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MyDocs\Downloads\"/>
    </mc:Choice>
  </mc:AlternateContent>
  <xr:revisionPtr revIDLastSave="0" documentId="8_{A051D13B-E354-4872-90CF-C5DDBE9D54C0}" xr6:coauthVersionLast="47" xr6:coauthVersionMax="47" xr10:uidLastSave="{00000000-0000-0000-0000-000000000000}"/>
  <bookViews>
    <workbookView xWindow="-110" yWindow="-110" windowWidth="19420" windowHeight="10420" tabRatio="747" firstSheet="1" activeTab="1" xr2:uid="{00000000-000D-0000-FFFF-FFFF00000000}"/>
  </bookViews>
  <sheets>
    <sheet name="forlookup_data" sheetId="13" state="hidden" r:id="rId1"/>
    <sheet name="Table of Contents" sheetId="16" r:id="rId2"/>
    <sheet name="All District Subsidies" sheetId="6" r:id="rId3"/>
    <sheet name="Individual Dist. Subsidy Detail" sheetId="12" r:id="rId4"/>
    <sheet name="Adequacy Funding Calculation" sheetId="10" r:id="rId5"/>
    <sheet name="Tax Equity Funding Calculation" sheetId="7" r:id="rId6"/>
    <sheet name="Version" sheetId="11" state="hidden" r:id="rId7"/>
    <sheet name="key_TES" sheetId="8" state="hidden" r:id="rId8"/>
    <sheet name="data_TES" sheetId="9" state="hidden" r:id="rId9"/>
    <sheet name="key" sheetId="4" state="hidden" r:id="rId10"/>
    <sheet name="lookup_AUN" sheetId="2" state="hidden" r:id="rId11"/>
    <sheet name="data" sheetId="5" state="hidden" r:id="rId12"/>
    <sheet name="data_AFRandBudget" sheetId="14" state="hidden" r:id="rId13"/>
    <sheet name="AUN_ID" sheetId="15" state="hidden" r:id="rId14"/>
  </sheets>
  <definedNames>
    <definedName name="DistrictList">'Adequacy Funding Calculation'!$A$208</definedName>
    <definedName name="_xlnm.Print_Area" localSheetId="4">'Adequacy Funding Calculation'!$Z$19:$AH$71</definedName>
    <definedName name="_xlnm.Print_Area" localSheetId="2">'All District Subsidies'!$C$1:$P$580</definedName>
    <definedName name="_xlnm.Print_Area" localSheetId="3">'Individual Dist. Subsidy Detail'!$AA$17:$AG$54</definedName>
    <definedName name="_xlnm.Print_Area" localSheetId="5">'Tax Equity Funding Calculation'!$F$7:$H$39</definedName>
    <definedName name="_xlnm.Print_Titles" localSheetId="2">'All District Subsidies'!$C:$C,'All District Subsidies'!$3:$4</definedName>
    <definedName name="ReturnToTop">'Individual Dist. Subsidy Detail'!$AA$1</definedName>
    <definedName name="SchoolDistrict">'Individual Dist. Subsidy Detail'!$E$101</definedName>
    <definedName name="SeeDistrictList">'Individual Dist. Subsidy Detail'!$D$101</definedName>
    <definedName name="Top">'Adequacy Funding Calculation'!$AA$1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8" i="7" l="1"/>
  <c r="C37" i="7"/>
  <c r="C27" i="7"/>
  <c r="W61" i="10"/>
  <c r="V32" i="10"/>
  <c r="R51" i="10"/>
  <c r="T33" i="10"/>
  <c r="T21" i="12"/>
  <c r="AB42" i="12" s="1"/>
  <c r="B40" i="7"/>
  <c r="B39" i="7"/>
  <c r="B38" i="7"/>
  <c r="B37" i="7"/>
  <c r="C36" i="7"/>
  <c r="B33" i="7"/>
  <c r="B32" i="7"/>
  <c r="B31" i="7"/>
  <c r="B26" i="7"/>
  <c r="B23" i="7"/>
  <c r="B21" i="7"/>
  <c r="B20" i="7"/>
  <c r="B19" i="7"/>
  <c r="B18" i="7"/>
  <c r="B17" i="7"/>
  <c r="B16" i="7"/>
  <c r="B15" i="7"/>
  <c r="B14" i="7"/>
  <c r="B12" i="7"/>
  <c r="C21" i="7" s="1"/>
  <c r="S69" i="10"/>
  <c r="S68" i="10"/>
  <c r="S67" i="10"/>
  <c r="S66" i="10"/>
  <c r="S65" i="10"/>
  <c r="S64" i="10"/>
  <c r="S62" i="10"/>
  <c r="S61" i="10"/>
  <c r="S59" i="10"/>
  <c r="S58" i="10"/>
  <c r="S56" i="10"/>
  <c r="S55" i="10"/>
  <c r="S54" i="10"/>
  <c r="U53" i="10"/>
  <c r="S49" i="10"/>
  <c r="S47" i="10"/>
  <c r="U46" i="10"/>
  <c r="U45" i="10"/>
  <c r="U44" i="10"/>
  <c r="S42" i="10"/>
  <c r="S41" i="10"/>
  <c r="S40" i="10"/>
  <c r="S39" i="10"/>
  <c r="S38" i="10"/>
  <c r="S37" i="10"/>
  <c r="S34" i="10"/>
  <c r="S32" i="10"/>
  <c r="S31" i="10"/>
  <c r="S30" i="10"/>
  <c r="S29" i="10"/>
  <c r="R28" i="10"/>
  <c r="S25" i="10"/>
  <c r="U24" i="10"/>
  <c r="T65" i="10" s="1"/>
  <c r="Q51" i="12"/>
  <c r="AA50" i="12"/>
  <c r="Q50" i="12"/>
  <c r="N50" i="12"/>
  <c r="J51" i="12"/>
  <c r="J50" i="12"/>
  <c r="G50" i="12"/>
  <c r="Q48" i="12"/>
  <c r="Q47" i="12"/>
  <c r="AA46" i="12"/>
  <c r="Q46" i="12"/>
  <c r="Q44" i="12"/>
  <c r="Q43" i="12"/>
  <c r="AA42" i="12"/>
  <c r="U41" i="12"/>
  <c r="Q41" i="12"/>
  <c r="Q40" i="12"/>
  <c r="Q39" i="12"/>
  <c r="AA38" i="12"/>
  <c r="AA37" i="12"/>
  <c r="U37" i="12"/>
  <c r="Q37" i="12"/>
  <c r="U36" i="12"/>
  <c r="Q36" i="12"/>
  <c r="U35" i="12"/>
  <c r="Q35" i="12"/>
  <c r="AA34" i="12"/>
  <c r="U34" i="12"/>
  <c r="Q34" i="12"/>
  <c r="U32" i="12"/>
  <c r="Q32" i="12"/>
  <c r="U31" i="12"/>
  <c r="Q31" i="12"/>
  <c r="AA30" i="12"/>
  <c r="U30" i="12"/>
  <c r="Q30" i="12"/>
  <c r="U29" i="12"/>
  <c r="U28" i="12"/>
  <c r="U27" i="12"/>
  <c r="S22" i="12"/>
  <c r="U19" i="12"/>
  <c r="N4" i="6"/>
  <c r="M4" i="6"/>
  <c r="L4" i="6"/>
  <c r="K4" i="6"/>
  <c r="J4" i="6"/>
  <c r="I4" i="6"/>
  <c r="P3" i="6"/>
  <c r="O3" i="6"/>
  <c r="M4" i="13"/>
  <c r="L4" i="13"/>
  <c r="K4" i="13"/>
  <c r="J4" i="13"/>
  <c r="I4" i="13"/>
  <c r="H4" i="13"/>
  <c r="O3" i="13"/>
  <c r="N3" i="13"/>
  <c r="H15" i="7" l="1"/>
  <c r="H18" i="7"/>
  <c r="H14" i="7"/>
  <c r="B28" i="7" s="1"/>
  <c r="H19" i="7"/>
  <c r="S50" i="10"/>
  <c r="AB30" i="12"/>
  <c r="AA22" i="12"/>
  <c r="AB27" i="12"/>
  <c r="AB31" i="12"/>
  <c r="AB34" i="12"/>
  <c r="AB35" i="12"/>
  <c r="AB38" i="12"/>
  <c r="AB32" i="12"/>
  <c r="AB36" i="12"/>
  <c r="T22" i="12"/>
  <c r="AB29" i="12"/>
  <c r="T32" i="10"/>
  <c r="T41" i="10"/>
  <c r="C23" i="7"/>
  <c r="C24" i="7" s="1"/>
  <c r="AB29" i="10"/>
  <c r="T49" i="10"/>
  <c r="T62" i="10"/>
  <c r="C33" i="7"/>
  <c r="C35" i="7" s="1"/>
  <c r="T54" i="10"/>
  <c r="H16" i="7"/>
  <c r="H20" i="7"/>
  <c r="B34" i="7"/>
  <c r="AB30" i="10"/>
  <c r="AB32" i="10"/>
  <c r="T59" i="10"/>
  <c r="T61" i="10"/>
  <c r="B29" i="7"/>
  <c r="C34" i="7"/>
  <c r="T42" i="10"/>
  <c r="H17" i="7"/>
  <c r="AB28" i="12"/>
  <c r="T25" i="10"/>
  <c r="U25" i="10" s="1"/>
  <c r="AB31" i="10"/>
  <c r="T58" i="10"/>
  <c r="G36" i="7" l="1"/>
  <c r="G29" i="7"/>
  <c r="U35" i="10"/>
  <c r="V35" i="10"/>
  <c r="AA52" i="10"/>
  <c r="AA51" i="10"/>
  <c r="AA36" i="10"/>
  <c r="B27" i="7"/>
  <c r="U58" i="10"/>
  <c r="V58" i="10" s="1"/>
  <c r="AB46" i="12"/>
  <c r="Z68" i="10"/>
  <c r="AB59" i="10"/>
  <c r="AA54" i="10"/>
  <c r="AB49" i="10"/>
  <c r="Z48" i="10"/>
  <c r="Z42" i="10"/>
  <c r="AB40" i="10"/>
  <c r="AB38" i="10"/>
  <c r="Z33" i="10"/>
  <c r="AA37" i="10"/>
  <c r="Z45" i="10"/>
  <c r="AA42" i="10"/>
  <c r="AA59" i="10"/>
  <c r="AA55" i="10"/>
  <c r="AA40" i="10"/>
  <c r="AA38" i="10"/>
  <c r="Z55" i="10"/>
  <c r="Z52" i="10"/>
  <c r="Z49" i="10"/>
  <c r="Z46" i="10"/>
  <c r="Z40" i="10"/>
  <c r="Z38" i="10"/>
  <c r="Z69" i="10"/>
  <c r="AB67" i="10"/>
  <c r="AA57" i="10"/>
  <c r="AB41" i="10"/>
  <c r="Z60" i="10"/>
  <c r="AA58" i="10"/>
  <c r="AB56" i="10"/>
  <c r="AB53" i="10"/>
  <c r="Z50" i="10"/>
  <c r="AA39" i="10"/>
  <c r="U32" i="10"/>
  <c r="AA32" i="10" s="1"/>
  <c r="AB58" i="10"/>
  <c r="Z57" i="10"/>
  <c r="Z47" i="10"/>
  <c r="AA41" i="10"/>
  <c r="AB39" i="10"/>
  <c r="AB37" i="10"/>
  <c r="T55" i="10"/>
  <c r="U55" i="10" s="1"/>
  <c r="V55" i="10" s="1"/>
  <c r="Z41" i="10"/>
  <c r="Q71" i="10"/>
  <c r="AB68" i="10"/>
  <c r="AA56" i="10"/>
  <c r="AA53" i="10"/>
  <c r="AB42" i="10"/>
  <c r="Z39" i="10"/>
  <c r="Z37" i="10"/>
  <c r="Z34" i="10"/>
  <c r="Z70" i="10"/>
  <c r="AA68" i="10"/>
  <c r="AB54" i="10"/>
  <c r="AF48" i="12"/>
  <c r="AE47" i="12"/>
  <c r="AD46" i="12"/>
  <c r="AD44" i="12"/>
  <c r="AC43" i="12"/>
  <c r="AC40" i="12"/>
  <c r="AC36" i="12"/>
  <c r="AC35" i="12"/>
  <c r="AC34" i="12"/>
  <c r="AD32" i="12"/>
  <c r="AD31" i="12"/>
  <c r="AD30" i="12"/>
  <c r="AC42" i="12"/>
  <c r="AG50" i="12"/>
  <c r="AE48" i="12"/>
  <c r="AD47" i="12"/>
  <c r="AC46" i="12"/>
  <c r="AC44" i="12"/>
  <c r="AC32" i="12"/>
  <c r="AC31" i="12"/>
  <c r="AC30" i="12"/>
  <c r="AD38" i="12"/>
  <c r="AC51" i="12"/>
  <c r="AG48" i="12"/>
  <c r="AF47" i="12"/>
  <c r="AE44" i="12"/>
  <c r="AD43" i="12"/>
  <c r="AD40" i="12"/>
  <c r="AD36" i="12"/>
  <c r="AD35" i="12"/>
  <c r="AD34" i="12"/>
  <c r="AE31" i="12"/>
  <c r="AF50" i="12"/>
  <c r="AD48" i="12"/>
  <c r="AC47" i="12"/>
  <c r="AG38" i="12"/>
  <c r="AG46" i="12"/>
  <c r="AG44" i="12"/>
  <c r="AF43" i="12"/>
  <c r="AE42" i="12"/>
  <c r="AE39" i="12"/>
  <c r="AF36" i="12"/>
  <c r="AF34" i="12"/>
  <c r="AG30" i="12"/>
  <c r="AG51" i="12"/>
  <c r="AE50" i="12"/>
  <c r="AC48" i="12"/>
  <c r="AG42" i="12"/>
  <c r="AG39" i="12"/>
  <c r="AF38" i="12"/>
  <c r="AC50" i="12"/>
  <c r="AF40" i="12"/>
  <c r="AG32" i="12"/>
  <c r="AE46" i="12"/>
  <c r="AC39" i="12"/>
  <c r="AE32" i="12"/>
  <c r="AE30" i="12"/>
  <c r="AF51" i="12"/>
  <c r="AD50" i="12"/>
  <c r="AG43" i="12"/>
  <c r="AF42" i="12"/>
  <c r="AG40" i="12"/>
  <c r="AF39" i="12"/>
  <c r="AE38" i="12"/>
  <c r="AG36" i="12"/>
  <c r="AG35" i="12"/>
  <c r="AG34" i="12"/>
  <c r="T23" i="12"/>
  <c r="AE51" i="12"/>
  <c r="AF35" i="12"/>
  <c r="AG31" i="12"/>
  <c r="AD51" i="12"/>
  <c r="AG47" i="12"/>
  <c r="AF46" i="12"/>
  <c r="AF44" i="12"/>
  <c r="AE43" i="12"/>
  <c r="AD42" i="12"/>
  <c r="AE40" i="12"/>
  <c r="AD39" i="12"/>
  <c r="AC38" i="12"/>
  <c r="AE36" i="12"/>
  <c r="AE35" i="12"/>
  <c r="AE34" i="12"/>
  <c r="AF32" i="12"/>
  <c r="AF31" i="12"/>
  <c r="AF30" i="12"/>
  <c r="Q73" i="10"/>
  <c r="U54" i="10"/>
  <c r="V54" i="10" s="1"/>
  <c r="S35" i="10"/>
  <c r="AB48" i="10" s="1"/>
  <c r="A29" i="7"/>
  <c r="A30" i="7"/>
  <c r="F35" i="7"/>
  <c r="F31" i="7"/>
  <c r="F29" i="7"/>
  <c r="H26" i="7"/>
  <c r="G26" i="7"/>
  <c r="H36" i="7"/>
  <c r="H30" i="7"/>
  <c r="H27" i="7"/>
  <c r="F26" i="7"/>
  <c r="G30" i="7"/>
  <c r="G27" i="7"/>
  <c r="G38" i="7"/>
  <c r="F36" i="7"/>
  <c r="F30" i="7"/>
  <c r="H28" i="7"/>
  <c r="F27" i="7"/>
  <c r="C25" i="7"/>
  <c r="G21" i="7" s="1"/>
  <c r="G28" i="7"/>
  <c r="H35" i="7"/>
  <c r="H29" i="7"/>
  <c r="F28" i="7"/>
  <c r="G37" i="7"/>
  <c r="G35" i="7"/>
  <c r="AB57" i="10" l="1"/>
  <c r="C29" i="7"/>
  <c r="AB55" i="10"/>
  <c r="Q74" i="10"/>
  <c r="R74" i="10" s="1"/>
  <c r="AB47" i="12"/>
  <c r="AB48" i="12" s="1"/>
  <c r="AB43" i="12"/>
  <c r="AB44" i="12"/>
  <c r="AB45" i="10"/>
  <c r="AB52" i="10"/>
  <c r="AA45" i="10"/>
  <c r="S71" i="10"/>
  <c r="R71" i="10"/>
  <c r="U47" i="10"/>
  <c r="U70" i="10"/>
  <c r="S70" i="10"/>
  <c r="T48" i="10"/>
  <c r="AA48" i="10" s="1"/>
  <c r="T43" i="10"/>
  <c r="AA43" i="10" s="1"/>
  <c r="T44" i="10"/>
  <c r="AA44" i="10" s="1"/>
  <c r="T46" i="10"/>
  <c r="AA46" i="10" s="1"/>
  <c r="T35" i="10"/>
  <c r="AA35" i="10" s="1"/>
  <c r="U50" i="10"/>
  <c r="U49" i="10" s="1"/>
  <c r="AA49" i="10" s="1"/>
  <c r="T47" i="10"/>
  <c r="AA47" i="10" s="1"/>
  <c r="AB47" i="10"/>
  <c r="C39" i="7"/>
  <c r="C38" i="7" s="1"/>
  <c r="V67" i="10"/>
  <c r="AA61" i="10" s="1"/>
  <c r="V60" i="10"/>
  <c r="AB40" i="12"/>
  <c r="AB39" i="12"/>
  <c r="AB46" i="10"/>
  <c r="A28" i="7"/>
  <c r="A27" i="7"/>
  <c r="C40" i="7" l="1"/>
  <c r="G31" i="7" s="1"/>
  <c r="AA65" i="10"/>
  <c r="AA63" i="10"/>
  <c r="AA62" i="10"/>
  <c r="AA66" i="10"/>
  <c r="R73" i="10"/>
  <c r="Q75" i="10"/>
  <c r="R75" i="10" s="1"/>
  <c r="Q72" i="10"/>
  <c r="Q70" i="10" s="1"/>
  <c r="U68" i="10"/>
  <c r="W60" i="10" s="1"/>
  <c r="U69" i="10"/>
  <c r="Z65" i="10"/>
  <c r="AB63" i="10"/>
  <c r="Z63" i="10"/>
  <c r="AA64" i="10"/>
  <c r="AB65" i="10"/>
  <c r="U65" i="10" s="1"/>
  <c r="U66" i="10" s="1"/>
  <c r="AB61" i="10"/>
  <c r="Z61" i="10"/>
  <c r="Z62" i="10"/>
  <c r="Z64" i="10"/>
  <c r="Z66" i="10"/>
  <c r="AB62" i="10"/>
  <c r="AB66" i="10"/>
  <c r="AB64" i="10"/>
  <c r="S72" i="10" l="1"/>
  <c r="AA60" i="10"/>
  <c r="R72" i="10"/>
  <c r="R76" i="10" s="1"/>
  <c r="AA67" i="10" s="1"/>
</calcChain>
</file>

<file path=xl/sharedStrings.xml><?xml version="1.0" encoding="utf-8"?>
<sst xmlns="http://schemas.openxmlformats.org/spreadsheetml/2006/main" count="15819" uniqueCount="1949">
  <si>
    <t>CLUSTERNBR</t>
  </si>
  <si>
    <t>AUN1</t>
  </si>
  <si>
    <t>AUN2</t>
  </si>
  <si>
    <t>AUN3</t>
  </si>
  <si>
    <t>AUN4</t>
  </si>
  <si>
    <t>AUN5</t>
  </si>
  <si>
    <t>AUN6</t>
  </si>
  <si>
    <t>AUN7</t>
  </si>
  <si>
    <t>AUN8</t>
  </si>
  <si>
    <t>AUN9</t>
  </si>
  <si>
    <t>AUN10</t>
  </si>
  <si>
    <t>AUN11</t>
  </si>
  <si>
    <t>AUN12</t>
  </si>
  <si>
    <t>BUCount</t>
  </si>
  <si>
    <t>AUN</t>
  </si>
  <si>
    <t>SchoolDistrict</t>
  </si>
  <si>
    <t>Albert Gallatin Area SD</t>
  </si>
  <si>
    <t>Brownsville Area SD</t>
  </si>
  <si>
    <t>Connellsville Area SD</t>
  </si>
  <si>
    <t>Fayette County Career &amp; Technical Institute</t>
  </si>
  <si>
    <t>Frazier SD</t>
  </si>
  <si>
    <t>Laurel Highlands SD</t>
  </si>
  <si>
    <t>Connellsville Area Career &amp; Technical Center</t>
  </si>
  <si>
    <t>Uniontown Area SD</t>
  </si>
  <si>
    <t>Carmichaels Area SD</t>
  </si>
  <si>
    <t>Central Greene SD</t>
  </si>
  <si>
    <t>Greene County CTC</t>
  </si>
  <si>
    <t>Jefferson-Morgan SD</t>
  </si>
  <si>
    <t>Southeastern Greene SD</t>
  </si>
  <si>
    <t>West Greene SD</t>
  </si>
  <si>
    <t>Avella Area SD</t>
  </si>
  <si>
    <t>Bentworth SD</t>
  </si>
  <si>
    <t>Bethlehem-Center SD</t>
  </si>
  <si>
    <t>Burgettstown Area SD</t>
  </si>
  <si>
    <t>California Area SD</t>
  </si>
  <si>
    <t>Canon-McMillan SD</t>
  </si>
  <si>
    <t>Charleroi SD</t>
  </si>
  <si>
    <t>Chartiers-Houston SD</t>
  </si>
  <si>
    <t>Fort Cherry SD</t>
  </si>
  <si>
    <t>McGuffey SD</t>
  </si>
  <si>
    <t>Mon Valley CTC</t>
  </si>
  <si>
    <t>Peters Township SD</t>
  </si>
  <si>
    <t>Ringgold SD</t>
  </si>
  <si>
    <t>Trinity Area SD</t>
  </si>
  <si>
    <t>Washington SD</t>
  </si>
  <si>
    <t>Western Area CTC</t>
  </si>
  <si>
    <t>Pittsburgh AVTS</t>
  </si>
  <si>
    <t>Pittsburgh SD</t>
  </si>
  <si>
    <t>A W Beattie Career Center</t>
  </si>
  <si>
    <t>Allegheny Valley SD</t>
  </si>
  <si>
    <t>Avonworth SD</t>
  </si>
  <si>
    <t>Pine-Richland SD</t>
  </si>
  <si>
    <t>Baldwin-Whitehall SD</t>
  </si>
  <si>
    <t>Bethel Park SD</t>
  </si>
  <si>
    <t>Brentwood Borough SD</t>
  </si>
  <si>
    <t>Carlynton SD</t>
  </si>
  <si>
    <t>Chartiers Valley SD</t>
  </si>
  <si>
    <t>Clairton City SD</t>
  </si>
  <si>
    <t>Cornell SD</t>
  </si>
  <si>
    <t>Deer Lakes SD</t>
  </si>
  <si>
    <t>Duquesne City SD</t>
  </si>
  <si>
    <t>East Allegheny SD</t>
  </si>
  <si>
    <t>Elizabeth Forward SD</t>
  </si>
  <si>
    <t>Forbes Road CTC</t>
  </si>
  <si>
    <t>Fox Chapel Area SD</t>
  </si>
  <si>
    <t>Gateway SD</t>
  </si>
  <si>
    <t>Hampton Township SD</t>
  </si>
  <si>
    <t>Highlands SD</t>
  </si>
  <si>
    <t>Keystone Oaks SD</t>
  </si>
  <si>
    <t>McKeesport Area SD</t>
  </si>
  <si>
    <t>McKeesport Area Tech Ctr</t>
  </si>
  <si>
    <t>Montour SD</t>
  </si>
  <si>
    <t>Moon Area SD</t>
  </si>
  <si>
    <t>Mt Lebanon SD</t>
  </si>
  <si>
    <t>North Allegheny SD</t>
  </si>
  <si>
    <t>Northgate SD</t>
  </si>
  <si>
    <t>North Hills SD</t>
  </si>
  <si>
    <t>Parkway West CTC</t>
  </si>
  <si>
    <t>Penn Hills SD</t>
  </si>
  <si>
    <t>Plum Borough SD</t>
  </si>
  <si>
    <t>Quaker Valley SD</t>
  </si>
  <si>
    <t>Riverview SD</t>
  </si>
  <si>
    <t>Shaler Area SD</t>
  </si>
  <si>
    <t>South Allegheny SD</t>
  </si>
  <si>
    <t>South Fayette Township SD</t>
  </si>
  <si>
    <t>South Park SD</t>
  </si>
  <si>
    <t>Steel Center for Career and Technical Education</t>
  </si>
  <si>
    <t>Steel Valley SD</t>
  </si>
  <si>
    <t>Sto-Rox SD</t>
  </si>
  <si>
    <t>Upper Saint Clair SD</t>
  </si>
  <si>
    <t>West Allegheny SD</t>
  </si>
  <si>
    <t>West Jefferson Hills SD</t>
  </si>
  <si>
    <t>West Mifflin Area SD</t>
  </si>
  <si>
    <t>Wilkinsburg Borough SD</t>
  </si>
  <si>
    <t>Woodland Hills SD</t>
  </si>
  <si>
    <t>Butler Area SD</t>
  </si>
  <si>
    <t>Butler County AVTS</t>
  </si>
  <si>
    <t>Karns City Area SD</t>
  </si>
  <si>
    <t>Mars Area SD</t>
  </si>
  <si>
    <t>Moniteau SD</t>
  </si>
  <si>
    <t>Slippery Rock Area SD</t>
  </si>
  <si>
    <t>Knoch SD</t>
  </si>
  <si>
    <t>Seneca Valley SD</t>
  </si>
  <si>
    <t>Ellwood City Area SD</t>
  </si>
  <si>
    <t>Laurel  SD</t>
  </si>
  <si>
    <t>Lawrence County CTC</t>
  </si>
  <si>
    <t>Mohawk Area SD</t>
  </si>
  <si>
    <t>Neshannock Township SD</t>
  </si>
  <si>
    <t>New Castle Area SD</t>
  </si>
  <si>
    <t>Shenango Area SD</t>
  </si>
  <si>
    <t>Union Area SD</t>
  </si>
  <si>
    <t>Wilmington Area SD</t>
  </si>
  <si>
    <t>Commodore Perry SD</t>
  </si>
  <si>
    <t>Farrell Area SD</t>
  </si>
  <si>
    <t>Greenville Area SD</t>
  </si>
  <si>
    <t>Grove City Area SD</t>
  </si>
  <si>
    <t>Hermitage SD</t>
  </si>
  <si>
    <t>Jamestown Area SD</t>
  </si>
  <si>
    <t>Lakeview SD</t>
  </si>
  <si>
    <t>Mercer Area SD</t>
  </si>
  <si>
    <t>Mercer County Career Center</t>
  </si>
  <si>
    <t>Reynolds SD</t>
  </si>
  <si>
    <t>Sharon City SD</t>
  </si>
  <si>
    <t>Sharpsville Area SD</t>
  </si>
  <si>
    <t>West Middlesex Area SD</t>
  </si>
  <si>
    <t>Conneaut SD</t>
  </si>
  <si>
    <t>Crawford Central SD</t>
  </si>
  <si>
    <t>Crawford County CTC</t>
  </si>
  <si>
    <t>Penncrest SD</t>
  </si>
  <si>
    <t>Corry Area SD</t>
  </si>
  <si>
    <t>City of Erie Regional Career &amp; Technical School</t>
  </si>
  <si>
    <t>Erie City SD</t>
  </si>
  <si>
    <t>Erie County Technical School</t>
  </si>
  <si>
    <t>Fairview SD</t>
  </si>
  <si>
    <t>Fort LeBoeuf SD</t>
  </si>
  <si>
    <t>General McLane SD</t>
  </si>
  <si>
    <t>Girard SD</t>
  </si>
  <si>
    <t>Harbor Creek SD</t>
  </si>
  <si>
    <t>Iroquois SD</t>
  </si>
  <si>
    <t>Millcreek Township SD</t>
  </si>
  <si>
    <t>North East SD</t>
  </si>
  <si>
    <t>Northwestern  SD</t>
  </si>
  <si>
    <t>Union City Area SD</t>
  </si>
  <si>
    <t>Wattsburg Area SD</t>
  </si>
  <si>
    <t>Warren County AVTS</t>
  </si>
  <si>
    <t>Warren County SD</t>
  </si>
  <si>
    <t>Allegheny-Clarion Valley SD</t>
  </si>
  <si>
    <t>Clarion Area SD</t>
  </si>
  <si>
    <t>Clarion County Career Center</t>
  </si>
  <si>
    <t>Clarion-Limestone Area SD</t>
  </si>
  <si>
    <t>Keystone  SD</t>
  </si>
  <si>
    <t>North Clarion County SD</t>
  </si>
  <si>
    <t>Redbank Valley SD</t>
  </si>
  <si>
    <t>Union  SD</t>
  </si>
  <si>
    <t>Dubois Area SD</t>
  </si>
  <si>
    <t>Forest Area SD</t>
  </si>
  <si>
    <t>Brockway Area SD</t>
  </si>
  <si>
    <t>Brookville Area SD</t>
  </si>
  <si>
    <t>Jefferson County-DuBois AVTS</t>
  </si>
  <si>
    <t>Punxsutawney Area SD</t>
  </si>
  <si>
    <t>Cranberry Area SD</t>
  </si>
  <si>
    <t>Franklin Area SD</t>
  </si>
  <si>
    <t>Oil City Area SD</t>
  </si>
  <si>
    <t>Titusville Area SD</t>
  </si>
  <si>
    <t>Valley Grove SD</t>
  </si>
  <si>
    <t>Venango Technology Center</t>
  </si>
  <si>
    <t>Belle Vernon Area SD</t>
  </si>
  <si>
    <t>Burrell SD</t>
  </si>
  <si>
    <t>Central Westmoreland CTC</t>
  </si>
  <si>
    <t>Derry Area SD</t>
  </si>
  <si>
    <t>Eastern Westmoreland CTC</t>
  </si>
  <si>
    <t>Franklin Regional SD</t>
  </si>
  <si>
    <t>Greater Latrobe SD</t>
  </si>
  <si>
    <t>Greensburg Salem SD</t>
  </si>
  <si>
    <t>Hempfield Area SD</t>
  </si>
  <si>
    <t>Jeannette City SD</t>
  </si>
  <si>
    <t>Kiski Area SD</t>
  </si>
  <si>
    <t>Ligonier Valley SD</t>
  </si>
  <si>
    <t>Monessen City SD</t>
  </si>
  <si>
    <t>Mount Pleasant Area SD</t>
  </si>
  <si>
    <t>New Kensington-Arnold SD</t>
  </si>
  <si>
    <t>Northern Westmoreland CTC</t>
  </si>
  <si>
    <t>Norwin SD</t>
  </si>
  <si>
    <t>Penn-Trafford SD</t>
  </si>
  <si>
    <t>Southmoreland SD</t>
  </si>
  <si>
    <t>Yough SD</t>
  </si>
  <si>
    <t>Bedford Area SD</t>
  </si>
  <si>
    <t>Bedford County Technical Center</t>
  </si>
  <si>
    <t>Chestnut Ridge SD</t>
  </si>
  <si>
    <t>Everett Area SD</t>
  </si>
  <si>
    <t>Northern Bedford County SD</t>
  </si>
  <si>
    <t>Tussey Mountain SD</t>
  </si>
  <si>
    <t>Altoona Area SD</t>
  </si>
  <si>
    <t>Greater Altoona CTC</t>
  </si>
  <si>
    <t>Bellwood-Antis SD</t>
  </si>
  <si>
    <t>Claysburg-Kimmel SD</t>
  </si>
  <si>
    <t>Hollidaysburg Area SD</t>
  </si>
  <si>
    <t>Spring Cove SD</t>
  </si>
  <si>
    <t>Tyrone Area SD</t>
  </si>
  <si>
    <t>Williamsburg Community SD</t>
  </si>
  <si>
    <t>Admiral Peary AVTS</t>
  </si>
  <si>
    <t>Blacklick Valley SD</t>
  </si>
  <si>
    <t>Cambria Heights SD</t>
  </si>
  <si>
    <t>Central Cambria SD</t>
  </si>
  <si>
    <t>Conemaugh Valley SD</t>
  </si>
  <si>
    <t>Ferndale Area SD</t>
  </si>
  <si>
    <t>Forest Hills SD</t>
  </si>
  <si>
    <t>Greater Johnstown SD</t>
  </si>
  <si>
    <t>Greater Johnstown CTC</t>
  </si>
  <si>
    <t>Northern Cambria SD</t>
  </si>
  <si>
    <t>Penn Cambria SD</t>
  </si>
  <si>
    <t>Portage Area SD</t>
  </si>
  <si>
    <t>Richland SD</t>
  </si>
  <si>
    <t>Westmont Hilltop SD</t>
  </si>
  <si>
    <t>Berlin Brothersvalley SD</t>
  </si>
  <si>
    <t>Conemaugh Township Area SD</t>
  </si>
  <si>
    <t>Meyersdale Area SD</t>
  </si>
  <si>
    <t>North Star SD</t>
  </si>
  <si>
    <t>Rockwood Area SD</t>
  </si>
  <si>
    <t>Salisbury-Elk Lick SD</t>
  </si>
  <si>
    <t>Shade-Central City SD</t>
  </si>
  <si>
    <t>Shanksville-Stonycreek SD</t>
  </si>
  <si>
    <t>Somerset Area SD</t>
  </si>
  <si>
    <t>Somerset County Technology Center</t>
  </si>
  <si>
    <t>Turkeyfoot Valley Area SD</t>
  </si>
  <si>
    <t>Windber Area SD</t>
  </si>
  <si>
    <t>Cameron County SD</t>
  </si>
  <si>
    <t>Johnsonburg Area SD</t>
  </si>
  <si>
    <t>Ridgway Area SD</t>
  </si>
  <si>
    <t>Saint Marys Area SD</t>
  </si>
  <si>
    <t>Seneca Highlands Career and Technical Center</t>
  </si>
  <si>
    <t>Bradford Area SD</t>
  </si>
  <si>
    <t>Kane Area SD</t>
  </si>
  <si>
    <t>Otto-Eldred SD</t>
  </si>
  <si>
    <t>Port Allegany SD</t>
  </si>
  <si>
    <t>Smethport Area SD</t>
  </si>
  <si>
    <t>Austin Area SD</t>
  </si>
  <si>
    <t>Coudersport Area SD</t>
  </si>
  <si>
    <t>Galeton Area SD</t>
  </si>
  <si>
    <t>Northern Potter SD</t>
  </si>
  <si>
    <t>Oswayo Valley SD</t>
  </si>
  <si>
    <t>Bald Eagle Area SD</t>
  </si>
  <si>
    <t>Bellefonte Area SD</t>
  </si>
  <si>
    <t>Central PA Institute of Science &amp; Technology</t>
  </si>
  <si>
    <t>Penns Valley Area SD</t>
  </si>
  <si>
    <t>State College Area SD</t>
  </si>
  <si>
    <t>Clearfield Area SD</t>
  </si>
  <si>
    <t>Clearfield County CTC</t>
  </si>
  <si>
    <t>Curwensville Area SD</t>
  </si>
  <si>
    <t>Glendale SD</t>
  </si>
  <si>
    <t>Harmony Area SD</t>
  </si>
  <si>
    <t>Moshannon Valley SD</t>
  </si>
  <si>
    <t>Philipsburg-Osceola Area SD</t>
  </si>
  <si>
    <t>West Branch Area SD</t>
  </si>
  <si>
    <t>Keystone Central SD</t>
  </si>
  <si>
    <t>Keystone Central CTC</t>
  </si>
  <si>
    <t>Central Fulton SD</t>
  </si>
  <si>
    <t>Forbes Road SD</t>
  </si>
  <si>
    <t>Fulton County Center for Career and Technology</t>
  </si>
  <si>
    <t>Southern Fulton SD</t>
  </si>
  <si>
    <t>Huntingdon Area SD</t>
  </si>
  <si>
    <t>Huntingdon County CTC</t>
  </si>
  <si>
    <t>Juniata Valley SD</t>
  </si>
  <si>
    <t>Mount Union Area SD</t>
  </si>
  <si>
    <t>Southern Huntingdon County SD</t>
  </si>
  <si>
    <t>Juniata County SD</t>
  </si>
  <si>
    <t>Mifflin County Academy of Science and Technology</t>
  </si>
  <si>
    <t>Mifflin County SD</t>
  </si>
  <si>
    <t>Bermudian Springs SD</t>
  </si>
  <si>
    <t>Conewago Valley SD</t>
  </si>
  <si>
    <t>Fairfield Area SD</t>
  </si>
  <si>
    <t>Gettysburg Area SD</t>
  </si>
  <si>
    <t>Adams County Technical Institute</t>
  </si>
  <si>
    <t>Littlestown Area SD</t>
  </si>
  <si>
    <t>Upper Adams SD</t>
  </si>
  <si>
    <t>Chambersburg Area SD</t>
  </si>
  <si>
    <t>Fannett-Metal SD</t>
  </si>
  <si>
    <t>Franklin County CTC</t>
  </si>
  <si>
    <t>Greencastle-Antrim SD</t>
  </si>
  <si>
    <t>Tuscarora SD</t>
  </si>
  <si>
    <t>Waynesboro Area SD</t>
  </si>
  <si>
    <t>Central York SD</t>
  </si>
  <si>
    <t>Dallastown Area SD</t>
  </si>
  <si>
    <t>Dover Area SD</t>
  </si>
  <si>
    <t>Eastern York SD</t>
  </si>
  <si>
    <t>Hanover Public SD</t>
  </si>
  <si>
    <t>Northeastern York SD</t>
  </si>
  <si>
    <t>Red Lion Area SD</t>
  </si>
  <si>
    <t>South Eastern SD</t>
  </si>
  <si>
    <t>South Western SD</t>
  </si>
  <si>
    <t>Southern York County SD</t>
  </si>
  <si>
    <t>Spring Grove Area SD</t>
  </si>
  <si>
    <t>West York Area SD</t>
  </si>
  <si>
    <t>York City SD</t>
  </si>
  <si>
    <t>York Co School of Technology</t>
  </si>
  <si>
    <t>York Suburban SD</t>
  </si>
  <si>
    <t>Cocalico SD</t>
  </si>
  <si>
    <t>Columbia Borough SD</t>
  </si>
  <si>
    <t>Conestoga Valley SD</t>
  </si>
  <si>
    <t>Donegal SD</t>
  </si>
  <si>
    <t>Eastern Lancaster County SD</t>
  </si>
  <si>
    <t>Elizabethtown Area SD</t>
  </si>
  <si>
    <t>Ephrata Area SD</t>
  </si>
  <si>
    <t>Hempfield  SD</t>
  </si>
  <si>
    <t>Lampeter-Strasburg SD</t>
  </si>
  <si>
    <t>Lancaster County CTC</t>
  </si>
  <si>
    <t>Lancaster SD</t>
  </si>
  <si>
    <t>Manheim Central SD</t>
  </si>
  <si>
    <t>Manheim Township SD</t>
  </si>
  <si>
    <t>Penn Manor SD</t>
  </si>
  <si>
    <t>Pequea Valley SD</t>
  </si>
  <si>
    <t>Solanco SD</t>
  </si>
  <si>
    <t>Warwick SD</t>
  </si>
  <si>
    <t>Annville-Cleona SD</t>
  </si>
  <si>
    <t>Cornwall-Lebanon SD</t>
  </si>
  <si>
    <t>Eastern Lebanon County SD</t>
  </si>
  <si>
    <t>Lebanon County CTC</t>
  </si>
  <si>
    <t>Lebanon SD</t>
  </si>
  <si>
    <t>Northern Lebanon SD</t>
  </si>
  <si>
    <t>Palmyra Area SD</t>
  </si>
  <si>
    <t>Antietam SD</t>
  </si>
  <si>
    <t>Berks CTC</t>
  </si>
  <si>
    <t>Boyertown Area SD</t>
  </si>
  <si>
    <t>Brandywine Heights Area SD</t>
  </si>
  <si>
    <t>Conrad Weiser Area SD</t>
  </si>
  <si>
    <t>Daniel Boone Area SD</t>
  </si>
  <si>
    <t>Exeter Township SD</t>
  </si>
  <si>
    <t>Fleetwood Area SD</t>
  </si>
  <si>
    <t>Governor Mifflin SD</t>
  </si>
  <si>
    <t>Hamburg Area SD</t>
  </si>
  <si>
    <t>Kutztown Area SD</t>
  </si>
  <si>
    <t>Muhlenberg SD</t>
  </si>
  <si>
    <t>Oley Valley SD</t>
  </si>
  <si>
    <t>Reading SD</t>
  </si>
  <si>
    <t>Reading Muhlenberg CTC</t>
  </si>
  <si>
    <t>Schuylkill Valley SD</t>
  </si>
  <si>
    <t>Tulpehocken Area SD</t>
  </si>
  <si>
    <t>Twin Valley SD</t>
  </si>
  <si>
    <t>Wilson  SD</t>
  </si>
  <si>
    <t>Wyomissing Area SD</t>
  </si>
  <si>
    <t>Big Spring SD</t>
  </si>
  <si>
    <t>Camp Hill SD</t>
  </si>
  <si>
    <t>Carlisle Area SD</t>
  </si>
  <si>
    <t>Cumberland Valley SD</t>
  </si>
  <si>
    <t>Cumberland Perry Area Career &amp; Technical Center</t>
  </si>
  <si>
    <t>East Pennsboro Area SD</t>
  </si>
  <si>
    <t>Mechanicsburg Area SD</t>
  </si>
  <si>
    <t>Shippensburg Area SD</t>
  </si>
  <si>
    <t>South Middleton SD</t>
  </si>
  <si>
    <t>West Shore SD</t>
  </si>
  <si>
    <t>Central Dauphin SD</t>
  </si>
  <si>
    <t>Dauphin County Technical School</t>
  </si>
  <si>
    <t>Derry Township SD</t>
  </si>
  <si>
    <t>Halifax Area SD</t>
  </si>
  <si>
    <t>Harrisburg City SD</t>
  </si>
  <si>
    <t>Lower Dauphin SD</t>
  </si>
  <si>
    <t>Middletown Area SD</t>
  </si>
  <si>
    <t>Millersburg Area SD</t>
  </si>
  <si>
    <t>Steelton-Highspire SD</t>
  </si>
  <si>
    <t>Susquehanna Township SD</t>
  </si>
  <si>
    <t>Upper Dauphin Area SD</t>
  </si>
  <si>
    <t>Greenwood SD</t>
  </si>
  <si>
    <t>Newport SD</t>
  </si>
  <si>
    <t>Susquenita SD</t>
  </si>
  <si>
    <t>West Perry SD</t>
  </si>
  <si>
    <t>Northern York County SD</t>
  </si>
  <si>
    <t>Benton Area SD</t>
  </si>
  <si>
    <t>Berwick Area SD</t>
  </si>
  <si>
    <t>Bloomsburg Area SD</t>
  </si>
  <si>
    <t>Central Columbia SD</t>
  </si>
  <si>
    <t>Columbia-Montour AVTS</t>
  </si>
  <si>
    <t>Millville Area SD</t>
  </si>
  <si>
    <t>Southern Columbia Area SD</t>
  </si>
  <si>
    <t>Danville Area SD</t>
  </si>
  <si>
    <t>Line Mountain SD</t>
  </si>
  <si>
    <t>Milton Area SD</t>
  </si>
  <si>
    <t>Mount Carmel Area SD</t>
  </si>
  <si>
    <t>Northumberland County CTC</t>
  </si>
  <si>
    <t>Shamokin Area SD</t>
  </si>
  <si>
    <t>Shikellamy SD</t>
  </si>
  <si>
    <t>Warrior Run SD</t>
  </si>
  <si>
    <t>Midd-West SD</t>
  </si>
  <si>
    <t>Selinsgrove Area SD</t>
  </si>
  <si>
    <t>Lewisburg Area SD</t>
  </si>
  <si>
    <t>Mifflinburg Area SD</t>
  </si>
  <si>
    <t>SUN Area Technical Institute</t>
  </si>
  <si>
    <t>Athens Area SD</t>
  </si>
  <si>
    <t>Northern Tier Career Center</t>
  </si>
  <si>
    <t>Canton Area SD</t>
  </si>
  <si>
    <t>Northeast Bradford SD</t>
  </si>
  <si>
    <t>Sayre Area SD</t>
  </si>
  <si>
    <t>Towanda Area SD</t>
  </si>
  <si>
    <t>Troy Area SD</t>
  </si>
  <si>
    <t>Wyalusing Area SD</t>
  </si>
  <si>
    <t>East Lycoming SD</t>
  </si>
  <si>
    <t>Jersey Shore Area SD</t>
  </si>
  <si>
    <t>Loyalsock Township SD</t>
  </si>
  <si>
    <t>Lycoming CTC</t>
  </si>
  <si>
    <t>Montgomery Area SD</t>
  </si>
  <si>
    <t>Montoursville Area SD</t>
  </si>
  <si>
    <t>Muncy SD</t>
  </si>
  <si>
    <t>South Williamsport Area SD</t>
  </si>
  <si>
    <t>Williamsport Area SD</t>
  </si>
  <si>
    <t>Sullivan County SD</t>
  </si>
  <si>
    <t>Northern Tioga SD</t>
  </si>
  <si>
    <t>Southern Tioga SD</t>
  </si>
  <si>
    <t>Wellsboro Area SD</t>
  </si>
  <si>
    <t>Crestwood SD</t>
  </si>
  <si>
    <t>Dallas SD</t>
  </si>
  <si>
    <t>Greater Nanticoke Area SD</t>
  </si>
  <si>
    <t>Hanover Area SD</t>
  </si>
  <si>
    <t>Hazleton Area Career Center</t>
  </si>
  <si>
    <t>Hazleton Area SD</t>
  </si>
  <si>
    <t>Lake-Lehman SD</t>
  </si>
  <si>
    <t>Northwest Area SD</t>
  </si>
  <si>
    <t>Pittston Area SD</t>
  </si>
  <si>
    <t>Wilkes-Barre Area CTC</t>
  </si>
  <si>
    <t>West Side CTC</t>
  </si>
  <si>
    <t>Wilkes-Barre Area SD</t>
  </si>
  <si>
    <t>Wyoming Area SD</t>
  </si>
  <si>
    <t>Wyoming Valley West SD</t>
  </si>
  <si>
    <t>Tunkhannock Area SD</t>
  </si>
  <si>
    <t>Abington Heights SD</t>
  </si>
  <si>
    <t>Carbondale Area SD</t>
  </si>
  <si>
    <t>Dunmore SD</t>
  </si>
  <si>
    <t>CTC of Lackawanna County</t>
  </si>
  <si>
    <t>Lakeland SD</t>
  </si>
  <si>
    <t>Mid Valley SD</t>
  </si>
  <si>
    <t>North Pocono SD</t>
  </si>
  <si>
    <t>Old Forge SD</t>
  </si>
  <si>
    <t>Riverside  SD</t>
  </si>
  <si>
    <t>Scranton SD</t>
  </si>
  <si>
    <t>Valley View SD</t>
  </si>
  <si>
    <t>Blue Ridge SD</t>
  </si>
  <si>
    <t>Elk Lake SD</t>
  </si>
  <si>
    <t>Forest City Regional SD</t>
  </si>
  <si>
    <t>Montrose Area SD</t>
  </si>
  <si>
    <t>Mountain View SD</t>
  </si>
  <si>
    <t>Susquehanna County CTC</t>
  </si>
  <si>
    <t>Susquehanna Community SD</t>
  </si>
  <si>
    <t>Wallenpaupack Area SD</t>
  </si>
  <si>
    <t>Wayne Highlands SD</t>
  </si>
  <si>
    <t>Western Wayne SD</t>
  </si>
  <si>
    <t>Lackawanna Trail SD</t>
  </si>
  <si>
    <t>East Stroudsburg Area SD</t>
  </si>
  <si>
    <t>Monroe Career &amp; Tech Inst</t>
  </si>
  <si>
    <t>Pleasant Valley SD</t>
  </si>
  <si>
    <t>Pocono Mountain SD</t>
  </si>
  <si>
    <t>Stroudsburg Area SD</t>
  </si>
  <si>
    <t>Bangor Area SD</t>
  </si>
  <si>
    <t>Bethlehem Area SD</t>
  </si>
  <si>
    <t>Bethlehem AVTS</t>
  </si>
  <si>
    <t>Career Institute of Technology</t>
  </si>
  <si>
    <t>Easton Area SD</t>
  </si>
  <si>
    <t>Nazareth Area SD</t>
  </si>
  <si>
    <t>Northampton Area SD</t>
  </si>
  <si>
    <t>Pen Argyl Area SD</t>
  </si>
  <si>
    <t>Saucon Valley SD</t>
  </si>
  <si>
    <t>Wilson Area SD</t>
  </si>
  <si>
    <t>Delaware Valley SD</t>
  </si>
  <si>
    <t>Carbon Career &amp; Technical Institute</t>
  </si>
  <si>
    <t>Jim Thorpe Area SD</t>
  </si>
  <si>
    <t>Lehighton Area SD</t>
  </si>
  <si>
    <t>Palmerton Area SD</t>
  </si>
  <si>
    <t>Panther Valley SD</t>
  </si>
  <si>
    <t>Weatherly Area SD</t>
  </si>
  <si>
    <t>Allentown City SD</t>
  </si>
  <si>
    <t>Catasauqua Area SD</t>
  </si>
  <si>
    <t>East Penn SD</t>
  </si>
  <si>
    <t>Lehigh Career &amp; Technical Institute</t>
  </si>
  <si>
    <t>Northern Lehigh SD</t>
  </si>
  <si>
    <t>Northwestern Lehigh SD</t>
  </si>
  <si>
    <t>Parkland SD</t>
  </si>
  <si>
    <t>Salisbury Township SD</t>
  </si>
  <si>
    <t>Southern Lehigh SD</t>
  </si>
  <si>
    <t>Whitehall-Coplay SD</t>
  </si>
  <si>
    <t>Bensalem Township SD</t>
  </si>
  <si>
    <t>Bristol Borough SD</t>
  </si>
  <si>
    <t>Bristol Township SD</t>
  </si>
  <si>
    <t>Bucks County Technical High School</t>
  </si>
  <si>
    <t>Centennial SD</t>
  </si>
  <si>
    <t>Central Bucks SD</t>
  </si>
  <si>
    <t>Council Rock SD</t>
  </si>
  <si>
    <t>Middle Bucks Institute of Technology</t>
  </si>
  <si>
    <t>Morrisville Borough SD</t>
  </si>
  <si>
    <t>Neshaminy SD</t>
  </si>
  <si>
    <t>New Hope-Solebury SD</t>
  </si>
  <si>
    <t>Palisades SD</t>
  </si>
  <si>
    <t>Pennridge SD</t>
  </si>
  <si>
    <t>Pennsbury SD</t>
  </si>
  <si>
    <t>Quakertown Community SD</t>
  </si>
  <si>
    <t>Upper Bucks County Technical School</t>
  </si>
  <si>
    <t>Abington  SD</t>
  </si>
  <si>
    <t>Bryn Athyn SD</t>
  </si>
  <si>
    <t>Central Montco Technical High School</t>
  </si>
  <si>
    <t>Cheltenham Township SD</t>
  </si>
  <si>
    <t>Colonial SD</t>
  </si>
  <si>
    <t>Eastern Center for Arts &amp; Technology</t>
  </si>
  <si>
    <t>Hatboro-Horsham SD</t>
  </si>
  <si>
    <t>Jenkintown SD</t>
  </si>
  <si>
    <t>Lower Merion SD</t>
  </si>
  <si>
    <t>Lower Moreland Township SD</t>
  </si>
  <si>
    <t>Methacton SD</t>
  </si>
  <si>
    <t>North Montco Tech Career Center</t>
  </si>
  <si>
    <t>Norristown Area SD</t>
  </si>
  <si>
    <t>North Penn SD</t>
  </si>
  <si>
    <t>Perkiomen Valley SD</t>
  </si>
  <si>
    <t>Pottsgrove SD</t>
  </si>
  <si>
    <t>Pottstown SD</t>
  </si>
  <si>
    <t>Souderton Area SD</t>
  </si>
  <si>
    <t>Springfield Township SD</t>
  </si>
  <si>
    <t>Spring-Ford Area SD</t>
  </si>
  <si>
    <t>Upper Dublin SD</t>
  </si>
  <si>
    <t>Upper Merion Area SD</t>
  </si>
  <si>
    <t>Upper Moreland Township SD</t>
  </si>
  <si>
    <t>Upper Perkiomen SD</t>
  </si>
  <si>
    <t>Western Montgomery CTC</t>
  </si>
  <si>
    <t>Wissahickon SD</t>
  </si>
  <si>
    <t>Avon Grove SD</t>
  </si>
  <si>
    <t>Chester County Technical College HS</t>
  </si>
  <si>
    <t>Coatesville Area SD</t>
  </si>
  <si>
    <t>Downingtown Area SD</t>
  </si>
  <si>
    <t>Great Valley SD</t>
  </si>
  <si>
    <t>Kennett Consolidated SD</t>
  </si>
  <si>
    <t>Octorara Area SD</t>
  </si>
  <si>
    <t>Owen J Roberts SD</t>
  </si>
  <si>
    <t>Oxford Area SD</t>
  </si>
  <si>
    <t>Phoenixville Area SD</t>
  </si>
  <si>
    <t>Tredyffrin-Easttown SD</t>
  </si>
  <si>
    <t>Unionville-Chadds Ford SD</t>
  </si>
  <si>
    <t>West Chester Area SD</t>
  </si>
  <si>
    <t>Chester-Upland SD</t>
  </si>
  <si>
    <t>Chichester SD</t>
  </si>
  <si>
    <t>Delaware County Technical High School</t>
  </si>
  <si>
    <t>Garnet Valley SD</t>
  </si>
  <si>
    <t>Haverford Township SD</t>
  </si>
  <si>
    <t>Interboro SD</t>
  </si>
  <si>
    <t>Marple Newtown SD</t>
  </si>
  <si>
    <t>Penn-Delco SD</t>
  </si>
  <si>
    <t>Radnor Township SD</t>
  </si>
  <si>
    <t>Ridley SD</t>
  </si>
  <si>
    <t>Rose Tree Media SD</t>
  </si>
  <si>
    <t>Southeast Delco SD</t>
  </si>
  <si>
    <t>Springfield SD</t>
  </si>
  <si>
    <t>Upper Darby SD</t>
  </si>
  <si>
    <t>Wallingford-Swarthmore SD</t>
  </si>
  <si>
    <t>William Penn SD</t>
  </si>
  <si>
    <t>Philadelphia AVTS</t>
  </si>
  <si>
    <t>Philadelphia City SD</t>
  </si>
  <si>
    <t>Aliquippa SD</t>
  </si>
  <si>
    <t>Ambridge Area SD</t>
  </si>
  <si>
    <t>Beaver Area SD</t>
  </si>
  <si>
    <t>Beaver County CTC</t>
  </si>
  <si>
    <t>Big Beaver Falls Area SD</t>
  </si>
  <si>
    <t>Blackhawk SD</t>
  </si>
  <si>
    <t>Central Valley SD</t>
  </si>
  <si>
    <t>Freedom Area SD</t>
  </si>
  <si>
    <t>Hopewell Area SD</t>
  </si>
  <si>
    <t>Midland Borough SD</t>
  </si>
  <si>
    <t>New Brighton Area SD</t>
  </si>
  <si>
    <t>Riverside Beaver County SD</t>
  </si>
  <si>
    <t>Rochester Area SD</t>
  </si>
  <si>
    <t>South Side Area SD</t>
  </si>
  <si>
    <t>Western Beaver County SD</t>
  </si>
  <si>
    <t>Apollo-Ridge SD</t>
  </si>
  <si>
    <t>Armstrong SD</t>
  </si>
  <si>
    <t>Freeport Area SD</t>
  </si>
  <si>
    <t>Leechburg Area SD</t>
  </si>
  <si>
    <t>Lenape Tech</t>
  </si>
  <si>
    <t>River Valley SD</t>
  </si>
  <si>
    <t>Homer-Center SD</t>
  </si>
  <si>
    <t>Indiana Area SD</t>
  </si>
  <si>
    <t>Indiana County Technology Center</t>
  </si>
  <si>
    <t>Marion Center Area SD</t>
  </si>
  <si>
    <t>Penns Manor Area SD</t>
  </si>
  <si>
    <t>Purchase Line SD</t>
  </si>
  <si>
    <t>United SD</t>
  </si>
  <si>
    <t>Blue Mountain SD</t>
  </si>
  <si>
    <t>Mahanoy Area SD</t>
  </si>
  <si>
    <t>Minersville Area SD</t>
  </si>
  <si>
    <t>North Schuylkill SD</t>
  </si>
  <si>
    <t>Pine Grove Area SD</t>
  </si>
  <si>
    <t>Pottsville Area SD</t>
  </si>
  <si>
    <t>Saint Clair Area SD</t>
  </si>
  <si>
    <t>Schuylkill Technology Centers</t>
  </si>
  <si>
    <t>Shenandoah Valley SD</t>
  </si>
  <si>
    <t>Schuylkill Haven Area SD</t>
  </si>
  <si>
    <t>Tamaqua Area SD</t>
  </si>
  <si>
    <t>Tri-Valley SD</t>
  </si>
  <si>
    <t>Williams Valley SD</t>
  </si>
  <si>
    <t>County</t>
  </si>
  <si>
    <t>Fayette</t>
  </si>
  <si>
    <t>Greene</t>
  </si>
  <si>
    <t>Washington</t>
  </si>
  <si>
    <t>Allegheny</t>
  </si>
  <si>
    <t>Butler</t>
  </si>
  <si>
    <t>Lawrence</t>
  </si>
  <si>
    <t>Mercer</t>
  </si>
  <si>
    <t>Crawford</t>
  </si>
  <si>
    <t>Erie</t>
  </si>
  <si>
    <t>Warren</t>
  </si>
  <si>
    <t>Clarion</t>
  </si>
  <si>
    <t>Clearfield</t>
  </si>
  <si>
    <t>Forest</t>
  </si>
  <si>
    <t>Jefferson</t>
  </si>
  <si>
    <t>Venango</t>
  </si>
  <si>
    <t>Westmoreland</t>
  </si>
  <si>
    <t>Bedford</t>
  </si>
  <si>
    <t>Blair</t>
  </si>
  <si>
    <t>Cambria</t>
  </si>
  <si>
    <t>Somerset</t>
  </si>
  <si>
    <t>Cameron</t>
  </si>
  <si>
    <t>Elk</t>
  </si>
  <si>
    <t>McKean</t>
  </si>
  <si>
    <t>Potter</t>
  </si>
  <si>
    <t>Centre</t>
  </si>
  <si>
    <t>Clinton</t>
  </si>
  <si>
    <t>Fulton</t>
  </si>
  <si>
    <t>Huntingdon</t>
  </si>
  <si>
    <t>Juniata</t>
  </si>
  <si>
    <t>Mifflin</t>
  </si>
  <si>
    <t>Adams</t>
  </si>
  <si>
    <t>Franklin</t>
  </si>
  <si>
    <t>York</t>
  </si>
  <si>
    <t>Lancaster</t>
  </si>
  <si>
    <t>Lebanon</t>
  </si>
  <si>
    <t>Berks</t>
  </si>
  <si>
    <t>Cumberland</t>
  </si>
  <si>
    <t>Dauphin</t>
  </si>
  <si>
    <t>Perry</t>
  </si>
  <si>
    <t>Columbia</t>
  </si>
  <si>
    <t>Montour</t>
  </si>
  <si>
    <t>Northumberland</t>
  </si>
  <si>
    <t>Snyder</t>
  </si>
  <si>
    <t>Union</t>
  </si>
  <si>
    <t>Bradford</t>
  </si>
  <si>
    <t>Lycoming</t>
  </si>
  <si>
    <t>Sullivan</t>
  </si>
  <si>
    <t>Tioga</t>
  </si>
  <si>
    <t>Luzerne</t>
  </si>
  <si>
    <t>Wyoming</t>
  </si>
  <si>
    <t>Lackawanna</t>
  </si>
  <si>
    <t>Susquehanna</t>
  </si>
  <si>
    <t>Pike</t>
  </si>
  <si>
    <t>Wayne</t>
  </si>
  <si>
    <t>Monroe</t>
  </si>
  <si>
    <t>Northampton</t>
  </si>
  <si>
    <t>Carbon</t>
  </si>
  <si>
    <t>Lehigh</t>
  </si>
  <si>
    <t>Bucks</t>
  </si>
  <si>
    <t>Montgomery</t>
  </si>
  <si>
    <t>Chester</t>
  </si>
  <si>
    <t>Delaware</t>
  </si>
  <si>
    <t>Philadelphia</t>
  </si>
  <si>
    <t>Beaver</t>
  </si>
  <si>
    <t>Armstrong</t>
  </si>
  <si>
    <t>Indiana</t>
  </si>
  <si>
    <t>Schuylkill</t>
  </si>
  <si>
    <t>REGIONNAME</t>
  </si>
  <si>
    <t>Northwestern</t>
  </si>
  <si>
    <t>LEAType</t>
  </si>
  <si>
    <t>LEAType_Txt</t>
  </si>
  <si>
    <t>Basic Ed</t>
  </si>
  <si>
    <t>Vo-Tech</t>
  </si>
  <si>
    <t>BEF_Formula_25</t>
  </si>
  <si>
    <t>TES_25</t>
  </si>
  <si>
    <t>StShAdq_25</t>
  </si>
  <si>
    <t>BEF_25</t>
  </si>
  <si>
    <t>Chg_BEF</t>
  </si>
  <si>
    <t>PctChg_BEF</t>
  </si>
  <si>
    <t>SEF_25</t>
  </si>
  <si>
    <t>Chg_SEF</t>
  </si>
  <si>
    <t>PctChg_SEF</t>
  </si>
  <si>
    <t>RTLBG_25</t>
  </si>
  <si>
    <t>CTCSubsidy_2025</t>
  </si>
  <si>
    <t>Total_Savings</t>
  </si>
  <si>
    <t>PercentofCharterT</t>
  </si>
  <si>
    <t>Formula Distribution</t>
  </si>
  <si>
    <t>Tax Equity Supplement</t>
  </si>
  <si>
    <t>Adequacy Payment</t>
  </si>
  <si>
    <t>Source. PSEA Research based on Pennsylvania Department of Education data available online @ https://www.education.pa.gov/Teachers%20-%20Administrators/School%20Finances/Education%20Budget/Pages/default.aspx</t>
  </si>
  <si>
    <t>Basic Ed / CTC</t>
  </si>
  <si>
    <t xml:space="preserve">Table A. </t>
  </si>
  <si>
    <t>Basic Education Funding (BEF)</t>
  </si>
  <si>
    <t>Special Education Funding (SEF)</t>
  </si>
  <si>
    <t>Row</t>
  </si>
  <si>
    <t>LocalEffort</t>
  </si>
  <si>
    <t>A</t>
  </si>
  <si>
    <t>Local Taxes From All Sources</t>
  </si>
  <si>
    <t>STEBMarketValue</t>
  </si>
  <si>
    <t>B</t>
  </si>
  <si>
    <t>Total Market Values</t>
  </si>
  <si>
    <t>AdjustedPersonalIncome</t>
  </si>
  <si>
    <t>C</t>
  </si>
  <si>
    <t>Personal Income</t>
  </si>
  <si>
    <t>MktValuePlusPI</t>
  </si>
  <si>
    <t>D</t>
  </si>
  <si>
    <t>Sum of Market Values &amp; Personal Income (B+C)</t>
  </si>
  <si>
    <t>LocalEffortRate</t>
  </si>
  <si>
    <t>E</t>
  </si>
  <si>
    <t>Local Effort Rate (A / (B+C))</t>
  </si>
  <si>
    <t>p33_LocalEffortRate</t>
  </si>
  <si>
    <t>F</t>
  </si>
  <si>
    <t>33rd percentile local effort rate</t>
  </si>
  <si>
    <t>p66_LocalEffortRate</t>
  </si>
  <si>
    <t>G</t>
  </si>
  <si>
    <t>TaxEquitySupplement</t>
  </si>
  <si>
    <t>H</t>
  </si>
  <si>
    <t>Abington SD</t>
  </si>
  <si>
    <t>Cheltenham SD</t>
  </si>
  <si>
    <t>DuBois Area SD</t>
  </si>
  <si>
    <t>Hempfield SD</t>
  </si>
  <si>
    <t>Keystone SD</t>
  </si>
  <si>
    <t>Laurel SD</t>
  </si>
  <si>
    <t>Northwestern SD</t>
  </si>
  <si>
    <t>Riverside SD</t>
  </si>
  <si>
    <t>Union SD</t>
  </si>
  <si>
    <t>Upper St. Clair SD</t>
  </si>
  <si>
    <t>Wilson SD</t>
  </si>
  <si>
    <t>AdqGap</t>
  </si>
  <si>
    <t>AdqTarget</t>
  </si>
  <si>
    <t>LocalCapacityperWeightedStud</t>
  </si>
  <si>
    <t>LCPWS_pctl</t>
  </si>
  <si>
    <t>CapIndex</t>
  </si>
  <si>
    <t>CapIndex1</t>
  </si>
  <si>
    <t>LER_pctl</t>
  </si>
  <si>
    <t>CapIndex2</t>
  </si>
  <si>
    <t>CurExp_lessTuition_22</t>
  </si>
  <si>
    <t>WgtStudCount_BEFwithLowI_SEF</t>
  </si>
  <si>
    <t>GrowingDistrictIndicator10yr</t>
  </si>
  <si>
    <t>EminusF</t>
  </si>
  <si>
    <t>LocalCapPerWgtStudent</t>
  </si>
  <si>
    <t>r_CurExp_WSC</t>
  </si>
  <si>
    <t>I</t>
  </si>
  <si>
    <t>Spend</t>
  </si>
  <si>
    <t>J</t>
  </si>
  <si>
    <t>K</t>
  </si>
  <si>
    <t>LE_at_66_minus</t>
  </si>
  <si>
    <t>LE_Pct33LE</t>
  </si>
  <si>
    <t>Pct33_LocalEffort</t>
  </si>
  <si>
    <t>Pct66_LocalEffort</t>
  </si>
  <si>
    <t>LocEffortGap</t>
  </si>
  <si>
    <t>p50_LocalCapPerWgtStudent</t>
  </si>
  <si>
    <t>ST_StShAdq</t>
  </si>
  <si>
    <t>ST_TaxEquitySupplement</t>
  </si>
  <si>
    <t>StShAdq</t>
  </si>
  <si>
    <t>Year1_TaxEquitSupplement</t>
  </si>
  <si>
    <t>Year1_ST_TaxEquitySupplement</t>
  </si>
  <si>
    <t>Year1_ST_StShAdq</t>
  </si>
  <si>
    <t>Year1_StShAdq</t>
  </si>
  <si>
    <t>x</t>
  </si>
  <si>
    <t>Off_TES_7Year</t>
  </si>
  <si>
    <t>Off_TES_25</t>
  </si>
  <si>
    <t>Off_LocCapIndex</t>
  </si>
  <si>
    <t>Off_LocCapPerWgtStud</t>
  </si>
  <si>
    <t>Off_LocCapPerWgtStud_Med</t>
  </si>
  <si>
    <t>Total</t>
  </si>
  <si>
    <t>ADJ_ADM_2022</t>
  </si>
  <si>
    <t>Sparsity_SizeAdj_FY2025</t>
  </si>
  <si>
    <t>WGT_ADM_NOSS_FY2025</t>
  </si>
  <si>
    <t>¹</t>
  </si>
  <si>
    <t xml:space="preserve">The sum of market values and personal income (B+C) multiplied by the median local effort rate (1.4%) divided by a student weight. </t>
  </si>
  <si>
    <t>²</t>
  </si>
  <si>
    <t>Abington Heights</t>
  </si>
  <si>
    <t>Abington</t>
  </si>
  <si>
    <t>Albert Gallatin Area</t>
  </si>
  <si>
    <t>Aliquippa</t>
  </si>
  <si>
    <t>Allegheny Valley</t>
  </si>
  <si>
    <t>Allegheny-Clarion Valley</t>
  </si>
  <si>
    <t>Allentown City</t>
  </si>
  <si>
    <t>Altoona Area</t>
  </si>
  <si>
    <t>Ambridge Area</t>
  </si>
  <si>
    <t>Annville-Cleona</t>
  </si>
  <si>
    <t>Antietam</t>
  </si>
  <si>
    <t>Apollo-Ridge</t>
  </si>
  <si>
    <t>Athens Area</t>
  </si>
  <si>
    <t>Austin Area</t>
  </si>
  <si>
    <t>Avella Area</t>
  </si>
  <si>
    <t>Avon Grove</t>
  </si>
  <si>
    <t>Avonworth</t>
  </si>
  <si>
    <t>Bald Eagle Area</t>
  </si>
  <si>
    <t>Baldwin-Whitehall</t>
  </si>
  <si>
    <t>Bangor Area</t>
  </si>
  <si>
    <t>Beaver Area</t>
  </si>
  <si>
    <t>Bedford Area</t>
  </si>
  <si>
    <t>Belle Vernon Area</t>
  </si>
  <si>
    <t>Bellefonte Area</t>
  </si>
  <si>
    <t>Bellwood-Antis</t>
  </si>
  <si>
    <t>Bensalem Township</t>
  </si>
  <si>
    <t>Benton Area</t>
  </si>
  <si>
    <t>Bentworth</t>
  </si>
  <si>
    <t>Berlin Brothersvalley</t>
  </si>
  <si>
    <t>Bermudian Springs</t>
  </si>
  <si>
    <t>Berwick Area</t>
  </si>
  <si>
    <t>Bethel Park</t>
  </si>
  <si>
    <t>Bethlehem Area</t>
  </si>
  <si>
    <t>Bethlehem-Center</t>
  </si>
  <si>
    <t>Big Beaver Falls Area</t>
  </si>
  <si>
    <t>Big Spring</t>
  </si>
  <si>
    <t>Blackhawk</t>
  </si>
  <si>
    <t>Blacklick Valley</t>
  </si>
  <si>
    <t>Bloomsburg Area</t>
  </si>
  <si>
    <t>Blue Mountain</t>
  </si>
  <si>
    <t>Blue Ridge</t>
  </si>
  <si>
    <t>Boyertown Area</t>
  </si>
  <si>
    <t>Bradford Area</t>
  </si>
  <si>
    <t>Brandywine Heights Area</t>
  </si>
  <si>
    <t>Brentwood Borough</t>
  </si>
  <si>
    <t>Bristol Borough</t>
  </si>
  <si>
    <t>Bristol Township</t>
  </si>
  <si>
    <t>Brockway Area</t>
  </si>
  <si>
    <t>Brookville Area</t>
  </si>
  <si>
    <t>Brownsville Area</t>
  </si>
  <si>
    <t>Bryn Athyn</t>
  </si>
  <si>
    <t>Burgettstown Area</t>
  </si>
  <si>
    <t>Burrell</t>
  </si>
  <si>
    <t>Butler Area</t>
  </si>
  <si>
    <t>California Area</t>
  </si>
  <si>
    <t>Cambria Heights</t>
  </si>
  <si>
    <t>Cameron County</t>
  </si>
  <si>
    <t>Camp Hill</t>
  </si>
  <si>
    <t>Canon-McMillan</t>
  </si>
  <si>
    <t>Canton Area</t>
  </si>
  <si>
    <t>Carbondale Area</t>
  </si>
  <si>
    <t>Carlisle Area</t>
  </si>
  <si>
    <t>Carlynton</t>
  </si>
  <si>
    <t>Carmichaels Area</t>
  </si>
  <si>
    <t>Catasauqua Area</t>
  </si>
  <si>
    <t>Centennial</t>
  </si>
  <si>
    <t>Central Bucks</t>
  </si>
  <si>
    <t>Central Cambria</t>
  </si>
  <si>
    <t>Central Columbia</t>
  </si>
  <si>
    <t>Central Dauphin</t>
  </si>
  <si>
    <t>Central Fulton</t>
  </si>
  <si>
    <t>Central Greene</t>
  </si>
  <si>
    <t>Central Valley</t>
  </si>
  <si>
    <t>Central York</t>
  </si>
  <si>
    <t>Chambersburg Area</t>
  </si>
  <si>
    <t>Charleroi</t>
  </si>
  <si>
    <t>Chartiers Valley</t>
  </si>
  <si>
    <t>Chartiers-Houston</t>
  </si>
  <si>
    <t>Cheltenham</t>
  </si>
  <si>
    <t>Chester-Upland</t>
  </si>
  <si>
    <t>Chestnut Ridge</t>
  </si>
  <si>
    <t>Chichester</t>
  </si>
  <si>
    <t>Clairton City</t>
  </si>
  <si>
    <t>Clarion Area</t>
  </si>
  <si>
    <t>Clarion-Limestone Area</t>
  </si>
  <si>
    <t>Claysburg-Kimmel</t>
  </si>
  <si>
    <t>Clearfield Area</t>
  </si>
  <si>
    <t>Coatesville Area</t>
  </si>
  <si>
    <t>Cocalico</t>
  </si>
  <si>
    <t>Colonial</t>
  </si>
  <si>
    <t>Columbia Borough</t>
  </si>
  <si>
    <t>Commodore Perry</t>
  </si>
  <si>
    <t>Conemaugh Township Area</t>
  </si>
  <si>
    <t>Conemaugh Valley</t>
  </si>
  <si>
    <t>Conestoga Valley</t>
  </si>
  <si>
    <t>Conewago Valley</t>
  </si>
  <si>
    <t>Conneaut</t>
  </si>
  <si>
    <t>Connellsville Area</t>
  </si>
  <si>
    <t>Conrad Weiser Area</t>
  </si>
  <si>
    <t>Cornell</t>
  </si>
  <si>
    <t>Cornwall-Lebanon</t>
  </si>
  <si>
    <t>Corry Area</t>
  </si>
  <si>
    <t>Coudersport Area</t>
  </si>
  <si>
    <t>Council Rock</t>
  </si>
  <si>
    <t>Cranberry Area</t>
  </si>
  <si>
    <t>Crawford Central</t>
  </si>
  <si>
    <t>Crestwood</t>
  </si>
  <si>
    <t>Cumberland Valley</t>
  </si>
  <si>
    <t>Curwensville Area</t>
  </si>
  <si>
    <t>Dallas</t>
  </si>
  <si>
    <t>Dallastown Area</t>
  </si>
  <si>
    <t>Daniel Boone Area</t>
  </si>
  <si>
    <t>Danville Area</t>
  </si>
  <si>
    <t>Deer Lakes</t>
  </si>
  <si>
    <t>Delaware Valley</t>
  </si>
  <si>
    <t>Derry Area</t>
  </si>
  <si>
    <t>Derry Township</t>
  </si>
  <si>
    <t>Donegal</t>
  </si>
  <si>
    <t>Dover Area</t>
  </si>
  <si>
    <t>Downingtown Area</t>
  </si>
  <si>
    <t>DuBois Area</t>
  </si>
  <si>
    <t>Dunmore</t>
  </si>
  <si>
    <t>Duquesne City</t>
  </si>
  <si>
    <t>East Allegheny</t>
  </si>
  <si>
    <t>East Lycoming</t>
  </si>
  <si>
    <t>East Penn</t>
  </si>
  <si>
    <t>East Pennsboro Area</t>
  </si>
  <si>
    <t>East Stroudsburg Area</t>
  </si>
  <si>
    <t>Eastern Lancaster County</t>
  </si>
  <si>
    <t>Eastern Lebanon County</t>
  </si>
  <si>
    <t>Eastern York</t>
  </si>
  <si>
    <t>Easton Area</t>
  </si>
  <si>
    <t>Elizabeth Forward</t>
  </si>
  <si>
    <t>Elizabethtown Area</t>
  </si>
  <si>
    <t>Elk Lake</t>
  </si>
  <si>
    <t>Ellwood City Area</t>
  </si>
  <si>
    <t>Ephrata Area</t>
  </si>
  <si>
    <t>Erie City</t>
  </si>
  <si>
    <t>Everett Area</t>
  </si>
  <si>
    <t>Exeter Township</t>
  </si>
  <si>
    <t>Fairfield Area</t>
  </si>
  <si>
    <t>Fairview</t>
  </si>
  <si>
    <t>Fannett-Metal</t>
  </si>
  <si>
    <t>Farrell Area</t>
  </si>
  <si>
    <t>Ferndale Area</t>
  </si>
  <si>
    <t>Fleetwood Area</t>
  </si>
  <si>
    <t>Forbes Road</t>
  </si>
  <si>
    <t>Forest Area</t>
  </si>
  <si>
    <t>Forest City Regional</t>
  </si>
  <si>
    <t>Forest Hills</t>
  </si>
  <si>
    <t>Fort Cherry</t>
  </si>
  <si>
    <t>Fort LeBoeuf</t>
  </si>
  <si>
    <t>Fox Chapel Area</t>
  </si>
  <si>
    <t>Franklin Area</t>
  </si>
  <si>
    <t>Franklin Regional</t>
  </si>
  <si>
    <t>Frazier</t>
  </si>
  <si>
    <t>Freedom Area</t>
  </si>
  <si>
    <t>Freeport Area</t>
  </si>
  <si>
    <t>Galeton Area</t>
  </si>
  <si>
    <t>Garnet Valley</t>
  </si>
  <si>
    <t>Gateway</t>
  </si>
  <si>
    <t>General McLane</t>
  </si>
  <si>
    <t>Gettysburg Area</t>
  </si>
  <si>
    <t>Girard</t>
  </si>
  <si>
    <t>Glendale</t>
  </si>
  <si>
    <t>Governor Mifflin</t>
  </si>
  <si>
    <t>Great Valley</t>
  </si>
  <si>
    <t>Greater Johnstown</t>
  </si>
  <si>
    <t>Greater Latrobe</t>
  </si>
  <si>
    <t>Greater Nanticoke Area</t>
  </si>
  <si>
    <t>Greencastle-Antrim</t>
  </si>
  <si>
    <t>Greensburg Salem</t>
  </si>
  <si>
    <t>Greenville Area</t>
  </si>
  <si>
    <t>Greenwood</t>
  </si>
  <si>
    <t>Grove City Area</t>
  </si>
  <si>
    <t>Halifax Area</t>
  </si>
  <si>
    <t>Hamburg Area</t>
  </si>
  <si>
    <t>Hampton Township</t>
  </si>
  <si>
    <t>Hanover Area</t>
  </si>
  <si>
    <t>Hanover Public</t>
  </si>
  <si>
    <t>Harbor Creek</t>
  </si>
  <si>
    <t>Harmony Area</t>
  </si>
  <si>
    <t>Harrisburg City</t>
  </si>
  <si>
    <t>Hatboro-Horsham</t>
  </si>
  <si>
    <t>Haverford Township</t>
  </si>
  <si>
    <t>Hazleton Area</t>
  </si>
  <si>
    <t>Hempfield Area</t>
  </si>
  <si>
    <t>Hempfield</t>
  </si>
  <si>
    <t>Hermitage</t>
  </si>
  <si>
    <t>Highlands</t>
  </si>
  <si>
    <t>Hollidaysburg Area</t>
  </si>
  <si>
    <t>Homer-Center</t>
  </si>
  <si>
    <t>Hopewell Area</t>
  </si>
  <si>
    <t>Huntingdon Area</t>
  </si>
  <si>
    <t>Indiana Area</t>
  </si>
  <si>
    <t>Interboro</t>
  </si>
  <si>
    <t>Iroquois</t>
  </si>
  <si>
    <t>Jamestown Area</t>
  </si>
  <si>
    <t>Jeannette City</t>
  </si>
  <si>
    <t>Jefferson-Morgan</t>
  </si>
  <si>
    <t>Jenkintown</t>
  </si>
  <si>
    <t>Jersey Shore Area</t>
  </si>
  <si>
    <t>Jim Thorpe Area</t>
  </si>
  <si>
    <t>Johnsonburg Area</t>
  </si>
  <si>
    <t>Juniata County</t>
  </si>
  <si>
    <t>Juniata Valley</t>
  </si>
  <si>
    <t>Kane Area</t>
  </si>
  <si>
    <t>Karns City Area</t>
  </si>
  <si>
    <t>Kennett Consolidated</t>
  </si>
  <si>
    <t>Keystone Central</t>
  </si>
  <si>
    <t>Keystone Oaks</t>
  </si>
  <si>
    <t>Keystone</t>
  </si>
  <si>
    <t>Kiski Area</t>
  </si>
  <si>
    <t>Knoch</t>
  </si>
  <si>
    <t>Kutztown Area</t>
  </si>
  <si>
    <t>Lackawanna Trail</t>
  </si>
  <si>
    <t>Lakeland</t>
  </si>
  <si>
    <t>Lake-Lehman</t>
  </si>
  <si>
    <t>Lakeview</t>
  </si>
  <si>
    <t>Lampeter-Strasburg</t>
  </si>
  <si>
    <t>Laurel Highlands</t>
  </si>
  <si>
    <t>Laurel</t>
  </si>
  <si>
    <t>Leechburg Area</t>
  </si>
  <si>
    <t>Lehighton Area</t>
  </si>
  <si>
    <t>Lewisburg Area</t>
  </si>
  <si>
    <t>Ligonier Valley</t>
  </si>
  <si>
    <t>Line Mountain</t>
  </si>
  <si>
    <t>Littlestown Area</t>
  </si>
  <si>
    <t>Lower Dauphin</t>
  </si>
  <si>
    <t>Lower Merion</t>
  </si>
  <si>
    <t>Lower Moreland Township</t>
  </si>
  <si>
    <t>Loyalsock Township</t>
  </si>
  <si>
    <t>Mahanoy Area</t>
  </si>
  <si>
    <t>Manheim Central</t>
  </si>
  <si>
    <t>Manheim Township</t>
  </si>
  <si>
    <t>Marion Center Area</t>
  </si>
  <si>
    <t>Marple Newtown</t>
  </si>
  <si>
    <t>Mars Area</t>
  </si>
  <si>
    <t>McGuffey</t>
  </si>
  <si>
    <t>McKeesport Area</t>
  </si>
  <si>
    <t>Mechanicsburg Area</t>
  </si>
  <si>
    <t>Mercer Area</t>
  </si>
  <si>
    <t>Methacton</t>
  </si>
  <si>
    <t>Meyersdale Area</t>
  </si>
  <si>
    <t>Mid Valley</t>
  </si>
  <si>
    <t>Middletown Area</t>
  </si>
  <si>
    <t>Midd-West</t>
  </si>
  <si>
    <t>Midland Borough</t>
  </si>
  <si>
    <t>Mifflin County</t>
  </si>
  <si>
    <t>Mifflinburg Area</t>
  </si>
  <si>
    <t>Millcreek Township</t>
  </si>
  <si>
    <t>Millersburg Area</t>
  </si>
  <si>
    <t>Millville Area</t>
  </si>
  <si>
    <t>Milton Area</t>
  </si>
  <si>
    <t>Minersville Area</t>
  </si>
  <si>
    <t>Mohawk Area</t>
  </si>
  <si>
    <t>Monessen City</t>
  </si>
  <si>
    <t>Moniteau</t>
  </si>
  <si>
    <t>Montgomery Area</t>
  </si>
  <si>
    <t>Montoursville Area</t>
  </si>
  <si>
    <t>Montrose Area</t>
  </si>
  <si>
    <t>Moon Area</t>
  </si>
  <si>
    <t>Morrisville Borough</t>
  </si>
  <si>
    <t>Moshannon Valley</t>
  </si>
  <si>
    <t>Mount Carmel Area</t>
  </si>
  <si>
    <t>Mount Pleasant Area</t>
  </si>
  <si>
    <t>Mount Union Area</t>
  </si>
  <si>
    <t>Mountain View</t>
  </si>
  <si>
    <t>Mt Lebanon</t>
  </si>
  <si>
    <t>Muhlenberg</t>
  </si>
  <si>
    <t>Muncy</t>
  </si>
  <si>
    <t>Nazareth Area</t>
  </si>
  <si>
    <t>Neshaminy</t>
  </si>
  <si>
    <t>Neshannock Township</t>
  </si>
  <si>
    <t>New Brighton Area</t>
  </si>
  <si>
    <t>New Castle Area</t>
  </si>
  <si>
    <t>New Hope-Solebury</t>
  </si>
  <si>
    <t>New Kensington-Arnold</t>
  </si>
  <si>
    <t>Newport</t>
  </si>
  <si>
    <t>Norristown Area</t>
  </si>
  <si>
    <t>North Allegheny</t>
  </si>
  <si>
    <t>North Clarion County</t>
  </si>
  <si>
    <t>North East</t>
  </si>
  <si>
    <t>North Hills</t>
  </si>
  <si>
    <t>North Penn</t>
  </si>
  <si>
    <t>North Pocono</t>
  </si>
  <si>
    <t>North Schuylkill</t>
  </si>
  <si>
    <t>North Star</t>
  </si>
  <si>
    <t>Northampton Area</t>
  </si>
  <si>
    <t>Northeast Bradford</t>
  </si>
  <si>
    <t>Northeastern York</t>
  </si>
  <si>
    <t>Northern Bedford County</t>
  </si>
  <si>
    <t>Northern Cambria</t>
  </si>
  <si>
    <t>Northern Lebanon</t>
  </si>
  <si>
    <t>Northern Lehigh</t>
  </si>
  <si>
    <t>Northern Potter</t>
  </si>
  <si>
    <t>Northern Tioga</t>
  </si>
  <si>
    <t>Northern York County</t>
  </si>
  <si>
    <t>Northgate</t>
  </si>
  <si>
    <t>Northwest Area</t>
  </si>
  <si>
    <t>Northwestern Lehigh</t>
  </si>
  <si>
    <t>Norwin</t>
  </si>
  <si>
    <t>Octorara Area</t>
  </si>
  <si>
    <t>Oil City Area</t>
  </si>
  <si>
    <t>Old Forge</t>
  </si>
  <si>
    <t>Oley Valley</t>
  </si>
  <si>
    <t>Oswayo Valley</t>
  </si>
  <si>
    <t>Otto-Eldred</t>
  </si>
  <si>
    <t>Owen J Roberts</t>
  </si>
  <si>
    <t>Oxford Area</t>
  </si>
  <si>
    <t>Palisades</t>
  </si>
  <si>
    <t>Palmerton Area</t>
  </si>
  <si>
    <t>Palmyra Area</t>
  </si>
  <si>
    <t>Panther Valley</t>
  </si>
  <si>
    <t>Parkland</t>
  </si>
  <si>
    <t>Pen Argyl Area</t>
  </si>
  <si>
    <t>Penn Cambria</t>
  </si>
  <si>
    <t>Penn Hills</t>
  </si>
  <si>
    <t>Penn Manor</t>
  </si>
  <si>
    <t>Penncrest</t>
  </si>
  <si>
    <t>Penn-Delco</t>
  </si>
  <si>
    <t>Pennridge</t>
  </si>
  <si>
    <t>Penns Manor Area</t>
  </si>
  <si>
    <t>Penns Valley Area</t>
  </si>
  <si>
    <t>Pennsbury</t>
  </si>
  <si>
    <t>Penn-Trafford</t>
  </si>
  <si>
    <t>Pequea Valley</t>
  </si>
  <si>
    <t>Perkiomen Valley</t>
  </si>
  <si>
    <t>Peters Township</t>
  </si>
  <si>
    <t>Philadelphia City</t>
  </si>
  <si>
    <t>Philipsburg-Osceola Area</t>
  </si>
  <si>
    <t>Phoenixville Area</t>
  </si>
  <si>
    <t>Pine Grove Area</t>
  </si>
  <si>
    <t>Pine-Richland</t>
  </si>
  <si>
    <t>Pittsburgh</t>
  </si>
  <si>
    <t>Pittston Area</t>
  </si>
  <si>
    <t>Pleasant Valley</t>
  </si>
  <si>
    <t>Plum Borough</t>
  </si>
  <si>
    <t>Pocono Mountain</t>
  </si>
  <si>
    <t>Port Allegany</t>
  </si>
  <si>
    <t>Portage Area</t>
  </si>
  <si>
    <t>Pottsgrove</t>
  </si>
  <si>
    <t>Pottstown</t>
  </si>
  <si>
    <t>Pottsville Area</t>
  </si>
  <si>
    <t>Punxsutawney Area</t>
  </si>
  <si>
    <t>Purchase Line</t>
  </si>
  <si>
    <t>Quaker Valley</t>
  </si>
  <si>
    <t>Quakertown Community</t>
  </si>
  <si>
    <t>Radnor Township</t>
  </si>
  <si>
    <t>Reading</t>
  </si>
  <si>
    <t>Red Lion Area</t>
  </si>
  <si>
    <t>Redbank Valley</t>
  </si>
  <si>
    <t>Reynolds</t>
  </si>
  <si>
    <t>Richland</t>
  </si>
  <si>
    <t>Ridgway Area</t>
  </si>
  <si>
    <t>Ridley</t>
  </si>
  <si>
    <t>Ringgold</t>
  </si>
  <si>
    <t>River Valley</t>
  </si>
  <si>
    <t>Riverside Beaver County</t>
  </si>
  <si>
    <t>Riverside</t>
  </si>
  <si>
    <t>Riverview</t>
  </si>
  <si>
    <t>Rochester Area</t>
  </si>
  <si>
    <t>Rockwood Area</t>
  </si>
  <si>
    <t>Rose Tree Media</t>
  </si>
  <si>
    <t>Saint Clair Area</t>
  </si>
  <si>
    <t>Saint Marys Area</t>
  </si>
  <si>
    <t>Salisbury Township</t>
  </si>
  <si>
    <t>Salisbury-Elk Lick</t>
  </si>
  <si>
    <t>Saucon Valley</t>
  </si>
  <si>
    <t>Sayre Area</t>
  </si>
  <si>
    <t>Schuylkill Haven Area</t>
  </si>
  <si>
    <t>Schuylkill Valley</t>
  </si>
  <si>
    <t>Scranton</t>
  </si>
  <si>
    <t>Selinsgrove Area</t>
  </si>
  <si>
    <t>Seneca Valley</t>
  </si>
  <si>
    <t>Shade-Central City</t>
  </si>
  <si>
    <t>Shaler Area</t>
  </si>
  <si>
    <t>Shamokin Area</t>
  </si>
  <si>
    <t>Shanksville-Stonycreek</t>
  </si>
  <si>
    <t>Sharon City</t>
  </si>
  <si>
    <t>Sharpsville Area</t>
  </si>
  <si>
    <t>Shenandoah Valley</t>
  </si>
  <si>
    <t>Shenango Area</t>
  </si>
  <si>
    <t>Shikellamy</t>
  </si>
  <si>
    <t>Shippensburg Area</t>
  </si>
  <si>
    <t>Slippery Rock Area</t>
  </si>
  <si>
    <t>Smethport Area</t>
  </si>
  <si>
    <t>Solanco</t>
  </si>
  <si>
    <t>Somerset Area</t>
  </si>
  <si>
    <t>Souderton Area</t>
  </si>
  <si>
    <t>South Allegheny</t>
  </si>
  <si>
    <t>South Eastern</t>
  </si>
  <si>
    <t>South Fayette Township</t>
  </si>
  <si>
    <t>South Middleton</t>
  </si>
  <si>
    <t>South Park</t>
  </si>
  <si>
    <t>South Side Area</t>
  </si>
  <si>
    <t>South Western</t>
  </si>
  <si>
    <t>South Williamsport Area</t>
  </si>
  <si>
    <t>Southeast Delco</t>
  </si>
  <si>
    <t>Southeastern Greene</t>
  </si>
  <si>
    <t>Southern Columbia Area</t>
  </si>
  <si>
    <t>Southern Fulton</t>
  </si>
  <si>
    <t>Southern Huntingdon County</t>
  </si>
  <si>
    <t>Southern Lehigh</t>
  </si>
  <si>
    <t>Southern Tioga</t>
  </si>
  <si>
    <t>Southern York County</t>
  </si>
  <si>
    <t>Southmoreland</t>
  </si>
  <si>
    <t>Spring Cove</t>
  </si>
  <si>
    <t>Spring Grove Area</t>
  </si>
  <si>
    <t>Springfield</t>
  </si>
  <si>
    <t>Springfield Township</t>
  </si>
  <si>
    <t>Spring-Ford Area</t>
  </si>
  <si>
    <t>State College Area</t>
  </si>
  <si>
    <t>Steel Valley</t>
  </si>
  <si>
    <t>Steelton-Highspire</t>
  </si>
  <si>
    <t>Sto-Rox</t>
  </si>
  <si>
    <t>Stroudsburg Area</t>
  </si>
  <si>
    <t>Sullivan County</t>
  </si>
  <si>
    <t>Susquehanna Community</t>
  </si>
  <si>
    <t>Susquehanna Township</t>
  </si>
  <si>
    <t>Susquenita</t>
  </si>
  <si>
    <t>Tamaqua Area</t>
  </si>
  <si>
    <t>Titusville Area</t>
  </si>
  <si>
    <t>Towanda Area</t>
  </si>
  <si>
    <t>Tredyffrin-Easttown</t>
  </si>
  <si>
    <t>Trinity Area</t>
  </si>
  <si>
    <t>Tri-Valley</t>
  </si>
  <si>
    <t>Troy Area</t>
  </si>
  <si>
    <t>Tulpehocken Area</t>
  </si>
  <si>
    <t>Tunkhannock Area</t>
  </si>
  <si>
    <t>Turkeyfoot Valley Area</t>
  </si>
  <si>
    <t>Tuscarora</t>
  </si>
  <si>
    <t>Tussey Mountain</t>
  </si>
  <si>
    <t>Twin Valley</t>
  </si>
  <si>
    <t>Tyrone Area</t>
  </si>
  <si>
    <t>Union Area</t>
  </si>
  <si>
    <t>Union City Area</t>
  </si>
  <si>
    <t>Uniontown Area</t>
  </si>
  <si>
    <t>Unionville-Chadds Ford</t>
  </si>
  <si>
    <t>United</t>
  </si>
  <si>
    <t>Upper Adams</t>
  </si>
  <si>
    <t>Upper Darby</t>
  </si>
  <si>
    <t>Upper Dauphin Area</t>
  </si>
  <si>
    <t>Upper Dublin</t>
  </si>
  <si>
    <t>Upper Merion Area</t>
  </si>
  <si>
    <t>Upper Moreland Township</t>
  </si>
  <si>
    <t>Upper Perkiomen</t>
  </si>
  <si>
    <t>Upper St. Clair</t>
  </si>
  <si>
    <t>Valley Grove</t>
  </si>
  <si>
    <t>Valley View</t>
  </si>
  <si>
    <t>Wallenpaupack Area</t>
  </si>
  <si>
    <t>Wallingford-Swarthmore</t>
  </si>
  <si>
    <t>Warren County</t>
  </si>
  <si>
    <t>Warrior Run</t>
  </si>
  <si>
    <t>Warwick</t>
  </si>
  <si>
    <t>Wattsburg Area</t>
  </si>
  <si>
    <t>Wayne Highlands</t>
  </si>
  <si>
    <t>Waynesboro Area</t>
  </si>
  <si>
    <t>Weatherly Area</t>
  </si>
  <si>
    <t>Wellsboro Area</t>
  </si>
  <si>
    <t>West Allegheny</t>
  </si>
  <si>
    <t>West Branch Area</t>
  </si>
  <si>
    <t>West Chester Area</t>
  </si>
  <si>
    <t>West Greene</t>
  </si>
  <si>
    <t>West Jefferson Hills</t>
  </si>
  <si>
    <t>West Middlesex Area</t>
  </si>
  <si>
    <t>West Mifflin Area</t>
  </si>
  <si>
    <t>West Perry</t>
  </si>
  <si>
    <t>West Shore</t>
  </si>
  <si>
    <t>West York Area</t>
  </si>
  <si>
    <t>Western Beaver County</t>
  </si>
  <si>
    <t>Western Wayne</t>
  </si>
  <si>
    <t>Westmont Hilltop</t>
  </si>
  <si>
    <t>Whitehall-Coplay</t>
  </si>
  <si>
    <t>Wilkes-Barre Area</t>
  </si>
  <si>
    <t>Wilkinsburg Borough</t>
  </si>
  <si>
    <t>William Penn</t>
  </si>
  <si>
    <t>Williams Valley</t>
  </si>
  <si>
    <t>Williamsburg Community</t>
  </si>
  <si>
    <t>Williamsport Area</t>
  </si>
  <si>
    <t>Wilmington Area</t>
  </si>
  <si>
    <t>Wilson Area</t>
  </si>
  <si>
    <t>Wilson</t>
  </si>
  <si>
    <t>Windber Area</t>
  </si>
  <si>
    <t>Wissahickon</t>
  </si>
  <si>
    <t>Woodland Hills</t>
  </si>
  <si>
    <t>Wyalusing Area</t>
  </si>
  <si>
    <t>Wyoming Area</t>
  </si>
  <si>
    <t>Wyoming Valley West</t>
  </si>
  <si>
    <t>Wyomissing Area</t>
  </si>
  <si>
    <t>York City</t>
  </si>
  <si>
    <t>York Suburban</t>
  </si>
  <si>
    <t>Yough</t>
  </si>
  <si>
    <t xml:space="preserve"> 1-(Local Capacity Per Weighted Student / Statewide Median Local Capacity Per Weighted Student-1) or 1 if Local Capacity &lt; Statewide Median</t>
  </si>
  <si>
    <t xml:space="preserve">The student weight is defined as the sum of the 2021-22 adjusted ADM, an adjustment for sparsity (rurality), the poverty, English language learner and charter weight. </t>
  </si>
  <si>
    <t>66th percentile local effort rate</t>
  </si>
  <si>
    <t>Return to top</t>
  </si>
  <si>
    <t>View district list</t>
  </si>
  <si>
    <t>Weighted student count</t>
  </si>
  <si>
    <t>Adequacy Target (row A * row B)</t>
  </si>
  <si>
    <t>Adequacy Gap (row C - row D)</t>
  </si>
  <si>
    <t>Local Effort &lt; 1.27%</t>
  </si>
  <si>
    <t>The state share of the adequacy gap is calculated as the Adequacy Gap (row E) minus row S minus row AB</t>
  </si>
  <si>
    <t>BEFC_ModelDistrict_All</t>
  </si>
  <si>
    <t>MK_ModelDistricts_All</t>
  </si>
  <si>
    <t>BEFC_ModelDistrict_ExcludeHi</t>
  </si>
  <si>
    <t xml:space="preserve">The purpose of this tab is to explain how the Department of Education determined each district's adequacy payment. </t>
  </si>
  <si>
    <t>The majority report of the Basic Education Funding Commission estimated median current expenditures per weighted student for 63 school districts that were meeting the Commonwealth of Pennsylvania's interim targets (2020-21 &amp; 2021-22) set in its reporting for the Federal Every Student Succeeds Act. Those interim targets focused on the percent of students scoring proficient or better (Math, Science, English Language) and high school graduation rates. The level of expenditures in these "successful" schools is then used as the minimum expenditure level necessary for a district to be able to achieve similar outcomes in terms of proficiency and graduation rates. Districts that do not spend at this level are identified for additional state aid. Rows B to E determine if a district is spending below this amount. Row F to AB determine the state share of the adequacy gap.</t>
  </si>
  <si>
    <t>Current Expenditures</t>
  </si>
  <si>
    <t>PctChg_ADM_12to22</t>
  </si>
  <si>
    <t xml:space="preserve">The sum of market values and personal income multiplied by the median local effort rate (1.4%) divided by a student weight. </t>
  </si>
  <si>
    <t>Think of this simply as the potential revenue on a per weighted student basis a district could raise if it taxed itself at the typical rate for school districts in the commonwealth. District's that have a value larger than typical district are able to raise more revenue at the same tax rate than districts below the median and therefore have more "capacity" to raise revenue.</t>
  </si>
  <si>
    <t>Current expenditures includes expenditures on instruction, support services and operation of noninstructional services. It excludes; expenditures on facilities acquisition, construction and improvement (4000); expenditures classified as Other Expenditure and Financing Uses (5000) a category that includes debt service payments and fund transfers. The figure presented above has been further adjusted by subtracting tuition from patrons (line item 6940).</t>
  </si>
  <si>
    <t>% places it among the lowest taxing 33% of school districts statewide.</t>
  </si>
  <si>
    <t>% is above the 33rd percentile of school districts statewide.</t>
  </si>
  <si>
    <t>Intentionally blank</t>
  </si>
  <si>
    <t>Adequacy Gap (from row E above)</t>
  </si>
  <si>
    <t>(row O - row N)</t>
  </si>
  <si>
    <t>(row E)</t>
  </si>
  <si>
    <t>AA</t>
  </si>
  <si>
    <t>(row E - row Z)</t>
  </si>
  <si>
    <t>(row E - row N - row Z)</t>
  </si>
  <si>
    <t>(row P)</t>
  </si>
  <si>
    <t>Step 1</t>
  </si>
  <si>
    <t>Step 2</t>
  </si>
  <si>
    <t>No Gap</t>
  </si>
  <si>
    <t>Gap Only</t>
  </si>
  <si>
    <t>(row E - Z)</t>
  </si>
  <si>
    <t>(Row P)</t>
  </si>
  <si>
    <t>Adequacy Gap unchanged after Step 1</t>
  </si>
  <si>
    <t>Febuary 9, 2024</t>
  </si>
  <si>
    <t>Febuary 23, 2024</t>
  </si>
  <si>
    <t>Version #</t>
  </si>
  <si>
    <t>Date</t>
  </si>
  <si>
    <t>CTC</t>
  </si>
  <si>
    <t>Return to the top</t>
  </si>
  <si>
    <t>View the district list</t>
  </si>
  <si>
    <t>Secondary Career &amp; Technical Education Subsidy</t>
  </si>
  <si>
    <t>School District</t>
  </si>
  <si>
    <t>BasicCTC</t>
  </si>
  <si>
    <t>Total
BEF 2024-25</t>
  </si>
  <si>
    <t>SEF
2024-25</t>
  </si>
  <si>
    <t>RTLBG</t>
  </si>
  <si>
    <t>SCTE</t>
  </si>
  <si>
    <t>BEFChange
 from
2023-24</t>
  </si>
  <si>
    <t>BEFPercent change from
2023-24</t>
  </si>
  <si>
    <t>SEFChange
 from
2023-24</t>
  </si>
  <si>
    <t>SEFPercent change from
2023-24</t>
  </si>
  <si>
    <t>2024-25</t>
  </si>
  <si>
    <t>id</t>
  </si>
  <si>
    <t>LEANAME</t>
  </si>
  <si>
    <t>ABINGTON</t>
  </si>
  <si>
    <t>ABINGTON HEIGHTS</t>
  </si>
  <si>
    <t>ALBERT GALLATIN AREA</t>
  </si>
  <si>
    <t>ALIQUIPPA</t>
  </si>
  <si>
    <t>ALLEGHENY VALLEY</t>
  </si>
  <si>
    <t>ALLEGHENY-CLARION VALLEY</t>
  </si>
  <si>
    <t>ALLENTOWN CITY</t>
  </si>
  <si>
    <t>ALTOONA AREA</t>
  </si>
  <si>
    <t>AMBRIDGE AREA</t>
  </si>
  <si>
    <t>ANNVILLE-CLEONA</t>
  </si>
  <si>
    <t>ANTIETAM</t>
  </si>
  <si>
    <t>APOLLO-RIDGE</t>
  </si>
  <si>
    <t>ARMSTRONG</t>
  </si>
  <si>
    <t>ATHENS AREA</t>
  </si>
  <si>
    <t>AUSTIN AREA</t>
  </si>
  <si>
    <t>AVELLA AREA</t>
  </si>
  <si>
    <t>AVON GROVE</t>
  </si>
  <si>
    <t>AVONWORTH</t>
  </si>
  <si>
    <t>BALD EAGLE AREA</t>
  </si>
  <si>
    <t>BALDWIN-WHITEHALL</t>
  </si>
  <si>
    <t>BANGOR AREA</t>
  </si>
  <si>
    <t>BEAVER AREA</t>
  </si>
  <si>
    <t>BEDFORD AREA</t>
  </si>
  <si>
    <t>BELLE VERNON AREA</t>
  </si>
  <si>
    <t>BELLEFONTE AREA</t>
  </si>
  <si>
    <t>BELLWOOD-ANTIS</t>
  </si>
  <si>
    <t>BENSALEM TOWNSHIP</t>
  </si>
  <si>
    <t>BENTON AREA</t>
  </si>
  <si>
    <t>BENTWORTH</t>
  </si>
  <si>
    <t>BERLIN BROTHERSVALLEY</t>
  </si>
  <si>
    <t>BERMUDIAN SPRINGS</t>
  </si>
  <si>
    <t>BERWICK AREA</t>
  </si>
  <si>
    <t>BETHEL PARK</t>
  </si>
  <si>
    <t>BETHLEHEM AREA</t>
  </si>
  <si>
    <t>BETHLEHEM-CENTER</t>
  </si>
  <si>
    <t>BIG BEAVER FALLS AREA</t>
  </si>
  <si>
    <t>BIG SPRING</t>
  </si>
  <si>
    <t>BLACKHAWK</t>
  </si>
  <si>
    <t>BLACKLICK VALLEY</t>
  </si>
  <si>
    <t>BLAIRSVILLE-SALTSBURG</t>
  </si>
  <si>
    <t>BLOOMSBURG AREA</t>
  </si>
  <si>
    <t>BLUE MOUNTAIN</t>
  </si>
  <si>
    <t>BLUE RIDGE</t>
  </si>
  <si>
    <t>BOYERTOWN AREA</t>
  </si>
  <si>
    <t>BRADFORD AREA</t>
  </si>
  <si>
    <t>BRANDYWINE HEIGHTS AREA</t>
  </si>
  <si>
    <t>BRENTWOOD BOROUGH</t>
  </si>
  <si>
    <t>BRISTOL BOROUGH</t>
  </si>
  <si>
    <t>BRISTOL TOWNSHIP</t>
  </si>
  <si>
    <t>BROCKWAY AREA</t>
  </si>
  <si>
    <t>BROOKVILLE AREA</t>
  </si>
  <si>
    <t>BROWNSVILLE AREA</t>
  </si>
  <si>
    <t>BURGETTSTOWN AREA</t>
  </si>
  <si>
    <t>BURRELL</t>
  </si>
  <si>
    <t>BUTLER AREA</t>
  </si>
  <si>
    <t>CALIFORNIA AREA</t>
  </si>
  <si>
    <t>CAMBRIA HEIGHTS</t>
  </si>
  <si>
    <t>CAMERON COUNTY</t>
  </si>
  <si>
    <t>CAMP HILL</t>
  </si>
  <si>
    <t>CANON-MCMILLAN</t>
  </si>
  <si>
    <t>CANTON AREA</t>
  </si>
  <si>
    <t>CARBONDALE AREA</t>
  </si>
  <si>
    <t>CARLISLE AREA</t>
  </si>
  <si>
    <t>CARLYNTON</t>
  </si>
  <si>
    <t>CARMICHAELS AREA</t>
  </si>
  <si>
    <t>CATASAUQUA AREA</t>
  </si>
  <si>
    <t>CENTENNIAL</t>
  </si>
  <si>
    <t>CENTRAL BUCKS</t>
  </si>
  <si>
    <t>CENTRAL CAMBRIA</t>
  </si>
  <si>
    <t>CENTRAL COLUMBIA</t>
  </si>
  <si>
    <t>CENTRAL DAUPHIN</t>
  </si>
  <si>
    <t>CENTRAL FULTON</t>
  </si>
  <si>
    <t>CENTRAL GREENE</t>
  </si>
  <si>
    <t>CENTRAL VALLEY</t>
  </si>
  <si>
    <t>CENTRAL YORK</t>
  </si>
  <si>
    <t>CHAMBERSBURG AREA</t>
  </si>
  <si>
    <t>CHARLEROI</t>
  </si>
  <si>
    <t>CHARTIERS VALLEY</t>
  </si>
  <si>
    <t>CHARTIERS-HOUSTON</t>
  </si>
  <si>
    <t>CHELTENHAM TOWNSHIP</t>
  </si>
  <si>
    <t>CHESTER UPLAND</t>
  </si>
  <si>
    <t>CHESTNUT RIDGE</t>
  </si>
  <si>
    <t>CHICHESTER</t>
  </si>
  <si>
    <t>CLAIRTON</t>
  </si>
  <si>
    <t>CLARION AREA</t>
  </si>
  <si>
    <t>CLARION-LIMESTONE AREA</t>
  </si>
  <si>
    <t>CLAYSBURG-KIMMEL</t>
  </si>
  <si>
    <t>CLEARFIELD AREA</t>
  </si>
  <si>
    <t>COATESVILLE AREA</t>
  </si>
  <si>
    <t>COCALICO</t>
  </si>
  <si>
    <t>COLONIAL</t>
  </si>
  <si>
    <t>COLUMBIA BOROUGH</t>
  </si>
  <si>
    <t>COMMODORE PERRY</t>
  </si>
  <si>
    <t>CONEMAUGH TOWNSHIP AREA</t>
  </si>
  <si>
    <t>CONEMAUGH VALLEY</t>
  </si>
  <si>
    <t>CONESTOGA VALLEY</t>
  </si>
  <si>
    <t>CONEWAGO VALLEY</t>
  </si>
  <si>
    <t>CONNEAUT</t>
  </si>
  <si>
    <t>CONNELLSVILLE AREA</t>
  </si>
  <si>
    <t>CONRAD WEISER AREA</t>
  </si>
  <si>
    <t>CORNELL</t>
  </si>
  <si>
    <t>CORNWALL-LEBANON</t>
  </si>
  <si>
    <t>CORRY AREA</t>
  </si>
  <si>
    <t>COUDERSPORT AREA</t>
  </si>
  <si>
    <t>COUNCIL ROCK</t>
  </si>
  <si>
    <t>CRANBERRY AREA</t>
  </si>
  <si>
    <t>CRAWFORD CENTRAL</t>
  </si>
  <si>
    <t>CRESTWOOD</t>
  </si>
  <si>
    <t>CUMBERLAND VALLEY</t>
  </si>
  <si>
    <t>CURWENSVILLE AREA</t>
  </si>
  <si>
    <t>DALLAS</t>
  </si>
  <si>
    <t>DALLASTOWN AREA</t>
  </si>
  <si>
    <t>DANIEL BOONE AREA</t>
  </si>
  <si>
    <t>DANVILLE AREA</t>
  </si>
  <si>
    <t>DEER LAKES</t>
  </si>
  <si>
    <t>DELAWARE VALLEY</t>
  </si>
  <si>
    <t>DERRY AREA</t>
  </si>
  <si>
    <t>DERRY TOWNSHIP</t>
  </si>
  <si>
    <t>DONEGAL</t>
  </si>
  <si>
    <t>DOVER AREA</t>
  </si>
  <si>
    <t>DOWNINGTOWN AREA</t>
  </si>
  <si>
    <t>DUBOIS AREA</t>
  </si>
  <si>
    <t>DUNMORE</t>
  </si>
  <si>
    <t>DUQUESNE CITY</t>
  </si>
  <si>
    <t>EAST ALLEGHENY</t>
  </si>
  <si>
    <t>EAST LYCOMING</t>
  </si>
  <si>
    <t>EAST PENN</t>
  </si>
  <si>
    <t>EAST PENNSBORO AREA</t>
  </si>
  <si>
    <t>EAST STROUDSBURG AREA</t>
  </si>
  <si>
    <t>EASTERN LANCASTER COUNTY</t>
  </si>
  <si>
    <t>EASTERN LEBANON COUNTY</t>
  </si>
  <si>
    <t>EASTERN YORK</t>
  </si>
  <si>
    <t>EASTON AREA</t>
  </si>
  <si>
    <t>ELIZABETH FORWARD</t>
  </si>
  <si>
    <t>ELIZABETHTOWN AREA</t>
  </si>
  <si>
    <t>ELK LAKE</t>
  </si>
  <si>
    <t>ELLWOOD CITY AREA</t>
  </si>
  <si>
    <t>EPHRATA AREA</t>
  </si>
  <si>
    <t>ERIE CITY</t>
  </si>
  <si>
    <t>EVERETT AREA</t>
  </si>
  <si>
    <t>EXETER TOWNSHIP</t>
  </si>
  <si>
    <t>FAIRFIELD AREA</t>
  </si>
  <si>
    <t>FAIRVIEW</t>
  </si>
  <si>
    <t>FANNETT-METAL</t>
  </si>
  <si>
    <t>FARRELL AREA</t>
  </si>
  <si>
    <t>FERNDALE AREA</t>
  </si>
  <si>
    <t>FLEETWOOD AREA</t>
  </si>
  <si>
    <t>FORBES ROAD</t>
  </si>
  <si>
    <t>FOREST AREA</t>
  </si>
  <si>
    <t>FOREST CITY REGIONAL</t>
  </si>
  <si>
    <t>FOREST HILLS</t>
  </si>
  <si>
    <t>FORT CHERRY</t>
  </si>
  <si>
    <t>FORT LEBOEUF</t>
  </si>
  <si>
    <t>FOX CHAPEL AREA</t>
  </si>
  <si>
    <t>FRANKLIN AREA</t>
  </si>
  <si>
    <t>FRANKLIN REGIONAL</t>
  </si>
  <si>
    <t>FRAZIER</t>
  </si>
  <si>
    <t>FREEDOM AREA</t>
  </si>
  <si>
    <t>FREEPORT AREA</t>
  </si>
  <si>
    <t>GALETON AREA</t>
  </si>
  <si>
    <t>GARNET VALLEY</t>
  </si>
  <si>
    <t>GATEWAY</t>
  </si>
  <si>
    <t>GENERAL MCLANE</t>
  </si>
  <si>
    <t>GETTYSBURG AREA</t>
  </si>
  <si>
    <t>GIRARD</t>
  </si>
  <si>
    <t>GLENDALE</t>
  </si>
  <si>
    <t>GOVERNOR MIFFLIN</t>
  </si>
  <si>
    <t>GREAT VALLEY</t>
  </si>
  <si>
    <t>GREATER JOHNSTOWN</t>
  </si>
  <si>
    <t>GREATER LATROBE</t>
  </si>
  <si>
    <t>GREATER NANTICOKE AREA</t>
  </si>
  <si>
    <t>GREENCASTLE-ANTRIM</t>
  </si>
  <si>
    <t>GREENSBURG SALEM</t>
  </si>
  <si>
    <t>GREENVILLE AREA</t>
  </si>
  <si>
    <t>GREENWOOD</t>
  </si>
  <si>
    <t>GROVE CITY AREA</t>
  </si>
  <si>
    <t>HALIFAX AREA</t>
  </si>
  <si>
    <t>HAMBURG AREA</t>
  </si>
  <si>
    <t>HAMPTON TOWNSHIP</t>
  </si>
  <si>
    <t>HANOVER AREA</t>
  </si>
  <si>
    <t>HANOVER PUBLIC</t>
  </si>
  <si>
    <t>HARBOR CREEK</t>
  </si>
  <si>
    <t>HARMONY AREA</t>
  </si>
  <si>
    <t>HARRISBURG CITY</t>
  </si>
  <si>
    <t>HATBORO-HORSHAM</t>
  </si>
  <si>
    <t>HAVERFORD TOWNSHIP</t>
  </si>
  <si>
    <t>HAZLETON AREA</t>
  </si>
  <si>
    <t>HEMPFIELD</t>
  </si>
  <si>
    <t>HEMPFIELD AREA</t>
  </si>
  <si>
    <t>HERMITAGE</t>
  </si>
  <si>
    <t>HIGHLANDS</t>
  </si>
  <si>
    <t>HOLLIDAYSBURG AREA</t>
  </si>
  <si>
    <t>HOMER CENTER</t>
  </si>
  <si>
    <t>HOPEWELL AREA</t>
  </si>
  <si>
    <t>HUNTINGDON AREA</t>
  </si>
  <si>
    <t>INDIANA AREA</t>
  </si>
  <si>
    <t>INTERBORO</t>
  </si>
  <si>
    <t>IROQUOIS</t>
  </si>
  <si>
    <t>JAMESTOWN AREA</t>
  </si>
  <si>
    <t>JEANNETTE CITY</t>
  </si>
  <si>
    <t>JEFFERSON-MORGAN</t>
  </si>
  <si>
    <t>JENKINTOWN</t>
  </si>
  <si>
    <t>JERSEY SHORE AREA</t>
  </si>
  <si>
    <t>JIM THORPE AREA</t>
  </si>
  <si>
    <t>JOHNSONBURG AREA</t>
  </si>
  <si>
    <t>JUNIATA COUNTY</t>
  </si>
  <si>
    <t>JUNIATA VALLEY</t>
  </si>
  <si>
    <t>KANE AREA</t>
  </si>
  <si>
    <t>KARNS CITY AREA</t>
  </si>
  <si>
    <t>KENNETT CONSOLIDATED</t>
  </si>
  <si>
    <t>KEYSTONE</t>
  </si>
  <si>
    <t>KEYSTONE CENTRAL</t>
  </si>
  <si>
    <t>KEYSTONE OAKS</t>
  </si>
  <si>
    <t>KISKI AREA</t>
  </si>
  <si>
    <t>KUTZTOWN AREA</t>
  </si>
  <si>
    <t>LACKAWANNA TRAIL</t>
  </si>
  <si>
    <t>LAKE LEHMAN</t>
  </si>
  <si>
    <t>LAKELAND</t>
  </si>
  <si>
    <t>LAKEVIEW</t>
  </si>
  <si>
    <t>LAMPETER-STRASBURG</t>
  </si>
  <si>
    <t>LANCASTER</t>
  </si>
  <si>
    <t>LAUREL</t>
  </si>
  <si>
    <t>LAUREL HIGHLANDS</t>
  </si>
  <si>
    <t>LEBANON</t>
  </si>
  <si>
    <t>LEECHBURG AREA</t>
  </si>
  <si>
    <t>LEHIGHTON AREA</t>
  </si>
  <si>
    <t>LEWISBURG AREA</t>
  </si>
  <si>
    <t>LIGONIER VALLEY</t>
  </si>
  <si>
    <t>LINE MOUNTAIN</t>
  </si>
  <si>
    <t>LITTLESTOWN AREA</t>
  </si>
  <si>
    <t>LOWER DAUPHIN</t>
  </si>
  <si>
    <t>LOWER MERION</t>
  </si>
  <si>
    <t>LOWER MORELAND TOWNSHIP</t>
  </si>
  <si>
    <t>LOYALSOCK TOWNSHIP</t>
  </si>
  <si>
    <t>MAHANOY AREA</t>
  </si>
  <si>
    <t>MANHEIM CENTRAL</t>
  </si>
  <si>
    <t>MANHEIM TOWNSHIP</t>
  </si>
  <si>
    <t>MARION CENTER AREA</t>
  </si>
  <si>
    <t>MARPLE NEWTOWN</t>
  </si>
  <si>
    <t>MARS AREA</t>
  </si>
  <si>
    <t>MCGUFFEY</t>
  </si>
  <si>
    <t>MCKEESPORT AREA</t>
  </si>
  <si>
    <t>MECHANICSBURG AREA</t>
  </si>
  <si>
    <t>MERCER AREA</t>
  </si>
  <si>
    <t>METHACTON</t>
  </si>
  <si>
    <t>MEYERSDALE AREA</t>
  </si>
  <si>
    <t>MID VALLEY</t>
  </si>
  <si>
    <t>MIDD-WEST</t>
  </si>
  <si>
    <t>MIDDLETOWN AREA</t>
  </si>
  <si>
    <t>MIDLAND BOROUGH</t>
  </si>
  <si>
    <t>MIFFLIN COUNTY</t>
  </si>
  <si>
    <t>MIFFLINBURG AREA</t>
  </si>
  <si>
    <t>MILLCREEK TOWNSHIP</t>
  </si>
  <si>
    <t>MILLERSBURG AREA</t>
  </si>
  <si>
    <t>MILLVILLE AREA</t>
  </si>
  <si>
    <t>MILTON AREA</t>
  </si>
  <si>
    <t>MINERSVILLE AREA</t>
  </si>
  <si>
    <t>MOHAWK AREA</t>
  </si>
  <si>
    <t>MONESSEN CITY</t>
  </si>
  <si>
    <t>MONITEAU</t>
  </si>
  <si>
    <t>MONTGOMERY AREA</t>
  </si>
  <si>
    <t>MONTOUR</t>
  </si>
  <si>
    <t>MONTOURSVILLE AREA</t>
  </si>
  <si>
    <t>MONTROSE AREA</t>
  </si>
  <si>
    <t>MOON AREA</t>
  </si>
  <si>
    <t>MORRISVILLE BOROUGH</t>
  </si>
  <si>
    <t>MOSHANNON VALLEY</t>
  </si>
  <si>
    <t>MOUNT LEBANON</t>
  </si>
  <si>
    <t>MOUNT UNION AREA</t>
  </si>
  <si>
    <t>MOUNTAIN VIEW</t>
  </si>
  <si>
    <t>MT CARMEL AREA</t>
  </si>
  <si>
    <t>MT. PLEASANT AREA</t>
  </si>
  <si>
    <t>MUHLENBERG</t>
  </si>
  <si>
    <t>MUNCY</t>
  </si>
  <si>
    <t>NAZARETH AREA</t>
  </si>
  <si>
    <t>NESHAMINY</t>
  </si>
  <si>
    <t>NESHANNOCK TOWNSHIP</t>
  </si>
  <si>
    <t>NEW BRIGHTON AREA</t>
  </si>
  <si>
    <t>NEW CASTLE AREA</t>
  </si>
  <si>
    <t>NEW HOPE-SOLEBURY</t>
  </si>
  <si>
    <t>NEW KENSINGTON-ARNOLD</t>
  </si>
  <si>
    <t>NEWPORT</t>
  </si>
  <si>
    <t>NORRISTOWN AREA</t>
  </si>
  <si>
    <t>NORTH ALLEGHENY</t>
  </si>
  <si>
    <t>NORTH CLARION COUNTY</t>
  </si>
  <si>
    <t>NORTH EAST</t>
  </si>
  <si>
    <t>NORTH HILLS</t>
  </si>
  <si>
    <t>NORTH PENN</t>
  </si>
  <si>
    <t>NORTH POCONO</t>
  </si>
  <si>
    <t>NORTH SCHUYLKILL</t>
  </si>
  <si>
    <t>NORTH STAR</t>
  </si>
  <si>
    <t>NORTHAMPTON AREA</t>
  </si>
  <si>
    <t>NORTHEAST BRADFORD</t>
  </si>
  <si>
    <t>NORTHEASTERN YORK</t>
  </si>
  <si>
    <t>NORTHERN BEDFORD COUNTY</t>
  </si>
  <si>
    <t>NORTHERN CAMBRIA</t>
  </si>
  <si>
    <t>NORTHERN LEBANON</t>
  </si>
  <si>
    <t>NORTHERN LEHIGH</t>
  </si>
  <si>
    <t>NORTHERN POTTER</t>
  </si>
  <si>
    <t>NORTHERN TIOGA</t>
  </si>
  <si>
    <t>NORTHERN YORK COUNTY</t>
  </si>
  <si>
    <t>NORTHGATE</t>
  </si>
  <si>
    <t>NORTHWEST AREA</t>
  </si>
  <si>
    <t>NORTHWESTERN</t>
  </si>
  <si>
    <t>NORTHWESTERN LEHIGH</t>
  </si>
  <si>
    <t>NORWIN</t>
  </si>
  <si>
    <t>OCTORARA AREA</t>
  </si>
  <si>
    <t>OIL CITY AREA</t>
  </si>
  <si>
    <t>OLD FORGE</t>
  </si>
  <si>
    <t>OLEY VALLEY</t>
  </si>
  <si>
    <t>OSWAYO VALLEY</t>
  </si>
  <si>
    <t>OTTO ELDRED</t>
  </si>
  <si>
    <t>OWEN J ROBERTS</t>
  </si>
  <si>
    <t>OXFORD AREA</t>
  </si>
  <si>
    <t>PALISADES</t>
  </si>
  <si>
    <t>PALMERTON AREA</t>
  </si>
  <si>
    <t>PALMYRA AREA</t>
  </si>
  <si>
    <t>PANTHER VALLEY</t>
  </si>
  <si>
    <t>PARKLAND</t>
  </si>
  <si>
    <t>PEN ARGYL AREA</t>
  </si>
  <si>
    <t>PENN CAMBRIA</t>
  </si>
  <si>
    <t>PENN HILLS</t>
  </si>
  <si>
    <t>PENN MANOR</t>
  </si>
  <si>
    <t>PENN TRAFFORD</t>
  </si>
  <si>
    <t>PENN-DELCO</t>
  </si>
  <si>
    <t>PENNCREST</t>
  </si>
  <si>
    <t>PENNRIDGE</t>
  </si>
  <si>
    <t>PENNS MANOR AREA</t>
  </si>
  <si>
    <t>PENNS VALLEY AREA</t>
  </si>
  <si>
    <t>PENNSBURY</t>
  </si>
  <si>
    <t>PEQUEA VALLEY</t>
  </si>
  <si>
    <t>PERKIOMEN VALLEY</t>
  </si>
  <si>
    <t>PETERS TOWNSHIP</t>
  </si>
  <si>
    <t>PHILADELPHIA CITY</t>
  </si>
  <si>
    <t>PHILIPSBURG-OSCEOLA AREA</t>
  </si>
  <si>
    <t>PHOENIXVILLE AREA</t>
  </si>
  <si>
    <t>PINE GROVE AREA</t>
  </si>
  <si>
    <t>PINE-RICHLAND</t>
  </si>
  <si>
    <t>PITTSBURGH</t>
  </si>
  <si>
    <t>PITTSTON AREA</t>
  </si>
  <si>
    <t>PLEASANT VALLEY</t>
  </si>
  <si>
    <t>PLUM BOROUGH</t>
  </si>
  <si>
    <t>POCONO MOUNTAIN</t>
  </si>
  <si>
    <t>PORT ALLEGANY</t>
  </si>
  <si>
    <t>PORTAGE AREA</t>
  </si>
  <si>
    <t>POTTSGROVE</t>
  </si>
  <si>
    <t>POTTSTOWN</t>
  </si>
  <si>
    <t>POTTSVILLE AREA</t>
  </si>
  <si>
    <t>PUNXSUTAWNEY AREA</t>
  </si>
  <si>
    <t>PURCHASE LINE</t>
  </si>
  <si>
    <t>QUAKER VALLEY</t>
  </si>
  <si>
    <t>QUAKERTOWN COMMUNITY</t>
  </si>
  <si>
    <t>RADNOR TOWNSHIP</t>
  </si>
  <si>
    <t>READING</t>
  </si>
  <si>
    <t>RED LION AREA</t>
  </si>
  <si>
    <t>REDBANK VALLEY</t>
  </si>
  <si>
    <t>REYNOLDS</t>
  </si>
  <si>
    <t>RICHLAND</t>
  </si>
  <si>
    <t>RIDGWAY AREA</t>
  </si>
  <si>
    <t>RIDLEY</t>
  </si>
  <si>
    <t>RINGGOLD</t>
  </si>
  <si>
    <t>RIVERSIDE</t>
  </si>
  <si>
    <t>RIVERSIDE BEAVER COUNTY</t>
  </si>
  <si>
    <t>RIVERVIEW</t>
  </si>
  <si>
    <t>ROCHESTER AREA</t>
  </si>
  <si>
    <t>ROCKWOOD AREA</t>
  </si>
  <si>
    <t>ROSE TREE MEDIA</t>
  </si>
  <si>
    <t>SAINT CLAIR AREA</t>
  </si>
  <si>
    <t>SALISBURY TOWNSHIP</t>
  </si>
  <si>
    <t>SALISBURY-ELK LICK</t>
  </si>
  <si>
    <t>SAUCON VALLEY</t>
  </si>
  <si>
    <t>SAYRE AREA</t>
  </si>
  <si>
    <t>SCHUYLKILL HAVEN AREA</t>
  </si>
  <si>
    <t>SCHUYLKILL VALLEY</t>
  </si>
  <si>
    <t>SCRANTON CITY</t>
  </si>
  <si>
    <t>SELINSGROVE AREA</t>
  </si>
  <si>
    <t>SENECA VALLEY</t>
  </si>
  <si>
    <t>SHADE-CENTRAL CITY</t>
  </si>
  <si>
    <t>SHALER AREA</t>
  </si>
  <si>
    <t>SHAMOKIN AREA</t>
  </si>
  <si>
    <t>SHANKSVILLE-STONYCREEK</t>
  </si>
  <si>
    <t>SHARON CITY</t>
  </si>
  <si>
    <t>SHARPSVILLE AREA</t>
  </si>
  <si>
    <t>SHENANDOAH VALLEY</t>
  </si>
  <si>
    <t>SHENANGO AREA</t>
  </si>
  <si>
    <t>SHIKELLAMY</t>
  </si>
  <si>
    <t>SHIPPENSBURG AREA</t>
  </si>
  <si>
    <t>SLIPPERY ROCK AREA</t>
  </si>
  <si>
    <t>SMETHPORT AREA</t>
  </si>
  <si>
    <t>SOLANCO</t>
  </si>
  <si>
    <t>SOMERSET AREA</t>
  </si>
  <si>
    <t>SOUDERTON AREA</t>
  </si>
  <si>
    <t>SOUTH ALLEGHENY</t>
  </si>
  <si>
    <t>SOUTH BUTLER COUNTY</t>
  </si>
  <si>
    <t>SOUTH EASTERN</t>
  </si>
  <si>
    <t>SOUTH FAYETTE TOWNSHIP</t>
  </si>
  <si>
    <t>SOUTH MIDDLETON</t>
  </si>
  <si>
    <t>SOUTH PARK</t>
  </si>
  <si>
    <t>SOUTH SIDE AREA</t>
  </si>
  <si>
    <t>SOUTH WESTERN</t>
  </si>
  <si>
    <t>SOUTH WILLIAMSPORT AREA</t>
  </si>
  <si>
    <t>SOUTHEAST DELCO</t>
  </si>
  <si>
    <t>SOUTHEASTERN GREENE</t>
  </si>
  <si>
    <t>SOUTHERN COLUMBIA AREA</t>
  </si>
  <si>
    <t>SOUTHERN FULTON</t>
  </si>
  <si>
    <t>SOUTHERN HUNTINGDON CO.</t>
  </si>
  <si>
    <t>SOUTHERN LEHIGH</t>
  </si>
  <si>
    <t>SOUTHERN TIOGA</t>
  </si>
  <si>
    <t>SOUTHERN YORK COUNTY</t>
  </si>
  <si>
    <t>SOUTHMORELAND</t>
  </si>
  <si>
    <t>SPRING COVE</t>
  </si>
  <si>
    <t>SPRING FORD AREA</t>
  </si>
  <si>
    <t>SPRING GROVE AREA</t>
  </si>
  <si>
    <t>SPRINGFIELD</t>
  </si>
  <si>
    <t>SPRINGFIELD TOWNSHIP</t>
  </si>
  <si>
    <t>ST. MARYS AREA</t>
  </si>
  <si>
    <t>STATE COLLEGE AREA</t>
  </si>
  <si>
    <t>STEEL VALLEY</t>
  </si>
  <si>
    <t>STEELTON-HIGHSPIRE</t>
  </si>
  <si>
    <t>STO-ROX</t>
  </si>
  <si>
    <t>STROUDSBURG AREA</t>
  </si>
  <si>
    <t>SULLIVAN COUNTY</t>
  </si>
  <si>
    <t>SUSQUEHANNA COMMUNITY</t>
  </si>
  <si>
    <t>SUSQUEHANNA TOWNSHIP</t>
  </si>
  <si>
    <t>SUSQUENITA</t>
  </si>
  <si>
    <t>TAMAQUA AREA</t>
  </si>
  <si>
    <t>TITUSVILLE AREA</t>
  </si>
  <si>
    <t>TOWANDA AREA</t>
  </si>
  <si>
    <t>TREDYFFRIN-EASTTOWN</t>
  </si>
  <si>
    <t>TRI-VALLEY</t>
  </si>
  <si>
    <t>TRINITY AREA</t>
  </si>
  <si>
    <t>TROY AREA</t>
  </si>
  <si>
    <t>TULPEHOCKEN AREA</t>
  </si>
  <si>
    <t>TUNKHANNOCK AREA</t>
  </si>
  <si>
    <t>TURKEYFOOT VALLEY AREA</t>
  </si>
  <si>
    <t>TUSCARORA</t>
  </si>
  <si>
    <t>TUSSEY MOUNTAIN</t>
  </si>
  <si>
    <t>TWIN VALLEY</t>
  </si>
  <si>
    <t>TYRONE AREA</t>
  </si>
  <si>
    <t>UNION</t>
  </si>
  <si>
    <t>UNION AREA</t>
  </si>
  <si>
    <t>UNION CITY AREA</t>
  </si>
  <si>
    <t>UNIONTOWN AREA</t>
  </si>
  <si>
    <t>UNIONVILLE-CHADDS FORD</t>
  </si>
  <si>
    <t>UNITED</t>
  </si>
  <si>
    <t>UPPER ADAMS</t>
  </si>
  <si>
    <t>UPPER DARBY</t>
  </si>
  <si>
    <t>UPPER DAUPHIN AREA</t>
  </si>
  <si>
    <t>UPPER DUBLIN</t>
  </si>
  <si>
    <t>UPPER MERION AREA</t>
  </si>
  <si>
    <t>UPPER MORELAND TOWNSHIP</t>
  </si>
  <si>
    <t>UPPER PERKIOMEN</t>
  </si>
  <si>
    <t>UPPER ST CLAIR</t>
  </si>
  <si>
    <t>VALLEY GROVE</t>
  </si>
  <si>
    <t>VALLEY VIEW</t>
  </si>
  <si>
    <t>WALLENPAUPACK AREA</t>
  </si>
  <si>
    <t>WALLINGFORD SWARTHMORE</t>
  </si>
  <si>
    <t>WARREN COUNTY</t>
  </si>
  <si>
    <t>WARRIOR RUN</t>
  </si>
  <si>
    <t>WARWICK</t>
  </si>
  <si>
    <t>WASHINGTON</t>
  </si>
  <si>
    <t>WATTSBURG AREA</t>
  </si>
  <si>
    <t>WAYNE HIGHLANDS</t>
  </si>
  <si>
    <t>WAYNESBORO AREA</t>
  </si>
  <si>
    <t>WEATHERLY AREA</t>
  </si>
  <si>
    <t>WELLSBORO AREA</t>
  </si>
  <si>
    <t>WEST ALLEGHENY</t>
  </si>
  <si>
    <t>WEST BRANCH AREA</t>
  </si>
  <si>
    <t>WEST CHESTER AREA</t>
  </si>
  <si>
    <t>WEST GREENE</t>
  </si>
  <si>
    <t>WEST JEFFERSON HILLS</t>
  </si>
  <si>
    <t>WEST MIDDLESEX AREA</t>
  </si>
  <si>
    <t>WEST MIFFLIN AREA</t>
  </si>
  <si>
    <t>WEST PERRY</t>
  </si>
  <si>
    <t>WEST SHORE</t>
  </si>
  <si>
    <t>WEST YORK AREA</t>
  </si>
  <si>
    <t>WESTERN BEAVER COUNTY</t>
  </si>
  <si>
    <t>WESTERN WAYNE</t>
  </si>
  <si>
    <t>WESTMONT HILLTOP</t>
  </si>
  <si>
    <t>WHITEHALL-COPLAY</t>
  </si>
  <si>
    <t>WILKES-BARRE AREA</t>
  </si>
  <si>
    <t>WILKINSBURG BOROUGH</t>
  </si>
  <si>
    <t>WILLIAM PENN</t>
  </si>
  <si>
    <t>WILLIAMS VALLEY</t>
  </si>
  <si>
    <t>WILLIAMSBURG COMMUNITY</t>
  </si>
  <si>
    <t>WILLIAMSPORT AREA</t>
  </si>
  <si>
    <t>WILMINGTON AREA</t>
  </si>
  <si>
    <t>WILSON</t>
  </si>
  <si>
    <t>WILSON AREA</t>
  </si>
  <si>
    <t>WINDBER AREA</t>
  </si>
  <si>
    <t>WISSAHICKON</t>
  </si>
  <si>
    <t>WOODLAND HILLS</t>
  </si>
  <si>
    <t>WYALUSING AREA</t>
  </si>
  <si>
    <t>WYOMING AREA</t>
  </si>
  <si>
    <t>WYOMING VALLEY WEST</t>
  </si>
  <si>
    <t>WYOMISSING AREA</t>
  </si>
  <si>
    <t>YORK CITY</t>
  </si>
  <si>
    <t>YORK SUBURBAN</t>
  </si>
  <si>
    <t>YOUGH</t>
  </si>
  <si>
    <t>A W BEATTIE AVTS</t>
  </si>
  <si>
    <t>ADAMS CO TECH INSTITUTE</t>
  </si>
  <si>
    <t>ADMIRAL PEARY AVTS</t>
  </si>
  <si>
    <t>ALTOONA AVTS</t>
  </si>
  <si>
    <t>BEAVER COUNTY AVTS</t>
  </si>
  <si>
    <t>BEDFORD-EVERETT AVTS</t>
  </si>
  <si>
    <t>BERKS COUNTY CAREER &amp; TEC</t>
  </si>
  <si>
    <t>BETHLEHEM AVTS</t>
  </si>
  <si>
    <t>BUCKS COUNTY AVTS</t>
  </si>
  <si>
    <t>BUTLER COUNTY AVTS</t>
  </si>
  <si>
    <t>C MONTGOMERY COUNTY AVTS</t>
  </si>
  <si>
    <t>CARBON COUNTY AVTS</t>
  </si>
  <si>
    <t>CAREER INSTITUTE OF TECH</t>
  </si>
  <si>
    <t>CENTER FOR ARTS &amp; TECHNOL</t>
  </si>
  <si>
    <t>CENTRAL PA INST SCI TECH</t>
  </si>
  <si>
    <t>CLARION COUNTY AVTS</t>
  </si>
  <si>
    <t>CLEARFIELD COUNTY AVTS</t>
  </si>
  <si>
    <t>CNTL WSTMRLND CO AVTS</t>
  </si>
  <si>
    <t>COLUMBIA-MONTOUR AVTS</t>
  </si>
  <si>
    <t>CONNELLSVILLE AREA CTC</t>
  </si>
  <si>
    <t>CRAWFORD COUNTY AVTS</t>
  </si>
  <si>
    <t>CUMBERLAND PERRY AVTS</t>
  </si>
  <si>
    <t>DAUPHIN COUNTY AVTS</t>
  </si>
  <si>
    <t>DELAWARE COUNTY AVTS</t>
  </si>
  <si>
    <t>E MONTGOMERY COUNTY AVTS</t>
  </si>
  <si>
    <t>E WSTMRLND CO AVTS</t>
  </si>
  <si>
    <t>ERIE COUNTY AVTS</t>
  </si>
  <si>
    <t>FAYETTE COUNTY AVTS</t>
  </si>
  <si>
    <t>FORBES ROAD EAST AVTS</t>
  </si>
  <si>
    <t>FRANKLIN COUNTY AVTS</t>
  </si>
  <si>
    <t>FULTON COUNTY VO-TECH</t>
  </si>
  <si>
    <t>GREATER JOHNSTOWN CTC</t>
  </si>
  <si>
    <t>GREENE COUNTY AVTS</t>
  </si>
  <si>
    <t>HUNTINGDON COUNTY AVTS</t>
  </si>
  <si>
    <t>INDIANA COUNTY AVTS</t>
  </si>
  <si>
    <t>JEFFERSON CO-DUBOIS AVTS</t>
  </si>
  <si>
    <t>LACKAWANNA COUNTY AVTS</t>
  </si>
  <si>
    <t>LANCASTER COUNTY AVTS</t>
  </si>
  <si>
    <t>LAWRENCE COUNTY AVTS</t>
  </si>
  <si>
    <t>LEBANON COUNTY AVTS</t>
  </si>
  <si>
    <t>LEHIGH COUNTY AVTS</t>
  </si>
  <si>
    <t>LENAPE AVTS</t>
  </si>
  <si>
    <t>LYCOMING COUNTY VO-TECH</t>
  </si>
  <si>
    <t>MERCER COUNTY AVTS</t>
  </si>
  <si>
    <t>MIDDLE BUCKS COUNTY AVTS</t>
  </si>
  <si>
    <t>MIFFLIN COUNTY ACADMEY</t>
  </si>
  <si>
    <t>MON VALLEY AVTS</t>
  </si>
  <si>
    <t>MONROE COUNTY AVTS</t>
  </si>
  <si>
    <t>NORTH MONTCO AVTS</t>
  </si>
  <si>
    <t>NORTHERN TIER CAREER CNTR</t>
  </si>
  <si>
    <t>NORTHUMBERLAND COUNTY AVT</t>
  </si>
  <si>
    <t>NRTHN WSTMRLND CO AVTS</t>
  </si>
  <si>
    <t>PARKWAY WEST AVTS</t>
  </si>
  <si>
    <t>PHILADELPHIA CITY AVTS</t>
  </si>
  <si>
    <t>READING-MUHLENBERG AVTS</t>
  </si>
  <si>
    <t>SCHUYLKILL COUNTY AVTS</t>
  </si>
  <si>
    <t>SENECA HIGHLANDS AVTS</t>
  </si>
  <si>
    <t>SOMERSET CO TECH CTR</t>
  </si>
  <si>
    <t>STEEL CENTER AVTS</t>
  </si>
  <si>
    <t>SUN AVTS</t>
  </si>
  <si>
    <t>SUSQUEHANNA COUNTY AVTS</t>
  </si>
  <si>
    <t>UPPER BUCKS COUNTY AVTS</t>
  </si>
  <si>
    <t>VENANGO COUNTY AVTS</t>
  </si>
  <si>
    <t>W MONTGOMERY COUNTY AVTS</t>
  </si>
  <si>
    <t>WEST SIDE AVTS</t>
  </si>
  <si>
    <t>WESTERN AVTS</t>
  </si>
  <si>
    <t>WILKES-BARRE AVTS</t>
  </si>
  <si>
    <t>YORK COUNTY AVTS</t>
  </si>
  <si>
    <t>BRYN ATHYN</t>
  </si>
  <si>
    <t>year</t>
  </si>
  <si>
    <t>Type</t>
  </si>
  <si>
    <t>Career and Technical Center</t>
  </si>
  <si>
    <t>AUN_ID</t>
  </si>
  <si>
    <t>yr</t>
  </si>
  <si>
    <t>BEF_A</t>
  </si>
  <si>
    <t>C_BEF_A</t>
  </si>
  <si>
    <t>C_v_10_7271_0_A</t>
  </si>
  <si>
    <t>v_10_7505_0_A</t>
  </si>
  <si>
    <t>v_10_7220_0_A</t>
  </si>
  <si>
    <t>v_10_7271_0_A</t>
  </si>
  <si>
    <t>2023-24</t>
  </si>
  <si>
    <t>2022-23</t>
  </si>
  <si>
    <t>2021-22</t>
  </si>
  <si>
    <t>2020-21</t>
  </si>
  <si>
    <t>2019-20</t>
  </si>
  <si>
    <t>PC_BEF_A</t>
  </si>
  <si>
    <t>PC_v_10_7271_0_A</t>
  </si>
  <si>
    <t>Change from previous year</t>
  </si>
  <si>
    <t>Percent change from previous year</t>
  </si>
  <si>
    <t>C_v_10_7505_0_A</t>
  </si>
  <si>
    <t>PC_v_10_7505_0_A</t>
  </si>
  <si>
    <t>C_v_10_7220_0_A</t>
  </si>
  <si>
    <t>PC_v_10_7220_0_A</t>
  </si>
  <si>
    <t>Total Selected Subsidies</t>
  </si>
  <si>
    <t>Selected subsidies as a share of total revenues</t>
  </si>
  <si>
    <t>v_10_7000_0_A</t>
  </si>
  <si>
    <t>v_10_29_0_A</t>
  </si>
  <si>
    <t>SelectST_Subsidies_Tot</t>
  </si>
  <si>
    <t>C_SelectST_Subsidies_Tot</t>
  </si>
  <si>
    <t>PC_SelectST_Subsidies_Tot</t>
  </si>
  <si>
    <t>SelSub_ShStRev</t>
  </si>
  <si>
    <t>SelSub_ShTotRev</t>
  </si>
  <si>
    <t>Selected State Subsidies for School District and Career &amp; Technical Centers proposed for 2024-25 and enacted 2019-20 to 2023-24</t>
  </si>
  <si>
    <t>Notes.</t>
  </si>
  <si>
    <r>
      <t>Total Revenues</t>
    </r>
    <r>
      <rPr>
        <b/>
        <sz val="10"/>
        <color theme="1"/>
        <rFont val="Georgia"/>
        <family val="1"/>
      </rPr>
      <t>¹</t>
    </r>
  </si>
  <si>
    <t>v_10_29_0_B</t>
  </si>
  <si>
    <t>v_10_7000_0_B</t>
  </si>
  <si>
    <t>Table of Contents</t>
  </si>
  <si>
    <t>Table #</t>
  </si>
  <si>
    <t>Description</t>
  </si>
  <si>
    <t>Table 1</t>
  </si>
  <si>
    <t>Proposed 2024-25 State Subsidies for All School Districts and Career and Technical Centers</t>
  </si>
  <si>
    <t xml:space="preserve">Table 1. </t>
  </si>
  <si>
    <t>Table 2</t>
  </si>
  <si>
    <t>Table 3</t>
  </si>
  <si>
    <t>Table 4</t>
  </si>
  <si>
    <t>Step by Step Calculation of School District Tax Equity Supplements</t>
  </si>
  <si>
    <t>Step by Step Calculation of State Adequacy Payments to School Districts</t>
  </si>
  <si>
    <t>Table 2.</t>
  </si>
  <si>
    <t>Table 3.</t>
  </si>
  <si>
    <t xml:space="preserve">Table 4. </t>
  </si>
  <si>
    <t>Source. PSEA Research based on Pennsylvania Department of Education data</t>
  </si>
  <si>
    <t>Calculation</t>
  </si>
  <si>
    <t>Febuary 26, 2024</t>
  </si>
  <si>
    <t>Selected State Subsidies for School District and Career &amp; Technical Centers Proposed for 2024-25 and Enacted 2019-20 to 2023-24</t>
  </si>
  <si>
    <t xml:space="preserve">By Clicking On The Box Below - Choose School District / Career &amp; Technical Center ↓ </t>
  </si>
  <si>
    <t>Proposed 2024-25 State Subsidies for all School Districts and Career and Technical Centers</t>
  </si>
  <si>
    <t xml:space="preserve">↓ By Clicking On The Box Below - Choose School District ↓ </t>
  </si>
  <si>
    <r>
      <rPr>
        <sz val="10"/>
        <color theme="1"/>
        <rFont val="Georgia"/>
        <family val="1"/>
      </rPr>
      <t>¹</t>
    </r>
    <r>
      <rPr>
        <sz val="10"/>
        <color theme="1"/>
        <rFont val="Avenir Next LT Pro"/>
        <family val="2"/>
      </rPr>
      <t xml:space="preserve"> Total revenues for 2022-23 and 2023-24 are budgeted figures estimated by the district prior to the completion of the state budget and thus may include estimates of state subsidy amounts that differ from the final state allocation. Total revenue amounts from all other years (2019-20 to 2021-22) are drawn from audited financials and represent the actual amounts recorded at the end of the fiscal year and verified by an independent audit.</t>
    </r>
  </si>
  <si>
    <t>Febuary 28, 2024</t>
  </si>
  <si>
    <t>Step-by-step Calculation of State Adequacy Payments to School Districts</t>
  </si>
  <si>
    <t xml:space="preserve"> and the difference between the local taxes, it would raise at the 33rd percentile tax rate (1.27%), and the revenue it would raise at the 66th percentile tax rate of 1.55%.</t>
  </si>
  <si>
    <t>Step-by-step Calculation of School District Tax Equity Supplements</t>
  </si>
  <si>
    <t xml:space="preserve">The purpose of this tab is to explain how a district's tax equity supplement was determined. Begin reading in row H below. </t>
  </si>
  <si>
    <t>Think of this simply as the potential revenue on a per weighted student basis a district could raise if it taxed itself at the typical rate for school districts in the commonwealth. Districts that have a value larger than typical district are able to raise more revenue at the same tax rate than districts below the median.</t>
  </si>
  <si>
    <t>March 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</si>
</sst>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164" formatCode="#,##0.0"/>
    <numFmt numFmtId="165" formatCode="0.0%"/>
    <numFmt numFmtId="166" formatCode="0.000"/>
    <numFmt numFmtId="167" formatCode="0.0"/>
    <numFmt numFmtId="168" formatCode="0.000000"/>
    <numFmt numFmtId="169" formatCode="0.000000%"/>
    <numFmt numFmtId="170" formatCode="#,##0.000"/>
    <numFmt numFmtId="171" formatCode="&quot;$&quot;#,##0"/>
  </numFmts>
  <fonts count="51" x14ac:knownFonts="1">
    <font>
      <sz val="11"/>
      <color theme="1"/>
      <name val="Georgia"/>
      <family val="2"/>
    </font>
    <font>
      <sz val="10"/>
      <color theme="1"/>
      <name val="Avenir Next LT Pro"/>
      <family val="2"/>
    </font>
    <font>
      <sz val="8"/>
      <color theme="1"/>
      <name val="Avenir Next LT Pro"/>
      <family val="2"/>
    </font>
    <font>
      <sz val="11"/>
      <color theme="1"/>
      <name val="Calibri"/>
      <family val="2"/>
      <scheme val="minor"/>
    </font>
    <font>
      <sz val="10"/>
      <color theme="0" tint="-0.34998626667073579"/>
      <name val="Avenir Next LT Pro"/>
      <family val="2"/>
    </font>
    <font>
      <b/>
      <sz val="11"/>
      <color theme="1"/>
      <name val="Georgia"/>
      <family val="2"/>
    </font>
    <font>
      <b/>
      <sz val="10"/>
      <color theme="1"/>
      <name val="Avenir Next LT Pro"/>
      <family val="2"/>
    </font>
    <font>
      <sz val="8"/>
      <color theme="0" tint="-0.34998626667073579"/>
      <name val="Avenir Next LT Pro"/>
      <family val="2"/>
    </font>
    <font>
      <i/>
      <sz val="10"/>
      <color theme="1"/>
      <name val="Avenir Next LT Pro"/>
      <family val="2"/>
    </font>
    <font>
      <sz val="11"/>
      <color theme="1"/>
      <name val="Georgia"/>
      <family val="2"/>
    </font>
    <font>
      <sz val="11"/>
      <color theme="1"/>
      <name val="Avenir Next LT Pro"/>
      <family val="2"/>
    </font>
    <font>
      <sz val="9"/>
      <color theme="1"/>
      <name val="Avenir Next LT Pro"/>
      <family val="2"/>
    </font>
    <font>
      <sz val="11"/>
      <name val="Avenir Next LT Pro"/>
      <family val="2"/>
    </font>
    <font>
      <b/>
      <sz val="11"/>
      <color theme="1"/>
      <name val="Avenir Next LT Pro"/>
      <family val="2"/>
    </font>
    <font>
      <sz val="11"/>
      <color theme="0" tint="-0.34998626667073579"/>
      <name val="Avenir Next LT Pro"/>
      <family val="2"/>
    </font>
    <font>
      <sz val="9"/>
      <color theme="0" tint="-0.34998626667073579"/>
      <name val="Avenir Next LT Pro"/>
      <family val="2"/>
    </font>
    <font>
      <sz val="9"/>
      <color theme="1"/>
      <name val="Calibri"/>
      <family val="2"/>
      <scheme val="minor"/>
    </font>
    <font>
      <sz val="8"/>
      <name val="Tahoma"/>
      <family val="2"/>
    </font>
    <font>
      <sz val="9"/>
      <name val="Calibri"/>
      <family val="2"/>
      <scheme val="minor"/>
    </font>
    <font>
      <b/>
      <i/>
      <sz val="10"/>
      <color theme="1"/>
      <name val="Avenir Next LT Pro"/>
      <family val="2"/>
    </font>
    <font>
      <sz val="8"/>
      <color theme="1"/>
      <name val="Georgia"/>
      <family val="2"/>
    </font>
    <font>
      <sz val="9"/>
      <color theme="0" tint="-0.34998626667073579"/>
      <name val="Georgia"/>
      <family val="1"/>
    </font>
    <font>
      <sz val="11"/>
      <color theme="0" tint="-0.34998626667073579"/>
      <name val="Georgia"/>
      <family val="1"/>
    </font>
    <font>
      <b/>
      <sz val="11"/>
      <name val="Avenir Next LT Pro"/>
      <family val="2"/>
    </font>
    <font>
      <u/>
      <sz val="11"/>
      <color theme="10"/>
      <name val="Georgia"/>
      <family val="2"/>
    </font>
    <font>
      <u/>
      <sz val="10"/>
      <color theme="10"/>
      <name val="Avenir Next LT Pro"/>
      <family val="2"/>
    </font>
    <font>
      <u/>
      <sz val="9"/>
      <color theme="0" tint="-0.34998626667073579"/>
      <name val="Avenir Next LT Pro"/>
      <family val="2"/>
    </font>
    <font>
      <b/>
      <i/>
      <sz val="11"/>
      <color theme="1"/>
      <name val="Georgia"/>
      <family val="2"/>
    </font>
    <font>
      <b/>
      <sz val="10"/>
      <color theme="0"/>
      <name val="Avenir Next LT Pro"/>
      <family val="2"/>
    </font>
    <font>
      <sz val="9"/>
      <color theme="0" tint="-0.49995422223578601"/>
      <name val="Avenir Next LT Pro"/>
      <family val="2"/>
    </font>
    <font>
      <sz val="10"/>
      <color theme="0" tint="-0.49995422223578601"/>
      <name val="Avenir Next LT Pro"/>
      <family val="2"/>
    </font>
    <font>
      <sz val="9"/>
      <color theme="0" tint="-0.49995422223578601"/>
      <name val="Georgia"/>
      <family val="1"/>
    </font>
    <font>
      <b/>
      <sz val="11"/>
      <color rgb="FFFF0000"/>
      <name val="Georgia"/>
      <family val="2"/>
    </font>
    <font>
      <b/>
      <sz val="10"/>
      <color rgb="FFFF0000"/>
      <name val="Avenir Next LT Pro"/>
      <family val="2"/>
    </font>
    <font>
      <b/>
      <sz val="10"/>
      <color theme="5" tint="0.39997558519241921"/>
      <name val="Avenir Next LT Pro"/>
      <family val="2"/>
    </font>
    <font>
      <sz val="10"/>
      <color theme="1"/>
      <name val="Georgia"/>
      <family val="1"/>
    </font>
    <font>
      <sz val="10"/>
      <color theme="1"/>
      <name val="Avenir Next LT Pro"/>
      <family val="1"/>
    </font>
    <font>
      <b/>
      <sz val="10"/>
      <color theme="1"/>
      <name val="Georgia"/>
      <family val="1"/>
    </font>
    <font>
      <b/>
      <sz val="12"/>
      <color theme="1"/>
      <name val="Avenir Next LT Pro"/>
      <family val="2"/>
    </font>
    <font>
      <b/>
      <sz val="12"/>
      <color theme="1"/>
      <name val="Georgia"/>
      <family val="2"/>
    </font>
    <font>
      <b/>
      <sz val="16"/>
      <color theme="1"/>
      <name val="Avenir Next LT Pro"/>
      <family val="2"/>
    </font>
    <font>
      <b/>
      <sz val="16"/>
      <color theme="1"/>
      <name val="Georgia"/>
      <family val="2"/>
    </font>
    <font>
      <u/>
      <sz val="16"/>
      <color theme="10"/>
      <name val="Avenir Next LT Pro"/>
      <family val="2"/>
    </font>
    <font>
      <sz val="16"/>
      <color theme="1"/>
      <name val="Avenir Next LT Pro"/>
      <family val="2"/>
    </font>
    <font>
      <b/>
      <i/>
      <sz val="11"/>
      <name val="Avenir Next LT Pro"/>
      <family val="2"/>
    </font>
    <font>
      <b/>
      <i/>
      <sz val="11"/>
      <color theme="1"/>
      <name val="Avenir Next LT Pro"/>
      <family val="2"/>
    </font>
    <font>
      <b/>
      <sz val="14"/>
      <color rgb="FFFF0000"/>
      <name val="Avenir Next LT Pro"/>
      <family val="2"/>
    </font>
    <font>
      <sz val="14"/>
      <color rgb="FFFF0000"/>
      <name val="Avenir Next LT Pro"/>
      <family val="2"/>
    </font>
    <font>
      <sz val="14"/>
      <color theme="1"/>
      <name val="Avenir Next LT Pro"/>
      <family val="2"/>
    </font>
    <font>
      <sz val="14"/>
      <color theme="0" tint="-0.34998626667073579"/>
      <name val="Avenir Next LT Pro"/>
      <family val="2"/>
    </font>
    <font>
      <b/>
      <sz val="14"/>
      <color theme="1"/>
      <name val="Avenir Next LT Pro"/>
      <family val="2"/>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348429822687459E-2"/>
        <bgColor indexed="64"/>
      </patternFill>
    </fill>
    <fill>
      <patternFill patternType="mediumGray"/>
    </fill>
    <fill>
      <patternFill patternType="solid">
        <fgColor theme="0" tint="-4.9378948332163455E-2"/>
        <bgColor indexed="64"/>
      </patternFill>
    </fill>
    <fill>
      <patternFill patternType="solid">
        <fgColor theme="9" tint="-0.24994659260841701"/>
        <bgColor indexed="64"/>
      </patternFill>
    </fill>
    <fill>
      <patternFill patternType="solid">
        <fgColor theme="4"/>
        <bgColor indexed="64"/>
      </patternFill>
    </fill>
    <fill>
      <patternFill patternType="solid">
        <fgColor theme="5" tint="-0.24994659260841701"/>
        <bgColor indexed="64"/>
      </patternFill>
    </fill>
    <fill>
      <patternFill patternType="solid">
        <fgColor theme="0" tint="-4.9439985351115455E-2"/>
        <bgColor indexed="64"/>
      </patternFill>
    </fill>
    <fill>
      <patternFill patternType="lightDown"/>
    </fill>
    <fill>
      <patternFill patternType="solid">
        <fgColor theme="0" tint="-4.9714651936399429E-2"/>
        <bgColor indexed="64"/>
      </patternFill>
    </fill>
    <fill>
      <patternFill patternType="solid">
        <fgColor theme="0" tint="-4.986724448377941E-2"/>
        <bgColor indexed="64"/>
      </patternFill>
    </fill>
    <fill>
      <patternFill patternType="solid">
        <fgColor theme="0" tint="-4.9989318521683403E-2"/>
        <bgColor indexed="64"/>
      </patternFill>
    </fill>
  </fills>
  <borders count="21">
    <border>
      <left/>
      <right/>
      <top/>
      <bottom/>
      <diagonal/>
    </border>
    <border>
      <left/>
      <right/>
      <top/>
      <bottom style="thin">
        <color indexed="64"/>
      </bottom>
      <diagonal/>
    </border>
    <border>
      <left/>
      <right style="hair">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right/>
      <top style="medium">
        <color auto="1"/>
      </top>
      <bottom/>
      <diagonal/>
    </border>
    <border>
      <left/>
      <right/>
      <top/>
      <bottom style="double">
        <color auto="1"/>
      </bottom>
      <diagonal/>
    </border>
    <border>
      <left/>
      <right/>
      <top style="double">
        <color auto="1"/>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hair">
        <color indexed="64"/>
      </bottom>
      <diagonal/>
    </border>
    <border>
      <left/>
      <right/>
      <top style="hair">
        <color indexed="64"/>
      </top>
      <bottom/>
      <diagonal/>
    </border>
    <border>
      <left/>
      <right/>
      <top/>
      <bottom style="medium">
        <color indexed="64"/>
      </bottom>
      <diagonal/>
    </border>
    <border>
      <left/>
      <right/>
      <top style="medium">
        <color auto="1"/>
      </top>
      <bottom style="thin">
        <color indexed="64"/>
      </bottom>
      <diagonal/>
    </border>
    <border>
      <left style="hair">
        <color rgb="FFC00000"/>
      </left>
      <right style="hair">
        <color rgb="FFC00000"/>
      </right>
      <top style="hair">
        <color rgb="FFC00000"/>
      </top>
      <bottom style="hair">
        <color rgb="FFC00000"/>
      </bottom>
      <diagonal/>
    </border>
    <border>
      <left style="hair">
        <color rgb="FFFF0000"/>
      </left>
      <right style="hair">
        <color rgb="FFFF0000"/>
      </right>
      <top style="hair">
        <color rgb="FFFF0000"/>
      </top>
      <bottom style="hair">
        <color rgb="FFFF0000"/>
      </bottom>
      <diagonal/>
    </border>
  </borders>
  <cellStyleXfs count="5">
    <xf numFmtId="0" fontId="0" fillId="0" borderId="0"/>
    <xf numFmtId="0" fontId="3" fillId="0" borderId="0"/>
    <xf numFmtId="9" fontId="9" fillId="0" borderId="0" applyFont="0" applyFill="0" applyBorder="0" applyAlignment="0" applyProtection="0"/>
    <xf numFmtId="0" fontId="17" fillId="0" borderId="0"/>
    <xf numFmtId="0" fontId="24" fillId="0" borderId="0" applyNumberFormat="0" applyFill="0" applyBorder="0" applyAlignment="0" applyProtection="0"/>
  </cellStyleXfs>
  <cellXfs count="298">
    <xf numFmtId="0" fontId="0" fillId="0" borderId="0" xfId="0"/>
    <xf numFmtId="0" fontId="1" fillId="0" borderId="0" xfId="0" applyFont="1"/>
    <xf numFmtId="0" fontId="2" fillId="0" borderId="0" xfId="0" applyFont="1"/>
    <xf numFmtId="0" fontId="4" fillId="0" borderId="0" xfId="0" applyFont="1" applyAlignment="1">
      <alignment horizontal="center" vertical="center"/>
    </xf>
    <xf numFmtId="0" fontId="4" fillId="0" borderId="0" xfId="0" applyFont="1"/>
    <xf numFmtId="0" fontId="1" fillId="2" borderId="0" xfId="0" applyFont="1" applyFill="1"/>
    <xf numFmtId="0" fontId="1"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0" borderId="0" xfId="0" applyFont="1"/>
    <xf numFmtId="3" fontId="1" fillId="2" borderId="0" xfId="0" applyNumberFormat="1" applyFont="1" applyFill="1" applyAlignment="1">
      <alignment horizontal="center" vertical="center"/>
    </xf>
    <xf numFmtId="0" fontId="8" fillId="2" borderId="1" xfId="0" applyFont="1" applyFill="1" applyBorder="1" applyAlignment="1">
      <alignment horizontal="center" vertical="center" wrapText="1"/>
    </xf>
    <xf numFmtId="3" fontId="8" fillId="2" borderId="0" xfId="0" applyNumberFormat="1" applyFont="1" applyFill="1" applyAlignment="1">
      <alignment horizontal="center" vertical="center"/>
    </xf>
    <xf numFmtId="0" fontId="6" fillId="2" borderId="2" xfId="0" applyFont="1" applyFill="1" applyBorder="1" applyAlignment="1">
      <alignment horizontal="center" vertical="center" wrapText="1"/>
    </xf>
    <xf numFmtId="164" fontId="1" fillId="2" borderId="3" xfId="0" applyNumberFormat="1" applyFont="1" applyFill="1" applyBorder="1" applyAlignment="1">
      <alignment horizontal="center" vertical="center"/>
    </xf>
    <xf numFmtId="0" fontId="1" fillId="2" borderId="1" xfId="0" applyFont="1" applyFill="1" applyBorder="1"/>
    <xf numFmtId="0" fontId="6" fillId="2" borderId="1" xfId="0" applyFont="1" applyFill="1" applyBorder="1"/>
    <xf numFmtId="0" fontId="5" fillId="2" borderId="1" xfId="0" applyFont="1" applyFill="1" applyBorder="1"/>
    <xf numFmtId="0" fontId="5" fillId="2" borderId="4" xfId="0" applyFont="1" applyFill="1" applyBorder="1"/>
    <xf numFmtId="0" fontId="1" fillId="2" borderId="4" xfId="0" applyFont="1" applyFill="1" applyBorder="1" applyAlignment="1">
      <alignment horizontal="center" vertical="center" wrapText="1"/>
    </xf>
    <xf numFmtId="3" fontId="1" fillId="2" borderId="6" xfId="0" applyNumberFormat="1" applyFont="1" applyFill="1" applyBorder="1" applyAlignment="1">
      <alignment horizontal="center" vertical="center"/>
    </xf>
    <xf numFmtId="0" fontId="1" fillId="2" borderId="5" xfId="0" applyFont="1" applyFill="1" applyBorder="1"/>
    <xf numFmtId="0" fontId="10" fillId="0" borderId="0" xfId="0" applyFont="1"/>
    <xf numFmtId="0" fontId="11" fillId="0" borderId="0" xfId="0" applyFont="1"/>
    <xf numFmtId="0" fontId="1" fillId="2" borderId="0" xfId="0" applyFont="1" applyFill="1" applyAlignment="1">
      <alignment horizontal="center" vertical="center"/>
    </xf>
    <xf numFmtId="0" fontId="1" fillId="2" borderId="1" xfId="0" applyFont="1" applyFill="1" applyBorder="1" applyAlignment="1">
      <alignment horizontal="center" vertical="center"/>
    </xf>
    <xf numFmtId="3" fontId="1" fillId="2" borderId="3" xfId="0" applyNumberFormat="1" applyFont="1" applyFill="1" applyBorder="1" applyAlignment="1">
      <alignment horizontal="center" vertical="center"/>
    </xf>
    <xf numFmtId="0" fontId="1" fillId="2" borderId="2" xfId="0" applyFont="1" applyFill="1" applyBorder="1"/>
    <xf numFmtId="0" fontId="2" fillId="2" borderId="9" xfId="0" applyFont="1" applyFill="1" applyBorder="1"/>
    <xf numFmtId="0" fontId="1" fillId="2" borderId="9" xfId="0" applyFont="1" applyFill="1" applyBorder="1"/>
    <xf numFmtId="0" fontId="10" fillId="2" borderId="0" xfId="0" applyFont="1" applyFill="1"/>
    <xf numFmtId="0" fontId="11" fillId="2" borderId="0" xfId="0" applyFont="1" applyFill="1"/>
    <xf numFmtId="0" fontId="12" fillId="2" borderId="0" xfId="0" applyFont="1" applyFill="1" applyAlignment="1">
      <alignment horizontal="center"/>
    </xf>
    <xf numFmtId="0" fontId="10" fillId="2" borderId="1" xfId="0" applyFont="1" applyFill="1" applyBorder="1"/>
    <xf numFmtId="3" fontId="10" fillId="2" borderId="1" xfId="0" applyNumberFormat="1" applyFont="1" applyFill="1" applyBorder="1" applyAlignment="1">
      <alignment horizontal="center" vertical="center"/>
    </xf>
    <xf numFmtId="0" fontId="10" fillId="2" borderId="0" xfId="0" applyFont="1" applyFill="1" applyAlignment="1">
      <alignment horizontal="left" indent="1"/>
    </xf>
    <xf numFmtId="3" fontId="10" fillId="2" borderId="0" xfId="0" applyNumberFormat="1" applyFont="1" applyFill="1" applyAlignment="1">
      <alignment horizontal="center" vertical="center"/>
    </xf>
    <xf numFmtId="0" fontId="10" fillId="2" borderId="10" xfId="0" applyFont="1" applyFill="1" applyBorder="1" applyAlignment="1">
      <alignment horizontal="left" indent="1"/>
    </xf>
    <xf numFmtId="3" fontId="10" fillId="2" borderId="10" xfId="0" applyNumberFormat="1" applyFont="1" applyFill="1" applyBorder="1" applyAlignment="1">
      <alignment horizontal="center" vertical="center"/>
    </xf>
    <xf numFmtId="0" fontId="10" fillId="2" borderId="11" xfId="0" applyFont="1" applyFill="1" applyBorder="1"/>
    <xf numFmtId="3" fontId="10" fillId="2" borderId="11" xfId="0" applyNumberFormat="1" applyFont="1" applyFill="1" applyBorder="1" applyAlignment="1">
      <alignment horizontal="center" vertical="center"/>
    </xf>
    <xf numFmtId="10" fontId="13" fillId="2" borderId="12" xfId="2" applyNumberFormat="1" applyFont="1" applyFill="1" applyBorder="1" applyAlignment="1">
      <alignment horizontal="center" vertical="center"/>
    </xf>
    <xf numFmtId="165" fontId="10" fillId="2" borderId="0" xfId="2" applyNumberFormat="1" applyFont="1" applyFill="1"/>
    <xf numFmtId="10" fontId="10" fillId="2" borderId="0" xfId="2" applyNumberFormat="1" applyFont="1" applyFill="1" applyAlignment="1">
      <alignment horizontal="center" vertical="center"/>
    </xf>
    <xf numFmtId="0" fontId="10" fillId="2" borderId="1" xfId="0" applyFont="1" applyFill="1" applyBorder="1" applyAlignment="1">
      <alignment horizontal="left" indent="1"/>
    </xf>
    <xf numFmtId="10" fontId="10" fillId="2" borderId="1" xfId="2" applyNumberFormat="1" applyFont="1" applyFill="1" applyBorder="1" applyAlignment="1">
      <alignment horizontal="center" vertical="center"/>
    </xf>
    <xf numFmtId="0" fontId="10" fillId="2" borderId="0" xfId="0" applyFont="1" applyFill="1" applyAlignment="1">
      <alignment horizontal="center" vertical="center"/>
    </xf>
    <xf numFmtId="0" fontId="14" fillId="2" borderId="0" xfId="0" applyFont="1" applyFill="1" applyAlignment="1">
      <alignment horizontal="center"/>
    </xf>
    <xf numFmtId="0" fontId="14" fillId="0" borderId="0" xfId="0" applyFont="1" applyAlignment="1">
      <alignment horizontal="center"/>
    </xf>
    <xf numFmtId="3" fontId="10" fillId="0" borderId="0" xfId="0" applyNumberFormat="1" applyFont="1"/>
    <xf numFmtId="0" fontId="15" fillId="0" borderId="0" xfId="0" applyFont="1"/>
    <xf numFmtId="0" fontId="15" fillId="0" borderId="0" xfId="0" applyFont="1" applyAlignment="1">
      <alignment horizontal="center"/>
    </xf>
    <xf numFmtId="3" fontId="15" fillId="2" borderId="11" xfId="0" applyNumberFormat="1" applyFont="1" applyFill="1" applyBorder="1" applyAlignment="1">
      <alignment horizontal="center" vertical="center"/>
    </xf>
    <xf numFmtId="0" fontId="14" fillId="0" borderId="0" xfId="0" applyFont="1" applyAlignment="1">
      <alignment horizontal="center" vertical="center"/>
    </xf>
    <xf numFmtId="167" fontId="14" fillId="0" borderId="0" xfId="0" applyNumberFormat="1" applyFont="1" applyAlignment="1">
      <alignment horizontal="center" vertical="center"/>
    </xf>
    <xf numFmtId="3" fontId="15" fillId="0" borderId="0" xfId="0" applyNumberFormat="1" applyFont="1" applyAlignment="1">
      <alignment horizontal="center" vertical="center"/>
    </xf>
    <xf numFmtId="0" fontId="15" fillId="0" borderId="0" xfId="0" applyFont="1" applyAlignment="1">
      <alignment horizontal="center" vertical="center"/>
    </xf>
    <xf numFmtId="167" fontId="15" fillId="0" borderId="0" xfId="0" applyNumberFormat="1" applyFont="1" applyAlignment="1">
      <alignment horizontal="center" vertical="center"/>
    </xf>
    <xf numFmtId="167" fontId="15" fillId="0" borderId="0" xfId="2" applyNumberFormat="1" applyFont="1" applyAlignment="1">
      <alignment horizontal="center" vertical="center"/>
    </xf>
    <xf numFmtId="1" fontId="15" fillId="0" borderId="0" xfId="2" applyNumberFormat="1" applyFont="1" applyAlignment="1">
      <alignment horizontal="center"/>
    </xf>
    <xf numFmtId="166" fontId="10" fillId="2" borderId="0" xfId="2" applyNumberFormat="1" applyFont="1" applyFill="1" applyAlignment="1">
      <alignment horizontal="center"/>
    </xf>
    <xf numFmtId="1" fontId="10" fillId="0" borderId="0" xfId="0" applyNumberFormat="1" applyFont="1"/>
    <xf numFmtId="167" fontId="10" fillId="2" borderId="0" xfId="0" applyNumberFormat="1" applyFont="1" applyFill="1"/>
    <xf numFmtId="0" fontId="0" fillId="2" borderId="0" xfId="0" applyFill="1" applyAlignment="1">
      <alignment horizontal="left" vertical="center" wrapText="1"/>
    </xf>
    <xf numFmtId="3" fontId="1" fillId="0" borderId="0" xfId="0" applyNumberFormat="1" applyFont="1"/>
    <xf numFmtId="0" fontId="19" fillId="4" borderId="0" xfId="0" applyFont="1" applyFill="1" applyAlignment="1">
      <alignment horizontal="left" vertical="center" wrapText="1"/>
    </xf>
    <xf numFmtId="3" fontId="19" fillId="4" borderId="0" xfId="0" applyNumberFormat="1" applyFont="1" applyFill="1" applyAlignment="1">
      <alignment horizontal="center" vertical="center" wrapText="1"/>
    </xf>
    <xf numFmtId="164" fontId="19" fillId="4" borderId="3" xfId="0" applyNumberFormat="1" applyFont="1" applyFill="1" applyBorder="1" applyAlignment="1">
      <alignment horizontal="center" vertical="center" wrapText="1"/>
    </xf>
    <xf numFmtId="167" fontId="19" fillId="4" borderId="3" xfId="0" applyNumberFormat="1" applyFont="1" applyFill="1" applyBorder="1" applyAlignment="1">
      <alignment horizontal="center" vertical="center" wrapText="1"/>
    </xf>
    <xf numFmtId="3" fontId="19" fillId="4" borderId="6" xfId="0" applyNumberFormat="1" applyFont="1" applyFill="1" applyBorder="1" applyAlignment="1">
      <alignment horizontal="center" vertical="center" wrapText="1"/>
    </xf>
    <xf numFmtId="3" fontId="13" fillId="2" borderId="10" xfId="0" applyNumberFormat="1" applyFont="1" applyFill="1" applyBorder="1" applyAlignment="1">
      <alignment horizontal="center" vertical="center"/>
    </xf>
    <xf numFmtId="167" fontId="21" fillId="0" borderId="0" xfId="0" applyNumberFormat="1" applyFont="1" applyAlignment="1">
      <alignment horizontal="center" vertical="center"/>
    </xf>
    <xf numFmtId="0" fontId="22" fillId="0" borderId="0" xfId="0" applyFont="1" applyAlignment="1">
      <alignment horizontal="center" vertical="center"/>
    </xf>
    <xf numFmtId="0" fontId="10" fillId="2" borderId="1" xfId="0" applyFont="1" applyFill="1" applyBorder="1" applyAlignment="1">
      <alignment horizontal="left" vertical="center" wrapText="1"/>
    </xf>
    <xf numFmtId="3" fontId="7" fillId="0" borderId="0" xfId="0" applyNumberFormat="1" applyFont="1" applyAlignment="1">
      <alignment horizontal="left" vertical="center"/>
    </xf>
    <xf numFmtId="0" fontId="7" fillId="0" borderId="0" xfId="0" applyFont="1" applyAlignment="1">
      <alignment horizontal="left"/>
    </xf>
    <xf numFmtId="3" fontId="7" fillId="0" borderId="0" xfId="0" applyNumberFormat="1" applyFont="1" applyAlignment="1">
      <alignment horizontal="center" vertical="center"/>
    </xf>
    <xf numFmtId="0" fontId="10" fillId="2" borderId="14" xfId="0" applyFont="1" applyFill="1" applyBorder="1" applyAlignment="1">
      <alignment horizontal="left" vertical="top" wrapText="1"/>
    </xf>
    <xf numFmtId="0" fontId="12" fillId="2" borderId="1" xfId="0" applyFont="1" applyFill="1" applyBorder="1" applyAlignment="1">
      <alignment horizontal="center"/>
    </xf>
    <xf numFmtId="0" fontId="12" fillId="2" borderId="10" xfId="0" applyFont="1" applyFill="1" applyBorder="1" applyAlignment="1">
      <alignment horizontal="center"/>
    </xf>
    <xf numFmtId="0" fontId="12" fillId="2" borderId="11" xfId="0" applyFont="1" applyFill="1" applyBorder="1" applyAlignment="1">
      <alignment horizontal="center"/>
    </xf>
    <xf numFmtId="0" fontId="10" fillId="2" borderId="14"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10" xfId="0" applyFont="1" applyFill="1" applyBorder="1" applyAlignment="1">
      <alignment horizontal="center"/>
    </xf>
    <xf numFmtId="3" fontId="10" fillId="2" borderId="14" xfId="0" applyNumberFormat="1" applyFont="1" applyFill="1" applyBorder="1" applyAlignment="1">
      <alignment horizontal="center" vertical="center"/>
    </xf>
    <xf numFmtId="3" fontId="10" fillId="2" borderId="0" xfId="0" applyNumberFormat="1" applyFont="1" applyFill="1"/>
    <xf numFmtId="169" fontId="10" fillId="2" borderId="0" xfId="2" applyNumberFormat="1" applyFont="1" applyFill="1"/>
    <xf numFmtId="168" fontId="10" fillId="2" borderId="0" xfId="0" applyNumberFormat="1" applyFont="1" applyFill="1"/>
    <xf numFmtId="0" fontId="10" fillId="2" borderId="10" xfId="0" applyFont="1" applyFill="1" applyBorder="1" applyAlignment="1">
      <alignment vertical="center" wrapText="1"/>
    </xf>
    <xf numFmtId="0" fontId="10" fillId="2" borderId="12" xfId="0" applyFont="1" applyFill="1" applyBorder="1" applyAlignment="1">
      <alignment horizontal="center"/>
    </xf>
    <xf numFmtId="0" fontId="13" fillId="2" borderId="12" xfId="0" applyFont="1" applyFill="1" applyBorder="1"/>
    <xf numFmtId="3" fontId="13" fillId="2" borderId="12" xfId="0" applyNumberFormat="1" applyFont="1" applyFill="1" applyBorder="1" applyAlignment="1">
      <alignment horizontal="center" vertical="center"/>
    </xf>
    <xf numFmtId="0" fontId="23" fillId="2" borderId="12" xfId="0" applyFont="1" applyFill="1" applyBorder="1" applyAlignment="1">
      <alignment horizontal="center"/>
    </xf>
    <xf numFmtId="0" fontId="25" fillId="0" borderId="0" xfId="4" applyFont="1"/>
    <xf numFmtId="0" fontId="1" fillId="5" borderId="0" xfId="0" applyFont="1" applyFill="1"/>
    <xf numFmtId="0" fontId="26" fillId="0" borderId="0" xfId="4" applyFont="1"/>
    <xf numFmtId="0" fontId="1" fillId="2" borderId="12" xfId="0" applyFont="1" applyFill="1" applyBorder="1" applyAlignment="1">
      <alignment horizontal="center" vertical="center"/>
    </xf>
    <xf numFmtId="3" fontId="1" fillId="2" borderId="0" xfId="0" applyNumberFormat="1" applyFont="1" applyFill="1"/>
    <xf numFmtId="0" fontId="1" fillId="2" borderId="12" xfId="0" applyFont="1" applyFill="1" applyBorder="1"/>
    <xf numFmtId="3" fontId="1" fillId="2" borderId="12" xfId="0" applyNumberFormat="1" applyFont="1" applyFill="1" applyBorder="1" applyAlignment="1">
      <alignment horizontal="center" vertical="center"/>
    </xf>
    <xf numFmtId="3" fontId="1" fillId="2" borderId="1" xfId="0" applyNumberFormat="1" applyFont="1" applyFill="1" applyBorder="1" applyAlignment="1">
      <alignment horizontal="center" vertical="center"/>
    </xf>
    <xf numFmtId="0" fontId="1" fillId="2" borderId="0" xfId="0" applyFont="1" applyFill="1" applyAlignment="1">
      <alignment horizontal="left" indent="1"/>
    </xf>
    <xf numFmtId="0" fontId="1" fillId="2" borderId="10" xfId="0" applyFont="1" applyFill="1" applyBorder="1" applyAlignment="1">
      <alignment horizontal="left" indent="1"/>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3" fontId="1" fillId="2" borderId="10" xfId="0" applyNumberFormat="1" applyFont="1" applyFill="1" applyBorder="1" applyAlignment="1">
      <alignment horizontal="center" vertical="center"/>
    </xf>
    <xf numFmtId="3" fontId="1" fillId="2" borderId="10" xfId="2" applyNumberFormat="1" applyFont="1" applyFill="1" applyBorder="1" applyAlignment="1">
      <alignment horizontal="center" vertical="center"/>
    </xf>
    <xf numFmtId="0" fontId="1" fillId="2" borderId="10" xfId="0" applyFont="1" applyFill="1" applyBorder="1" applyAlignment="1">
      <alignment horizontal="left" indent="2"/>
    </xf>
    <xf numFmtId="0" fontId="1" fillId="2" borderId="11" xfId="0" applyFont="1" applyFill="1" applyBorder="1" applyAlignment="1">
      <alignment horizontal="left" vertical="center" indent="2"/>
    </xf>
    <xf numFmtId="3" fontId="1" fillId="2" borderId="11" xfId="0" applyNumberFormat="1" applyFont="1" applyFill="1" applyBorder="1" applyAlignment="1">
      <alignment horizontal="center" vertical="center"/>
    </xf>
    <xf numFmtId="0" fontId="1" fillId="2" borderId="12" xfId="0" applyFont="1" applyFill="1" applyBorder="1" applyAlignment="1">
      <alignment horizontal="left" indent="2"/>
    </xf>
    <xf numFmtId="0" fontId="1" fillId="2" borderId="14" xfId="0" applyFont="1" applyFill="1" applyBorder="1" applyAlignment="1">
      <alignment horizontal="center" vertical="center"/>
    </xf>
    <xf numFmtId="3" fontId="1" fillId="2" borderId="11" xfId="2" applyNumberFormat="1" applyFont="1" applyFill="1" applyBorder="1" applyAlignment="1">
      <alignment horizontal="center" vertical="center"/>
    </xf>
    <xf numFmtId="0" fontId="28" fillId="8" borderId="11" xfId="0" applyFont="1" applyFill="1" applyBorder="1" applyAlignment="1">
      <alignment horizontal="center" vertical="center"/>
    </xf>
    <xf numFmtId="3" fontId="28" fillId="8" borderId="1" xfId="2" applyNumberFormat="1" applyFont="1" applyFill="1" applyBorder="1" applyAlignment="1">
      <alignment horizontal="center" vertical="center"/>
    </xf>
    <xf numFmtId="0" fontId="28" fillId="8" borderId="0" xfId="0" applyFont="1" applyFill="1" applyAlignment="1">
      <alignment vertical="center"/>
    </xf>
    <xf numFmtId="0" fontId="1" fillId="2" borderId="0" xfId="0" applyFont="1" applyFill="1" applyAlignment="1">
      <alignment horizontal="left" vertical="center" wrapText="1" indent="3"/>
    </xf>
    <xf numFmtId="0" fontId="1" fillId="2" borderId="1" xfId="0" applyFont="1" applyFill="1" applyBorder="1" applyAlignment="1">
      <alignment horizontal="left" vertical="center" wrapText="1" indent="2"/>
    </xf>
    <xf numFmtId="0" fontId="1" fillId="2" borderId="1" xfId="0" applyFont="1" applyFill="1" applyBorder="1" applyAlignment="1">
      <alignment horizontal="left" vertical="center" wrapText="1" indent="3"/>
    </xf>
    <xf numFmtId="0" fontId="1" fillId="2" borderId="1" xfId="0" applyFont="1" applyFill="1" applyBorder="1" applyAlignment="1">
      <alignment horizontal="left" vertical="center" wrapText="1" indent="5"/>
    </xf>
    <xf numFmtId="0" fontId="1" fillId="2" borderId="14" xfId="0" applyFont="1" applyFill="1" applyBorder="1" applyAlignment="1">
      <alignment horizontal="left" vertical="center" wrapText="1" indent="5"/>
    </xf>
    <xf numFmtId="0" fontId="1" fillId="2" borderId="12" xfId="0" applyFont="1" applyFill="1" applyBorder="1" applyAlignment="1">
      <alignment horizontal="left" vertical="center" wrapText="1" indent="4"/>
    </xf>
    <xf numFmtId="0" fontId="1" fillId="2" borderId="10" xfId="0" applyFont="1" applyFill="1" applyBorder="1" applyAlignment="1">
      <alignment horizontal="left" vertical="center" indent="4"/>
    </xf>
    <xf numFmtId="0" fontId="1" fillId="2" borderId="11" xfId="0" applyFont="1" applyFill="1" applyBorder="1" applyAlignment="1">
      <alignment horizontal="left" indent="4"/>
    </xf>
    <xf numFmtId="0" fontId="29" fillId="0" borderId="0" xfId="0" applyFont="1"/>
    <xf numFmtId="0" fontId="29" fillId="0" borderId="0" xfId="0" applyFont="1" applyAlignment="1">
      <alignment horizontal="center" vertical="center"/>
    </xf>
    <xf numFmtId="2" fontId="29" fillId="0" borderId="0" xfId="0" applyNumberFormat="1" applyFont="1"/>
    <xf numFmtId="3" fontId="29" fillId="0" borderId="0" xfId="0" applyNumberFormat="1" applyFont="1"/>
    <xf numFmtId="0" fontId="29" fillId="0" borderId="0" xfId="0" applyFont="1" applyAlignment="1">
      <alignment horizontal="left" vertical="center"/>
    </xf>
    <xf numFmtId="0" fontId="29" fillId="0" borderId="0" xfId="0" applyFont="1" applyAlignment="1">
      <alignment horizontal="center"/>
    </xf>
    <xf numFmtId="0" fontId="1" fillId="2" borderId="14" xfId="0" applyFont="1" applyFill="1" applyBorder="1" applyAlignment="1">
      <alignment horizontal="left" vertical="center" wrapText="1" indent="3"/>
    </xf>
    <xf numFmtId="3" fontId="1" fillId="2" borderId="14" xfId="0" applyNumberFormat="1" applyFont="1" applyFill="1" applyBorder="1" applyAlignment="1">
      <alignment horizontal="center" vertical="center"/>
    </xf>
    <xf numFmtId="0" fontId="28" fillId="7" borderId="13" xfId="0" applyFont="1" applyFill="1" applyBorder="1" applyAlignment="1">
      <alignment horizontal="center" vertical="center"/>
    </xf>
    <xf numFmtId="0" fontId="28" fillId="7" borderId="13" xfId="0" applyFont="1" applyFill="1" applyBorder="1" applyAlignment="1">
      <alignment horizontal="left" vertical="center" wrapText="1"/>
    </xf>
    <xf numFmtId="3" fontId="28" fillId="7" borderId="0" xfId="0" applyNumberFormat="1" applyFont="1" applyFill="1" applyAlignment="1">
      <alignment horizontal="center" vertical="center"/>
    </xf>
    <xf numFmtId="10" fontId="1" fillId="0" borderId="1" xfId="2" applyNumberFormat="1" applyFont="1" applyBorder="1" applyAlignment="1">
      <alignment horizontal="center" vertical="center"/>
    </xf>
    <xf numFmtId="0" fontId="28" fillId="9" borderId="12" xfId="0" applyFont="1" applyFill="1" applyBorder="1" applyAlignment="1">
      <alignment horizontal="center" vertical="center"/>
    </xf>
    <xf numFmtId="3" fontId="28" fillId="9" borderId="12" xfId="0" applyNumberFormat="1" applyFont="1" applyFill="1" applyBorder="1" applyAlignment="1">
      <alignment horizontal="center" vertical="center"/>
    </xf>
    <xf numFmtId="0" fontId="8" fillId="2" borderId="0" xfId="0" applyFont="1" applyFill="1" applyAlignment="1">
      <alignment horizontal="left" vertical="center" wrapText="1" indent="5"/>
    </xf>
    <xf numFmtId="0" fontId="8" fillId="2" borderId="10" xfId="0" applyFont="1" applyFill="1" applyBorder="1" applyAlignment="1">
      <alignment horizontal="left" vertical="center" wrapText="1" indent="5"/>
    </xf>
    <xf numFmtId="3" fontId="8" fillId="2" borderId="10" xfId="0" applyNumberFormat="1" applyFont="1" applyFill="1" applyBorder="1" applyAlignment="1">
      <alignment horizontal="center" vertical="center"/>
    </xf>
    <xf numFmtId="0" fontId="28" fillId="9" borderId="12" xfId="0" applyFont="1" applyFill="1" applyBorder="1" applyAlignment="1">
      <alignment horizontal="left" vertical="center" wrapText="1"/>
    </xf>
    <xf numFmtId="0" fontId="1" fillId="2" borderId="13" xfId="0" applyFont="1" applyFill="1" applyBorder="1" applyAlignment="1">
      <alignment horizontal="left" indent="3"/>
    </xf>
    <xf numFmtId="0" fontId="1" fillId="2" borderId="13" xfId="0" applyFont="1" applyFill="1" applyBorder="1" applyAlignment="1">
      <alignment horizontal="center"/>
    </xf>
    <xf numFmtId="0" fontId="8" fillId="2" borderId="0" xfId="0" applyFont="1" applyFill="1" applyAlignment="1">
      <alignment horizontal="left" indent="5"/>
    </xf>
    <xf numFmtId="10" fontId="8" fillId="2" borderId="0" xfId="2" applyNumberFormat="1" applyFont="1" applyFill="1" applyBorder="1" applyAlignment="1">
      <alignment horizontal="center"/>
    </xf>
    <xf numFmtId="0" fontId="8" fillId="2" borderId="15" xfId="0" applyFont="1" applyFill="1" applyBorder="1" applyAlignment="1">
      <alignment horizontal="left" indent="5"/>
    </xf>
    <xf numFmtId="10" fontId="8" fillId="2" borderId="15" xfId="2" applyNumberFormat="1" applyFont="1" applyFill="1" applyBorder="1" applyAlignment="1">
      <alignment horizontal="center"/>
    </xf>
    <xf numFmtId="0" fontId="1" fillId="2" borderId="16" xfId="0" applyFont="1" applyFill="1" applyBorder="1" applyAlignment="1">
      <alignment horizontal="center" vertical="center"/>
    </xf>
    <xf numFmtId="0" fontId="30" fillId="0" borderId="0" xfId="0" applyFont="1"/>
    <xf numFmtId="9" fontId="8" fillId="2" borderId="15" xfId="2" applyFont="1" applyFill="1" applyBorder="1" applyAlignment="1">
      <alignment horizontal="center"/>
    </xf>
    <xf numFmtId="0" fontId="8" fillId="2" borderId="15" xfId="0" applyFont="1" applyFill="1" applyBorder="1" applyAlignment="1">
      <alignment horizontal="left" wrapText="1" indent="5"/>
    </xf>
    <xf numFmtId="0" fontId="29" fillId="10" borderId="0" xfId="0" applyFont="1" applyFill="1" applyAlignment="1">
      <alignment horizontal="center" vertical="center"/>
    </xf>
    <xf numFmtId="0" fontId="1" fillId="2" borderId="16" xfId="0" applyFont="1" applyFill="1" applyBorder="1" applyAlignment="1">
      <alignment horizontal="left" vertical="center" wrapText="1" indent="3"/>
    </xf>
    <xf numFmtId="0" fontId="31" fillId="0" borderId="0" xfId="0" applyFont="1"/>
    <xf numFmtId="0" fontId="1" fillId="2" borderId="12" xfId="0" applyFont="1" applyFill="1" applyBorder="1" applyAlignment="1">
      <alignment horizontal="left" indent="1"/>
    </xf>
    <xf numFmtId="0" fontId="1" fillId="2" borderId="14" xfId="0" applyFont="1" applyFill="1" applyBorder="1" applyAlignment="1">
      <alignment horizontal="left" indent="1"/>
    </xf>
    <xf numFmtId="0" fontId="1" fillId="2" borderId="0" xfId="0" applyFont="1" applyFill="1" applyAlignment="1">
      <alignment horizontal="left" vertical="center"/>
    </xf>
    <xf numFmtId="0" fontId="1" fillId="11" borderId="0" xfId="0" applyFont="1" applyFill="1"/>
    <xf numFmtId="0" fontId="25" fillId="0" borderId="0" xfId="4" applyFont="1" applyFill="1"/>
    <xf numFmtId="0" fontId="8" fillId="2" borderId="0" xfId="0" applyFont="1" applyFill="1" applyAlignment="1">
      <alignment horizontal="left" vertical="center" wrapText="1" indent="3"/>
    </xf>
    <xf numFmtId="0" fontId="1" fillId="2" borderId="0" xfId="0" applyFont="1" applyFill="1" applyAlignment="1">
      <alignment horizontal="left" vertical="center" wrapText="1" indent="2"/>
    </xf>
    <xf numFmtId="0" fontId="6" fillId="2" borderId="1" xfId="0" applyFont="1" applyFill="1" applyBorder="1" applyAlignment="1">
      <alignment horizontal="left"/>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171" fontId="1" fillId="2" borderId="0" xfId="0" applyNumberFormat="1" applyFont="1" applyFill="1" applyAlignment="1">
      <alignment horizontal="center" vertical="center"/>
    </xf>
    <xf numFmtId="0" fontId="5" fillId="2" borderId="0" xfId="0" applyFont="1" applyFill="1"/>
    <xf numFmtId="0" fontId="5" fillId="0" borderId="0" xfId="0" applyFont="1"/>
    <xf numFmtId="0" fontId="1" fillId="2" borderId="0" xfId="0" applyFont="1" applyFill="1" applyAlignment="1">
      <alignment horizontal="center"/>
    </xf>
    <xf numFmtId="164" fontId="1" fillId="2" borderId="0" xfId="0" applyNumberFormat="1" applyFont="1" applyFill="1" applyAlignment="1">
      <alignment horizontal="center" vertical="center"/>
    </xf>
    <xf numFmtId="0" fontId="1" fillId="0" borderId="0" xfId="0" applyFont="1" applyAlignment="1">
      <alignment horizontal="center" vertical="center"/>
    </xf>
    <xf numFmtId="0" fontId="1" fillId="12" borderId="1" xfId="0" applyFont="1" applyFill="1" applyBorder="1" applyAlignment="1">
      <alignment horizontal="center"/>
    </xf>
    <xf numFmtId="0" fontId="5" fillId="12" borderId="12" xfId="0" applyFont="1" applyFill="1" applyBorder="1"/>
    <xf numFmtId="171" fontId="1" fillId="12" borderId="0" xfId="0" applyNumberFormat="1" applyFont="1" applyFill="1" applyAlignment="1">
      <alignment horizontal="center" vertical="center"/>
    </xf>
    <xf numFmtId="164" fontId="1" fillId="12" borderId="1" xfId="0" applyNumberFormat="1" applyFont="1" applyFill="1" applyBorder="1" applyAlignment="1">
      <alignment horizontal="center" vertical="center"/>
    </xf>
    <xf numFmtId="0" fontId="1" fillId="12" borderId="12" xfId="0" applyFont="1" applyFill="1" applyBorder="1"/>
    <xf numFmtId="171" fontId="1" fillId="2" borderId="1" xfId="0" applyNumberFormat="1" applyFont="1" applyFill="1" applyBorder="1" applyAlignment="1">
      <alignment horizontal="left" vertical="center"/>
    </xf>
    <xf numFmtId="0" fontId="1" fillId="12" borderId="0" xfId="0" applyFont="1" applyFill="1"/>
    <xf numFmtId="171" fontId="1" fillId="12" borderId="13" xfId="0" applyNumberFormat="1" applyFont="1" applyFill="1" applyBorder="1" applyAlignment="1">
      <alignment horizontal="center" vertical="center"/>
    </xf>
    <xf numFmtId="0" fontId="6" fillId="2" borderId="12" xfId="0" applyFont="1" applyFill="1" applyBorder="1"/>
    <xf numFmtId="0" fontId="32" fillId="2" borderId="1" xfId="0" applyFont="1" applyFill="1" applyBorder="1"/>
    <xf numFmtId="0" fontId="33" fillId="2" borderId="1" xfId="0" applyFont="1" applyFill="1" applyBorder="1" applyAlignment="1">
      <alignment horizontal="center"/>
    </xf>
    <xf numFmtId="171" fontId="33" fillId="2" borderId="0" xfId="0" applyNumberFormat="1" applyFont="1" applyFill="1" applyAlignment="1">
      <alignment horizontal="center" vertical="center"/>
    </xf>
    <xf numFmtId="164" fontId="33" fillId="2" borderId="1" xfId="0" applyNumberFormat="1" applyFont="1" applyFill="1" applyBorder="1" applyAlignment="1">
      <alignment horizontal="center" vertical="center"/>
    </xf>
    <xf numFmtId="0" fontId="33" fillId="2" borderId="1" xfId="0" applyFont="1" applyFill="1" applyBorder="1"/>
    <xf numFmtId="0" fontId="33" fillId="0" borderId="0" xfId="0" applyFont="1"/>
    <xf numFmtId="171" fontId="33" fillId="2" borderId="13" xfId="0" applyNumberFormat="1" applyFont="1" applyFill="1" applyBorder="1" applyAlignment="1">
      <alignment horizontal="center" vertical="center"/>
    </xf>
    <xf numFmtId="0" fontId="33" fillId="2" borderId="12" xfId="0" applyFont="1" applyFill="1" applyBorder="1"/>
    <xf numFmtId="167" fontId="33" fillId="2" borderId="1" xfId="0" applyNumberFormat="1" applyFont="1" applyFill="1" applyBorder="1" applyAlignment="1">
      <alignment horizontal="center" vertical="center"/>
    </xf>
    <xf numFmtId="0" fontId="1" fillId="13" borderId="12" xfId="0" applyFont="1" applyFill="1" applyBorder="1"/>
    <xf numFmtId="171" fontId="1" fillId="13" borderId="13" xfId="0" applyNumberFormat="1" applyFont="1" applyFill="1" applyBorder="1" applyAlignment="1">
      <alignment horizontal="center" vertical="center"/>
    </xf>
    <xf numFmtId="171" fontId="1" fillId="13" borderId="0" xfId="0" applyNumberFormat="1" applyFont="1" applyFill="1" applyAlignment="1">
      <alignment horizontal="center" vertical="center"/>
    </xf>
    <xf numFmtId="164" fontId="1" fillId="13" borderId="1" xfId="0" applyNumberFormat="1" applyFont="1" applyFill="1" applyBorder="1" applyAlignment="1">
      <alignment horizontal="center" vertical="center"/>
    </xf>
    <xf numFmtId="0" fontId="33" fillId="2" borderId="13" xfId="0" applyFont="1" applyFill="1" applyBorder="1"/>
    <xf numFmtId="0" fontId="1" fillId="2" borderId="1" xfId="0" applyFont="1" applyFill="1" applyBorder="1" applyAlignment="1">
      <alignment horizontal="left" indent="2"/>
    </xf>
    <xf numFmtId="0" fontId="1" fillId="2" borderId="13" xfId="0" applyFont="1" applyFill="1" applyBorder="1" applyAlignment="1">
      <alignment horizontal="left" vertical="center" wrapText="1" indent="2"/>
    </xf>
    <xf numFmtId="171" fontId="34" fillId="2" borderId="0" xfId="0" applyNumberFormat="1" applyFont="1" applyFill="1" applyAlignment="1">
      <alignment horizontal="center" vertical="center"/>
    </xf>
    <xf numFmtId="0" fontId="6" fillId="2" borderId="0" xfId="0" applyFont="1" applyFill="1"/>
    <xf numFmtId="0" fontId="10" fillId="0" borderId="0" xfId="0" applyFont="1" applyAlignment="1">
      <alignment horizontal="center" vertical="center"/>
    </xf>
    <xf numFmtId="0" fontId="42" fillId="14" borderId="0" xfId="4" applyFont="1" applyFill="1" applyAlignment="1">
      <alignment horizontal="left" vertical="center"/>
    </xf>
    <xf numFmtId="0" fontId="43" fillId="14" borderId="0" xfId="0" applyFont="1" applyFill="1" applyAlignment="1">
      <alignment horizontal="left" vertical="center" wrapText="1"/>
    </xf>
    <xf numFmtId="0" fontId="43" fillId="2" borderId="17" xfId="0" applyFont="1" applyFill="1" applyBorder="1" applyAlignment="1">
      <alignment horizontal="left" vertical="center" wrapText="1"/>
    </xf>
    <xf numFmtId="0" fontId="43" fillId="2" borderId="0" xfId="0" applyFont="1" applyFill="1" applyAlignment="1">
      <alignment vertical="center" wrapText="1"/>
    </xf>
    <xf numFmtId="0" fontId="1" fillId="2" borderId="4" xfId="0" applyFont="1" applyFill="1" applyBorder="1"/>
    <xf numFmtId="0" fontId="38" fillId="2" borderId="1" xfId="0" applyFont="1" applyFill="1" applyBorder="1"/>
    <xf numFmtId="0" fontId="38" fillId="2" borderId="0" xfId="0" applyFont="1" applyFill="1"/>
    <xf numFmtId="0" fontId="2" fillId="2" borderId="12" xfId="0" applyFont="1" applyFill="1" applyBorder="1"/>
    <xf numFmtId="171" fontId="1" fillId="2" borderId="12" xfId="0" applyNumberFormat="1" applyFont="1" applyFill="1" applyBorder="1"/>
    <xf numFmtId="0" fontId="2" fillId="2" borderId="18" xfId="0" applyFont="1" applyFill="1" applyBorder="1"/>
    <xf numFmtId="0" fontId="1" fillId="2" borderId="18" xfId="0" applyFont="1" applyFill="1" applyBorder="1"/>
    <xf numFmtId="6" fontId="1" fillId="2" borderId="1" xfId="0" applyNumberFormat="1" applyFont="1" applyFill="1" applyBorder="1" applyAlignment="1">
      <alignment horizontal="center" vertical="center"/>
    </xf>
    <xf numFmtId="0" fontId="44" fillId="2" borderId="17" xfId="0" applyFont="1" applyFill="1" applyBorder="1" applyAlignment="1">
      <alignment horizontal="center"/>
    </xf>
    <xf numFmtId="0" fontId="45" fillId="2" borderId="17" xfId="0" applyFont="1" applyFill="1" applyBorder="1"/>
    <xf numFmtId="0" fontId="10" fillId="0" borderId="0" xfId="0" quotePrefix="1" applyFont="1"/>
    <xf numFmtId="0" fontId="42" fillId="0" borderId="0" xfId="4" applyFont="1" applyFill="1" applyAlignment="1">
      <alignment horizontal="left" vertical="center"/>
    </xf>
    <xf numFmtId="0" fontId="42" fillId="0" borderId="17" xfId="4" applyFont="1" applyFill="1" applyBorder="1" applyAlignment="1">
      <alignment horizontal="left" vertical="center"/>
    </xf>
    <xf numFmtId="0" fontId="46" fillId="3" borderId="0" xfId="0" applyFont="1" applyFill="1" applyAlignment="1">
      <alignment horizontal="center" wrapText="1"/>
    </xf>
    <xf numFmtId="0" fontId="47" fillId="3" borderId="0" xfId="0" applyFont="1" applyFill="1" applyAlignment="1">
      <alignment horizontal="left" wrapText="1"/>
    </xf>
    <xf numFmtId="0" fontId="47" fillId="3" borderId="0" xfId="0" applyFont="1" applyFill="1" applyAlignment="1">
      <alignment horizontal="left"/>
    </xf>
    <xf numFmtId="0" fontId="48" fillId="0" borderId="0" xfId="0" applyFont="1"/>
    <xf numFmtId="0" fontId="49" fillId="0" borderId="0" xfId="0" applyFont="1"/>
    <xf numFmtId="0" fontId="48" fillId="2" borderId="0" xfId="0" applyFont="1" applyFill="1"/>
    <xf numFmtId="0" fontId="50" fillId="3" borderId="20" xfId="0" applyFont="1" applyFill="1" applyBorder="1" applyAlignment="1">
      <alignment horizontal="left"/>
    </xf>
    <xf numFmtId="0" fontId="50" fillId="3" borderId="19" xfId="0" applyFont="1" applyFill="1" applyBorder="1"/>
    <xf numFmtId="0" fontId="50" fillId="3" borderId="20" xfId="0" applyFont="1" applyFill="1" applyBorder="1" applyAlignment="1">
      <alignment horizontal="left" vertical="center"/>
    </xf>
    <xf numFmtId="0" fontId="1" fillId="2" borderId="1" xfId="0" applyFont="1" applyFill="1" applyBorder="1" applyAlignment="1">
      <alignment vertical="center" wrapText="1"/>
    </xf>
    <xf numFmtId="0" fontId="2" fillId="2" borderId="0" xfId="0" applyFont="1" applyFill="1" applyAlignment="1">
      <alignment horizontal="left" vertical="center"/>
    </xf>
    <xf numFmtId="0" fontId="2" fillId="2" borderId="0" xfId="0" applyFont="1" applyFill="1"/>
    <xf numFmtId="170" fontId="16" fillId="2" borderId="0" xfId="0" applyNumberFormat="1" applyFont="1" applyFill="1" applyAlignment="1">
      <alignment horizontal="right"/>
    </xf>
    <xf numFmtId="10" fontId="18" fillId="2" borderId="0" xfId="3" applyNumberFormat="1" applyFont="1" applyFill="1" applyAlignment="1">
      <alignment horizontal="center"/>
    </xf>
    <xf numFmtId="0" fontId="1" fillId="2" borderId="8" xfId="0" applyFont="1" applyFill="1" applyBorder="1" applyAlignment="1">
      <alignment horizontal="center" vertical="center" wrapText="1"/>
    </xf>
    <xf numFmtId="0" fontId="0" fillId="2" borderId="7" xfId="0" applyFill="1" applyBorder="1" applyAlignment="1">
      <alignment horizontal="center" vertical="center" wrapText="1"/>
    </xf>
    <xf numFmtId="0" fontId="1" fillId="2" borderId="0" xfId="0" applyFont="1" applyFill="1" applyAlignment="1">
      <alignment horizontal="left" vertical="center" wrapText="1"/>
    </xf>
    <xf numFmtId="0" fontId="0" fillId="2" borderId="1" xfId="0" applyFill="1" applyBorder="1" applyAlignment="1">
      <alignment horizontal="left" vertical="center" wrapText="1"/>
    </xf>
    <xf numFmtId="0" fontId="40" fillId="2" borderId="1" xfId="0" applyFont="1" applyFill="1" applyBorder="1" applyAlignment="1">
      <alignment horizontal="center" wrapText="1"/>
    </xf>
    <xf numFmtId="0" fontId="41" fillId="2" borderId="1" xfId="0" applyFont="1" applyFill="1" applyBorder="1" applyAlignment="1">
      <alignment horizontal="center" wrapText="1"/>
    </xf>
    <xf numFmtId="0" fontId="38" fillId="2" borderId="12" xfId="0" applyFont="1" applyFill="1" applyBorder="1"/>
    <xf numFmtId="0" fontId="39" fillId="0" borderId="12" xfId="0" applyFont="1" applyBorder="1"/>
    <xf numFmtId="0" fontId="1" fillId="2" borderId="6" xfId="0" applyFont="1" applyFill="1" applyBorder="1" applyAlignment="1">
      <alignment horizontal="center" vertical="center" wrapText="1"/>
    </xf>
    <xf numFmtId="0" fontId="38" fillId="2" borderId="12" xfId="0" applyFont="1" applyFill="1" applyBorder="1" applyAlignment="1">
      <alignment wrapText="1"/>
    </xf>
    <xf numFmtId="0" fontId="39" fillId="2" borderId="12" xfId="0" applyFont="1" applyFill="1" applyBorder="1" applyAlignment="1">
      <alignment wrapText="1"/>
    </xf>
    <xf numFmtId="0" fontId="38" fillId="2" borderId="1" xfId="0" applyFont="1" applyFill="1" applyBorder="1" applyAlignment="1">
      <alignment wrapText="1"/>
    </xf>
    <xf numFmtId="0" fontId="39" fillId="2" borderId="1" xfId="0" applyFont="1" applyFill="1" applyBorder="1" applyAlignment="1">
      <alignment wrapText="1"/>
    </xf>
    <xf numFmtId="0" fontId="36" fillId="2" borderId="1" xfId="0" applyFont="1" applyFill="1" applyBorder="1" applyAlignment="1">
      <alignment horizontal="left" vertical="top" wrapText="1"/>
    </xf>
    <xf numFmtId="0" fontId="0" fillId="0" borderId="1" xfId="0" applyBorder="1" applyAlignment="1">
      <alignment horizontal="left" vertical="top" wrapText="1"/>
    </xf>
    <xf numFmtId="0" fontId="2" fillId="2" borderId="13" xfId="0" applyFont="1" applyFill="1" applyBorder="1" applyAlignment="1">
      <alignment vertical="top" wrapText="1"/>
    </xf>
    <xf numFmtId="0" fontId="2" fillId="0" borderId="13" xfId="0" applyFont="1" applyBorder="1" applyAlignment="1">
      <alignment vertical="top" wrapText="1"/>
    </xf>
    <xf numFmtId="0" fontId="2" fillId="2" borderId="0" xfId="0" applyFont="1" applyFill="1" applyAlignment="1">
      <alignment horizontal="left" vertical="top" wrapText="1"/>
    </xf>
    <xf numFmtId="0" fontId="2" fillId="0" borderId="0" xfId="0" applyFont="1" applyAlignment="1">
      <alignment horizontal="left" vertical="top" wrapText="1"/>
    </xf>
    <xf numFmtId="0" fontId="1" fillId="2" borderId="12" xfId="0" applyFont="1" applyFill="1" applyBorder="1" applyAlignment="1">
      <alignment horizontal="center" vertical="center" wrapText="1"/>
    </xf>
    <xf numFmtId="0" fontId="0" fillId="0" borderId="12" xfId="0" applyBorder="1" applyAlignment="1">
      <alignment horizontal="center" vertical="center" wrapText="1"/>
    </xf>
    <xf numFmtId="0" fontId="1" fillId="2" borderId="1" xfId="0" applyFont="1" applyFill="1" applyBorder="1" applyAlignment="1">
      <alignment horizontal="left" vertical="center" wrapText="1"/>
    </xf>
    <xf numFmtId="0" fontId="0" fillId="0" borderId="1" xfId="0" applyBorder="1"/>
    <xf numFmtId="0" fontId="19" fillId="6" borderId="0" xfId="0" applyFont="1" applyFill="1" applyAlignment="1">
      <alignment horizontal="center" vertical="center"/>
    </xf>
    <xf numFmtId="0" fontId="27" fillId="6" borderId="0" xfId="0" applyFont="1" applyFill="1"/>
    <xf numFmtId="0" fontId="6" fillId="6" borderId="1" xfId="0" applyFont="1" applyFill="1" applyBorder="1" applyAlignment="1">
      <alignment horizontal="center" vertical="center"/>
    </xf>
    <xf numFmtId="0" fontId="5" fillId="6" borderId="1" xfId="0" applyFont="1" applyFill="1" applyBorder="1"/>
    <xf numFmtId="0" fontId="1" fillId="0" borderId="1" xfId="0" applyFont="1" applyBorder="1" applyAlignment="1">
      <alignment horizontal="left" vertical="center"/>
    </xf>
    <xf numFmtId="0" fontId="6" fillId="6" borderId="12" xfId="0" applyFont="1" applyFill="1" applyBorder="1" applyAlignment="1">
      <alignment horizontal="center" vertical="center"/>
    </xf>
    <xf numFmtId="0" fontId="5" fillId="6" borderId="12" xfId="0" applyFont="1" applyFill="1" applyBorder="1"/>
    <xf numFmtId="0" fontId="1" fillId="2" borderId="12" xfId="0" applyFont="1" applyFill="1" applyBorder="1" applyAlignment="1">
      <alignment horizontal="left" vertical="top" wrapText="1"/>
    </xf>
    <xf numFmtId="0" fontId="0" fillId="0" borderId="12" xfId="0" applyBorder="1" applyAlignment="1">
      <alignment horizontal="left" vertical="top" wrapText="1"/>
    </xf>
    <xf numFmtId="0" fontId="19" fillId="2" borderId="12" xfId="0" applyFont="1" applyFill="1" applyBorder="1" applyAlignment="1">
      <alignment horizontal="left" vertical="center" wrapText="1" indent="2"/>
    </xf>
    <xf numFmtId="0" fontId="19" fillId="0" borderId="12" xfId="0" applyFont="1" applyBorder="1" applyAlignment="1">
      <alignment horizontal="left" vertical="center" wrapText="1"/>
    </xf>
    <xf numFmtId="0" fontId="1" fillId="2" borderId="12" xfId="0" applyFont="1" applyFill="1" applyBorder="1" applyAlignment="1">
      <alignment horizontal="left" vertical="center" wrapText="1"/>
    </xf>
    <xf numFmtId="0" fontId="1" fillId="0" borderId="12" xfId="0" applyFont="1" applyBorder="1" applyAlignment="1">
      <alignment vertical="center" wrapText="1"/>
    </xf>
    <xf numFmtId="0" fontId="6" fillId="2" borderId="12" xfId="0" applyFont="1" applyFill="1" applyBorder="1" applyAlignment="1">
      <alignment horizontal="left" vertical="center" wrapText="1" indent="2"/>
    </xf>
    <xf numFmtId="0" fontId="1" fillId="0" borderId="12" xfId="0" applyFont="1" applyBorder="1" applyAlignment="1">
      <alignment horizontal="left" vertical="center" wrapText="1" indent="2"/>
    </xf>
    <xf numFmtId="0" fontId="1" fillId="2" borderId="13" xfId="0" applyFont="1" applyFill="1" applyBorder="1" applyAlignment="1">
      <alignment horizontal="center" vertical="center" wrapText="1"/>
    </xf>
    <xf numFmtId="0" fontId="0" fillId="0" borderId="0" xfId="0" applyAlignment="1">
      <alignment horizontal="center" vertical="center" wrapText="1"/>
    </xf>
    <xf numFmtId="0" fontId="0" fillId="0" borderId="15" xfId="0" applyBorder="1" applyAlignment="1">
      <alignment horizontal="center" vertical="center" wrapText="1"/>
    </xf>
    <xf numFmtId="0" fontId="1" fillId="2" borderId="16" xfId="0" applyFont="1" applyFill="1" applyBorder="1" applyAlignment="1">
      <alignment horizontal="center" vertical="center" wrapText="1"/>
    </xf>
    <xf numFmtId="0" fontId="1" fillId="2" borderId="0" xfId="0" applyFont="1" applyFill="1" applyAlignment="1">
      <alignment horizontal="center" vertical="center" wrapText="1"/>
    </xf>
    <xf numFmtId="0" fontId="0" fillId="0" borderId="10" xfId="0" applyBorder="1" applyAlignment="1">
      <alignment horizontal="center" vertical="center" wrapText="1"/>
    </xf>
    <xf numFmtId="0" fontId="38" fillId="2" borderId="0" xfId="0" applyFont="1" applyFill="1" applyAlignment="1">
      <alignment wrapText="1"/>
    </xf>
    <xf numFmtId="0" fontId="0" fillId="0" borderId="0" xfId="0" applyAlignment="1">
      <alignment wrapText="1"/>
    </xf>
    <xf numFmtId="0" fontId="38" fillId="2" borderId="1" xfId="0" applyFont="1" applyFill="1" applyBorder="1"/>
    <xf numFmtId="0" fontId="39" fillId="0" borderId="1" xfId="0" applyFont="1" applyBorder="1"/>
    <xf numFmtId="0" fontId="10" fillId="2" borderId="12" xfId="0" applyFont="1" applyFill="1" applyBorder="1" applyAlignment="1">
      <alignment horizontal="left" vertical="center" wrapText="1"/>
    </xf>
    <xf numFmtId="0" fontId="0" fillId="0" borderId="12" xfId="0" applyBorder="1" applyAlignment="1">
      <alignment horizontal="left" vertical="center" wrapText="1"/>
    </xf>
    <xf numFmtId="0" fontId="2" fillId="2" borderId="0" xfId="0" applyFont="1" applyFill="1" applyAlignment="1">
      <alignment vertical="top" wrapText="1"/>
    </xf>
    <xf numFmtId="0" fontId="20" fillId="2" borderId="0" xfId="0" applyFont="1" applyFill="1" applyAlignment="1">
      <alignment vertical="top" wrapText="1"/>
    </xf>
    <xf numFmtId="0" fontId="0" fillId="2" borderId="0" xfId="0" applyFill="1" applyAlignment="1">
      <alignment vertical="top" wrapText="1"/>
    </xf>
    <xf numFmtId="0" fontId="10" fillId="2" borderId="13" xfId="0" applyFont="1" applyFill="1" applyBorder="1" applyAlignment="1">
      <alignment horizontal="left" vertical="center"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0" borderId="1" xfId="0" applyBorder="1" applyAlignment="1">
      <alignment horizontal="left" vertical="center" wrapText="1"/>
    </xf>
    <xf numFmtId="0" fontId="10" fillId="2" borderId="13" xfId="0" applyFont="1" applyFill="1" applyBorder="1" applyAlignment="1">
      <alignment horizontal="center" vertical="center" wrapText="1"/>
    </xf>
    <xf numFmtId="0" fontId="0" fillId="2" borderId="0" xfId="0" applyFill="1" applyAlignment="1">
      <alignment horizontal="center" vertical="center" wrapText="1"/>
    </xf>
    <xf numFmtId="0" fontId="13" fillId="2" borderId="13" xfId="0" applyFont="1" applyFill="1" applyBorder="1" applyAlignment="1">
      <alignment horizontal="center" vertical="center"/>
    </xf>
    <xf numFmtId="0" fontId="5" fillId="2" borderId="0" xfId="0" applyFont="1" applyFill="1" applyAlignment="1">
      <alignment horizontal="center" vertical="center"/>
    </xf>
    <xf numFmtId="0" fontId="5" fillId="2" borderId="1" xfId="0" applyFont="1" applyFill="1" applyBorder="1" applyAlignment="1">
      <alignment horizontal="center" vertical="center"/>
    </xf>
    <xf numFmtId="0" fontId="13" fillId="2" borderId="13"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0" xfId="0" applyFont="1" applyFill="1" applyAlignment="1">
      <alignment horizontal="left" vertical="center" wrapText="1"/>
    </xf>
    <xf numFmtId="0" fontId="5" fillId="2" borderId="1" xfId="0" applyFont="1" applyFill="1" applyBorder="1" applyAlignment="1">
      <alignment horizontal="left" vertical="center" wrapText="1"/>
    </xf>
  </cellXfs>
  <cellStyles count="5">
    <cellStyle name="Hyperlink" xfId="4" builtinId="8"/>
    <cellStyle name="Normal" xfId="0" builtinId="0"/>
    <cellStyle name="Normal 2" xfId="1" xr:uid="{00000000-0005-0000-0000-000002000000}"/>
    <cellStyle name="Normal_BEF0708 PDE 2-1-07" xfId="3" xr:uid="{00000000-0005-0000-0000-000003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27</xdr:col>
      <xdr:colOff>161925</xdr:colOff>
      <xdr:row>19</xdr:row>
      <xdr:rowOff>47625</xdr:rowOff>
    </xdr:from>
    <xdr:to>
      <xdr:col>27</xdr:col>
      <xdr:colOff>1485900</xdr:colOff>
      <xdr:row>22</xdr:row>
      <xdr:rowOff>57150</xdr:rowOff>
    </xdr:to>
    <xdr:sp macro="" textlink="">
      <xdr:nvSpPr>
        <xdr:cNvPr id="2" name="Arrow: Down 1">
          <a:extLst>
            <a:ext uri="{FF2B5EF4-FFF2-40B4-BE49-F238E27FC236}">
              <a16:creationId xmlns:a16="http://schemas.microsoft.com/office/drawing/2014/main" id="{25DABB2A-B00F-7067-BE5D-0B8AAB6EA0D4}"/>
            </a:ext>
          </a:extLst>
        </xdr:cNvPr>
        <xdr:cNvSpPr/>
      </xdr:nvSpPr>
      <xdr:spPr>
        <a:xfrm>
          <a:off x="25250775" y="3124200"/>
          <a:ext cx="1323975" cy="523875"/>
        </a:xfrm>
        <a:prstGeom prst="downArrow">
          <a:avLst>
            <a:gd name="adj1" fmla="val 75899"/>
            <a:gd name="adj2" fmla="val 50000"/>
          </a:avLst>
        </a:prstGeom>
        <a:solidFill>
          <a:srgbClr val="C0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latin typeface="Avenir Next LT Pro" panose="020B0504020202020204" pitchFamily="34" charset="0"/>
            </a:rPr>
            <a:t>Proposed</a:t>
          </a:r>
        </a:p>
      </xdr:txBody>
    </xdr:sp>
    <xdr:clientData/>
  </xdr:twoCellAnchor>
  <xdr:twoCellAnchor>
    <xdr:from>
      <xdr:col>28</xdr:col>
      <xdr:colOff>704850</xdr:colOff>
      <xdr:row>18</xdr:row>
      <xdr:rowOff>133350</xdr:rowOff>
    </xdr:from>
    <xdr:to>
      <xdr:col>32</xdr:col>
      <xdr:colOff>1038225</xdr:colOff>
      <xdr:row>21</xdr:row>
      <xdr:rowOff>95250</xdr:rowOff>
    </xdr:to>
    <xdr:sp macro="" textlink="">
      <xdr:nvSpPr>
        <xdr:cNvPr id="3" name="Arrow: Down 2">
          <a:extLst>
            <a:ext uri="{FF2B5EF4-FFF2-40B4-BE49-F238E27FC236}">
              <a16:creationId xmlns:a16="http://schemas.microsoft.com/office/drawing/2014/main" id="{2FCCB814-3153-0C1B-0D05-6D6868E3659D}"/>
            </a:ext>
          </a:extLst>
        </xdr:cNvPr>
        <xdr:cNvSpPr/>
      </xdr:nvSpPr>
      <xdr:spPr>
        <a:xfrm>
          <a:off x="27355800" y="3048000"/>
          <a:ext cx="6581775" cy="476250"/>
        </a:xfrm>
        <a:prstGeom prst="downArrow">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latin typeface="Avenir Next LT Pro" panose="020B0504020202020204" pitchFamily="34" charset="0"/>
            </a:rPr>
            <a:t>Enacted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419100</xdr:colOff>
      <xdr:row>32</xdr:row>
      <xdr:rowOff>9524</xdr:rowOff>
    </xdr:from>
    <xdr:to>
      <xdr:col>33</xdr:col>
      <xdr:colOff>542925</xdr:colOff>
      <xdr:row>49</xdr:row>
      <xdr:rowOff>28574</xdr:rowOff>
    </xdr:to>
    <xdr:sp macro="" textlink="$T$33">
      <xdr:nvSpPr>
        <xdr:cNvPr id="2" name="Callout: Left Arrow 1">
          <a:extLst>
            <a:ext uri="{FF2B5EF4-FFF2-40B4-BE49-F238E27FC236}">
              <a16:creationId xmlns:a16="http://schemas.microsoft.com/office/drawing/2014/main" id="{D6DEB958-0541-A298-ED59-F9D990437577}"/>
            </a:ext>
          </a:extLst>
        </xdr:cNvPr>
        <xdr:cNvSpPr/>
      </xdr:nvSpPr>
      <xdr:spPr>
        <a:xfrm>
          <a:off x="29089350" y="4067174"/>
          <a:ext cx="3933825" cy="4219575"/>
        </a:xfrm>
        <a:prstGeom prst="leftArrowCallou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241F44B4-03F0-478C-8304-EA1AD9275675}" type="TxLink">
            <a:rPr lang="en-US" sz="1600" b="0" i="0" u="none" strike="noStrike">
              <a:solidFill>
                <a:schemeClr val="bg1"/>
              </a:solidFill>
              <a:latin typeface="Avenir Next LT Pro" panose="020B0504020202020204" pitchFamily="34" charset="0"/>
            </a:rPr>
            <a:pPr algn="ctr"/>
            <a:t>The state's share of the adequacy gap will be reduced by the amount by which local taxes fall below the 33rd percentile of local tax effort.</a:t>
          </a:fld>
          <a:endParaRPr lang="en-US" sz="2000">
            <a:solidFill>
              <a:schemeClr val="bg1"/>
            </a:solidFill>
            <a:latin typeface="Avenir Next LT Pro" panose="020B0504020202020204" pitchFamily="34" charset="0"/>
          </a:endParaRPr>
        </a:p>
      </xdr:txBody>
    </xdr:sp>
    <xdr:clientData/>
  </xdr:twoCellAnchor>
  <xdr:twoCellAnchor>
    <xdr:from>
      <xdr:col>28</xdr:col>
      <xdr:colOff>409575</xdr:colOff>
      <xdr:row>26</xdr:row>
      <xdr:rowOff>104775</xdr:rowOff>
    </xdr:from>
    <xdr:to>
      <xdr:col>33</xdr:col>
      <xdr:colOff>542925</xdr:colOff>
      <xdr:row>31</xdr:row>
      <xdr:rowOff>371475</xdr:rowOff>
    </xdr:to>
    <xdr:sp macro="" textlink="$R$28">
      <xdr:nvSpPr>
        <xdr:cNvPr id="3" name="Callout: Left Arrow 2">
          <a:extLst>
            <a:ext uri="{FF2B5EF4-FFF2-40B4-BE49-F238E27FC236}">
              <a16:creationId xmlns:a16="http://schemas.microsoft.com/office/drawing/2014/main" id="{52950A20-DBC0-482C-B7E2-61A10B9E67E2}"/>
            </a:ext>
          </a:extLst>
        </xdr:cNvPr>
        <xdr:cNvSpPr/>
      </xdr:nvSpPr>
      <xdr:spPr>
        <a:xfrm>
          <a:off x="29079825" y="1476375"/>
          <a:ext cx="3943350" cy="2571750"/>
        </a:xfrm>
        <a:prstGeom prst="leftArrowCallout">
          <a:avLst/>
        </a:prstGeom>
        <a:solidFill>
          <a:schemeClr val="accent6">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1FD7269E-D594-41AF-8DF0-E534A049516C}" type="TxLink">
            <a:rPr lang="en-US" sz="1600" b="0" i="0" u="none" strike="noStrike" baseline="0">
              <a:solidFill>
                <a:schemeClr val="bg1"/>
              </a:solidFill>
              <a:latin typeface="Avenir Next LT Pro"/>
            </a:rPr>
            <a:pPr algn="ctr"/>
            <a:t>Determine if expenditures per weighted student fall below $13,704 and by how much.</a:t>
          </a:fld>
          <a:endParaRPr lang="en-US" sz="2000">
            <a:solidFill>
              <a:schemeClr val="bg1"/>
            </a:solidFill>
          </a:endParaRPr>
        </a:p>
      </xdr:txBody>
    </xdr:sp>
    <xdr:clientData/>
  </xdr:twoCellAnchor>
  <xdr:twoCellAnchor>
    <xdr:from>
      <xdr:col>28</xdr:col>
      <xdr:colOff>409575</xdr:colOff>
      <xdr:row>49</xdr:row>
      <xdr:rowOff>95250</xdr:rowOff>
    </xdr:from>
    <xdr:to>
      <xdr:col>33</xdr:col>
      <xdr:colOff>504825</xdr:colOff>
      <xdr:row>67</xdr:row>
      <xdr:rowOff>47625</xdr:rowOff>
    </xdr:to>
    <xdr:sp macro="" textlink="$R$51">
      <xdr:nvSpPr>
        <xdr:cNvPr id="4" name="Callout: Left Arrow 3">
          <a:extLst>
            <a:ext uri="{FF2B5EF4-FFF2-40B4-BE49-F238E27FC236}">
              <a16:creationId xmlns:a16="http://schemas.microsoft.com/office/drawing/2014/main" id="{81902E65-CF30-4578-96A5-AF41E7C96B10}"/>
            </a:ext>
          </a:extLst>
        </xdr:cNvPr>
        <xdr:cNvSpPr/>
      </xdr:nvSpPr>
      <xdr:spPr>
        <a:xfrm>
          <a:off x="29079825" y="8353425"/>
          <a:ext cx="3905250" cy="3038475"/>
        </a:xfrm>
        <a:prstGeom prst="leftArrowCallout">
          <a:avLst/>
        </a:prstGeom>
        <a:solidFill>
          <a:schemeClr val="accent2">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4ACF7E84-FCCD-47D5-B1B5-C51589B8D691}" type="TxLink">
            <a:rPr lang="en-US" sz="1600" b="0" i="0" u="none" strike="noStrike">
              <a:solidFill>
                <a:schemeClr val="bg1"/>
              </a:solidFill>
              <a:latin typeface="Avenir Next LT Pro"/>
            </a:rPr>
            <a:pPr algn="ctr"/>
            <a:t>The state's share of the adequacy gap will be reduced further if any district with an adequacy gap has more tax capacity than typical, has enrollment growing by more than 10% in the last 10 years, and has local effort below the 66th percentile.</a:t>
          </a:fld>
          <a:endParaRPr lang="en-US" sz="4000">
            <a:solidFill>
              <a:schemeClr val="bg1"/>
            </a:solidFill>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9651D-B24C-4210-A739-EC1BC47C5CC3}">
  <dimension ref="A1:R581"/>
  <sheetViews>
    <sheetView workbookViewId="0">
      <selection sqref="A1:O1"/>
    </sheetView>
  </sheetViews>
  <sheetFormatPr defaultColWidth="8.85546875" defaultRowHeight="13" x14ac:dyDescent="0.3"/>
  <cols>
    <col min="1" max="1" width="8.78515625" style="1" customWidth="1"/>
    <col min="2" max="2" width="35.2109375" style="1" bestFit="1" customWidth="1"/>
    <col min="3" max="3" width="11.85546875" style="1" bestFit="1" customWidth="1"/>
    <col min="4" max="4" width="10.35546875" style="1" bestFit="1" customWidth="1"/>
    <col min="5" max="5" width="10.640625" style="1" customWidth="1"/>
    <col min="6" max="6" width="10.78515625" style="1" customWidth="1"/>
    <col min="7" max="7" width="11.2109375" style="1" customWidth="1"/>
    <col min="8" max="9" width="11" style="1" bestFit="1" customWidth="1"/>
    <col min="10" max="10" width="9.78515625" style="1" bestFit="1" customWidth="1"/>
    <col min="11" max="11" width="18.78515625" style="1" bestFit="1" customWidth="1"/>
    <col min="12" max="12" width="9" style="1" bestFit="1" customWidth="1"/>
    <col min="13" max="13" width="9.2109375" style="1" bestFit="1" customWidth="1"/>
    <col min="14" max="14" width="11.640625" style="1" customWidth="1"/>
    <col min="15" max="15" width="15.640625" style="1" bestFit="1" customWidth="1"/>
    <col min="16" max="16" width="5.78515625" style="1" customWidth="1"/>
    <col min="17" max="16384" width="8.85546875" style="1"/>
  </cols>
  <sheetData>
    <row r="1" spans="1:18" ht="39" x14ac:dyDescent="0.3">
      <c r="A1" s="165" t="s">
        <v>14</v>
      </c>
      <c r="B1" s="165" t="s">
        <v>1301</v>
      </c>
      <c r="C1" s="165" t="s">
        <v>590</v>
      </c>
      <c r="D1" s="165" t="s">
        <v>1302</v>
      </c>
      <c r="E1" s="165" t="s">
        <v>677</v>
      </c>
      <c r="F1" s="165" t="s">
        <v>678</v>
      </c>
      <c r="G1" s="165" t="s">
        <v>679</v>
      </c>
      <c r="H1" s="166" t="s">
        <v>1303</v>
      </c>
      <c r="I1" s="166" t="s">
        <v>1307</v>
      </c>
      <c r="J1" s="166" t="s">
        <v>1308</v>
      </c>
      <c r="K1" s="166" t="s">
        <v>1304</v>
      </c>
      <c r="L1" s="166" t="s">
        <v>1309</v>
      </c>
      <c r="M1" s="166" t="s">
        <v>1310</v>
      </c>
      <c r="N1" s="165" t="s">
        <v>1305</v>
      </c>
      <c r="O1" s="165" t="s">
        <v>1306</v>
      </c>
    </row>
    <row r="2" spans="1:18" x14ac:dyDescent="0.3">
      <c r="A2" s="5" t="s">
        <v>682</v>
      </c>
      <c r="B2" s="14" t="s">
        <v>682</v>
      </c>
      <c r="C2" s="14"/>
      <c r="D2" s="14"/>
      <c r="E2" s="14"/>
      <c r="F2" s="14"/>
      <c r="G2" s="14"/>
      <c r="H2" s="14"/>
      <c r="I2" s="14"/>
      <c r="J2" s="14"/>
      <c r="K2" s="14"/>
      <c r="L2" s="14"/>
      <c r="M2" s="14"/>
      <c r="N2" s="14"/>
      <c r="O2" s="14"/>
      <c r="P2" s="5"/>
    </row>
    <row r="3" spans="1:18" ht="14.5" x14ac:dyDescent="0.35">
      <c r="A3" s="234" t="s">
        <v>14</v>
      </c>
      <c r="B3" s="234" t="s">
        <v>15</v>
      </c>
      <c r="C3" s="234" t="s">
        <v>590</v>
      </c>
      <c r="D3" s="234" t="s">
        <v>681</v>
      </c>
      <c r="E3" s="15" t="s">
        <v>683</v>
      </c>
      <c r="F3" s="16"/>
      <c r="G3" s="16"/>
      <c r="H3" s="16"/>
      <c r="I3" s="16"/>
      <c r="J3" s="17"/>
      <c r="K3" s="20" t="s">
        <v>684</v>
      </c>
      <c r="L3" s="14"/>
      <c r="M3" s="26"/>
      <c r="N3" s="232" t="str">
        <f>CONCATENATE("Ready to learn",CHAR(10),"block grant",CHAR(10),"(no change",CHAR(10),"from prev. yr)")</f>
        <v>Ready to learn
block grant
(no change
from prev. yr)</v>
      </c>
      <c r="O3" s="232" t="str">
        <f>CONCATENATE("Secondary Career",CHAR(10),"&amp; Technical Education",CHAR(10),"Subsidy",CHAR(10),"(no change",CHAR(10),"from prev. yr)")</f>
        <v>Secondary Career
&amp; Technical Education
Subsidy
(no change
from prev. yr)</v>
      </c>
      <c r="P3" s="5"/>
    </row>
    <row r="4" spans="1:18" ht="66.75" customHeight="1" x14ac:dyDescent="0.3">
      <c r="A4" s="235"/>
      <c r="B4" s="235" t="s">
        <v>15</v>
      </c>
      <c r="C4" s="235" t="s">
        <v>590</v>
      </c>
      <c r="D4" s="235" t="s">
        <v>681</v>
      </c>
      <c r="E4" s="10" t="s">
        <v>677</v>
      </c>
      <c r="F4" s="10" t="s">
        <v>678</v>
      </c>
      <c r="G4" s="10" t="s">
        <v>679</v>
      </c>
      <c r="H4" s="7" t="str">
        <f>CONCATENATE("Total",CHAR(10),"BEF 2024-25")</f>
        <v>Total
BEF 2024-25</v>
      </c>
      <c r="I4" s="7" t="str">
        <f>CONCATENATE("Change",CHAR(10)," from",CHAR(10),"2023-24")</f>
        <v>Change
 from
2023-24</v>
      </c>
      <c r="J4" s="12" t="str">
        <f>CONCATENATE("Percent change from",CHAR(10),"2023-24")</f>
        <v>Percent change from
2023-24</v>
      </c>
      <c r="K4" s="6" t="str">
        <f>CONCATENATE("SEF",CHAR(10),"2024-25")</f>
        <v>SEF
2024-25</v>
      </c>
      <c r="L4" s="6" t="str">
        <f>CONCATENATE("Change",CHAR(10)," from",CHAR(10),"2023-24")</f>
        <v>Change
 from
2023-24</v>
      </c>
      <c r="M4" s="18" t="str">
        <f>CONCATENATE("Percent change from",CHAR(10),"2023-24")</f>
        <v>Percent change from
2023-24</v>
      </c>
      <c r="N4" s="233"/>
      <c r="O4" s="233"/>
      <c r="P4" s="5"/>
    </row>
    <row r="5" spans="1:18" ht="14.5" x14ac:dyDescent="0.3">
      <c r="A5" s="62"/>
      <c r="B5" s="64" t="s">
        <v>756</v>
      </c>
      <c r="C5" s="64"/>
      <c r="D5" s="64"/>
      <c r="E5" s="65">
        <v>200000000</v>
      </c>
      <c r="F5" s="65">
        <v>136535472</v>
      </c>
      <c r="G5" s="65">
        <v>734799424</v>
      </c>
      <c r="H5" s="65">
        <v>8943778816</v>
      </c>
      <c r="I5" s="65">
        <v>1071334912</v>
      </c>
      <c r="J5" s="66">
        <v>13.608670234680176</v>
      </c>
      <c r="K5" s="65">
        <v>1330885888</v>
      </c>
      <c r="L5" s="65">
        <v>46750080</v>
      </c>
      <c r="M5" s="67">
        <v>3.6405868530273438</v>
      </c>
      <c r="N5" s="68">
        <v>287417152</v>
      </c>
      <c r="O5" s="68">
        <v>93893592</v>
      </c>
      <c r="P5" s="5"/>
      <c r="R5" s="63"/>
    </row>
    <row r="6" spans="1:18" x14ac:dyDescent="0.3">
      <c r="A6" s="5">
        <v>112011103</v>
      </c>
      <c r="B6" s="5" t="s">
        <v>268</v>
      </c>
      <c r="C6" s="5" t="s">
        <v>621</v>
      </c>
      <c r="D6" s="5" t="s">
        <v>662</v>
      </c>
      <c r="E6" s="9">
        <v>148160.82</v>
      </c>
      <c r="F6" s="9">
        <v>0</v>
      </c>
      <c r="G6" s="9">
        <v>785656</v>
      </c>
      <c r="H6" s="9">
        <v>8348503</v>
      </c>
      <c r="I6" s="9">
        <v>933817</v>
      </c>
      <c r="J6" s="13">
        <v>12.594154357910156</v>
      </c>
      <c r="K6" s="9">
        <v>1380957</v>
      </c>
      <c r="L6" s="9">
        <v>35858</v>
      </c>
      <c r="M6" s="13">
        <v>2.6658260822296143</v>
      </c>
      <c r="N6" s="19">
        <v>330674</v>
      </c>
      <c r="O6" s="19">
        <v>82673</v>
      </c>
      <c r="P6" s="5"/>
    </row>
    <row r="7" spans="1:18" x14ac:dyDescent="0.3">
      <c r="A7" s="5">
        <v>112011603</v>
      </c>
      <c r="B7" s="5" t="s">
        <v>269</v>
      </c>
      <c r="C7" s="5" t="s">
        <v>621</v>
      </c>
      <c r="D7" s="5" t="s">
        <v>662</v>
      </c>
      <c r="E7" s="9">
        <v>411579.31</v>
      </c>
      <c r="F7" s="9">
        <v>351623</v>
      </c>
      <c r="G7" s="9">
        <v>2482461</v>
      </c>
      <c r="H7" s="9">
        <v>15379626</v>
      </c>
      <c r="I7" s="9">
        <v>3245663</v>
      </c>
      <c r="J7" s="13">
        <v>26.748580932617188</v>
      </c>
      <c r="K7" s="9">
        <v>2801059</v>
      </c>
      <c r="L7" s="9">
        <v>140519</v>
      </c>
      <c r="M7" s="13">
        <v>5.2815971374511719</v>
      </c>
      <c r="N7" s="19">
        <v>573730</v>
      </c>
      <c r="O7" s="19">
        <v>199264</v>
      </c>
      <c r="P7" s="5"/>
    </row>
    <row r="8" spans="1:18" x14ac:dyDescent="0.3">
      <c r="A8" s="5">
        <v>112013054</v>
      </c>
      <c r="B8" s="5" t="s">
        <v>270</v>
      </c>
      <c r="C8" s="5" t="s">
        <v>621</v>
      </c>
      <c r="D8" s="5" t="s">
        <v>662</v>
      </c>
      <c r="E8" s="9">
        <v>83442.25</v>
      </c>
      <c r="F8" s="9">
        <v>0</v>
      </c>
      <c r="G8" s="9">
        <v>204628</v>
      </c>
      <c r="H8" s="9">
        <v>4386763</v>
      </c>
      <c r="I8" s="9">
        <v>288070</v>
      </c>
      <c r="J8" s="13">
        <v>7.0283379554748535</v>
      </c>
      <c r="K8" s="9">
        <v>764312</v>
      </c>
      <c r="L8" s="9">
        <v>24456</v>
      </c>
      <c r="M8" s="13">
        <v>3.3055081367492676</v>
      </c>
      <c r="N8" s="19">
        <v>147924</v>
      </c>
      <c r="O8" s="19">
        <v>18405</v>
      </c>
      <c r="P8" s="5"/>
    </row>
    <row r="9" spans="1:18" x14ac:dyDescent="0.3">
      <c r="A9" s="5">
        <v>112013753</v>
      </c>
      <c r="B9" s="5" t="s">
        <v>271</v>
      </c>
      <c r="C9" s="5" t="s">
        <v>621</v>
      </c>
      <c r="D9" s="5" t="s">
        <v>662</v>
      </c>
      <c r="E9" s="9">
        <v>262468.49</v>
      </c>
      <c r="F9" s="9">
        <v>0</v>
      </c>
      <c r="G9" s="9">
        <v>140682</v>
      </c>
      <c r="H9" s="9">
        <v>10262862</v>
      </c>
      <c r="I9" s="9">
        <v>403150</v>
      </c>
      <c r="J9" s="13">
        <v>4.0888619422912598</v>
      </c>
      <c r="K9" s="9">
        <v>2151375</v>
      </c>
      <c r="L9" s="9">
        <v>47550</v>
      </c>
      <c r="M9" s="13">
        <v>2.2601690292358398</v>
      </c>
      <c r="N9" s="19">
        <v>298479</v>
      </c>
      <c r="O9" s="19">
        <v>317863</v>
      </c>
      <c r="P9" s="5"/>
    </row>
    <row r="10" spans="1:18" x14ac:dyDescent="0.3">
      <c r="A10" s="5">
        <v>112015203</v>
      </c>
      <c r="B10" s="5" t="s">
        <v>273</v>
      </c>
      <c r="C10" s="5" t="s">
        <v>621</v>
      </c>
      <c r="D10" s="5" t="s">
        <v>662</v>
      </c>
      <c r="E10" s="9">
        <v>150794.5</v>
      </c>
      <c r="F10" s="9">
        <v>15894</v>
      </c>
      <c r="G10" s="9">
        <v>711364</v>
      </c>
      <c r="H10" s="9">
        <v>8472884</v>
      </c>
      <c r="I10" s="9">
        <v>878053</v>
      </c>
      <c r="J10" s="13">
        <v>11.561192512512207</v>
      </c>
      <c r="K10" s="9">
        <v>1591411</v>
      </c>
      <c r="L10" s="9">
        <v>38496</v>
      </c>
      <c r="M10" s="13">
        <v>2.4789509773254395</v>
      </c>
      <c r="N10" s="19">
        <v>312057</v>
      </c>
      <c r="O10" s="19">
        <v>74830</v>
      </c>
      <c r="P10" s="5"/>
    </row>
    <row r="11" spans="1:18" x14ac:dyDescent="0.3">
      <c r="A11" s="5">
        <v>112018523</v>
      </c>
      <c r="B11" s="5" t="s">
        <v>274</v>
      </c>
      <c r="C11" s="5" t="s">
        <v>621</v>
      </c>
      <c r="D11" s="5" t="s">
        <v>662</v>
      </c>
      <c r="E11" s="9">
        <v>233205.7</v>
      </c>
      <c r="F11" s="9">
        <v>396115</v>
      </c>
      <c r="G11" s="9">
        <v>1132576</v>
      </c>
      <c r="H11" s="9">
        <v>10200138</v>
      </c>
      <c r="I11" s="9">
        <v>1761897</v>
      </c>
      <c r="J11" s="13">
        <v>20.879907608032227</v>
      </c>
      <c r="K11" s="9">
        <v>1418984</v>
      </c>
      <c r="L11" s="9">
        <v>65687</v>
      </c>
      <c r="M11" s="13">
        <v>4.8538494110107422</v>
      </c>
      <c r="N11" s="19">
        <v>268707</v>
      </c>
      <c r="O11" s="19">
        <v>113276</v>
      </c>
      <c r="P11" s="5"/>
    </row>
    <row r="12" spans="1:18" x14ac:dyDescent="0.3">
      <c r="A12" s="5">
        <v>103020603</v>
      </c>
      <c r="B12" s="5" t="s">
        <v>49</v>
      </c>
      <c r="C12" s="5" t="s">
        <v>594</v>
      </c>
      <c r="D12" s="5" t="s">
        <v>662</v>
      </c>
      <c r="E12" s="9">
        <v>88256.47</v>
      </c>
      <c r="F12" s="9">
        <v>120311</v>
      </c>
      <c r="G12" s="9">
        <v>0</v>
      </c>
      <c r="H12" s="9">
        <v>3402826</v>
      </c>
      <c r="I12" s="9">
        <v>208567</v>
      </c>
      <c r="J12" s="13">
        <v>6.5294327735900879</v>
      </c>
      <c r="K12" s="9">
        <v>823944</v>
      </c>
      <c r="L12" s="9">
        <v>9274</v>
      </c>
      <c r="M12" s="13">
        <v>1.1383750438690186</v>
      </c>
      <c r="N12" s="19">
        <v>104493</v>
      </c>
      <c r="O12" s="19">
        <v>0</v>
      </c>
      <c r="P12" s="5"/>
    </row>
    <row r="13" spans="1:18" x14ac:dyDescent="0.3">
      <c r="A13" s="5">
        <v>103020753</v>
      </c>
      <c r="B13" s="5" t="s">
        <v>50</v>
      </c>
      <c r="C13" s="5" t="s">
        <v>594</v>
      </c>
      <c r="D13" s="5" t="s">
        <v>662</v>
      </c>
      <c r="E13" s="9">
        <v>110767.25</v>
      </c>
      <c r="F13" s="9">
        <v>0</v>
      </c>
      <c r="G13" s="9">
        <v>0</v>
      </c>
      <c r="H13" s="9">
        <v>3675976</v>
      </c>
      <c r="I13" s="9">
        <v>110767</v>
      </c>
      <c r="J13" s="13">
        <v>3.106886625289917</v>
      </c>
      <c r="K13" s="9">
        <v>798144</v>
      </c>
      <c r="L13" s="9">
        <v>13600</v>
      </c>
      <c r="M13" s="13">
        <v>1.733491063117981</v>
      </c>
      <c r="N13" s="19">
        <v>108288</v>
      </c>
      <c r="O13" s="19">
        <v>0</v>
      </c>
      <c r="P13" s="5"/>
    </row>
    <row r="14" spans="1:18" x14ac:dyDescent="0.3">
      <c r="A14" s="5">
        <v>103021102</v>
      </c>
      <c r="B14" s="5" t="s">
        <v>52</v>
      </c>
      <c r="C14" s="5" t="s">
        <v>594</v>
      </c>
      <c r="D14" s="5" t="s">
        <v>662</v>
      </c>
      <c r="E14" s="9">
        <v>392662.92</v>
      </c>
      <c r="F14" s="9">
        <v>827026</v>
      </c>
      <c r="G14" s="9">
        <v>3476998</v>
      </c>
      <c r="H14" s="9">
        <v>17878583</v>
      </c>
      <c r="I14" s="9">
        <v>4696687</v>
      </c>
      <c r="J14" s="13">
        <v>35.629829406738281</v>
      </c>
      <c r="K14" s="9">
        <v>3424952</v>
      </c>
      <c r="L14" s="9">
        <v>160206</v>
      </c>
      <c r="M14" s="13">
        <v>4.9071507453918457</v>
      </c>
      <c r="N14" s="19">
        <v>1115849</v>
      </c>
      <c r="O14" s="19">
        <v>0</v>
      </c>
      <c r="P14" s="5"/>
    </row>
    <row r="15" spans="1:18" x14ac:dyDescent="0.3">
      <c r="A15" s="5">
        <v>103021252</v>
      </c>
      <c r="B15" s="5" t="s">
        <v>53</v>
      </c>
      <c r="C15" s="5" t="s">
        <v>594</v>
      </c>
      <c r="D15" s="5" t="s">
        <v>662</v>
      </c>
      <c r="E15" s="9">
        <v>162008.35</v>
      </c>
      <c r="F15" s="9">
        <v>616539</v>
      </c>
      <c r="G15" s="9">
        <v>0</v>
      </c>
      <c r="H15" s="9">
        <v>10916272</v>
      </c>
      <c r="I15" s="9">
        <v>778547</v>
      </c>
      <c r="J15" s="13">
        <v>7.6797013282775879</v>
      </c>
      <c r="K15" s="9">
        <v>3215180</v>
      </c>
      <c r="L15" s="9">
        <v>90551</v>
      </c>
      <c r="M15" s="13">
        <v>2.8979761600494385</v>
      </c>
      <c r="N15" s="19">
        <v>505751</v>
      </c>
      <c r="O15" s="19">
        <v>0</v>
      </c>
      <c r="P15" s="5"/>
    </row>
    <row r="16" spans="1:18" x14ac:dyDescent="0.3">
      <c r="A16" s="5">
        <v>103021453</v>
      </c>
      <c r="B16" s="5" t="s">
        <v>54</v>
      </c>
      <c r="C16" s="5" t="s">
        <v>594</v>
      </c>
      <c r="D16" s="5" t="s">
        <v>662</v>
      </c>
      <c r="E16" s="9">
        <v>214079.89</v>
      </c>
      <c r="F16" s="9">
        <v>871619</v>
      </c>
      <c r="G16" s="9">
        <v>182472</v>
      </c>
      <c r="H16" s="9">
        <v>8066839</v>
      </c>
      <c r="I16" s="9">
        <v>1268171</v>
      </c>
      <c r="J16" s="13">
        <v>18.653226852416992</v>
      </c>
      <c r="K16" s="9">
        <v>1136121</v>
      </c>
      <c r="L16" s="9">
        <v>46596</v>
      </c>
      <c r="M16" s="13">
        <v>4.276726245880127</v>
      </c>
      <c r="N16" s="19">
        <v>218768</v>
      </c>
      <c r="O16" s="19">
        <v>0</v>
      </c>
      <c r="P16" s="5"/>
    </row>
    <row r="17" spans="1:16" x14ac:dyDescent="0.3">
      <c r="A17" s="5">
        <v>103021603</v>
      </c>
      <c r="B17" s="5" t="s">
        <v>55</v>
      </c>
      <c r="C17" s="5" t="s">
        <v>594</v>
      </c>
      <c r="D17" s="5" t="s">
        <v>662</v>
      </c>
      <c r="E17" s="9">
        <v>115375.14</v>
      </c>
      <c r="F17" s="9">
        <v>629739</v>
      </c>
      <c r="G17" s="9">
        <v>0</v>
      </c>
      <c r="H17" s="9">
        <v>5970502</v>
      </c>
      <c r="I17" s="9">
        <v>745114</v>
      </c>
      <c r="J17" s="13">
        <v>14.259495735168457</v>
      </c>
      <c r="K17" s="9">
        <v>1231331</v>
      </c>
      <c r="L17" s="9">
        <v>35404</v>
      </c>
      <c r="M17" s="13">
        <v>2.9603812694549561</v>
      </c>
      <c r="N17" s="19">
        <v>189030</v>
      </c>
      <c r="O17" s="19">
        <v>0</v>
      </c>
      <c r="P17" s="5"/>
    </row>
    <row r="18" spans="1:16" x14ac:dyDescent="0.3">
      <c r="A18" s="5">
        <v>103021752</v>
      </c>
      <c r="B18" s="5" t="s">
        <v>56</v>
      </c>
      <c r="C18" s="5" t="s">
        <v>594</v>
      </c>
      <c r="D18" s="5" t="s">
        <v>662</v>
      </c>
      <c r="E18" s="9">
        <v>204823.47</v>
      </c>
      <c r="F18" s="9">
        <v>0</v>
      </c>
      <c r="G18" s="9">
        <v>0</v>
      </c>
      <c r="H18" s="9">
        <v>6789123</v>
      </c>
      <c r="I18" s="9">
        <v>204823</v>
      </c>
      <c r="J18" s="13">
        <v>3.1107785701751709</v>
      </c>
      <c r="K18" s="9">
        <v>1876358</v>
      </c>
      <c r="L18" s="9">
        <v>43441</v>
      </c>
      <c r="M18" s="13">
        <v>2.3700473308563232</v>
      </c>
      <c r="N18" s="19">
        <v>303975</v>
      </c>
      <c r="O18" s="19">
        <v>0</v>
      </c>
      <c r="P18" s="5"/>
    </row>
    <row r="19" spans="1:16" x14ac:dyDescent="0.3">
      <c r="A19" s="5">
        <v>103021903</v>
      </c>
      <c r="B19" s="5" t="s">
        <v>57</v>
      </c>
      <c r="C19" s="5" t="s">
        <v>594</v>
      </c>
      <c r="D19" s="5" t="s">
        <v>662</v>
      </c>
      <c r="E19" s="9">
        <v>234845.58</v>
      </c>
      <c r="F19" s="9">
        <v>113923</v>
      </c>
      <c r="G19" s="9">
        <v>250928</v>
      </c>
      <c r="H19" s="9">
        <v>10468757</v>
      </c>
      <c r="I19" s="9">
        <v>599697</v>
      </c>
      <c r="J19" s="13">
        <v>6.0765361785888672</v>
      </c>
      <c r="K19" s="9">
        <v>1498695</v>
      </c>
      <c r="L19" s="9">
        <v>63161</v>
      </c>
      <c r="M19" s="13">
        <v>4.3998260498046875</v>
      </c>
      <c r="N19" s="19">
        <v>220599</v>
      </c>
      <c r="O19" s="19">
        <v>0</v>
      </c>
      <c r="P19" s="5"/>
    </row>
    <row r="20" spans="1:16" x14ac:dyDescent="0.3">
      <c r="A20" s="5">
        <v>103022103</v>
      </c>
      <c r="B20" s="5" t="s">
        <v>58</v>
      </c>
      <c r="C20" s="5" t="s">
        <v>594</v>
      </c>
      <c r="D20" s="5" t="s">
        <v>662</v>
      </c>
      <c r="E20" s="9">
        <v>66413.83</v>
      </c>
      <c r="F20" s="9">
        <v>268830</v>
      </c>
      <c r="G20" s="9">
        <v>0</v>
      </c>
      <c r="H20" s="9">
        <v>2614854</v>
      </c>
      <c r="I20" s="9">
        <v>335244</v>
      </c>
      <c r="J20" s="13">
        <v>14.706199645996094</v>
      </c>
      <c r="K20" s="9">
        <v>601262</v>
      </c>
      <c r="L20" s="9">
        <v>19691</v>
      </c>
      <c r="M20" s="13">
        <v>3.385828971862793</v>
      </c>
      <c r="N20" s="19">
        <v>596726</v>
      </c>
      <c r="O20" s="19">
        <v>0</v>
      </c>
      <c r="P20" s="5"/>
    </row>
    <row r="21" spans="1:16" x14ac:dyDescent="0.3">
      <c r="A21" s="5">
        <v>103022253</v>
      </c>
      <c r="B21" s="5" t="s">
        <v>59</v>
      </c>
      <c r="C21" s="5" t="s">
        <v>594</v>
      </c>
      <c r="D21" s="5" t="s">
        <v>662</v>
      </c>
      <c r="E21" s="9">
        <v>126932.5</v>
      </c>
      <c r="F21" s="9">
        <v>328726</v>
      </c>
      <c r="G21" s="9">
        <v>17413</v>
      </c>
      <c r="H21" s="9">
        <v>7497368</v>
      </c>
      <c r="I21" s="9">
        <v>473072</v>
      </c>
      <c r="J21" s="13">
        <v>6.7347960472106934</v>
      </c>
      <c r="K21" s="9">
        <v>1720390</v>
      </c>
      <c r="L21" s="9">
        <v>65977</v>
      </c>
      <c r="M21" s="13">
        <v>3.9879400730133057</v>
      </c>
      <c r="N21" s="19">
        <v>264465</v>
      </c>
      <c r="O21" s="19">
        <v>0</v>
      </c>
      <c r="P21" s="5"/>
    </row>
    <row r="22" spans="1:16" x14ac:dyDescent="0.3">
      <c r="A22" s="5">
        <v>103022503</v>
      </c>
      <c r="B22" s="5" t="s">
        <v>60</v>
      </c>
      <c r="C22" s="5" t="s">
        <v>594</v>
      </c>
      <c r="D22" s="5" t="s">
        <v>662</v>
      </c>
      <c r="E22" s="9">
        <v>264459.18</v>
      </c>
      <c r="F22" s="9">
        <v>0</v>
      </c>
      <c r="G22" s="9">
        <v>237094</v>
      </c>
      <c r="H22" s="9">
        <v>15038815</v>
      </c>
      <c r="I22" s="9">
        <v>501553</v>
      </c>
      <c r="J22" s="13">
        <v>3.450120210647583</v>
      </c>
      <c r="K22" s="9">
        <v>992547</v>
      </c>
      <c r="L22" s="9">
        <v>47184</v>
      </c>
      <c r="M22" s="13">
        <v>4.9910988807678223</v>
      </c>
      <c r="N22" s="19">
        <v>202807</v>
      </c>
      <c r="O22" s="19">
        <v>0</v>
      </c>
      <c r="P22" s="5"/>
    </row>
    <row r="23" spans="1:16" x14ac:dyDescent="0.3">
      <c r="A23" s="5">
        <v>103022803</v>
      </c>
      <c r="B23" s="5" t="s">
        <v>61</v>
      </c>
      <c r="C23" s="5" t="s">
        <v>594</v>
      </c>
      <c r="D23" s="5" t="s">
        <v>662</v>
      </c>
      <c r="E23" s="9">
        <v>447966.74</v>
      </c>
      <c r="F23" s="9">
        <v>792295</v>
      </c>
      <c r="G23" s="9">
        <v>668500</v>
      </c>
      <c r="H23" s="9">
        <v>13927124</v>
      </c>
      <c r="I23" s="9">
        <v>1908762</v>
      </c>
      <c r="J23" s="13">
        <v>15.882047653198242</v>
      </c>
      <c r="K23" s="9">
        <v>1812654</v>
      </c>
      <c r="L23" s="9">
        <v>71195</v>
      </c>
      <c r="M23" s="13">
        <v>4.0882387161254883</v>
      </c>
      <c r="N23" s="19">
        <v>2376130</v>
      </c>
      <c r="O23" s="19">
        <v>0</v>
      </c>
      <c r="P23" s="5"/>
    </row>
    <row r="24" spans="1:16" x14ac:dyDescent="0.3">
      <c r="A24" s="5">
        <v>103023153</v>
      </c>
      <c r="B24" s="5" t="s">
        <v>62</v>
      </c>
      <c r="C24" s="5" t="s">
        <v>594</v>
      </c>
      <c r="D24" s="5" t="s">
        <v>662</v>
      </c>
      <c r="E24" s="9">
        <v>235447.72</v>
      </c>
      <c r="F24" s="9">
        <v>828561</v>
      </c>
      <c r="G24" s="9">
        <v>180686</v>
      </c>
      <c r="H24" s="9">
        <v>12618314</v>
      </c>
      <c r="I24" s="9">
        <v>1244695</v>
      </c>
      <c r="J24" s="13">
        <v>10.943702697753906</v>
      </c>
      <c r="K24" s="9">
        <v>2362810</v>
      </c>
      <c r="L24" s="9">
        <v>86130</v>
      </c>
      <c r="M24" s="13">
        <v>3.7831404209136963</v>
      </c>
      <c r="N24" s="19">
        <v>453629</v>
      </c>
      <c r="O24" s="19">
        <v>0</v>
      </c>
      <c r="P24" s="5"/>
    </row>
    <row r="25" spans="1:16" x14ac:dyDescent="0.3">
      <c r="A25" s="5">
        <v>103023912</v>
      </c>
      <c r="B25" s="5" t="s">
        <v>64</v>
      </c>
      <c r="C25" s="5" t="s">
        <v>594</v>
      </c>
      <c r="D25" s="5" t="s">
        <v>662</v>
      </c>
      <c r="E25" s="9">
        <v>248163.07</v>
      </c>
      <c r="F25" s="9">
        <v>0</v>
      </c>
      <c r="G25" s="9">
        <v>0</v>
      </c>
      <c r="H25" s="9">
        <v>5797196</v>
      </c>
      <c r="I25" s="9">
        <v>248163</v>
      </c>
      <c r="J25" s="13">
        <v>4.4721846580505371</v>
      </c>
      <c r="K25" s="9">
        <v>2610508</v>
      </c>
      <c r="L25" s="9">
        <v>38277</v>
      </c>
      <c r="M25" s="13">
        <v>1.4880856275558472</v>
      </c>
      <c r="N25" s="19">
        <v>205030</v>
      </c>
      <c r="O25" s="19">
        <v>0</v>
      </c>
      <c r="P25" s="5"/>
    </row>
    <row r="26" spans="1:16" x14ac:dyDescent="0.3">
      <c r="A26" s="5">
        <v>103024102</v>
      </c>
      <c r="B26" s="5" t="s">
        <v>65</v>
      </c>
      <c r="C26" s="5" t="s">
        <v>594</v>
      </c>
      <c r="D26" s="5" t="s">
        <v>662</v>
      </c>
      <c r="E26" s="9">
        <v>331448.65000000002</v>
      </c>
      <c r="F26" s="9">
        <v>1099078</v>
      </c>
      <c r="G26" s="9">
        <v>21137</v>
      </c>
      <c r="H26" s="9">
        <v>11826057</v>
      </c>
      <c r="I26" s="9">
        <v>1451664</v>
      </c>
      <c r="J26" s="13">
        <v>13.99276065826416</v>
      </c>
      <c r="K26" s="9">
        <v>3007768</v>
      </c>
      <c r="L26" s="9">
        <v>150828</v>
      </c>
      <c r="M26" s="13">
        <v>5.2793550491333008</v>
      </c>
      <c r="N26" s="19">
        <v>385880</v>
      </c>
      <c r="O26" s="19">
        <v>0</v>
      </c>
      <c r="P26" s="5"/>
    </row>
    <row r="27" spans="1:16" x14ac:dyDescent="0.3">
      <c r="A27" s="5">
        <v>103024603</v>
      </c>
      <c r="B27" s="5" t="s">
        <v>66</v>
      </c>
      <c r="C27" s="5" t="s">
        <v>594</v>
      </c>
      <c r="D27" s="5" t="s">
        <v>662</v>
      </c>
      <c r="E27" s="9">
        <v>121168.27</v>
      </c>
      <c r="F27" s="9">
        <v>0</v>
      </c>
      <c r="G27" s="9">
        <v>0</v>
      </c>
      <c r="H27" s="9">
        <v>6102650</v>
      </c>
      <c r="I27" s="9">
        <v>121168</v>
      </c>
      <c r="J27" s="13">
        <v>2.0257186889648438</v>
      </c>
      <c r="K27" s="9">
        <v>1730829</v>
      </c>
      <c r="L27" s="9">
        <v>18409</v>
      </c>
      <c r="M27" s="13">
        <v>1.0750283002853394</v>
      </c>
      <c r="N27" s="19">
        <v>294130</v>
      </c>
      <c r="O27" s="19">
        <v>0</v>
      </c>
      <c r="P27" s="5"/>
    </row>
    <row r="28" spans="1:16" x14ac:dyDescent="0.3">
      <c r="A28" s="5">
        <v>103024753</v>
      </c>
      <c r="B28" s="5" t="s">
        <v>67</v>
      </c>
      <c r="C28" s="5" t="s">
        <v>594</v>
      </c>
      <c r="D28" s="5" t="s">
        <v>662</v>
      </c>
      <c r="E28" s="9">
        <v>358684.93</v>
      </c>
      <c r="F28" s="9">
        <v>650032</v>
      </c>
      <c r="G28" s="9">
        <v>899411</v>
      </c>
      <c r="H28" s="9">
        <v>16502247</v>
      </c>
      <c r="I28" s="9">
        <v>1908128</v>
      </c>
      <c r="J28" s="13">
        <v>13.074636459350586</v>
      </c>
      <c r="K28" s="9">
        <v>2759302</v>
      </c>
      <c r="L28" s="9">
        <v>114927</v>
      </c>
      <c r="M28" s="13">
        <v>4.3460931777954102</v>
      </c>
      <c r="N28" s="19">
        <v>460757</v>
      </c>
      <c r="O28" s="19">
        <v>0</v>
      </c>
      <c r="P28" s="5"/>
    </row>
    <row r="29" spans="1:16" x14ac:dyDescent="0.3">
      <c r="A29" s="5">
        <v>103025002</v>
      </c>
      <c r="B29" s="5" t="s">
        <v>68</v>
      </c>
      <c r="C29" s="5" t="s">
        <v>594</v>
      </c>
      <c r="D29" s="5" t="s">
        <v>662</v>
      </c>
      <c r="E29" s="9">
        <v>144255.51999999999</v>
      </c>
      <c r="F29" s="9">
        <v>89002</v>
      </c>
      <c r="G29" s="9">
        <v>0</v>
      </c>
      <c r="H29" s="9">
        <v>6354195</v>
      </c>
      <c r="I29" s="9">
        <v>233258</v>
      </c>
      <c r="J29" s="13">
        <v>3.8108217716217041</v>
      </c>
      <c r="K29" s="9">
        <v>1749854</v>
      </c>
      <c r="L29" s="9">
        <v>43087</v>
      </c>
      <c r="M29" s="13">
        <v>2.5244805812835693</v>
      </c>
      <c r="N29" s="19">
        <v>231127</v>
      </c>
      <c r="O29" s="19">
        <v>0</v>
      </c>
      <c r="P29" s="5"/>
    </row>
    <row r="30" spans="1:16" x14ac:dyDescent="0.3">
      <c r="A30" s="5">
        <v>103026002</v>
      </c>
      <c r="B30" s="5" t="s">
        <v>69</v>
      </c>
      <c r="C30" s="5" t="s">
        <v>594</v>
      </c>
      <c r="D30" s="5" t="s">
        <v>662</v>
      </c>
      <c r="E30" s="9">
        <v>1085848.04</v>
      </c>
      <c r="F30" s="9">
        <v>256523</v>
      </c>
      <c r="G30" s="9">
        <v>3560099</v>
      </c>
      <c r="H30" s="9">
        <v>41216402</v>
      </c>
      <c r="I30" s="9">
        <v>4902470</v>
      </c>
      <c r="J30" s="13">
        <v>13.500246047973633</v>
      </c>
      <c r="K30" s="9">
        <v>4816423</v>
      </c>
      <c r="L30" s="9">
        <v>245146</v>
      </c>
      <c r="M30" s="13">
        <v>5.3627467155456543</v>
      </c>
      <c r="N30" s="19">
        <v>888223</v>
      </c>
      <c r="O30" s="19">
        <v>0</v>
      </c>
      <c r="P30" s="5"/>
    </row>
    <row r="31" spans="1:16" x14ac:dyDescent="0.3">
      <c r="A31" s="5">
        <v>103026303</v>
      </c>
      <c r="B31" s="5" t="s">
        <v>71</v>
      </c>
      <c r="C31" s="5" t="s">
        <v>594</v>
      </c>
      <c r="D31" s="5" t="s">
        <v>662</v>
      </c>
      <c r="E31" s="9">
        <v>206875.49</v>
      </c>
      <c r="F31" s="9">
        <v>0</v>
      </c>
      <c r="G31" s="9">
        <v>0</v>
      </c>
      <c r="H31" s="9">
        <v>5968539</v>
      </c>
      <c r="I31" s="9">
        <v>206875</v>
      </c>
      <c r="J31" s="13">
        <v>3.5905425548553467</v>
      </c>
      <c r="K31" s="9">
        <v>1903629</v>
      </c>
      <c r="L31" s="9">
        <v>86717</v>
      </c>
      <c r="M31" s="13">
        <v>4.772768497467041</v>
      </c>
      <c r="N31" s="19">
        <v>196733</v>
      </c>
      <c r="O31" s="19">
        <v>0</v>
      </c>
      <c r="P31" s="5"/>
    </row>
    <row r="32" spans="1:16" x14ac:dyDescent="0.3">
      <c r="A32" s="5">
        <v>103026343</v>
      </c>
      <c r="B32" s="5" t="s">
        <v>72</v>
      </c>
      <c r="C32" s="5" t="s">
        <v>594</v>
      </c>
      <c r="D32" s="5" t="s">
        <v>662</v>
      </c>
      <c r="E32" s="9">
        <v>292500.84000000003</v>
      </c>
      <c r="F32" s="9">
        <v>736303</v>
      </c>
      <c r="G32" s="9">
        <v>0</v>
      </c>
      <c r="H32" s="9">
        <v>9987562</v>
      </c>
      <c r="I32" s="9">
        <v>1028804</v>
      </c>
      <c r="J32" s="13">
        <v>11.483778953552246</v>
      </c>
      <c r="K32" s="9">
        <v>2404490</v>
      </c>
      <c r="L32" s="9">
        <v>105656</v>
      </c>
      <c r="M32" s="13">
        <v>4.5960693359375</v>
      </c>
      <c r="N32" s="19">
        <v>335009</v>
      </c>
      <c r="O32" s="19">
        <v>0</v>
      </c>
      <c r="P32" s="5"/>
    </row>
    <row r="33" spans="1:16" x14ac:dyDescent="0.3">
      <c r="A33" s="5">
        <v>103026402</v>
      </c>
      <c r="B33" s="5" t="s">
        <v>73</v>
      </c>
      <c r="C33" s="5" t="s">
        <v>594</v>
      </c>
      <c r="D33" s="5" t="s">
        <v>662</v>
      </c>
      <c r="E33" s="9">
        <v>245289.87</v>
      </c>
      <c r="F33" s="9">
        <v>656024</v>
      </c>
      <c r="G33" s="9">
        <v>0</v>
      </c>
      <c r="H33" s="9">
        <v>9172787</v>
      </c>
      <c r="I33" s="9">
        <v>901314</v>
      </c>
      <c r="J33" s="13">
        <v>10.896656036376953</v>
      </c>
      <c r="K33" s="9">
        <v>3240674</v>
      </c>
      <c r="L33" s="9">
        <v>89753</v>
      </c>
      <c r="M33" s="13">
        <v>2.8484687805175781</v>
      </c>
      <c r="N33" s="19">
        <v>418618</v>
      </c>
      <c r="O33" s="19">
        <v>0</v>
      </c>
      <c r="P33" s="5"/>
    </row>
    <row r="34" spans="1:16" x14ac:dyDescent="0.3">
      <c r="A34" s="5">
        <v>103026852</v>
      </c>
      <c r="B34" s="5" t="s">
        <v>74</v>
      </c>
      <c r="C34" s="5" t="s">
        <v>594</v>
      </c>
      <c r="D34" s="5" t="s">
        <v>662</v>
      </c>
      <c r="E34" s="9">
        <v>406776</v>
      </c>
      <c r="F34" s="9">
        <v>0</v>
      </c>
      <c r="G34" s="9">
        <v>0</v>
      </c>
      <c r="H34" s="9">
        <v>13238138</v>
      </c>
      <c r="I34" s="9">
        <v>406776</v>
      </c>
      <c r="J34" s="13">
        <v>3.1701700687408447</v>
      </c>
      <c r="K34" s="9">
        <v>4487407</v>
      </c>
      <c r="L34" s="9">
        <v>52684</v>
      </c>
      <c r="M34" s="13">
        <v>1.1879885196685791</v>
      </c>
      <c r="N34" s="19">
        <v>581758</v>
      </c>
      <c r="O34" s="19">
        <v>0</v>
      </c>
      <c r="P34" s="5"/>
    </row>
    <row r="35" spans="1:16" x14ac:dyDescent="0.3">
      <c r="A35" s="5">
        <v>103026902</v>
      </c>
      <c r="B35" s="5" t="s">
        <v>76</v>
      </c>
      <c r="C35" s="5" t="s">
        <v>594</v>
      </c>
      <c r="D35" s="5" t="s">
        <v>662</v>
      </c>
      <c r="E35" s="9">
        <v>329357.74</v>
      </c>
      <c r="F35" s="9">
        <v>0</v>
      </c>
      <c r="G35" s="9">
        <v>401537</v>
      </c>
      <c r="H35" s="9">
        <v>9671659</v>
      </c>
      <c r="I35" s="9">
        <v>730895</v>
      </c>
      <c r="J35" s="13">
        <v>8.174860954284668</v>
      </c>
      <c r="K35" s="9">
        <v>2988657</v>
      </c>
      <c r="L35" s="9">
        <v>102935</v>
      </c>
      <c r="M35" s="13">
        <v>3.5670449733734131</v>
      </c>
      <c r="N35" s="19">
        <v>393030</v>
      </c>
      <c r="O35" s="19">
        <v>0</v>
      </c>
      <c r="P35" s="5"/>
    </row>
    <row r="36" spans="1:16" x14ac:dyDescent="0.3">
      <c r="A36" s="5">
        <v>103026873</v>
      </c>
      <c r="B36" s="5" t="s">
        <v>75</v>
      </c>
      <c r="C36" s="5" t="s">
        <v>594</v>
      </c>
      <c r="D36" s="5" t="s">
        <v>662</v>
      </c>
      <c r="E36" s="9">
        <v>89351.18</v>
      </c>
      <c r="F36" s="9">
        <v>454743</v>
      </c>
      <c r="G36" s="9">
        <v>1293</v>
      </c>
      <c r="H36" s="9">
        <v>5289658</v>
      </c>
      <c r="I36" s="9">
        <v>545387</v>
      </c>
      <c r="J36" s="13">
        <v>11.495697021484375</v>
      </c>
      <c r="K36" s="9">
        <v>1204108</v>
      </c>
      <c r="L36" s="9">
        <v>46751</v>
      </c>
      <c r="M36" s="13">
        <v>4.0394620895385742</v>
      </c>
      <c r="N36" s="19">
        <v>201103</v>
      </c>
      <c r="O36" s="19">
        <v>0</v>
      </c>
      <c r="P36" s="5"/>
    </row>
    <row r="37" spans="1:16" x14ac:dyDescent="0.3">
      <c r="A37" s="5">
        <v>103027352</v>
      </c>
      <c r="B37" s="5" t="s">
        <v>78</v>
      </c>
      <c r="C37" s="5" t="s">
        <v>594</v>
      </c>
      <c r="D37" s="5" t="s">
        <v>662</v>
      </c>
      <c r="E37" s="9">
        <v>523493.49</v>
      </c>
      <c r="F37" s="9">
        <v>2606242</v>
      </c>
      <c r="G37" s="9">
        <v>1381013</v>
      </c>
      <c r="H37" s="9">
        <v>25164184</v>
      </c>
      <c r="I37" s="9">
        <v>4510748</v>
      </c>
      <c r="J37" s="13">
        <v>21.840181350708008</v>
      </c>
      <c r="K37" s="9">
        <v>4782000</v>
      </c>
      <c r="L37" s="9">
        <v>216074</v>
      </c>
      <c r="M37" s="13">
        <v>4.7323150634765625</v>
      </c>
      <c r="N37" s="19">
        <v>4600686</v>
      </c>
      <c r="O37" s="19">
        <v>0</v>
      </c>
      <c r="P37" s="5"/>
    </row>
    <row r="38" spans="1:16" x14ac:dyDescent="0.3">
      <c r="A38" s="5">
        <v>103021003</v>
      </c>
      <c r="B38" s="5" t="s">
        <v>51</v>
      </c>
      <c r="C38" s="5" t="s">
        <v>594</v>
      </c>
      <c r="D38" s="5" t="s">
        <v>662</v>
      </c>
      <c r="E38" s="9">
        <v>168836.74</v>
      </c>
      <c r="F38" s="9">
        <v>0</v>
      </c>
      <c r="G38" s="9">
        <v>0</v>
      </c>
      <c r="H38" s="9">
        <v>6533513</v>
      </c>
      <c r="I38" s="9">
        <v>168837</v>
      </c>
      <c r="J38" s="13">
        <v>2.6527194976806641</v>
      </c>
      <c r="K38" s="9">
        <v>1985394</v>
      </c>
      <c r="L38" s="9">
        <v>28827</v>
      </c>
      <c r="M38" s="13">
        <v>1.4733458757400513</v>
      </c>
      <c r="N38" s="19">
        <v>418675</v>
      </c>
      <c r="O38" s="19">
        <v>0</v>
      </c>
      <c r="P38" s="5"/>
    </row>
    <row r="39" spans="1:16" x14ac:dyDescent="0.3">
      <c r="A39" s="5">
        <v>102027451</v>
      </c>
      <c r="B39" s="5" t="s">
        <v>47</v>
      </c>
      <c r="C39" s="5" t="s">
        <v>594</v>
      </c>
      <c r="D39" s="5" t="s">
        <v>662</v>
      </c>
      <c r="E39" s="9">
        <v>2337857.2200000002</v>
      </c>
      <c r="F39" s="9">
        <v>0</v>
      </c>
      <c r="G39" s="9">
        <v>0</v>
      </c>
      <c r="H39" s="9">
        <v>180054801</v>
      </c>
      <c r="I39" s="9">
        <v>2337857</v>
      </c>
      <c r="J39" s="13">
        <v>1.3154946565628052</v>
      </c>
      <c r="K39" s="9">
        <v>30268066</v>
      </c>
      <c r="L39" s="9">
        <v>189149</v>
      </c>
      <c r="M39" s="13">
        <v>0.62884247303009033</v>
      </c>
      <c r="N39" s="19">
        <v>9955423</v>
      </c>
      <c r="O39" s="19">
        <v>0</v>
      </c>
      <c r="P39" s="5"/>
    </row>
    <row r="40" spans="1:16" x14ac:dyDescent="0.3">
      <c r="A40" s="5">
        <v>103027503</v>
      </c>
      <c r="B40" s="5" t="s">
        <v>79</v>
      </c>
      <c r="C40" s="5" t="s">
        <v>594</v>
      </c>
      <c r="D40" s="5" t="s">
        <v>662</v>
      </c>
      <c r="E40" s="9">
        <v>184290.82</v>
      </c>
      <c r="F40" s="9">
        <v>203164</v>
      </c>
      <c r="G40" s="9">
        <v>1014825</v>
      </c>
      <c r="H40" s="9">
        <v>15793904</v>
      </c>
      <c r="I40" s="9">
        <v>1402280</v>
      </c>
      <c r="J40" s="13">
        <v>9.7437229156494141</v>
      </c>
      <c r="K40" s="9">
        <v>3120546</v>
      </c>
      <c r="L40" s="9">
        <v>119775</v>
      </c>
      <c r="M40" s="13">
        <v>3.9914741516113281</v>
      </c>
      <c r="N40" s="19">
        <v>618345</v>
      </c>
      <c r="O40" s="19">
        <v>0</v>
      </c>
      <c r="P40" s="5"/>
    </row>
    <row r="41" spans="1:16" x14ac:dyDescent="0.3">
      <c r="A41" s="5">
        <v>103027753</v>
      </c>
      <c r="B41" s="5" t="s">
        <v>80</v>
      </c>
      <c r="C41" s="5" t="s">
        <v>594</v>
      </c>
      <c r="D41" s="5" t="s">
        <v>662</v>
      </c>
      <c r="E41" s="9">
        <v>143518.76</v>
      </c>
      <c r="F41" s="9">
        <v>0</v>
      </c>
      <c r="G41" s="9">
        <v>0</v>
      </c>
      <c r="H41" s="9">
        <v>2710120</v>
      </c>
      <c r="I41" s="9">
        <v>143519</v>
      </c>
      <c r="J41" s="13">
        <v>5.5917925834655762</v>
      </c>
      <c r="K41" s="9">
        <v>917318</v>
      </c>
      <c r="L41" s="9">
        <v>14925</v>
      </c>
      <c r="M41" s="13">
        <v>1.6539356708526611</v>
      </c>
      <c r="N41" s="19">
        <v>66366</v>
      </c>
      <c r="O41" s="19">
        <v>0</v>
      </c>
      <c r="P41" s="5"/>
    </row>
    <row r="42" spans="1:16" x14ac:dyDescent="0.3">
      <c r="A42" s="5">
        <v>103028203</v>
      </c>
      <c r="B42" s="5" t="s">
        <v>81</v>
      </c>
      <c r="C42" s="5" t="s">
        <v>594</v>
      </c>
      <c r="D42" s="5" t="s">
        <v>662</v>
      </c>
      <c r="E42" s="9">
        <v>79836.06</v>
      </c>
      <c r="F42" s="9">
        <v>123084</v>
      </c>
      <c r="G42" s="9">
        <v>0</v>
      </c>
      <c r="H42" s="9">
        <v>3847279</v>
      </c>
      <c r="I42" s="9">
        <v>202920</v>
      </c>
      <c r="J42" s="13">
        <v>5.5680575370788574</v>
      </c>
      <c r="K42" s="9">
        <v>803020</v>
      </c>
      <c r="L42" s="9">
        <v>17962</v>
      </c>
      <c r="M42" s="13">
        <v>2.2879838943481445</v>
      </c>
      <c r="N42" s="19">
        <v>126151</v>
      </c>
      <c r="O42" s="19">
        <v>0</v>
      </c>
      <c r="P42" s="5"/>
    </row>
    <row r="43" spans="1:16" x14ac:dyDescent="0.3">
      <c r="A43" s="5">
        <v>103028302</v>
      </c>
      <c r="B43" s="5" t="s">
        <v>82</v>
      </c>
      <c r="C43" s="5" t="s">
        <v>594</v>
      </c>
      <c r="D43" s="5" t="s">
        <v>662</v>
      </c>
      <c r="E43" s="9">
        <v>258073.02</v>
      </c>
      <c r="F43" s="9">
        <v>788252</v>
      </c>
      <c r="G43" s="9">
        <v>0</v>
      </c>
      <c r="H43" s="9">
        <v>14347878</v>
      </c>
      <c r="I43" s="9">
        <v>1046325</v>
      </c>
      <c r="J43" s="13">
        <v>7.8661866188049316</v>
      </c>
      <c r="K43" s="9">
        <v>4264742</v>
      </c>
      <c r="L43" s="9">
        <v>155964</v>
      </c>
      <c r="M43" s="13">
        <v>3.7958731651306152</v>
      </c>
      <c r="N43" s="19">
        <v>706471</v>
      </c>
      <c r="O43" s="19">
        <v>0</v>
      </c>
      <c r="P43" s="5"/>
    </row>
    <row r="44" spans="1:16" x14ac:dyDescent="0.3">
      <c r="A44" s="5">
        <v>103028653</v>
      </c>
      <c r="B44" s="5" t="s">
        <v>83</v>
      </c>
      <c r="C44" s="5" t="s">
        <v>594</v>
      </c>
      <c r="D44" s="5" t="s">
        <v>662</v>
      </c>
      <c r="E44" s="9">
        <v>190846.59</v>
      </c>
      <c r="F44" s="9">
        <v>133273</v>
      </c>
      <c r="G44" s="9">
        <v>1005559</v>
      </c>
      <c r="H44" s="9">
        <v>13187837</v>
      </c>
      <c r="I44" s="9">
        <v>1329679</v>
      </c>
      <c r="J44" s="13">
        <v>11.213200569152832</v>
      </c>
      <c r="K44" s="9">
        <v>1954167</v>
      </c>
      <c r="L44" s="9">
        <v>109709</v>
      </c>
      <c r="M44" s="13">
        <v>5.9480347633361816</v>
      </c>
      <c r="N44" s="19">
        <v>343234</v>
      </c>
      <c r="O44" s="19">
        <v>0</v>
      </c>
      <c r="P44" s="5"/>
    </row>
    <row r="45" spans="1:16" x14ac:dyDescent="0.3">
      <c r="A45" s="5">
        <v>103028703</v>
      </c>
      <c r="B45" s="5" t="s">
        <v>84</v>
      </c>
      <c r="C45" s="5" t="s">
        <v>594</v>
      </c>
      <c r="D45" s="5" t="s">
        <v>662</v>
      </c>
      <c r="E45" s="9">
        <v>240087.29</v>
      </c>
      <c r="F45" s="9">
        <v>1620248</v>
      </c>
      <c r="G45" s="9">
        <v>266</v>
      </c>
      <c r="H45" s="9">
        <v>6905119</v>
      </c>
      <c r="I45" s="9">
        <v>1860601</v>
      </c>
      <c r="J45" s="13">
        <v>36.883621215820313</v>
      </c>
      <c r="K45" s="9">
        <v>1346974</v>
      </c>
      <c r="L45" s="9">
        <v>64052</v>
      </c>
      <c r="M45" s="13">
        <v>4.9926652908325195</v>
      </c>
      <c r="N45" s="19">
        <v>263996</v>
      </c>
      <c r="O45" s="19">
        <v>0</v>
      </c>
      <c r="P45" s="5"/>
    </row>
    <row r="46" spans="1:16" x14ac:dyDescent="0.3">
      <c r="A46" s="5">
        <v>103028753</v>
      </c>
      <c r="B46" s="5" t="s">
        <v>85</v>
      </c>
      <c r="C46" s="5" t="s">
        <v>594</v>
      </c>
      <c r="D46" s="5" t="s">
        <v>662</v>
      </c>
      <c r="E46" s="9">
        <v>114229.86</v>
      </c>
      <c r="F46" s="9">
        <v>687780</v>
      </c>
      <c r="G46" s="9">
        <v>219539</v>
      </c>
      <c r="H46" s="9">
        <v>8266812</v>
      </c>
      <c r="I46" s="9">
        <v>1021549</v>
      </c>
      <c r="J46" s="13">
        <v>14.099543571472168</v>
      </c>
      <c r="K46" s="9">
        <v>1604336</v>
      </c>
      <c r="L46" s="9">
        <v>66262</v>
      </c>
      <c r="M46" s="13">
        <v>4.3081150054931641</v>
      </c>
      <c r="N46" s="19">
        <v>308092</v>
      </c>
      <c r="O46" s="19">
        <v>0</v>
      </c>
      <c r="P46" s="5"/>
    </row>
    <row r="47" spans="1:16" x14ac:dyDescent="0.3">
      <c r="A47" s="5">
        <v>103028833</v>
      </c>
      <c r="B47" s="5" t="s">
        <v>87</v>
      </c>
      <c r="C47" s="5" t="s">
        <v>594</v>
      </c>
      <c r="D47" s="5" t="s">
        <v>662</v>
      </c>
      <c r="E47" s="9">
        <v>286759.86</v>
      </c>
      <c r="F47" s="9">
        <v>847030</v>
      </c>
      <c r="G47" s="9">
        <v>0</v>
      </c>
      <c r="H47" s="9">
        <v>13269305</v>
      </c>
      <c r="I47" s="9">
        <v>1133790</v>
      </c>
      <c r="J47" s="13">
        <v>9.342742919921875</v>
      </c>
      <c r="K47" s="9">
        <v>1984711</v>
      </c>
      <c r="L47" s="9">
        <v>104836</v>
      </c>
      <c r="M47" s="13">
        <v>5.5767536163330078</v>
      </c>
      <c r="N47" s="19">
        <v>351241</v>
      </c>
      <c r="O47" s="19">
        <v>0</v>
      </c>
      <c r="P47" s="5"/>
    </row>
    <row r="48" spans="1:16" x14ac:dyDescent="0.3">
      <c r="A48" s="5">
        <v>103028853</v>
      </c>
      <c r="B48" s="5" t="s">
        <v>88</v>
      </c>
      <c r="C48" s="5" t="s">
        <v>594</v>
      </c>
      <c r="D48" s="5" t="s">
        <v>662</v>
      </c>
      <c r="E48" s="9">
        <v>608631.16</v>
      </c>
      <c r="F48" s="9">
        <v>340697</v>
      </c>
      <c r="G48" s="9">
        <v>2720973</v>
      </c>
      <c r="H48" s="9">
        <v>19507202</v>
      </c>
      <c r="I48" s="9">
        <v>3670301</v>
      </c>
      <c r="J48" s="13">
        <v>23.175626754760742</v>
      </c>
      <c r="K48" s="9">
        <v>1894644</v>
      </c>
      <c r="L48" s="9">
        <v>111589</v>
      </c>
      <c r="M48" s="13">
        <v>6.2583036422729492</v>
      </c>
      <c r="N48" s="19">
        <v>392443</v>
      </c>
      <c r="O48" s="19">
        <v>0</v>
      </c>
      <c r="P48" s="5"/>
    </row>
    <row r="49" spans="1:16" x14ac:dyDescent="0.3">
      <c r="A49" s="5">
        <v>103029203</v>
      </c>
      <c r="B49" s="5" t="s">
        <v>89</v>
      </c>
      <c r="C49" s="5" t="s">
        <v>594</v>
      </c>
      <c r="D49" s="5" t="s">
        <v>662</v>
      </c>
      <c r="E49" s="9">
        <v>159293.54999999999</v>
      </c>
      <c r="F49" s="9">
        <v>956878</v>
      </c>
      <c r="G49" s="9">
        <v>0</v>
      </c>
      <c r="H49" s="9">
        <v>6781758</v>
      </c>
      <c r="I49" s="9">
        <v>1116172</v>
      </c>
      <c r="J49" s="13">
        <v>19.700910568237305</v>
      </c>
      <c r="K49" s="9">
        <v>2255307</v>
      </c>
      <c r="L49" s="9">
        <v>31141</v>
      </c>
      <c r="M49" s="13">
        <v>1.4001202583312988</v>
      </c>
      <c r="N49" s="19">
        <v>332045</v>
      </c>
      <c r="O49" s="19">
        <v>0</v>
      </c>
      <c r="P49" s="5"/>
    </row>
    <row r="50" spans="1:16" x14ac:dyDescent="0.3">
      <c r="A50" s="5">
        <v>103029403</v>
      </c>
      <c r="B50" s="5" t="s">
        <v>90</v>
      </c>
      <c r="C50" s="5" t="s">
        <v>594</v>
      </c>
      <c r="D50" s="5" t="s">
        <v>662</v>
      </c>
      <c r="E50" s="9">
        <v>251481.29</v>
      </c>
      <c r="F50" s="9">
        <v>191604</v>
      </c>
      <c r="G50" s="9">
        <v>0</v>
      </c>
      <c r="H50" s="9">
        <v>8293046</v>
      </c>
      <c r="I50" s="9">
        <v>443085</v>
      </c>
      <c r="J50" s="13">
        <v>5.6444230079650879</v>
      </c>
      <c r="K50" s="9">
        <v>1987708</v>
      </c>
      <c r="L50" s="9">
        <v>34890</v>
      </c>
      <c r="M50" s="13">
        <v>1.7866488695144653</v>
      </c>
      <c r="N50" s="19">
        <v>353119</v>
      </c>
      <c r="O50" s="19">
        <v>0</v>
      </c>
      <c r="P50" s="5"/>
    </row>
    <row r="51" spans="1:16" x14ac:dyDescent="0.3">
      <c r="A51" s="5">
        <v>103029553</v>
      </c>
      <c r="B51" s="5" t="s">
        <v>91</v>
      </c>
      <c r="C51" s="5" t="s">
        <v>594</v>
      </c>
      <c r="D51" s="5" t="s">
        <v>662</v>
      </c>
      <c r="E51" s="9">
        <v>226686.58</v>
      </c>
      <c r="F51" s="9">
        <v>948512</v>
      </c>
      <c r="G51" s="9">
        <v>428375</v>
      </c>
      <c r="H51" s="9">
        <v>9208478</v>
      </c>
      <c r="I51" s="9">
        <v>1603574</v>
      </c>
      <c r="J51" s="13">
        <v>21.086051940917969</v>
      </c>
      <c r="K51" s="9">
        <v>2126486</v>
      </c>
      <c r="L51" s="9">
        <v>56806</v>
      </c>
      <c r="M51" s="13">
        <v>2.7446753978729248</v>
      </c>
      <c r="N51" s="19">
        <v>337321</v>
      </c>
      <c r="O51" s="19">
        <v>0</v>
      </c>
      <c r="P51" s="5"/>
    </row>
    <row r="52" spans="1:16" x14ac:dyDescent="0.3">
      <c r="A52" s="5">
        <v>103029603</v>
      </c>
      <c r="B52" s="5" t="s">
        <v>92</v>
      </c>
      <c r="C52" s="5" t="s">
        <v>594</v>
      </c>
      <c r="D52" s="5" t="s">
        <v>662</v>
      </c>
      <c r="E52" s="9">
        <v>373097.05</v>
      </c>
      <c r="F52" s="9">
        <v>1540324</v>
      </c>
      <c r="G52" s="9">
        <v>641774</v>
      </c>
      <c r="H52" s="9">
        <v>13967654</v>
      </c>
      <c r="I52" s="9">
        <v>2555195</v>
      </c>
      <c r="J52" s="13">
        <v>22.389522552490234</v>
      </c>
      <c r="K52" s="9">
        <v>2988634</v>
      </c>
      <c r="L52" s="9">
        <v>146825</v>
      </c>
      <c r="M52" s="13">
        <v>5.1666035652160645</v>
      </c>
      <c r="N52" s="19">
        <v>489803</v>
      </c>
      <c r="O52" s="19">
        <v>0</v>
      </c>
      <c r="P52" s="5"/>
    </row>
    <row r="53" spans="1:16" x14ac:dyDescent="0.3">
      <c r="A53" s="5">
        <v>103029803</v>
      </c>
      <c r="B53" s="5" t="s">
        <v>93</v>
      </c>
      <c r="C53" s="5" t="s">
        <v>594</v>
      </c>
      <c r="D53" s="5" t="s">
        <v>662</v>
      </c>
      <c r="E53" s="9">
        <v>231933.03</v>
      </c>
      <c r="F53" s="9">
        <v>355204</v>
      </c>
      <c r="G53" s="9">
        <v>189623</v>
      </c>
      <c r="H53" s="9">
        <v>13897652</v>
      </c>
      <c r="I53" s="9">
        <v>776760</v>
      </c>
      <c r="J53" s="13">
        <v>5.9200243949890137</v>
      </c>
      <c r="K53" s="9">
        <v>1634456</v>
      </c>
      <c r="L53" s="9">
        <v>57517</v>
      </c>
      <c r="M53" s="13">
        <v>3.6473827362060547</v>
      </c>
      <c r="N53" s="19">
        <v>280424</v>
      </c>
      <c r="O53" s="19">
        <v>0</v>
      </c>
      <c r="P53" s="5"/>
    </row>
    <row r="54" spans="1:16" x14ac:dyDescent="0.3">
      <c r="A54" s="5">
        <v>103029902</v>
      </c>
      <c r="B54" s="5" t="s">
        <v>94</v>
      </c>
      <c r="C54" s="5" t="s">
        <v>594</v>
      </c>
      <c r="D54" s="5" t="s">
        <v>662</v>
      </c>
      <c r="E54" s="9">
        <v>630505.32999999996</v>
      </c>
      <c r="F54" s="9">
        <v>2092978</v>
      </c>
      <c r="G54" s="9">
        <v>2815074</v>
      </c>
      <c r="H54" s="9">
        <v>27678133</v>
      </c>
      <c r="I54" s="9">
        <v>5538557</v>
      </c>
      <c r="J54" s="13">
        <v>25.016544342041016</v>
      </c>
      <c r="K54" s="9">
        <v>5281315</v>
      </c>
      <c r="L54" s="9">
        <v>225150</v>
      </c>
      <c r="M54" s="13">
        <v>4.452979564666748</v>
      </c>
      <c r="N54" s="19">
        <v>736447</v>
      </c>
      <c r="O54" s="19">
        <v>0</v>
      </c>
      <c r="P54" s="5"/>
    </row>
    <row r="55" spans="1:16" x14ac:dyDescent="0.3">
      <c r="A55" s="5">
        <v>128030603</v>
      </c>
      <c r="B55" s="5" t="s">
        <v>564</v>
      </c>
      <c r="C55" s="5" t="s">
        <v>655</v>
      </c>
      <c r="D55" s="5" t="s">
        <v>662</v>
      </c>
      <c r="E55" s="9">
        <v>160131.51</v>
      </c>
      <c r="F55" s="9">
        <v>223974</v>
      </c>
      <c r="G55" s="9">
        <v>63866</v>
      </c>
      <c r="H55" s="9">
        <v>9981967</v>
      </c>
      <c r="I55" s="9">
        <v>447972</v>
      </c>
      <c r="J55" s="13">
        <v>4.6986808776855469</v>
      </c>
      <c r="K55" s="9">
        <v>1353451</v>
      </c>
      <c r="L55" s="9">
        <v>52453</v>
      </c>
      <c r="M55" s="13">
        <v>4.0317511558532715</v>
      </c>
      <c r="N55" s="19">
        <v>279085</v>
      </c>
      <c r="O55" s="19">
        <v>0</v>
      </c>
      <c r="P55" s="5"/>
    </row>
    <row r="56" spans="1:16" x14ac:dyDescent="0.3">
      <c r="A56" s="5">
        <v>128030852</v>
      </c>
      <c r="B56" s="5" t="s">
        <v>565</v>
      </c>
      <c r="C56" s="5" t="s">
        <v>655</v>
      </c>
      <c r="D56" s="5" t="s">
        <v>662</v>
      </c>
      <c r="E56" s="9">
        <v>586985.14</v>
      </c>
      <c r="F56" s="9">
        <v>112948</v>
      </c>
      <c r="G56" s="9">
        <v>924399</v>
      </c>
      <c r="H56" s="9">
        <v>36036437</v>
      </c>
      <c r="I56" s="9">
        <v>1624333</v>
      </c>
      <c r="J56" s="13">
        <v>4.7202372550964355</v>
      </c>
      <c r="K56" s="9">
        <v>5956163</v>
      </c>
      <c r="L56" s="9">
        <v>213406</v>
      </c>
      <c r="M56" s="13">
        <v>3.7160897254943848</v>
      </c>
      <c r="N56" s="19">
        <v>1089020</v>
      </c>
      <c r="O56" s="19">
        <v>0</v>
      </c>
      <c r="P56" s="5"/>
    </row>
    <row r="57" spans="1:16" x14ac:dyDescent="0.3">
      <c r="A57" s="5">
        <v>128033053</v>
      </c>
      <c r="B57" s="5" t="s">
        <v>566</v>
      </c>
      <c r="C57" s="5" t="s">
        <v>655</v>
      </c>
      <c r="D57" s="5" t="s">
        <v>662</v>
      </c>
      <c r="E57" s="9">
        <v>151116.19</v>
      </c>
      <c r="F57" s="9">
        <v>0</v>
      </c>
      <c r="G57" s="9">
        <v>451517</v>
      </c>
      <c r="H57" s="9">
        <v>8513321</v>
      </c>
      <c r="I57" s="9">
        <v>602633</v>
      </c>
      <c r="J57" s="13">
        <v>7.6179594993591309</v>
      </c>
      <c r="K57" s="9">
        <v>1372876</v>
      </c>
      <c r="L57" s="9">
        <v>55531</v>
      </c>
      <c r="M57" s="13">
        <v>4.2153725624084473</v>
      </c>
      <c r="N57" s="19">
        <v>273836</v>
      </c>
      <c r="O57" s="19">
        <v>0</v>
      </c>
      <c r="P57" s="5"/>
    </row>
    <row r="58" spans="1:16" x14ac:dyDescent="0.3">
      <c r="A58" s="5">
        <v>128034503</v>
      </c>
      <c r="B58" s="5" t="s">
        <v>567</v>
      </c>
      <c r="C58" s="5" t="s">
        <v>655</v>
      </c>
      <c r="D58" s="5" t="s">
        <v>662</v>
      </c>
      <c r="E58" s="9">
        <v>67874.25</v>
      </c>
      <c r="F58" s="9">
        <v>246199</v>
      </c>
      <c r="G58" s="9">
        <v>14369</v>
      </c>
      <c r="H58" s="9">
        <v>5020228</v>
      </c>
      <c r="I58" s="9">
        <v>328442</v>
      </c>
      <c r="J58" s="13">
        <v>7.0003619194030762</v>
      </c>
      <c r="K58" s="9">
        <v>718033</v>
      </c>
      <c r="L58" s="9">
        <v>34146</v>
      </c>
      <c r="M58" s="13">
        <v>4.9929299354553223</v>
      </c>
      <c r="N58" s="19">
        <v>141716</v>
      </c>
      <c r="O58" s="19">
        <v>0</v>
      </c>
      <c r="P58" s="5"/>
    </row>
    <row r="59" spans="1:16" x14ac:dyDescent="0.3">
      <c r="A59" s="5">
        <v>127040503</v>
      </c>
      <c r="B59" s="5" t="s">
        <v>549</v>
      </c>
      <c r="C59" s="5" t="s">
        <v>654</v>
      </c>
      <c r="D59" s="5" t="s">
        <v>662</v>
      </c>
      <c r="E59" s="9">
        <v>430818.9</v>
      </c>
      <c r="F59" s="9">
        <v>214412</v>
      </c>
      <c r="G59" s="9">
        <v>1408971</v>
      </c>
      <c r="H59" s="9">
        <v>16183930</v>
      </c>
      <c r="I59" s="9">
        <v>2054202</v>
      </c>
      <c r="J59" s="13">
        <v>14.538156509399414</v>
      </c>
      <c r="K59" s="9">
        <v>1601493</v>
      </c>
      <c r="L59" s="9">
        <v>71536</v>
      </c>
      <c r="M59" s="13">
        <v>4.6756868362426758</v>
      </c>
      <c r="N59" s="19">
        <v>314428</v>
      </c>
      <c r="O59" s="19">
        <v>0</v>
      </c>
      <c r="P59" s="5"/>
    </row>
    <row r="60" spans="1:16" x14ac:dyDescent="0.3">
      <c r="A60" s="5">
        <v>127040703</v>
      </c>
      <c r="B60" s="5" t="s">
        <v>550</v>
      </c>
      <c r="C60" s="5" t="s">
        <v>654</v>
      </c>
      <c r="D60" s="5" t="s">
        <v>662</v>
      </c>
      <c r="E60" s="9">
        <v>245641.28</v>
      </c>
      <c r="F60" s="9">
        <v>14855</v>
      </c>
      <c r="G60" s="9">
        <v>1738499</v>
      </c>
      <c r="H60" s="9">
        <v>14670778</v>
      </c>
      <c r="I60" s="9">
        <v>1998995</v>
      </c>
      <c r="J60" s="13">
        <v>15.775167465209961</v>
      </c>
      <c r="K60" s="9">
        <v>2864435</v>
      </c>
      <c r="L60" s="9">
        <v>115657</v>
      </c>
      <c r="M60" s="13">
        <v>4.2075786590576172</v>
      </c>
      <c r="N60" s="19">
        <v>672955</v>
      </c>
      <c r="O60" s="19">
        <v>0</v>
      </c>
      <c r="P60" s="5"/>
    </row>
    <row r="61" spans="1:16" x14ac:dyDescent="0.3">
      <c r="A61" s="5">
        <v>127041203</v>
      </c>
      <c r="B61" s="5" t="s">
        <v>551</v>
      </c>
      <c r="C61" s="5" t="s">
        <v>654</v>
      </c>
      <c r="D61" s="5" t="s">
        <v>662</v>
      </c>
      <c r="E61" s="9">
        <v>159097.60000000001</v>
      </c>
      <c r="F61" s="9">
        <v>0</v>
      </c>
      <c r="G61" s="9">
        <v>676049</v>
      </c>
      <c r="H61" s="9">
        <v>7632393</v>
      </c>
      <c r="I61" s="9">
        <v>835147</v>
      </c>
      <c r="J61" s="13">
        <v>12.28654956817627</v>
      </c>
      <c r="K61" s="9">
        <v>1338288</v>
      </c>
      <c r="L61" s="9">
        <v>40493</v>
      </c>
      <c r="M61" s="13">
        <v>3.12013840675354</v>
      </c>
      <c r="N61" s="19">
        <v>239950</v>
      </c>
      <c r="O61" s="19">
        <v>0</v>
      </c>
      <c r="P61" s="5"/>
    </row>
    <row r="62" spans="1:16" x14ac:dyDescent="0.3">
      <c r="A62" s="5">
        <v>127041503</v>
      </c>
      <c r="B62" s="5" t="s">
        <v>553</v>
      </c>
      <c r="C62" s="5" t="s">
        <v>654</v>
      </c>
      <c r="D62" s="5" t="s">
        <v>662</v>
      </c>
      <c r="E62" s="9">
        <v>424795.29</v>
      </c>
      <c r="F62" s="9">
        <v>59772</v>
      </c>
      <c r="G62" s="9">
        <v>1897455</v>
      </c>
      <c r="H62" s="9">
        <v>17855964</v>
      </c>
      <c r="I62" s="9">
        <v>2382022</v>
      </c>
      <c r="J62" s="13">
        <v>15.393763542175293</v>
      </c>
      <c r="K62" s="9">
        <v>2076781</v>
      </c>
      <c r="L62" s="9">
        <v>112758</v>
      </c>
      <c r="M62" s="13">
        <v>5.7411751747131348</v>
      </c>
      <c r="N62" s="19">
        <v>384341</v>
      </c>
      <c r="O62" s="19">
        <v>0</v>
      </c>
      <c r="P62" s="5"/>
    </row>
    <row r="63" spans="1:16" x14ac:dyDescent="0.3">
      <c r="A63" s="5">
        <v>127041603</v>
      </c>
      <c r="B63" s="5" t="s">
        <v>554</v>
      </c>
      <c r="C63" s="5" t="s">
        <v>654</v>
      </c>
      <c r="D63" s="5" t="s">
        <v>662</v>
      </c>
      <c r="E63" s="9">
        <v>131928.97</v>
      </c>
      <c r="F63" s="9">
        <v>0</v>
      </c>
      <c r="G63" s="9">
        <v>500299</v>
      </c>
      <c r="H63" s="9">
        <v>10846381</v>
      </c>
      <c r="I63" s="9">
        <v>632228</v>
      </c>
      <c r="J63" s="13">
        <v>6.189725399017334</v>
      </c>
      <c r="K63" s="9">
        <v>2013716</v>
      </c>
      <c r="L63" s="9">
        <v>134042</v>
      </c>
      <c r="M63" s="13">
        <v>7.1311302185058594</v>
      </c>
      <c r="N63" s="19">
        <v>359398</v>
      </c>
      <c r="O63" s="19">
        <v>55913</v>
      </c>
      <c r="P63" s="5"/>
    </row>
    <row r="64" spans="1:16" x14ac:dyDescent="0.3">
      <c r="A64" s="5">
        <v>127042003</v>
      </c>
      <c r="B64" s="5" t="s">
        <v>555</v>
      </c>
      <c r="C64" s="5" t="s">
        <v>654</v>
      </c>
      <c r="D64" s="5" t="s">
        <v>662</v>
      </c>
      <c r="E64" s="9">
        <v>145488.76</v>
      </c>
      <c r="F64" s="9">
        <v>0</v>
      </c>
      <c r="G64" s="9">
        <v>516461</v>
      </c>
      <c r="H64" s="9">
        <v>10463868</v>
      </c>
      <c r="I64" s="9">
        <v>661950</v>
      </c>
      <c r="J64" s="13">
        <v>6.753270149230957</v>
      </c>
      <c r="K64" s="9">
        <v>1862332</v>
      </c>
      <c r="L64" s="9">
        <v>46109</v>
      </c>
      <c r="M64" s="13">
        <v>2.5387301445007324</v>
      </c>
      <c r="N64" s="19">
        <v>324054</v>
      </c>
      <c r="O64" s="19">
        <v>0</v>
      </c>
      <c r="P64" s="5"/>
    </row>
    <row r="65" spans="1:16" x14ac:dyDescent="0.3">
      <c r="A65" s="5">
        <v>127042853</v>
      </c>
      <c r="B65" s="5" t="s">
        <v>556</v>
      </c>
      <c r="C65" s="5" t="s">
        <v>654</v>
      </c>
      <c r="D65" s="5" t="s">
        <v>662</v>
      </c>
      <c r="E65" s="9">
        <v>119718.61</v>
      </c>
      <c r="F65" s="9">
        <v>0</v>
      </c>
      <c r="G65" s="9">
        <v>1157846</v>
      </c>
      <c r="H65" s="9">
        <v>10338575</v>
      </c>
      <c r="I65" s="9">
        <v>1277565</v>
      </c>
      <c r="J65" s="13">
        <v>14.099587440490723</v>
      </c>
      <c r="K65" s="9">
        <v>1308551</v>
      </c>
      <c r="L65" s="9">
        <v>37470</v>
      </c>
      <c r="M65" s="13">
        <v>2.9478845596313477</v>
      </c>
      <c r="N65" s="19">
        <v>268806</v>
      </c>
      <c r="O65" s="19">
        <v>0</v>
      </c>
      <c r="P65" s="5"/>
    </row>
    <row r="66" spans="1:16" x14ac:dyDescent="0.3">
      <c r="A66" s="5">
        <v>127044103</v>
      </c>
      <c r="B66" s="5" t="s">
        <v>557</v>
      </c>
      <c r="C66" s="5" t="s">
        <v>654</v>
      </c>
      <c r="D66" s="5" t="s">
        <v>662</v>
      </c>
      <c r="E66" s="9">
        <v>128055.35</v>
      </c>
      <c r="F66" s="9">
        <v>0</v>
      </c>
      <c r="G66" s="9">
        <v>50524</v>
      </c>
      <c r="H66" s="9">
        <v>10926634</v>
      </c>
      <c r="I66" s="9">
        <v>178579</v>
      </c>
      <c r="J66" s="13">
        <v>1.6615005731582642</v>
      </c>
      <c r="K66" s="9">
        <v>2249609</v>
      </c>
      <c r="L66" s="9">
        <v>64626</v>
      </c>
      <c r="M66" s="13">
        <v>2.9577345848083496</v>
      </c>
      <c r="N66" s="19">
        <v>655523</v>
      </c>
      <c r="O66" s="19">
        <v>0</v>
      </c>
      <c r="P66" s="5"/>
    </row>
    <row r="67" spans="1:16" x14ac:dyDescent="0.3">
      <c r="A67" s="5">
        <v>127045303</v>
      </c>
      <c r="B67" s="5" t="s">
        <v>558</v>
      </c>
      <c r="C67" s="5" t="s">
        <v>654</v>
      </c>
      <c r="D67" s="5" t="s">
        <v>662</v>
      </c>
      <c r="E67" s="9">
        <v>45407.64</v>
      </c>
      <c r="F67" s="9">
        <v>0</v>
      </c>
      <c r="G67" s="9">
        <v>185583</v>
      </c>
      <c r="H67" s="9">
        <v>3996575</v>
      </c>
      <c r="I67" s="9">
        <v>230991</v>
      </c>
      <c r="J67" s="13">
        <v>6.1342678070068359</v>
      </c>
      <c r="K67" s="9">
        <v>333383</v>
      </c>
      <c r="L67" s="9">
        <v>6191</v>
      </c>
      <c r="M67" s="13">
        <v>1.8921611309051514</v>
      </c>
      <c r="N67" s="19">
        <v>103258</v>
      </c>
      <c r="O67" s="19">
        <v>0</v>
      </c>
      <c r="P67" s="5"/>
    </row>
    <row r="68" spans="1:16" x14ac:dyDescent="0.3">
      <c r="A68" s="5">
        <v>127045653</v>
      </c>
      <c r="B68" s="5" t="s">
        <v>559</v>
      </c>
      <c r="C68" s="5" t="s">
        <v>654</v>
      </c>
      <c r="D68" s="5" t="s">
        <v>662</v>
      </c>
      <c r="E68" s="9">
        <v>203068.68</v>
      </c>
      <c r="F68" s="9">
        <v>5322</v>
      </c>
      <c r="G68" s="9">
        <v>1367073</v>
      </c>
      <c r="H68" s="9">
        <v>14403615</v>
      </c>
      <c r="I68" s="9">
        <v>1575464</v>
      </c>
      <c r="J68" s="13">
        <v>12.281302452087402</v>
      </c>
      <c r="K68" s="9">
        <v>1819224</v>
      </c>
      <c r="L68" s="9">
        <v>72845</v>
      </c>
      <c r="M68" s="13">
        <v>4.1712021827697754</v>
      </c>
      <c r="N68" s="19">
        <v>331589</v>
      </c>
      <c r="O68" s="19">
        <v>0</v>
      </c>
      <c r="P68" s="5"/>
    </row>
    <row r="69" spans="1:16" x14ac:dyDescent="0.3">
      <c r="A69" s="5">
        <v>127045853</v>
      </c>
      <c r="B69" s="5" t="s">
        <v>560</v>
      </c>
      <c r="C69" s="5" t="s">
        <v>654</v>
      </c>
      <c r="D69" s="5" t="s">
        <v>662</v>
      </c>
      <c r="E69" s="9">
        <v>74351.83</v>
      </c>
      <c r="F69" s="9">
        <v>0</v>
      </c>
      <c r="G69" s="9">
        <v>394314</v>
      </c>
      <c r="H69" s="9">
        <v>8822228</v>
      </c>
      <c r="I69" s="9">
        <v>468666</v>
      </c>
      <c r="J69" s="13">
        <v>5.6103730201721191</v>
      </c>
      <c r="K69" s="9">
        <v>1393862</v>
      </c>
      <c r="L69" s="9">
        <v>44191</v>
      </c>
      <c r="M69" s="13">
        <v>3.2742054462432861</v>
      </c>
      <c r="N69" s="19">
        <v>289853</v>
      </c>
      <c r="O69" s="19">
        <v>0</v>
      </c>
      <c r="P69" s="5"/>
    </row>
    <row r="70" spans="1:16" x14ac:dyDescent="0.3">
      <c r="A70" s="5">
        <v>127046903</v>
      </c>
      <c r="B70" s="5" t="s">
        <v>561</v>
      </c>
      <c r="C70" s="5" t="s">
        <v>654</v>
      </c>
      <c r="D70" s="5" t="s">
        <v>662</v>
      </c>
      <c r="E70" s="9">
        <v>166914.15</v>
      </c>
      <c r="F70" s="9">
        <v>124488</v>
      </c>
      <c r="G70" s="9">
        <v>22400</v>
      </c>
      <c r="H70" s="9">
        <v>8252657</v>
      </c>
      <c r="I70" s="9">
        <v>313802</v>
      </c>
      <c r="J70" s="13">
        <v>3.9527361392974854</v>
      </c>
      <c r="K70" s="9">
        <v>1051305</v>
      </c>
      <c r="L70" s="9">
        <v>60384</v>
      </c>
      <c r="M70" s="13">
        <v>6.0937247276306152</v>
      </c>
      <c r="N70" s="19">
        <v>183274</v>
      </c>
      <c r="O70" s="19">
        <v>0</v>
      </c>
      <c r="P70" s="5"/>
    </row>
    <row r="71" spans="1:16" x14ac:dyDescent="0.3">
      <c r="A71" s="5">
        <v>127047404</v>
      </c>
      <c r="B71" s="5" t="s">
        <v>562</v>
      </c>
      <c r="C71" s="5" t="s">
        <v>654</v>
      </c>
      <c r="D71" s="5" t="s">
        <v>662</v>
      </c>
      <c r="E71" s="9">
        <v>62768.21</v>
      </c>
      <c r="F71" s="9">
        <v>0</v>
      </c>
      <c r="G71" s="9">
        <v>0</v>
      </c>
      <c r="H71" s="9">
        <v>10793037</v>
      </c>
      <c r="I71" s="9">
        <v>62768</v>
      </c>
      <c r="J71" s="13">
        <v>0.58496201038360596</v>
      </c>
      <c r="K71" s="9">
        <v>865693</v>
      </c>
      <c r="L71" s="9">
        <v>22326</v>
      </c>
      <c r="M71" s="13">
        <v>2.6472461223602295</v>
      </c>
      <c r="N71" s="19">
        <v>188678</v>
      </c>
      <c r="O71" s="19">
        <v>0</v>
      </c>
      <c r="P71" s="5"/>
    </row>
    <row r="72" spans="1:16" x14ac:dyDescent="0.3">
      <c r="A72" s="5">
        <v>127049303</v>
      </c>
      <c r="B72" s="5" t="s">
        <v>563</v>
      </c>
      <c r="C72" s="5" t="s">
        <v>654</v>
      </c>
      <c r="D72" s="5" t="s">
        <v>662</v>
      </c>
      <c r="E72" s="9">
        <v>63207.58</v>
      </c>
      <c r="F72" s="9">
        <v>0</v>
      </c>
      <c r="G72" s="9">
        <v>0</v>
      </c>
      <c r="H72" s="9">
        <v>6111736</v>
      </c>
      <c r="I72" s="9">
        <v>63208</v>
      </c>
      <c r="J72" s="13">
        <v>1.0450146198272705</v>
      </c>
      <c r="K72" s="9">
        <v>773385</v>
      </c>
      <c r="L72" s="9">
        <v>23857</v>
      </c>
      <c r="M72" s="13">
        <v>3.182936429977417</v>
      </c>
      <c r="N72" s="19">
        <v>141256</v>
      </c>
      <c r="O72" s="19">
        <v>0</v>
      </c>
      <c r="P72" s="5"/>
    </row>
    <row r="73" spans="1:16" x14ac:dyDescent="0.3">
      <c r="A73" s="5">
        <v>108051003</v>
      </c>
      <c r="B73" s="5" t="s">
        <v>186</v>
      </c>
      <c r="C73" s="5" t="s">
        <v>607</v>
      </c>
      <c r="D73" s="5" t="s">
        <v>662</v>
      </c>
      <c r="E73" s="9">
        <v>163203.51999999999</v>
      </c>
      <c r="F73" s="9">
        <v>0</v>
      </c>
      <c r="G73" s="9">
        <v>358772</v>
      </c>
      <c r="H73" s="9">
        <v>9307445</v>
      </c>
      <c r="I73" s="9">
        <v>521976</v>
      </c>
      <c r="J73" s="13">
        <v>5.9413561820983887</v>
      </c>
      <c r="K73" s="9">
        <v>1510290</v>
      </c>
      <c r="L73" s="9">
        <v>28084</v>
      </c>
      <c r="M73" s="13">
        <v>1.8947433233261108</v>
      </c>
      <c r="N73" s="19">
        <v>328163</v>
      </c>
      <c r="O73" s="19">
        <v>0</v>
      </c>
      <c r="P73" s="5"/>
    </row>
    <row r="74" spans="1:16" x14ac:dyDescent="0.3">
      <c r="A74" s="5">
        <v>108051503</v>
      </c>
      <c r="B74" s="5" t="s">
        <v>188</v>
      </c>
      <c r="C74" s="5" t="s">
        <v>607</v>
      </c>
      <c r="D74" s="5" t="s">
        <v>662</v>
      </c>
      <c r="E74" s="9">
        <v>110787.34</v>
      </c>
      <c r="F74" s="9">
        <v>0</v>
      </c>
      <c r="G74" s="9">
        <v>268353</v>
      </c>
      <c r="H74" s="9">
        <v>9567032</v>
      </c>
      <c r="I74" s="9">
        <v>379140</v>
      </c>
      <c r="J74" s="13">
        <v>4.1265177726745605</v>
      </c>
      <c r="K74" s="9">
        <v>1144053</v>
      </c>
      <c r="L74" s="9">
        <v>18558</v>
      </c>
      <c r="M74" s="13">
        <v>1.6488745212554932</v>
      </c>
      <c r="N74" s="19">
        <v>285476</v>
      </c>
      <c r="O74" s="19">
        <v>50981</v>
      </c>
      <c r="P74" s="5"/>
    </row>
    <row r="75" spans="1:16" x14ac:dyDescent="0.3">
      <c r="A75" s="5">
        <v>108053003</v>
      </c>
      <c r="B75" s="5" t="s">
        <v>189</v>
      </c>
      <c r="C75" s="5" t="s">
        <v>607</v>
      </c>
      <c r="D75" s="5" t="s">
        <v>662</v>
      </c>
      <c r="E75" s="9">
        <v>181032.58</v>
      </c>
      <c r="F75" s="9">
        <v>0</v>
      </c>
      <c r="G75" s="9">
        <v>740972</v>
      </c>
      <c r="H75" s="9">
        <v>8458366</v>
      </c>
      <c r="I75" s="9">
        <v>922005</v>
      </c>
      <c r="J75" s="13">
        <v>12.234087944030762</v>
      </c>
      <c r="K75" s="9">
        <v>1112768</v>
      </c>
      <c r="L75" s="9">
        <v>25209</v>
      </c>
      <c r="M75" s="13">
        <v>2.3179430961608887</v>
      </c>
      <c r="N75" s="19">
        <v>245969</v>
      </c>
      <c r="O75" s="19">
        <v>0</v>
      </c>
      <c r="P75" s="5"/>
    </row>
    <row r="76" spans="1:16" x14ac:dyDescent="0.3">
      <c r="A76" s="5">
        <v>108056004</v>
      </c>
      <c r="B76" s="5" t="s">
        <v>190</v>
      </c>
      <c r="C76" s="5" t="s">
        <v>607</v>
      </c>
      <c r="D76" s="5" t="s">
        <v>662</v>
      </c>
      <c r="E76" s="9">
        <v>75705.62</v>
      </c>
      <c r="F76" s="9">
        <v>0</v>
      </c>
      <c r="G76" s="9">
        <v>277101</v>
      </c>
      <c r="H76" s="9">
        <v>6725351</v>
      </c>
      <c r="I76" s="9">
        <v>352807</v>
      </c>
      <c r="J76" s="13">
        <v>5.5363602638244629</v>
      </c>
      <c r="K76" s="9">
        <v>718204</v>
      </c>
      <c r="L76" s="9">
        <v>15045</v>
      </c>
      <c r="M76" s="13">
        <v>2.1396298408508301</v>
      </c>
      <c r="N76" s="19">
        <v>192894</v>
      </c>
      <c r="O76" s="19">
        <v>145140</v>
      </c>
      <c r="P76" s="5"/>
    </row>
    <row r="77" spans="1:16" x14ac:dyDescent="0.3">
      <c r="A77" s="5">
        <v>108058003</v>
      </c>
      <c r="B77" s="5" t="s">
        <v>191</v>
      </c>
      <c r="C77" s="5" t="s">
        <v>607</v>
      </c>
      <c r="D77" s="5" t="s">
        <v>662</v>
      </c>
      <c r="E77" s="9">
        <v>122870.23</v>
      </c>
      <c r="F77" s="9">
        <v>0</v>
      </c>
      <c r="G77" s="9">
        <v>477410</v>
      </c>
      <c r="H77" s="9">
        <v>9168190</v>
      </c>
      <c r="I77" s="9">
        <v>600280</v>
      </c>
      <c r="J77" s="13">
        <v>7.0061426162719727</v>
      </c>
      <c r="K77" s="9">
        <v>926745</v>
      </c>
      <c r="L77" s="9">
        <v>25792</v>
      </c>
      <c r="M77" s="13">
        <v>2.8627464771270752</v>
      </c>
      <c r="N77" s="19">
        <v>233979</v>
      </c>
      <c r="O77" s="19">
        <v>0</v>
      </c>
      <c r="P77" s="5"/>
    </row>
    <row r="78" spans="1:16" x14ac:dyDescent="0.3">
      <c r="A78" s="5">
        <v>114060503</v>
      </c>
      <c r="B78" s="5" t="s">
        <v>320</v>
      </c>
      <c r="C78" s="5" t="s">
        <v>626</v>
      </c>
      <c r="D78" s="5" t="s">
        <v>662</v>
      </c>
      <c r="E78" s="9">
        <v>221584.01</v>
      </c>
      <c r="F78" s="9">
        <v>647717</v>
      </c>
      <c r="G78" s="9">
        <v>1136612</v>
      </c>
      <c r="H78" s="9">
        <v>7872352</v>
      </c>
      <c r="I78" s="9">
        <v>2005913</v>
      </c>
      <c r="J78" s="13">
        <v>34.193027496337891</v>
      </c>
      <c r="K78" s="9">
        <v>1023369</v>
      </c>
      <c r="L78" s="9">
        <v>61594</v>
      </c>
      <c r="M78" s="13">
        <v>6.404200553894043</v>
      </c>
      <c r="N78" s="19">
        <v>167132</v>
      </c>
      <c r="O78" s="19">
        <v>0</v>
      </c>
      <c r="P78" s="5"/>
    </row>
    <row r="79" spans="1:16" x14ac:dyDescent="0.3">
      <c r="A79" s="5">
        <v>114060753</v>
      </c>
      <c r="B79" s="5" t="s">
        <v>322</v>
      </c>
      <c r="C79" s="5" t="s">
        <v>626</v>
      </c>
      <c r="D79" s="5" t="s">
        <v>662</v>
      </c>
      <c r="E79" s="9">
        <v>457615.43</v>
      </c>
      <c r="F79" s="9">
        <v>129900</v>
      </c>
      <c r="G79" s="9">
        <v>1993852</v>
      </c>
      <c r="H79" s="9">
        <v>21346633</v>
      </c>
      <c r="I79" s="9">
        <v>2581367</v>
      </c>
      <c r="J79" s="13">
        <v>13.756091117858887</v>
      </c>
      <c r="K79" s="9">
        <v>4913631</v>
      </c>
      <c r="L79" s="9">
        <v>214388</v>
      </c>
      <c r="M79" s="13">
        <v>4.5621814727783203</v>
      </c>
      <c r="N79" s="19">
        <v>776832</v>
      </c>
      <c r="O79" s="19">
        <v>0</v>
      </c>
      <c r="P79" s="5"/>
    </row>
    <row r="80" spans="1:16" x14ac:dyDescent="0.3">
      <c r="A80" s="5">
        <v>114060853</v>
      </c>
      <c r="B80" s="5" t="s">
        <v>323</v>
      </c>
      <c r="C80" s="5" t="s">
        <v>626</v>
      </c>
      <c r="D80" s="5" t="s">
        <v>662</v>
      </c>
      <c r="E80" s="9">
        <v>87021.28</v>
      </c>
      <c r="F80" s="9">
        <v>276502</v>
      </c>
      <c r="G80" s="9">
        <v>0</v>
      </c>
      <c r="H80" s="9">
        <v>5201117</v>
      </c>
      <c r="I80" s="9">
        <v>363523</v>
      </c>
      <c r="J80" s="13">
        <v>7.5145411491394043</v>
      </c>
      <c r="K80" s="9">
        <v>1331664</v>
      </c>
      <c r="L80" s="9">
        <v>29354</v>
      </c>
      <c r="M80" s="13">
        <v>2.2539949417114258</v>
      </c>
      <c r="N80" s="19">
        <v>205220</v>
      </c>
      <c r="O80" s="19">
        <v>0</v>
      </c>
      <c r="P80" s="5"/>
    </row>
    <row r="81" spans="1:16" x14ac:dyDescent="0.3">
      <c r="A81" s="5">
        <v>114061103</v>
      </c>
      <c r="B81" s="5" t="s">
        <v>324</v>
      </c>
      <c r="C81" s="5" t="s">
        <v>626</v>
      </c>
      <c r="D81" s="5" t="s">
        <v>662</v>
      </c>
      <c r="E81" s="9">
        <v>201786.31</v>
      </c>
      <c r="F81" s="9">
        <v>630222</v>
      </c>
      <c r="G81" s="9">
        <v>0</v>
      </c>
      <c r="H81" s="9">
        <v>8794775</v>
      </c>
      <c r="I81" s="9">
        <v>832008</v>
      </c>
      <c r="J81" s="13">
        <v>10.448729515075684</v>
      </c>
      <c r="K81" s="9">
        <v>2266929</v>
      </c>
      <c r="L81" s="9">
        <v>98325</v>
      </c>
      <c r="M81" s="13">
        <v>4.5340228080749512</v>
      </c>
      <c r="N81" s="19">
        <v>370988</v>
      </c>
      <c r="O81" s="19">
        <v>0</v>
      </c>
      <c r="P81" s="5"/>
    </row>
    <row r="82" spans="1:16" x14ac:dyDescent="0.3">
      <c r="A82" s="5">
        <v>114061503</v>
      </c>
      <c r="B82" s="5" t="s">
        <v>325</v>
      </c>
      <c r="C82" s="5" t="s">
        <v>626</v>
      </c>
      <c r="D82" s="5" t="s">
        <v>662</v>
      </c>
      <c r="E82" s="9">
        <v>189179.69</v>
      </c>
      <c r="F82" s="9">
        <v>719251</v>
      </c>
      <c r="G82" s="9">
        <v>549065</v>
      </c>
      <c r="H82" s="9">
        <v>11434040</v>
      </c>
      <c r="I82" s="9">
        <v>1457496</v>
      </c>
      <c r="J82" s="13">
        <v>14.609227180480957</v>
      </c>
      <c r="K82" s="9">
        <v>2264009</v>
      </c>
      <c r="L82" s="9">
        <v>116273</v>
      </c>
      <c r="M82" s="13">
        <v>5.4137473106384277</v>
      </c>
      <c r="N82" s="19">
        <v>489146</v>
      </c>
      <c r="O82" s="19">
        <v>0</v>
      </c>
      <c r="P82" s="5"/>
    </row>
    <row r="83" spans="1:16" x14ac:dyDescent="0.3">
      <c r="A83" s="5">
        <v>114062003</v>
      </c>
      <c r="B83" s="5" t="s">
        <v>326</v>
      </c>
      <c r="C83" s="5" t="s">
        <v>626</v>
      </c>
      <c r="D83" s="5" t="s">
        <v>662</v>
      </c>
      <c r="E83" s="9">
        <v>318706.28999999998</v>
      </c>
      <c r="F83" s="9">
        <v>1751073</v>
      </c>
      <c r="G83" s="9">
        <v>779861</v>
      </c>
      <c r="H83" s="9">
        <v>14101107</v>
      </c>
      <c r="I83" s="9">
        <v>2849640</v>
      </c>
      <c r="J83" s="13">
        <v>25.32682991027832</v>
      </c>
      <c r="K83" s="9">
        <v>3096695</v>
      </c>
      <c r="L83" s="9">
        <v>197230</v>
      </c>
      <c r="M83" s="13">
        <v>6.8022894859313965</v>
      </c>
      <c r="N83" s="19">
        <v>542921</v>
      </c>
      <c r="O83" s="19">
        <v>0</v>
      </c>
      <c r="P83" s="5"/>
    </row>
    <row r="84" spans="1:16" x14ac:dyDescent="0.3">
      <c r="A84" s="5">
        <v>114062503</v>
      </c>
      <c r="B84" s="5" t="s">
        <v>327</v>
      </c>
      <c r="C84" s="5" t="s">
        <v>626</v>
      </c>
      <c r="D84" s="5" t="s">
        <v>662</v>
      </c>
      <c r="E84" s="9">
        <v>139102.9</v>
      </c>
      <c r="F84" s="9">
        <v>549169</v>
      </c>
      <c r="G84" s="9">
        <v>1248</v>
      </c>
      <c r="H84" s="9">
        <v>7795202</v>
      </c>
      <c r="I84" s="9">
        <v>689520</v>
      </c>
      <c r="J84" s="13">
        <v>9.7037839889526367</v>
      </c>
      <c r="K84" s="9">
        <v>1812132</v>
      </c>
      <c r="L84" s="9">
        <v>83120</v>
      </c>
      <c r="M84" s="13">
        <v>4.8073697090148926</v>
      </c>
      <c r="N84" s="19">
        <v>371717</v>
      </c>
      <c r="O84" s="19">
        <v>0</v>
      </c>
      <c r="P84" s="5"/>
    </row>
    <row r="85" spans="1:16" x14ac:dyDescent="0.3">
      <c r="A85" s="5">
        <v>114063003</v>
      </c>
      <c r="B85" s="5" t="s">
        <v>328</v>
      </c>
      <c r="C85" s="5" t="s">
        <v>626</v>
      </c>
      <c r="D85" s="5" t="s">
        <v>662</v>
      </c>
      <c r="E85" s="9">
        <v>320118.25</v>
      </c>
      <c r="F85" s="9">
        <v>340101</v>
      </c>
      <c r="G85" s="9">
        <v>2505956</v>
      </c>
      <c r="H85" s="9">
        <v>11973158</v>
      </c>
      <c r="I85" s="9">
        <v>3166175</v>
      </c>
      <c r="J85" s="13">
        <v>35.950733184814453</v>
      </c>
      <c r="K85" s="9">
        <v>3144460</v>
      </c>
      <c r="L85" s="9">
        <v>173690</v>
      </c>
      <c r="M85" s="13">
        <v>5.8466324806213379</v>
      </c>
      <c r="N85" s="19">
        <v>686905</v>
      </c>
      <c r="O85" s="19">
        <v>0</v>
      </c>
      <c r="P85" s="5"/>
    </row>
    <row r="86" spans="1:16" x14ac:dyDescent="0.3">
      <c r="A86" s="5">
        <v>114063503</v>
      </c>
      <c r="B86" s="5" t="s">
        <v>329</v>
      </c>
      <c r="C86" s="5" t="s">
        <v>626</v>
      </c>
      <c r="D86" s="5" t="s">
        <v>662</v>
      </c>
      <c r="E86" s="9">
        <v>196393.35</v>
      </c>
      <c r="F86" s="9">
        <v>0</v>
      </c>
      <c r="G86" s="9">
        <v>301327</v>
      </c>
      <c r="H86" s="9">
        <v>8886080</v>
      </c>
      <c r="I86" s="9">
        <v>497720</v>
      </c>
      <c r="J86" s="13">
        <v>5.9334602355957031</v>
      </c>
      <c r="K86" s="9">
        <v>1755650</v>
      </c>
      <c r="L86" s="9">
        <v>9485</v>
      </c>
      <c r="M86" s="13">
        <v>0.5431903600692749</v>
      </c>
      <c r="N86" s="19">
        <v>338158</v>
      </c>
      <c r="O86" s="19">
        <v>0</v>
      </c>
      <c r="P86" s="5"/>
    </row>
    <row r="87" spans="1:16" x14ac:dyDescent="0.3">
      <c r="A87" s="5">
        <v>114064003</v>
      </c>
      <c r="B87" s="5" t="s">
        <v>330</v>
      </c>
      <c r="C87" s="5" t="s">
        <v>626</v>
      </c>
      <c r="D87" s="5" t="s">
        <v>662</v>
      </c>
      <c r="E87" s="9">
        <v>135299.18</v>
      </c>
      <c r="F87" s="9">
        <v>84574</v>
      </c>
      <c r="G87" s="9">
        <v>0</v>
      </c>
      <c r="H87" s="9">
        <v>4652925</v>
      </c>
      <c r="I87" s="9">
        <v>219873</v>
      </c>
      <c r="J87" s="13">
        <v>4.9598560333251953</v>
      </c>
      <c r="K87" s="9">
        <v>1138140</v>
      </c>
      <c r="L87" s="9">
        <v>50966</v>
      </c>
      <c r="M87" s="13">
        <v>4.6879339218139648</v>
      </c>
      <c r="N87" s="19">
        <v>140805</v>
      </c>
      <c r="O87" s="19">
        <v>49802</v>
      </c>
      <c r="P87" s="5"/>
    </row>
    <row r="88" spans="1:16" x14ac:dyDescent="0.3">
      <c r="A88" s="5">
        <v>114065503</v>
      </c>
      <c r="B88" s="5" t="s">
        <v>331</v>
      </c>
      <c r="C88" s="5" t="s">
        <v>626</v>
      </c>
      <c r="D88" s="5" t="s">
        <v>662</v>
      </c>
      <c r="E88" s="9">
        <v>564839.09</v>
      </c>
      <c r="F88" s="9">
        <v>1392236</v>
      </c>
      <c r="G88" s="9">
        <v>3563451</v>
      </c>
      <c r="H88" s="9">
        <v>15552971</v>
      </c>
      <c r="I88" s="9">
        <v>5520526</v>
      </c>
      <c r="J88" s="13">
        <v>55.026725769042969</v>
      </c>
      <c r="K88" s="9">
        <v>2726480</v>
      </c>
      <c r="L88" s="9">
        <v>182339</v>
      </c>
      <c r="M88" s="13">
        <v>7.1670165061950684</v>
      </c>
      <c r="N88" s="19">
        <v>947941</v>
      </c>
      <c r="O88" s="19">
        <v>0</v>
      </c>
      <c r="P88" s="5"/>
    </row>
    <row r="89" spans="1:16" x14ac:dyDescent="0.3">
      <c r="A89" s="5">
        <v>114066503</v>
      </c>
      <c r="B89" s="5" t="s">
        <v>332</v>
      </c>
      <c r="C89" s="5" t="s">
        <v>626</v>
      </c>
      <c r="D89" s="5" t="s">
        <v>662</v>
      </c>
      <c r="E89" s="9">
        <v>74056.399999999994</v>
      </c>
      <c r="F89" s="9">
        <v>64260</v>
      </c>
      <c r="G89" s="9">
        <v>0</v>
      </c>
      <c r="H89" s="9">
        <v>4535802</v>
      </c>
      <c r="I89" s="9">
        <v>138316</v>
      </c>
      <c r="J89" s="13">
        <v>3.1453425884246826</v>
      </c>
      <c r="K89" s="9">
        <v>1306347</v>
      </c>
      <c r="L89" s="9">
        <v>28449</v>
      </c>
      <c r="M89" s="13">
        <v>2.226233959197998</v>
      </c>
      <c r="N89" s="19">
        <v>206179</v>
      </c>
      <c r="O89" s="19">
        <v>93976</v>
      </c>
      <c r="P89" s="5"/>
    </row>
    <row r="90" spans="1:16" x14ac:dyDescent="0.3">
      <c r="A90" s="5">
        <v>114067002</v>
      </c>
      <c r="B90" s="5" t="s">
        <v>333</v>
      </c>
      <c r="C90" s="5" t="s">
        <v>626</v>
      </c>
      <c r="D90" s="5" t="s">
        <v>662</v>
      </c>
      <c r="E90" s="9">
        <v>6541182.8499999996</v>
      </c>
      <c r="F90" s="9">
        <v>752324</v>
      </c>
      <c r="G90" s="9">
        <v>38023629</v>
      </c>
      <c r="H90" s="9">
        <v>247266951</v>
      </c>
      <c r="I90" s="9">
        <v>45317144</v>
      </c>
      <c r="J90" s="13">
        <v>22.43980598449707</v>
      </c>
      <c r="K90" s="9">
        <v>20678608</v>
      </c>
      <c r="L90" s="9">
        <v>1360128</v>
      </c>
      <c r="M90" s="13">
        <v>7.0405540466308594</v>
      </c>
      <c r="N90" s="19">
        <v>4785693</v>
      </c>
      <c r="O90" s="19">
        <v>0</v>
      </c>
      <c r="P90" s="5"/>
    </row>
    <row r="91" spans="1:16" x14ac:dyDescent="0.3">
      <c r="A91" s="5">
        <v>114067503</v>
      </c>
      <c r="B91" s="5" t="s">
        <v>335</v>
      </c>
      <c r="C91" s="5" t="s">
        <v>626</v>
      </c>
      <c r="D91" s="5" t="s">
        <v>662</v>
      </c>
      <c r="E91" s="9">
        <v>161666.35</v>
      </c>
      <c r="F91" s="9">
        <v>184326</v>
      </c>
      <c r="G91" s="9">
        <v>159766</v>
      </c>
      <c r="H91" s="9">
        <v>4563646</v>
      </c>
      <c r="I91" s="9">
        <v>505758</v>
      </c>
      <c r="J91" s="13">
        <v>12.463577270507813</v>
      </c>
      <c r="K91" s="9">
        <v>1298952</v>
      </c>
      <c r="L91" s="9">
        <v>-1203</v>
      </c>
      <c r="M91" s="13">
        <v>-9.2527426779270172E-2</v>
      </c>
      <c r="N91" s="19">
        <v>197972</v>
      </c>
      <c r="O91" s="19">
        <v>0</v>
      </c>
      <c r="P91" s="5"/>
    </row>
    <row r="92" spans="1:16" x14ac:dyDescent="0.3">
      <c r="A92" s="5">
        <v>114068003</v>
      </c>
      <c r="B92" s="5" t="s">
        <v>336</v>
      </c>
      <c r="C92" s="5" t="s">
        <v>626</v>
      </c>
      <c r="D92" s="5" t="s">
        <v>662</v>
      </c>
      <c r="E92" s="9">
        <v>129187.08</v>
      </c>
      <c r="F92" s="9">
        <v>0</v>
      </c>
      <c r="G92" s="9">
        <v>0</v>
      </c>
      <c r="H92" s="9">
        <v>5256831</v>
      </c>
      <c r="I92" s="9">
        <v>129187</v>
      </c>
      <c r="J92" s="13">
        <v>2.5194222927093506</v>
      </c>
      <c r="K92" s="9">
        <v>1005968</v>
      </c>
      <c r="L92" s="9">
        <v>1228</v>
      </c>
      <c r="M92" s="13">
        <v>0.12222067266702652</v>
      </c>
      <c r="N92" s="19">
        <v>200065</v>
      </c>
      <c r="O92" s="19">
        <v>25287</v>
      </c>
      <c r="P92" s="5"/>
    </row>
    <row r="93" spans="1:16" x14ac:dyDescent="0.3">
      <c r="A93" s="5">
        <v>114068103</v>
      </c>
      <c r="B93" s="5" t="s">
        <v>337</v>
      </c>
      <c r="C93" s="5" t="s">
        <v>626</v>
      </c>
      <c r="D93" s="5" t="s">
        <v>662</v>
      </c>
      <c r="E93" s="9">
        <v>268321.13</v>
      </c>
      <c r="F93" s="9">
        <v>277490</v>
      </c>
      <c r="G93" s="9">
        <v>156560</v>
      </c>
      <c r="H93" s="9">
        <v>8349557</v>
      </c>
      <c r="I93" s="9">
        <v>702371</v>
      </c>
      <c r="J93" s="13">
        <v>9.1846990585327148</v>
      </c>
      <c r="K93" s="9">
        <v>2231153</v>
      </c>
      <c r="L93" s="9">
        <v>134365</v>
      </c>
      <c r="M93" s="13">
        <v>6.408134937286377</v>
      </c>
      <c r="N93" s="19">
        <v>329551</v>
      </c>
      <c r="O93" s="19">
        <v>0</v>
      </c>
      <c r="P93" s="5"/>
    </row>
    <row r="94" spans="1:16" x14ac:dyDescent="0.3">
      <c r="A94" s="5">
        <v>114069103</v>
      </c>
      <c r="B94" s="5" t="s">
        <v>338</v>
      </c>
      <c r="C94" s="5" t="s">
        <v>626</v>
      </c>
      <c r="D94" s="5" t="s">
        <v>662</v>
      </c>
      <c r="E94" s="9">
        <v>567977.01</v>
      </c>
      <c r="F94" s="9">
        <v>402812</v>
      </c>
      <c r="G94" s="9">
        <v>2477198</v>
      </c>
      <c r="H94" s="9">
        <v>16043230</v>
      </c>
      <c r="I94" s="9">
        <v>3447987</v>
      </c>
      <c r="J94" s="13">
        <v>27.375310897827148</v>
      </c>
      <c r="K94" s="9">
        <v>3654821</v>
      </c>
      <c r="L94" s="9">
        <v>246913</v>
      </c>
      <c r="M94" s="13">
        <v>7.245295524597168</v>
      </c>
      <c r="N94" s="19">
        <v>579495</v>
      </c>
      <c r="O94" s="19">
        <v>0</v>
      </c>
      <c r="P94" s="5"/>
    </row>
    <row r="95" spans="1:16" x14ac:dyDescent="0.3">
      <c r="A95" s="5">
        <v>114069353</v>
      </c>
      <c r="B95" s="5" t="s">
        <v>339</v>
      </c>
      <c r="C95" s="5" t="s">
        <v>626</v>
      </c>
      <c r="D95" s="5" t="s">
        <v>662</v>
      </c>
      <c r="E95" s="9">
        <v>167814.87</v>
      </c>
      <c r="F95" s="9">
        <v>182064</v>
      </c>
      <c r="G95" s="9">
        <v>0</v>
      </c>
      <c r="H95" s="9">
        <v>3272458</v>
      </c>
      <c r="I95" s="9">
        <v>349879</v>
      </c>
      <c r="J95" s="13">
        <v>11.971584320068359</v>
      </c>
      <c r="K95" s="9">
        <v>1014844</v>
      </c>
      <c r="L95" s="9">
        <v>824</v>
      </c>
      <c r="M95" s="13">
        <v>8.1260725855827332E-2</v>
      </c>
      <c r="N95" s="19">
        <v>139739</v>
      </c>
      <c r="O95" s="19">
        <v>0</v>
      </c>
      <c r="P95" s="5"/>
    </row>
    <row r="96" spans="1:16" x14ac:dyDescent="0.3">
      <c r="A96" s="5">
        <v>108070502</v>
      </c>
      <c r="B96" s="5" t="s">
        <v>192</v>
      </c>
      <c r="C96" s="5" t="s">
        <v>608</v>
      </c>
      <c r="D96" s="5" t="s">
        <v>662</v>
      </c>
      <c r="E96" s="9">
        <v>835286.29</v>
      </c>
      <c r="F96" s="9">
        <v>0</v>
      </c>
      <c r="G96" s="9">
        <v>5798674</v>
      </c>
      <c r="H96" s="9">
        <v>54845332</v>
      </c>
      <c r="I96" s="9">
        <v>6633960</v>
      </c>
      <c r="J96" s="13">
        <v>13.76015567779541</v>
      </c>
      <c r="K96" s="9">
        <v>6607518</v>
      </c>
      <c r="L96" s="9">
        <v>197892</v>
      </c>
      <c r="M96" s="13">
        <v>3.087418794631958</v>
      </c>
      <c r="N96" s="19">
        <v>1485051</v>
      </c>
      <c r="O96" s="19">
        <v>0</v>
      </c>
      <c r="P96" s="5"/>
    </row>
    <row r="97" spans="1:16" x14ac:dyDescent="0.3">
      <c r="A97" s="5">
        <v>108071003</v>
      </c>
      <c r="B97" s="5" t="s">
        <v>194</v>
      </c>
      <c r="C97" s="5" t="s">
        <v>608</v>
      </c>
      <c r="D97" s="5" t="s">
        <v>662</v>
      </c>
      <c r="E97" s="9">
        <v>92474.21</v>
      </c>
      <c r="F97" s="9">
        <v>0</v>
      </c>
      <c r="G97" s="9">
        <v>273242</v>
      </c>
      <c r="H97" s="9">
        <v>7977128</v>
      </c>
      <c r="I97" s="9">
        <v>365716</v>
      </c>
      <c r="J97" s="13">
        <v>4.804837703704834</v>
      </c>
      <c r="K97" s="9">
        <v>945461</v>
      </c>
      <c r="L97" s="9">
        <v>29428</v>
      </c>
      <c r="M97" s="13">
        <v>3.2125480175018311</v>
      </c>
      <c r="N97" s="19">
        <v>206209</v>
      </c>
      <c r="O97" s="19">
        <v>102190</v>
      </c>
      <c r="P97" s="5"/>
    </row>
    <row r="98" spans="1:16" x14ac:dyDescent="0.3">
      <c r="A98" s="5">
        <v>108071504</v>
      </c>
      <c r="B98" s="5" t="s">
        <v>195</v>
      </c>
      <c r="C98" s="5" t="s">
        <v>608</v>
      </c>
      <c r="D98" s="5" t="s">
        <v>662</v>
      </c>
      <c r="E98" s="9">
        <v>99507.57</v>
      </c>
      <c r="F98" s="9">
        <v>0</v>
      </c>
      <c r="G98" s="9">
        <v>533400</v>
      </c>
      <c r="H98" s="9">
        <v>7005697</v>
      </c>
      <c r="I98" s="9">
        <v>632908</v>
      </c>
      <c r="J98" s="13">
        <v>9.9314126968383789</v>
      </c>
      <c r="K98" s="9">
        <v>711534</v>
      </c>
      <c r="L98" s="9">
        <v>18259</v>
      </c>
      <c r="M98" s="13">
        <v>2.6337311267852783</v>
      </c>
      <c r="N98" s="19">
        <v>173060</v>
      </c>
      <c r="O98" s="19">
        <v>0</v>
      </c>
      <c r="P98" s="5"/>
    </row>
    <row r="99" spans="1:16" x14ac:dyDescent="0.3">
      <c r="A99" s="5">
        <v>108073503</v>
      </c>
      <c r="B99" s="5" t="s">
        <v>196</v>
      </c>
      <c r="C99" s="5" t="s">
        <v>608</v>
      </c>
      <c r="D99" s="5" t="s">
        <v>662</v>
      </c>
      <c r="E99" s="9">
        <v>210030.64</v>
      </c>
      <c r="F99" s="9">
        <v>0</v>
      </c>
      <c r="G99" s="9">
        <v>562207</v>
      </c>
      <c r="H99" s="9">
        <v>14286008</v>
      </c>
      <c r="I99" s="9">
        <v>772238</v>
      </c>
      <c r="J99" s="13">
        <v>5.7144527435302734</v>
      </c>
      <c r="K99" s="9">
        <v>2440013</v>
      </c>
      <c r="L99" s="9">
        <v>39259</v>
      </c>
      <c r="M99" s="13">
        <v>1.6352778673171997</v>
      </c>
      <c r="N99" s="19">
        <v>421318</v>
      </c>
      <c r="O99" s="19">
        <v>0</v>
      </c>
      <c r="P99" s="5"/>
    </row>
    <row r="100" spans="1:16" x14ac:dyDescent="0.3">
      <c r="A100" s="5">
        <v>108077503</v>
      </c>
      <c r="B100" s="5" t="s">
        <v>197</v>
      </c>
      <c r="C100" s="5" t="s">
        <v>608</v>
      </c>
      <c r="D100" s="5" t="s">
        <v>662</v>
      </c>
      <c r="E100" s="9">
        <v>126953.79</v>
      </c>
      <c r="F100" s="9">
        <v>0</v>
      </c>
      <c r="G100" s="9">
        <v>773465</v>
      </c>
      <c r="H100" s="9">
        <v>9620289</v>
      </c>
      <c r="I100" s="9">
        <v>900419</v>
      </c>
      <c r="J100" s="13">
        <v>10.32606029510498</v>
      </c>
      <c r="K100" s="9">
        <v>1358985</v>
      </c>
      <c r="L100" s="9">
        <v>39118</v>
      </c>
      <c r="M100" s="13">
        <v>2.9637835025787354</v>
      </c>
      <c r="N100" s="19">
        <v>291450</v>
      </c>
      <c r="O100" s="19">
        <v>80571</v>
      </c>
      <c r="P100" s="5"/>
    </row>
    <row r="101" spans="1:16" x14ac:dyDescent="0.3">
      <c r="A101" s="5">
        <v>108078003</v>
      </c>
      <c r="B101" s="5" t="s">
        <v>198</v>
      </c>
      <c r="C101" s="5" t="s">
        <v>608</v>
      </c>
      <c r="D101" s="5" t="s">
        <v>662</v>
      </c>
      <c r="E101" s="9">
        <v>126677.93</v>
      </c>
      <c r="F101" s="9">
        <v>0</v>
      </c>
      <c r="G101" s="9">
        <v>371798</v>
      </c>
      <c r="H101" s="9">
        <v>10765129</v>
      </c>
      <c r="I101" s="9">
        <v>498476</v>
      </c>
      <c r="J101" s="13">
        <v>4.8552923202514648</v>
      </c>
      <c r="K101" s="9">
        <v>1644302</v>
      </c>
      <c r="L101" s="9">
        <v>24364</v>
      </c>
      <c r="M101" s="13">
        <v>1.5040081739425659</v>
      </c>
      <c r="N101" s="19">
        <v>308378</v>
      </c>
      <c r="O101" s="19">
        <v>107238</v>
      </c>
      <c r="P101" s="5"/>
    </row>
    <row r="102" spans="1:16" x14ac:dyDescent="0.3">
      <c r="A102" s="5">
        <v>108079004</v>
      </c>
      <c r="B102" s="5" t="s">
        <v>199</v>
      </c>
      <c r="C102" s="5" t="s">
        <v>608</v>
      </c>
      <c r="D102" s="5" t="s">
        <v>662</v>
      </c>
      <c r="E102" s="9">
        <v>68695.58</v>
      </c>
      <c r="F102" s="9">
        <v>0</v>
      </c>
      <c r="G102" s="9">
        <v>340645</v>
      </c>
      <c r="H102" s="9">
        <v>4468574</v>
      </c>
      <c r="I102" s="9">
        <v>409341</v>
      </c>
      <c r="J102" s="13">
        <v>10.084196090698242</v>
      </c>
      <c r="K102" s="9">
        <v>444522</v>
      </c>
      <c r="L102" s="9">
        <v>15666</v>
      </c>
      <c r="M102" s="13">
        <v>3.6529743671417236</v>
      </c>
      <c r="N102" s="19">
        <v>102791</v>
      </c>
      <c r="O102" s="19">
        <v>41534</v>
      </c>
      <c r="P102" s="5"/>
    </row>
    <row r="103" spans="1:16" x14ac:dyDescent="0.3">
      <c r="A103" s="5">
        <v>117080503</v>
      </c>
      <c r="B103" s="5" t="s">
        <v>386</v>
      </c>
      <c r="C103" s="5" t="s">
        <v>635</v>
      </c>
      <c r="D103" s="5" t="s">
        <v>662</v>
      </c>
      <c r="E103" s="9">
        <v>274400.5</v>
      </c>
      <c r="F103" s="9">
        <v>178953</v>
      </c>
      <c r="G103" s="9">
        <v>160614</v>
      </c>
      <c r="H103" s="9">
        <v>14265354</v>
      </c>
      <c r="I103" s="9">
        <v>613968</v>
      </c>
      <c r="J103" s="13">
        <v>4.4974775314331055</v>
      </c>
      <c r="K103" s="9">
        <v>2148835</v>
      </c>
      <c r="L103" s="9">
        <v>104024</v>
      </c>
      <c r="M103" s="13">
        <v>5.0872182846069336</v>
      </c>
      <c r="N103" s="19">
        <v>418272</v>
      </c>
      <c r="O103" s="19">
        <v>72479</v>
      </c>
      <c r="P103" s="5"/>
    </row>
    <row r="104" spans="1:16" x14ac:dyDescent="0.3">
      <c r="A104" s="5">
        <v>117081003</v>
      </c>
      <c r="B104" s="5" t="s">
        <v>388</v>
      </c>
      <c r="C104" s="5" t="s">
        <v>635</v>
      </c>
      <c r="D104" s="5" t="s">
        <v>662</v>
      </c>
      <c r="E104" s="9">
        <v>137355.26</v>
      </c>
      <c r="F104" s="9">
        <v>0</v>
      </c>
      <c r="G104" s="9">
        <v>215499</v>
      </c>
      <c r="H104" s="9">
        <v>8685737</v>
      </c>
      <c r="I104" s="9">
        <v>352854</v>
      </c>
      <c r="J104" s="13">
        <v>4.2344770431518555</v>
      </c>
      <c r="K104" s="9">
        <v>876170</v>
      </c>
      <c r="L104" s="9">
        <v>27514</v>
      </c>
      <c r="M104" s="13">
        <v>3.2420675754547119</v>
      </c>
      <c r="N104" s="19">
        <v>203216</v>
      </c>
      <c r="O104" s="19">
        <v>18005</v>
      </c>
      <c r="P104" s="5"/>
    </row>
    <row r="105" spans="1:16" x14ac:dyDescent="0.3">
      <c r="A105" s="5">
        <v>117083004</v>
      </c>
      <c r="B105" s="5" t="s">
        <v>389</v>
      </c>
      <c r="C105" s="5" t="s">
        <v>635</v>
      </c>
      <c r="D105" s="5" t="s">
        <v>662</v>
      </c>
      <c r="E105" s="9">
        <v>72573.72</v>
      </c>
      <c r="F105" s="9">
        <v>0</v>
      </c>
      <c r="G105" s="9">
        <v>104064</v>
      </c>
      <c r="H105" s="9">
        <v>6642756</v>
      </c>
      <c r="I105" s="9">
        <v>176638</v>
      </c>
      <c r="J105" s="13">
        <v>2.7317471504211426</v>
      </c>
      <c r="K105" s="9">
        <v>702387</v>
      </c>
      <c r="L105" s="9">
        <v>20605</v>
      </c>
      <c r="M105" s="13">
        <v>3.0222270488739014</v>
      </c>
      <c r="N105" s="19">
        <v>165568</v>
      </c>
      <c r="O105" s="19">
        <v>62253</v>
      </c>
      <c r="P105" s="5"/>
    </row>
    <row r="106" spans="1:16" x14ac:dyDescent="0.3">
      <c r="A106" s="5">
        <v>117086003</v>
      </c>
      <c r="B106" s="5" t="s">
        <v>390</v>
      </c>
      <c r="C106" s="5" t="s">
        <v>635</v>
      </c>
      <c r="D106" s="5" t="s">
        <v>662</v>
      </c>
      <c r="E106" s="9">
        <v>157548.62</v>
      </c>
      <c r="F106" s="9">
        <v>173454</v>
      </c>
      <c r="G106" s="9">
        <v>120067</v>
      </c>
      <c r="H106" s="9">
        <v>7650193</v>
      </c>
      <c r="I106" s="9">
        <v>451070</v>
      </c>
      <c r="J106" s="13">
        <v>6.2656245231628418</v>
      </c>
      <c r="K106" s="9">
        <v>1092611</v>
      </c>
      <c r="L106" s="9">
        <v>41263</v>
      </c>
      <c r="M106" s="13">
        <v>3.9247708320617676</v>
      </c>
      <c r="N106" s="19">
        <v>201990</v>
      </c>
      <c r="O106" s="19">
        <v>0</v>
      </c>
      <c r="P106" s="5"/>
    </row>
    <row r="107" spans="1:16" x14ac:dyDescent="0.3">
      <c r="A107" s="5">
        <v>117086503</v>
      </c>
      <c r="B107" s="5" t="s">
        <v>391</v>
      </c>
      <c r="C107" s="5" t="s">
        <v>635</v>
      </c>
      <c r="D107" s="5" t="s">
        <v>662</v>
      </c>
      <c r="E107" s="9">
        <v>285315.46999999997</v>
      </c>
      <c r="F107" s="9">
        <v>0</v>
      </c>
      <c r="G107" s="9">
        <v>1146653</v>
      </c>
      <c r="H107" s="9">
        <v>10785661</v>
      </c>
      <c r="I107" s="9">
        <v>1431968</v>
      </c>
      <c r="J107" s="13">
        <v>15.30911922454834</v>
      </c>
      <c r="K107" s="9">
        <v>1417094</v>
      </c>
      <c r="L107" s="9">
        <v>48533</v>
      </c>
      <c r="M107" s="13">
        <v>3.5462796688079834</v>
      </c>
      <c r="N107" s="19">
        <v>290449</v>
      </c>
      <c r="O107" s="19">
        <v>0</v>
      </c>
      <c r="P107" s="5"/>
    </row>
    <row r="108" spans="1:16" x14ac:dyDescent="0.3">
      <c r="A108" s="5">
        <v>117086653</v>
      </c>
      <c r="B108" s="5" t="s">
        <v>392</v>
      </c>
      <c r="C108" s="5" t="s">
        <v>635</v>
      </c>
      <c r="D108" s="5" t="s">
        <v>662</v>
      </c>
      <c r="E108" s="9">
        <v>179471.55</v>
      </c>
      <c r="F108" s="9">
        <v>0</v>
      </c>
      <c r="G108" s="9">
        <v>672980</v>
      </c>
      <c r="H108" s="9">
        <v>11553149</v>
      </c>
      <c r="I108" s="9">
        <v>852452</v>
      </c>
      <c r="J108" s="13">
        <v>7.9663224220275879</v>
      </c>
      <c r="K108" s="9">
        <v>1404907</v>
      </c>
      <c r="L108" s="9">
        <v>41631</v>
      </c>
      <c r="M108" s="13">
        <v>3.0537469387054443</v>
      </c>
      <c r="N108" s="19">
        <v>310736</v>
      </c>
      <c r="O108" s="19">
        <v>77651</v>
      </c>
      <c r="P108" s="5"/>
    </row>
    <row r="109" spans="1:16" x14ac:dyDescent="0.3">
      <c r="A109" s="5">
        <v>117089003</v>
      </c>
      <c r="B109" s="5" t="s">
        <v>393</v>
      </c>
      <c r="C109" s="5" t="s">
        <v>635</v>
      </c>
      <c r="D109" s="5" t="s">
        <v>662</v>
      </c>
      <c r="E109" s="9">
        <v>170323.49</v>
      </c>
      <c r="F109" s="9">
        <v>0</v>
      </c>
      <c r="G109" s="9">
        <v>572017</v>
      </c>
      <c r="H109" s="9">
        <v>9260859</v>
      </c>
      <c r="I109" s="9">
        <v>742340</v>
      </c>
      <c r="J109" s="13">
        <v>8.7144260406494141</v>
      </c>
      <c r="K109" s="9">
        <v>1234026</v>
      </c>
      <c r="L109" s="9">
        <v>26931</v>
      </c>
      <c r="M109" s="13">
        <v>2.2310588359832764</v>
      </c>
      <c r="N109" s="19">
        <v>231038</v>
      </c>
      <c r="O109" s="19">
        <v>0</v>
      </c>
      <c r="P109" s="5"/>
    </row>
    <row r="110" spans="1:16" x14ac:dyDescent="0.3">
      <c r="A110" s="5">
        <v>122091002</v>
      </c>
      <c r="B110" s="5" t="s">
        <v>476</v>
      </c>
      <c r="C110" s="5" t="s">
        <v>649</v>
      </c>
      <c r="D110" s="5" t="s">
        <v>662</v>
      </c>
      <c r="E110" s="9">
        <v>898410.79</v>
      </c>
      <c r="F110" s="9">
        <v>0</v>
      </c>
      <c r="G110" s="9">
        <v>3231214</v>
      </c>
      <c r="H110" s="9">
        <v>24379471</v>
      </c>
      <c r="I110" s="9">
        <v>4129625</v>
      </c>
      <c r="J110" s="13">
        <v>20.393365859985352</v>
      </c>
      <c r="K110" s="9">
        <v>5623193</v>
      </c>
      <c r="L110" s="9">
        <v>278154</v>
      </c>
      <c r="M110" s="13">
        <v>5.2039656639099121</v>
      </c>
      <c r="N110" s="19">
        <v>584234</v>
      </c>
      <c r="O110" s="19">
        <v>0</v>
      </c>
      <c r="P110" s="5"/>
    </row>
    <row r="111" spans="1:16" x14ac:dyDescent="0.3">
      <c r="A111" s="5">
        <v>122091303</v>
      </c>
      <c r="B111" s="5" t="s">
        <v>477</v>
      </c>
      <c r="C111" s="5" t="s">
        <v>649</v>
      </c>
      <c r="D111" s="5" t="s">
        <v>662</v>
      </c>
      <c r="E111" s="9">
        <v>154552.01</v>
      </c>
      <c r="F111" s="9">
        <v>0</v>
      </c>
      <c r="G111" s="9">
        <v>477775</v>
      </c>
      <c r="H111" s="9">
        <v>8454939</v>
      </c>
      <c r="I111" s="9">
        <v>632327</v>
      </c>
      <c r="J111" s="13">
        <v>8.0833234786987305</v>
      </c>
      <c r="K111" s="9">
        <v>1335012</v>
      </c>
      <c r="L111" s="9">
        <v>49525</v>
      </c>
      <c r="M111" s="13">
        <v>3.8526256084442139</v>
      </c>
      <c r="N111" s="19">
        <v>218128</v>
      </c>
      <c r="O111" s="19">
        <v>0</v>
      </c>
      <c r="P111" s="5"/>
    </row>
    <row r="112" spans="1:16" x14ac:dyDescent="0.3">
      <c r="A112" s="5">
        <v>122091352</v>
      </c>
      <c r="B112" s="5" t="s">
        <v>478</v>
      </c>
      <c r="C112" s="5" t="s">
        <v>649</v>
      </c>
      <c r="D112" s="5" t="s">
        <v>662</v>
      </c>
      <c r="E112" s="9">
        <v>732877.9</v>
      </c>
      <c r="F112" s="9">
        <v>3134228</v>
      </c>
      <c r="G112" s="9">
        <v>3361574</v>
      </c>
      <c r="H112" s="9">
        <v>33778312</v>
      </c>
      <c r="I112" s="9">
        <v>7228680</v>
      </c>
      <c r="J112" s="13">
        <v>27.227043151855469</v>
      </c>
      <c r="K112" s="9">
        <v>6071994</v>
      </c>
      <c r="L112" s="9">
        <v>236161</v>
      </c>
      <c r="M112" s="13">
        <v>4.0467400550842285</v>
      </c>
      <c r="N112" s="19">
        <v>1029712</v>
      </c>
      <c r="O112" s="19">
        <v>0</v>
      </c>
      <c r="P112" s="5"/>
    </row>
    <row r="113" spans="1:16" x14ac:dyDescent="0.3">
      <c r="A113" s="5">
        <v>122092002</v>
      </c>
      <c r="B113" s="5" t="s">
        <v>480</v>
      </c>
      <c r="C113" s="5" t="s">
        <v>649</v>
      </c>
      <c r="D113" s="5" t="s">
        <v>662</v>
      </c>
      <c r="E113" s="9">
        <v>342824.89</v>
      </c>
      <c r="F113" s="9">
        <v>0</v>
      </c>
      <c r="G113" s="9">
        <v>0</v>
      </c>
      <c r="H113" s="9">
        <v>15488726</v>
      </c>
      <c r="I113" s="9">
        <v>342825</v>
      </c>
      <c r="J113" s="13">
        <v>2.2634837627410889</v>
      </c>
      <c r="K113" s="9">
        <v>3583587</v>
      </c>
      <c r="L113" s="9">
        <v>118043</v>
      </c>
      <c r="M113" s="13">
        <v>3.4061896800994873</v>
      </c>
      <c r="N113" s="19">
        <v>380367</v>
      </c>
      <c r="O113" s="19">
        <v>0</v>
      </c>
      <c r="P113" s="5"/>
    </row>
    <row r="114" spans="1:16" x14ac:dyDescent="0.3">
      <c r="A114" s="5">
        <v>122092102</v>
      </c>
      <c r="B114" s="5" t="s">
        <v>481</v>
      </c>
      <c r="C114" s="5" t="s">
        <v>649</v>
      </c>
      <c r="D114" s="5" t="s">
        <v>662</v>
      </c>
      <c r="E114" s="9">
        <v>669894.25</v>
      </c>
      <c r="F114" s="9">
        <v>0</v>
      </c>
      <c r="G114" s="9">
        <v>0</v>
      </c>
      <c r="H114" s="9">
        <v>23503561</v>
      </c>
      <c r="I114" s="9">
        <v>669893</v>
      </c>
      <c r="J114" s="13">
        <v>2.9337949752807617</v>
      </c>
      <c r="K114" s="9">
        <v>7831817</v>
      </c>
      <c r="L114" s="9">
        <v>105191</v>
      </c>
      <c r="M114" s="13">
        <v>1.3614091873168945</v>
      </c>
      <c r="N114" s="19">
        <v>1024042</v>
      </c>
      <c r="O114" s="19">
        <v>0</v>
      </c>
      <c r="P114" s="5"/>
    </row>
    <row r="115" spans="1:16" x14ac:dyDescent="0.3">
      <c r="A115" s="5">
        <v>122092353</v>
      </c>
      <c r="B115" s="5" t="s">
        <v>482</v>
      </c>
      <c r="C115" s="5" t="s">
        <v>649</v>
      </c>
      <c r="D115" s="5" t="s">
        <v>662</v>
      </c>
      <c r="E115" s="9">
        <v>327741.18</v>
      </c>
      <c r="F115" s="9">
        <v>0</v>
      </c>
      <c r="G115" s="9">
        <v>0</v>
      </c>
      <c r="H115" s="9">
        <v>17388102</v>
      </c>
      <c r="I115" s="9">
        <v>327742</v>
      </c>
      <c r="J115" s="13">
        <v>1.9210731983184814</v>
      </c>
      <c r="K115" s="9">
        <v>6654871</v>
      </c>
      <c r="L115" s="9">
        <v>65345</v>
      </c>
      <c r="M115" s="13">
        <v>0.99164944887161255</v>
      </c>
      <c r="N115" s="19">
        <v>416762</v>
      </c>
      <c r="O115" s="19">
        <v>0</v>
      </c>
      <c r="P115" s="5"/>
    </row>
    <row r="116" spans="1:16" x14ac:dyDescent="0.3">
      <c r="A116" s="5">
        <v>122097203</v>
      </c>
      <c r="B116" s="5" t="s">
        <v>484</v>
      </c>
      <c r="C116" s="5" t="s">
        <v>649</v>
      </c>
      <c r="D116" s="5" t="s">
        <v>662</v>
      </c>
      <c r="E116" s="9">
        <v>45938.14</v>
      </c>
      <c r="F116" s="9">
        <v>190835</v>
      </c>
      <c r="G116" s="9">
        <v>0</v>
      </c>
      <c r="H116" s="9">
        <v>3702984</v>
      </c>
      <c r="I116" s="9">
        <v>236773</v>
      </c>
      <c r="J116" s="13">
        <v>6.8308882713317871</v>
      </c>
      <c r="K116" s="9">
        <v>968608</v>
      </c>
      <c r="L116" s="9">
        <v>31213</v>
      </c>
      <c r="M116" s="13">
        <v>3.3297595977783203</v>
      </c>
      <c r="N116" s="19">
        <v>1119607</v>
      </c>
      <c r="O116" s="19">
        <v>0</v>
      </c>
      <c r="P116" s="5"/>
    </row>
    <row r="117" spans="1:16" x14ac:dyDescent="0.3">
      <c r="A117" s="5">
        <v>122097502</v>
      </c>
      <c r="B117" s="5" t="s">
        <v>485</v>
      </c>
      <c r="C117" s="5" t="s">
        <v>649</v>
      </c>
      <c r="D117" s="5" t="s">
        <v>662</v>
      </c>
      <c r="E117" s="9">
        <v>572214.23</v>
      </c>
      <c r="F117" s="9">
        <v>0</v>
      </c>
      <c r="G117" s="9">
        <v>581927</v>
      </c>
      <c r="H117" s="9">
        <v>19326162</v>
      </c>
      <c r="I117" s="9">
        <v>1154142</v>
      </c>
      <c r="J117" s="13">
        <v>6.351203441619873</v>
      </c>
      <c r="K117" s="9">
        <v>7635868</v>
      </c>
      <c r="L117" s="9">
        <v>280641</v>
      </c>
      <c r="M117" s="13">
        <v>3.8155314922332764</v>
      </c>
      <c r="N117" s="19">
        <v>663751</v>
      </c>
      <c r="O117" s="19">
        <v>0</v>
      </c>
      <c r="P117" s="5"/>
    </row>
    <row r="118" spans="1:16" x14ac:dyDescent="0.3">
      <c r="A118" s="5">
        <v>122097604</v>
      </c>
      <c r="B118" s="5" t="s">
        <v>486</v>
      </c>
      <c r="C118" s="5" t="s">
        <v>649</v>
      </c>
      <c r="D118" s="5" t="s">
        <v>662</v>
      </c>
      <c r="E118" s="9">
        <v>28653.43</v>
      </c>
      <c r="F118" s="9">
        <v>0</v>
      </c>
      <c r="G118" s="9">
        <v>0</v>
      </c>
      <c r="H118" s="9">
        <v>1436198</v>
      </c>
      <c r="I118" s="9">
        <v>28653</v>
      </c>
      <c r="J118" s="13">
        <v>2.0356719493865967</v>
      </c>
      <c r="K118" s="9">
        <v>536972</v>
      </c>
      <c r="L118" s="9">
        <v>5450</v>
      </c>
      <c r="M118" s="13">
        <v>1.0253573656082153</v>
      </c>
      <c r="N118" s="19">
        <v>49442</v>
      </c>
      <c r="O118" s="19">
        <v>0</v>
      </c>
      <c r="P118" s="5"/>
    </row>
    <row r="119" spans="1:16" x14ac:dyDescent="0.3">
      <c r="A119" s="5">
        <v>122098003</v>
      </c>
      <c r="B119" s="5" t="s">
        <v>487</v>
      </c>
      <c r="C119" s="5" t="s">
        <v>649</v>
      </c>
      <c r="D119" s="5" t="s">
        <v>662</v>
      </c>
      <c r="E119" s="9">
        <v>47569.22</v>
      </c>
      <c r="F119" s="9">
        <v>0</v>
      </c>
      <c r="G119" s="9">
        <v>0</v>
      </c>
      <c r="H119" s="9">
        <v>3345646</v>
      </c>
      <c r="I119" s="9">
        <v>47569</v>
      </c>
      <c r="J119" s="13">
        <v>1.4423253536224365</v>
      </c>
      <c r="K119" s="9">
        <v>1052632</v>
      </c>
      <c r="L119" s="9">
        <v>8329</v>
      </c>
      <c r="M119" s="13">
        <v>0.79756546020507813</v>
      </c>
      <c r="N119" s="19">
        <v>67213</v>
      </c>
      <c r="O119" s="19">
        <v>0</v>
      </c>
      <c r="P119" s="5"/>
    </row>
    <row r="120" spans="1:16" x14ac:dyDescent="0.3">
      <c r="A120" s="5">
        <v>122098103</v>
      </c>
      <c r="B120" s="5" t="s">
        <v>488</v>
      </c>
      <c r="C120" s="5" t="s">
        <v>649</v>
      </c>
      <c r="D120" s="5" t="s">
        <v>662</v>
      </c>
      <c r="E120" s="9">
        <v>352078.98</v>
      </c>
      <c r="F120" s="9">
        <v>0</v>
      </c>
      <c r="G120" s="9">
        <v>389380</v>
      </c>
      <c r="H120" s="9">
        <v>13962329</v>
      </c>
      <c r="I120" s="9">
        <v>741459</v>
      </c>
      <c r="J120" s="13">
        <v>5.6082468032836914</v>
      </c>
      <c r="K120" s="9">
        <v>4067416</v>
      </c>
      <c r="L120" s="9">
        <v>80134</v>
      </c>
      <c r="M120" s="13">
        <v>2.009739875793457</v>
      </c>
      <c r="N120" s="19">
        <v>625645</v>
      </c>
      <c r="O120" s="19">
        <v>0</v>
      </c>
      <c r="P120" s="5"/>
    </row>
    <row r="121" spans="1:16" x14ac:dyDescent="0.3">
      <c r="A121" s="5">
        <v>122098202</v>
      </c>
      <c r="B121" s="5" t="s">
        <v>489</v>
      </c>
      <c r="C121" s="5" t="s">
        <v>649</v>
      </c>
      <c r="D121" s="5" t="s">
        <v>662</v>
      </c>
      <c r="E121" s="9">
        <v>488239</v>
      </c>
      <c r="F121" s="9">
        <v>0</v>
      </c>
      <c r="G121" s="9">
        <v>0</v>
      </c>
      <c r="H121" s="9">
        <v>20319738</v>
      </c>
      <c r="I121" s="9">
        <v>488238</v>
      </c>
      <c r="J121" s="13">
        <v>2.4619317054748535</v>
      </c>
      <c r="K121" s="9">
        <v>6742373</v>
      </c>
      <c r="L121" s="9">
        <v>371344</v>
      </c>
      <c r="M121" s="13">
        <v>5.8286347389221191</v>
      </c>
      <c r="N121" s="19">
        <v>783733</v>
      </c>
      <c r="O121" s="19">
        <v>0</v>
      </c>
      <c r="P121" s="5"/>
    </row>
    <row r="122" spans="1:16" x14ac:dyDescent="0.3">
      <c r="A122" s="5">
        <v>122098403</v>
      </c>
      <c r="B122" s="5" t="s">
        <v>490</v>
      </c>
      <c r="C122" s="5" t="s">
        <v>649</v>
      </c>
      <c r="D122" s="5" t="s">
        <v>662</v>
      </c>
      <c r="E122" s="9">
        <v>402932.47999999998</v>
      </c>
      <c r="F122" s="9">
        <v>578584</v>
      </c>
      <c r="G122" s="9">
        <v>6080</v>
      </c>
      <c r="H122" s="9">
        <v>14066017</v>
      </c>
      <c r="I122" s="9">
        <v>987596</v>
      </c>
      <c r="J122" s="13">
        <v>7.5513396263122559</v>
      </c>
      <c r="K122" s="9">
        <v>3474565</v>
      </c>
      <c r="L122" s="9">
        <v>133580</v>
      </c>
      <c r="M122" s="13">
        <v>3.9982221126556396</v>
      </c>
      <c r="N122" s="19">
        <v>535278</v>
      </c>
      <c r="O122" s="19">
        <v>0</v>
      </c>
      <c r="P122" s="5"/>
    </row>
    <row r="123" spans="1:16" x14ac:dyDescent="0.3">
      <c r="A123" s="5">
        <v>104101252</v>
      </c>
      <c r="B123" s="5" t="s">
        <v>95</v>
      </c>
      <c r="C123" s="5" t="s">
        <v>595</v>
      </c>
      <c r="D123" s="5" t="s">
        <v>662</v>
      </c>
      <c r="E123" s="9">
        <v>460528.88</v>
      </c>
      <c r="F123" s="9">
        <v>0</v>
      </c>
      <c r="G123" s="9">
        <v>2252731</v>
      </c>
      <c r="H123" s="9">
        <v>31656194</v>
      </c>
      <c r="I123" s="9">
        <v>2713260</v>
      </c>
      <c r="J123" s="13">
        <v>9.374516487121582</v>
      </c>
      <c r="K123" s="9">
        <v>5476198</v>
      </c>
      <c r="L123" s="9">
        <v>155243</v>
      </c>
      <c r="M123" s="13">
        <v>2.9175777435302734</v>
      </c>
      <c r="N123" s="19">
        <v>1147945</v>
      </c>
      <c r="O123" s="19">
        <v>0</v>
      </c>
      <c r="P123" s="5"/>
    </row>
    <row r="124" spans="1:16" x14ac:dyDescent="0.3">
      <c r="A124" s="5">
        <v>104103603</v>
      </c>
      <c r="B124" s="5" t="s">
        <v>97</v>
      </c>
      <c r="C124" s="5" t="s">
        <v>595</v>
      </c>
      <c r="D124" s="5" t="s">
        <v>662</v>
      </c>
      <c r="E124" s="9">
        <v>117533.78</v>
      </c>
      <c r="F124" s="9">
        <v>0</v>
      </c>
      <c r="G124" s="9">
        <v>228778</v>
      </c>
      <c r="H124" s="9">
        <v>10925296</v>
      </c>
      <c r="I124" s="9">
        <v>346312</v>
      </c>
      <c r="J124" s="13">
        <v>3.2735846042633057</v>
      </c>
      <c r="K124" s="9">
        <v>1368612</v>
      </c>
      <c r="L124" s="9">
        <v>29388</v>
      </c>
      <c r="M124" s="13">
        <v>2.1944050788879395</v>
      </c>
      <c r="N124" s="19">
        <v>315032</v>
      </c>
      <c r="O124" s="19">
        <v>0</v>
      </c>
      <c r="P124" s="5"/>
    </row>
    <row r="125" spans="1:16" x14ac:dyDescent="0.3">
      <c r="A125" s="5">
        <v>104107803</v>
      </c>
      <c r="B125" s="5" t="s">
        <v>101</v>
      </c>
      <c r="C125" s="5" t="s">
        <v>595</v>
      </c>
      <c r="D125" s="5" t="s">
        <v>662</v>
      </c>
      <c r="E125" s="9">
        <v>131135.71</v>
      </c>
      <c r="F125" s="9">
        <v>0</v>
      </c>
      <c r="G125" s="9">
        <v>0</v>
      </c>
      <c r="H125" s="9">
        <v>8816971</v>
      </c>
      <c r="I125" s="9">
        <v>131136</v>
      </c>
      <c r="J125" s="13">
        <v>1.5097684860229492</v>
      </c>
      <c r="K125" s="9">
        <v>1626343</v>
      </c>
      <c r="L125" s="9">
        <v>16268</v>
      </c>
      <c r="M125" s="13">
        <v>1.010387659072876</v>
      </c>
      <c r="N125" s="19">
        <v>336435</v>
      </c>
      <c r="O125" s="19">
        <v>0</v>
      </c>
      <c r="P125" s="5"/>
    </row>
    <row r="126" spans="1:16" x14ac:dyDescent="0.3">
      <c r="A126" s="5">
        <v>104105003</v>
      </c>
      <c r="B126" s="5" t="s">
        <v>98</v>
      </c>
      <c r="C126" s="5" t="s">
        <v>595</v>
      </c>
      <c r="D126" s="5" t="s">
        <v>662</v>
      </c>
      <c r="E126" s="9">
        <v>143246.21</v>
      </c>
      <c r="F126" s="9">
        <v>0</v>
      </c>
      <c r="G126" s="9">
        <v>0</v>
      </c>
      <c r="H126" s="9">
        <v>7235321</v>
      </c>
      <c r="I126" s="9">
        <v>143246</v>
      </c>
      <c r="J126" s="13">
        <v>2.0198037624359131</v>
      </c>
      <c r="K126" s="9">
        <v>1277982</v>
      </c>
      <c r="L126" s="9">
        <v>-4577</v>
      </c>
      <c r="M126" s="13">
        <v>-0.35686466097831726</v>
      </c>
      <c r="N126" s="19">
        <v>241656</v>
      </c>
      <c r="O126" s="19">
        <v>0</v>
      </c>
      <c r="P126" s="5"/>
    </row>
    <row r="127" spans="1:16" x14ac:dyDescent="0.3">
      <c r="A127" s="5">
        <v>104105353</v>
      </c>
      <c r="B127" s="5" t="s">
        <v>99</v>
      </c>
      <c r="C127" s="5" t="s">
        <v>595</v>
      </c>
      <c r="D127" s="5" t="s">
        <v>662</v>
      </c>
      <c r="E127" s="9">
        <v>102295.82</v>
      </c>
      <c r="F127" s="9">
        <v>0</v>
      </c>
      <c r="G127" s="9">
        <v>216450</v>
      </c>
      <c r="H127" s="9">
        <v>8821445</v>
      </c>
      <c r="I127" s="9">
        <v>318746</v>
      </c>
      <c r="J127" s="13">
        <v>3.7487626075744629</v>
      </c>
      <c r="K127" s="9">
        <v>1247196</v>
      </c>
      <c r="L127" s="9">
        <v>28044</v>
      </c>
      <c r="M127" s="13">
        <v>2.3002874851226807</v>
      </c>
      <c r="N127" s="19">
        <v>284091</v>
      </c>
      <c r="O127" s="19">
        <v>28510</v>
      </c>
      <c r="P127" s="5"/>
    </row>
    <row r="128" spans="1:16" x14ac:dyDescent="0.3">
      <c r="A128" s="5">
        <v>104107903</v>
      </c>
      <c r="B128" s="5" t="s">
        <v>102</v>
      </c>
      <c r="C128" s="5" t="s">
        <v>595</v>
      </c>
      <c r="D128" s="5" t="s">
        <v>662</v>
      </c>
      <c r="E128" s="9">
        <v>345084.36</v>
      </c>
      <c r="F128" s="9">
        <v>0</v>
      </c>
      <c r="G128" s="9">
        <v>0</v>
      </c>
      <c r="H128" s="9">
        <v>17116482</v>
      </c>
      <c r="I128" s="9">
        <v>345084</v>
      </c>
      <c r="J128" s="13">
        <v>2.0575745105743408</v>
      </c>
      <c r="K128" s="9">
        <v>4000901</v>
      </c>
      <c r="L128" s="9">
        <v>42449</v>
      </c>
      <c r="M128" s="13">
        <v>1.0723636150360107</v>
      </c>
      <c r="N128" s="19">
        <v>684267</v>
      </c>
      <c r="O128" s="19">
        <v>0</v>
      </c>
      <c r="P128" s="5"/>
    </row>
    <row r="129" spans="1:16" x14ac:dyDescent="0.3">
      <c r="A129" s="5">
        <v>104107503</v>
      </c>
      <c r="B129" s="5" t="s">
        <v>100</v>
      </c>
      <c r="C129" s="5" t="s">
        <v>595</v>
      </c>
      <c r="D129" s="5" t="s">
        <v>662</v>
      </c>
      <c r="E129" s="9">
        <v>164120.64000000001</v>
      </c>
      <c r="F129" s="9">
        <v>0</v>
      </c>
      <c r="G129" s="9">
        <v>345426</v>
      </c>
      <c r="H129" s="9">
        <v>10297816</v>
      </c>
      <c r="I129" s="9">
        <v>509547</v>
      </c>
      <c r="J129" s="13">
        <v>5.2056903839111328</v>
      </c>
      <c r="K129" s="9">
        <v>1733433</v>
      </c>
      <c r="L129" s="9">
        <v>30073</v>
      </c>
      <c r="M129" s="13">
        <v>1.7655105590820313</v>
      </c>
      <c r="N129" s="19">
        <v>334886</v>
      </c>
      <c r="O129" s="19">
        <v>0</v>
      </c>
      <c r="P129" s="5"/>
    </row>
    <row r="130" spans="1:16" x14ac:dyDescent="0.3">
      <c r="A130" s="5">
        <v>108110603</v>
      </c>
      <c r="B130" s="5" t="s">
        <v>201</v>
      </c>
      <c r="C130" s="5" t="s">
        <v>609</v>
      </c>
      <c r="D130" s="5" t="s">
        <v>662</v>
      </c>
      <c r="E130" s="9">
        <v>127521.77</v>
      </c>
      <c r="F130" s="9">
        <v>0</v>
      </c>
      <c r="G130" s="9">
        <v>348623</v>
      </c>
      <c r="H130" s="9">
        <v>7163263</v>
      </c>
      <c r="I130" s="9">
        <v>476145</v>
      </c>
      <c r="J130" s="13">
        <v>7.1203317642211914</v>
      </c>
      <c r="K130" s="9">
        <v>691803</v>
      </c>
      <c r="L130" s="9">
        <v>23506</v>
      </c>
      <c r="M130" s="13">
        <v>3.5172984600067139</v>
      </c>
      <c r="N130" s="19">
        <v>141827</v>
      </c>
      <c r="O130" s="19">
        <v>0</v>
      </c>
      <c r="P130" s="5"/>
    </row>
    <row r="131" spans="1:16" x14ac:dyDescent="0.3">
      <c r="A131" s="5">
        <v>108111203</v>
      </c>
      <c r="B131" s="5" t="s">
        <v>202</v>
      </c>
      <c r="C131" s="5" t="s">
        <v>609</v>
      </c>
      <c r="D131" s="5" t="s">
        <v>662</v>
      </c>
      <c r="E131" s="9">
        <v>123849.43</v>
      </c>
      <c r="F131" s="9">
        <v>0</v>
      </c>
      <c r="G131" s="9">
        <v>320508</v>
      </c>
      <c r="H131" s="9">
        <v>10970996</v>
      </c>
      <c r="I131" s="9">
        <v>444357</v>
      </c>
      <c r="J131" s="13">
        <v>4.2212619781494141</v>
      </c>
      <c r="K131" s="9">
        <v>1199873</v>
      </c>
      <c r="L131" s="9">
        <v>34059</v>
      </c>
      <c r="M131" s="13">
        <v>2.9214780330657959</v>
      </c>
      <c r="N131" s="19">
        <v>279447</v>
      </c>
      <c r="O131" s="19">
        <v>0</v>
      </c>
      <c r="P131" s="5"/>
    </row>
    <row r="132" spans="1:16" x14ac:dyDescent="0.3">
      <c r="A132" s="5">
        <v>108111303</v>
      </c>
      <c r="B132" s="5" t="s">
        <v>203</v>
      </c>
      <c r="C132" s="5" t="s">
        <v>609</v>
      </c>
      <c r="D132" s="5" t="s">
        <v>662</v>
      </c>
      <c r="E132" s="9">
        <v>110321.7</v>
      </c>
      <c r="F132" s="9">
        <v>0</v>
      </c>
      <c r="G132" s="9">
        <v>164505</v>
      </c>
      <c r="H132" s="9">
        <v>8462424</v>
      </c>
      <c r="I132" s="9">
        <v>274827</v>
      </c>
      <c r="J132" s="13">
        <v>3.3566257953643799</v>
      </c>
      <c r="K132" s="9">
        <v>1257326</v>
      </c>
      <c r="L132" s="9">
        <v>16017</v>
      </c>
      <c r="M132" s="13">
        <v>1.2903313636779785</v>
      </c>
      <c r="N132" s="19">
        <v>461606</v>
      </c>
      <c r="O132" s="19">
        <v>0</v>
      </c>
      <c r="P132" s="5"/>
    </row>
    <row r="133" spans="1:16" x14ac:dyDescent="0.3">
      <c r="A133" s="5">
        <v>108111403</v>
      </c>
      <c r="B133" s="5" t="s">
        <v>204</v>
      </c>
      <c r="C133" s="5" t="s">
        <v>609</v>
      </c>
      <c r="D133" s="5" t="s">
        <v>662</v>
      </c>
      <c r="E133" s="9">
        <v>69840.25</v>
      </c>
      <c r="F133" s="9">
        <v>0</v>
      </c>
      <c r="G133" s="9">
        <v>122951</v>
      </c>
      <c r="H133" s="9">
        <v>6626777</v>
      </c>
      <c r="I133" s="9">
        <v>192791</v>
      </c>
      <c r="J133" s="13">
        <v>2.9964473247528076</v>
      </c>
      <c r="K133" s="9">
        <v>725138</v>
      </c>
      <c r="L133" s="9">
        <v>23690</v>
      </c>
      <c r="M133" s="13">
        <v>3.3772995471954346</v>
      </c>
      <c r="N133" s="19">
        <v>271026</v>
      </c>
      <c r="O133" s="19">
        <v>0</v>
      </c>
      <c r="P133" s="5"/>
    </row>
    <row r="134" spans="1:16" x14ac:dyDescent="0.3">
      <c r="A134" s="5">
        <v>108112003</v>
      </c>
      <c r="B134" s="5" t="s">
        <v>205</v>
      </c>
      <c r="C134" s="5" t="s">
        <v>609</v>
      </c>
      <c r="D134" s="5" t="s">
        <v>662</v>
      </c>
      <c r="E134" s="9">
        <v>131721.06</v>
      </c>
      <c r="F134" s="9">
        <v>54900</v>
      </c>
      <c r="G134" s="9">
        <v>349945</v>
      </c>
      <c r="H134" s="9">
        <v>7372869</v>
      </c>
      <c r="I134" s="9">
        <v>536566</v>
      </c>
      <c r="J134" s="13">
        <v>7.8487744331359863</v>
      </c>
      <c r="K134" s="9">
        <v>771307</v>
      </c>
      <c r="L134" s="9">
        <v>41867</v>
      </c>
      <c r="M134" s="13">
        <v>5.7396082878112793</v>
      </c>
      <c r="N134" s="19">
        <v>158485</v>
      </c>
      <c r="O134" s="19">
        <v>0</v>
      </c>
      <c r="P134" s="5"/>
    </row>
    <row r="135" spans="1:16" x14ac:dyDescent="0.3">
      <c r="A135" s="5">
        <v>108112203</v>
      </c>
      <c r="B135" s="5" t="s">
        <v>206</v>
      </c>
      <c r="C135" s="5" t="s">
        <v>609</v>
      </c>
      <c r="D135" s="5" t="s">
        <v>662</v>
      </c>
      <c r="E135" s="9">
        <v>132951.82</v>
      </c>
      <c r="F135" s="9">
        <v>0</v>
      </c>
      <c r="G135" s="9">
        <v>442754</v>
      </c>
      <c r="H135" s="9">
        <v>14095258</v>
      </c>
      <c r="I135" s="9">
        <v>575706</v>
      </c>
      <c r="J135" s="13">
        <v>4.2583217620849609</v>
      </c>
      <c r="K135" s="9">
        <v>1593103</v>
      </c>
      <c r="L135" s="9">
        <v>31252</v>
      </c>
      <c r="M135" s="13">
        <v>2.0009591579437256</v>
      </c>
      <c r="N135" s="19">
        <v>397738</v>
      </c>
      <c r="O135" s="19">
        <v>0</v>
      </c>
      <c r="P135" s="5"/>
    </row>
    <row r="136" spans="1:16" x14ac:dyDescent="0.3">
      <c r="A136" s="5">
        <v>108112502</v>
      </c>
      <c r="B136" s="5" t="s">
        <v>207</v>
      </c>
      <c r="C136" s="5" t="s">
        <v>609</v>
      </c>
      <c r="D136" s="5" t="s">
        <v>662</v>
      </c>
      <c r="E136" s="9">
        <v>854341.06</v>
      </c>
      <c r="F136" s="9">
        <v>0</v>
      </c>
      <c r="G136" s="9">
        <v>4224871</v>
      </c>
      <c r="H136" s="9">
        <v>33083472</v>
      </c>
      <c r="I136" s="9">
        <v>5079212</v>
      </c>
      <c r="J136" s="13">
        <v>18.137283325195313</v>
      </c>
      <c r="K136" s="9">
        <v>3341958</v>
      </c>
      <c r="L136" s="9">
        <v>141889</v>
      </c>
      <c r="M136" s="13">
        <v>4.4339356422424316</v>
      </c>
      <c r="N136" s="19">
        <v>674415</v>
      </c>
      <c r="O136" s="19">
        <v>593971</v>
      </c>
      <c r="P136" s="5"/>
    </row>
    <row r="137" spans="1:16" x14ac:dyDescent="0.3">
      <c r="A137" s="5">
        <v>108114503</v>
      </c>
      <c r="B137" s="5" t="s">
        <v>209</v>
      </c>
      <c r="C137" s="5" t="s">
        <v>609</v>
      </c>
      <c r="D137" s="5" t="s">
        <v>662</v>
      </c>
      <c r="E137" s="9">
        <v>143781.98000000001</v>
      </c>
      <c r="F137" s="9">
        <v>0</v>
      </c>
      <c r="G137" s="9">
        <v>378453</v>
      </c>
      <c r="H137" s="9">
        <v>10462516</v>
      </c>
      <c r="I137" s="9">
        <v>522235</v>
      </c>
      <c r="J137" s="13">
        <v>5.2537245750427246</v>
      </c>
      <c r="K137" s="9">
        <v>959300</v>
      </c>
      <c r="L137" s="9">
        <v>26600</v>
      </c>
      <c r="M137" s="13">
        <v>2.8519351482391357</v>
      </c>
      <c r="N137" s="19">
        <v>242060</v>
      </c>
      <c r="O137" s="19">
        <v>0</v>
      </c>
      <c r="P137" s="5"/>
    </row>
    <row r="138" spans="1:16" x14ac:dyDescent="0.3">
      <c r="A138" s="5">
        <v>108116003</v>
      </c>
      <c r="B138" s="5" t="s">
        <v>210</v>
      </c>
      <c r="C138" s="5" t="s">
        <v>609</v>
      </c>
      <c r="D138" s="5" t="s">
        <v>662</v>
      </c>
      <c r="E138" s="9">
        <v>101327.82</v>
      </c>
      <c r="F138" s="9">
        <v>0</v>
      </c>
      <c r="G138" s="9">
        <v>619484</v>
      </c>
      <c r="H138" s="9">
        <v>11122769</v>
      </c>
      <c r="I138" s="9">
        <v>720812</v>
      </c>
      <c r="J138" s="13">
        <v>6.9295806884765625</v>
      </c>
      <c r="K138" s="9">
        <v>1443058</v>
      </c>
      <c r="L138" s="9">
        <v>34986</v>
      </c>
      <c r="M138" s="13">
        <v>2.4846739768981934</v>
      </c>
      <c r="N138" s="19">
        <v>313302</v>
      </c>
      <c r="O138" s="19">
        <v>0</v>
      </c>
      <c r="P138" s="5"/>
    </row>
    <row r="139" spans="1:16" x14ac:dyDescent="0.3">
      <c r="A139" s="5">
        <v>108116303</v>
      </c>
      <c r="B139" s="5" t="s">
        <v>211</v>
      </c>
      <c r="C139" s="5" t="s">
        <v>609</v>
      </c>
      <c r="D139" s="5" t="s">
        <v>662</v>
      </c>
      <c r="E139" s="9">
        <v>93163.55</v>
      </c>
      <c r="F139" s="9">
        <v>0</v>
      </c>
      <c r="G139" s="9">
        <v>318920</v>
      </c>
      <c r="H139" s="9">
        <v>7839647</v>
      </c>
      <c r="I139" s="9">
        <v>412084</v>
      </c>
      <c r="J139" s="13">
        <v>5.5480375289916992</v>
      </c>
      <c r="K139" s="9">
        <v>753373</v>
      </c>
      <c r="L139" s="9">
        <v>21751</v>
      </c>
      <c r="M139" s="13">
        <v>2.9729833602905273</v>
      </c>
      <c r="N139" s="19">
        <v>186456</v>
      </c>
      <c r="O139" s="19">
        <v>0</v>
      </c>
      <c r="P139" s="5"/>
    </row>
    <row r="140" spans="1:16" x14ac:dyDescent="0.3">
      <c r="A140" s="5">
        <v>108116503</v>
      </c>
      <c r="B140" s="5" t="s">
        <v>212</v>
      </c>
      <c r="C140" s="5" t="s">
        <v>609</v>
      </c>
      <c r="D140" s="5" t="s">
        <v>662</v>
      </c>
      <c r="E140" s="9">
        <v>114554.33</v>
      </c>
      <c r="F140" s="9">
        <v>0</v>
      </c>
      <c r="G140" s="9">
        <v>245066</v>
      </c>
      <c r="H140" s="9">
        <v>4487721</v>
      </c>
      <c r="I140" s="9">
        <v>359620</v>
      </c>
      <c r="J140" s="13">
        <v>8.7115116119384766</v>
      </c>
      <c r="K140" s="9">
        <v>871921</v>
      </c>
      <c r="L140" s="9">
        <v>18625</v>
      </c>
      <c r="M140" s="13">
        <v>2.1827127933502197</v>
      </c>
      <c r="N140" s="19">
        <v>138845</v>
      </c>
      <c r="O140" s="19">
        <v>0</v>
      </c>
      <c r="P140" s="5"/>
    </row>
    <row r="141" spans="1:16" x14ac:dyDescent="0.3">
      <c r="A141" s="5">
        <v>108118503</v>
      </c>
      <c r="B141" s="5" t="s">
        <v>213</v>
      </c>
      <c r="C141" s="5" t="s">
        <v>609</v>
      </c>
      <c r="D141" s="5" t="s">
        <v>662</v>
      </c>
      <c r="E141" s="9">
        <v>106453.72</v>
      </c>
      <c r="F141" s="9">
        <v>0</v>
      </c>
      <c r="G141" s="9">
        <v>1101151</v>
      </c>
      <c r="H141" s="9">
        <v>6130302</v>
      </c>
      <c r="I141" s="9">
        <v>1207605</v>
      </c>
      <c r="J141" s="13">
        <v>24.531370162963867</v>
      </c>
      <c r="K141" s="9">
        <v>1153032</v>
      </c>
      <c r="L141" s="9">
        <v>41125</v>
      </c>
      <c r="M141" s="13">
        <v>3.6986007690429688</v>
      </c>
      <c r="N141" s="19">
        <v>377493</v>
      </c>
      <c r="O141" s="19">
        <v>0</v>
      </c>
      <c r="P141" s="5"/>
    </row>
    <row r="142" spans="1:16" x14ac:dyDescent="0.3">
      <c r="A142" s="5">
        <v>109122703</v>
      </c>
      <c r="B142" s="5" t="s">
        <v>226</v>
      </c>
      <c r="C142" s="5" t="s">
        <v>611</v>
      </c>
      <c r="D142" s="5" t="s">
        <v>662</v>
      </c>
      <c r="E142" s="9">
        <v>124083.91</v>
      </c>
      <c r="F142" s="9">
        <v>0</v>
      </c>
      <c r="G142" s="9">
        <v>111515</v>
      </c>
      <c r="H142" s="9">
        <v>6963752</v>
      </c>
      <c r="I142" s="9">
        <v>235599</v>
      </c>
      <c r="J142" s="13">
        <v>3.5016891956329346</v>
      </c>
      <c r="K142" s="9">
        <v>839595</v>
      </c>
      <c r="L142" s="9">
        <v>31122</v>
      </c>
      <c r="M142" s="13">
        <v>3.8494791984558105</v>
      </c>
      <c r="N142" s="19">
        <v>145002</v>
      </c>
      <c r="O142" s="19">
        <v>0</v>
      </c>
      <c r="P142" s="5"/>
    </row>
    <row r="143" spans="1:16" x14ac:dyDescent="0.3">
      <c r="A143" s="5">
        <v>121135003</v>
      </c>
      <c r="B143" s="5" t="s">
        <v>461</v>
      </c>
      <c r="C143" s="5" t="s">
        <v>647</v>
      </c>
      <c r="D143" s="5" t="s">
        <v>662</v>
      </c>
      <c r="E143" s="9">
        <v>297599.05</v>
      </c>
      <c r="F143" s="9">
        <v>412459</v>
      </c>
      <c r="G143" s="9">
        <v>0</v>
      </c>
      <c r="H143" s="9">
        <v>6354492</v>
      </c>
      <c r="I143" s="9">
        <v>710058</v>
      </c>
      <c r="J143" s="13">
        <v>12.579791069030762</v>
      </c>
      <c r="K143" s="9">
        <v>1165022</v>
      </c>
      <c r="L143" s="9">
        <v>47324</v>
      </c>
      <c r="M143" s="13">
        <v>4.2340598106384277</v>
      </c>
      <c r="N143" s="19">
        <v>219928</v>
      </c>
      <c r="O143" s="19">
        <v>0</v>
      </c>
      <c r="P143" s="5"/>
    </row>
    <row r="144" spans="1:16" x14ac:dyDescent="0.3">
      <c r="A144" s="5">
        <v>121135503</v>
      </c>
      <c r="B144" s="5" t="s">
        <v>462</v>
      </c>
      <c r="C144" s="5" t="s">
        <v>647</v>
      </c>
      <c r="D144" s="5" t="s">
        <v>662</v>
      </c>
      <c r="E144" s="9">
        <v>265189.31</v>
      </c>
      <c r="F144" s="9">
        <v>443842</v>
      </c>
      <c r="G144" s="9">
        <v>1385149</v>
      </c>
      <c r="H144" s="9">
        <v>13296440</v>
      </c>
      <c r="I144" s="9">
        <v>2094180</v>
      </c>
      <c r="J144" s="13">
        <v>18.694263458251953</v>
      </c>
      <c r="K144" s="9">
        <v>2144096</v>
      </c>
      <c r="L144" s="9">
        <v>95111</v>
      </c>
      <c r="M144" s="13">
        <v>4.6418590545654297</v>
      </c>
      <c r="N144" s="19">
        <v>374159</v>
      </c>
      <c r="O144" s="19">
        <v>0</v>
      </c>
      <c r="P144" s="5"/>
    </row>
    <row r="145" spans="1:16" x14ac:dyDescent="0.3">
      <c r="A145" s="5">
        <v>121136503</v>
      </c>
      <c r="B145" s="5" t="s">
        <v>463</v>
      </c>
      <c r="C145" s="5" t="s">
        <v>647</v>
      </c>
      <c r="D145" s="5" t="s">
        <v>662</v>
      </c>
      <c r="E145" s="9">
        <v>201638.07</v>
      </c>
      <c r="F145" s="9">
        <v>480176</v>
      </c>
      <c r="G145" s="9">
        <v>551583</v>
      </c>
      <c r="H145" s="9">
        <v>9488151</v>
      </c>
      <c r="I145" s="9">
        <v>1233397</v>
      </c>
      <c r="J145" s="13">
        <v>14.941657066345215</v>
      </c>
      <c r="K145" s="9">
        <v>1690591</v>
      </c>
      <c r="L145" s="9">
        <v>88813</v>
      </c>
      <c r="M145" s="13">
        <v>5.5446510314941406</v>
      </c>
      <c r="N145" s="19">
        <v>303548</v>
      </c>
      <c r="O145" s="19">
        <v>0</v>
      </c>
      <c r="P145" s="5"/>
    </row>
    <row r="146" spans="1:16" x14ac:dyDescent="0.3">
      <c r="A146" s="5">
        <v>121136603</v>
      </c>
      <c r="B146" s="5" t="s">
        <v>464</v>
      </c>
      <c r="C146" s="5" t="s">
        <v>647</v>
      </c>
      <c r="D146" s="5" t="s">
        <v>662</v>
      </c>
      <c r="E146" s="9">
        <v>458254.96</v>
      </c>
      <c r="F146" s="9">
        <v>564959</v>
      </c>
      <c r="G146" s="9">
        <v>2537172</v>
      </c>
      <c r="H146" s="9">
        <v>17501941</v>
      </c>
      <c r="I146" s="9">
        <v>3560386</v>
      </c>
      <c r="J146" s="13">
        <v>25.537940979003906</v>
      </c>
      <c r="K146" s="9">
        <v>2149702</v>
      </c>
      <c r="L146" s="9">
        <v>160065</v>
      </c>
      <c r="M146" s="13">
        <v>8.0449352264404297</v>
      </c>
      <c r="N146" s="19">
        <v>338016</v>
      </c>
      <c r="O146" s="19">
        <v>0</v>
      </c>
      <c r="P146" s="5"/>
    </row>
    <row r="147" spans="1:16" x14ac:dyDescent="0.3">
      <c r="A147" s="5">
        <v>121139004</v>
      </c>
      <c r="B147" s="5" t="s">
        <v>465</v>
      </c>
      <c r="C147" s="5" t="s">
        <v>647</v>
      </c>
      <c r="D147" s="5" t="s">
        <v>662</v>
      </c>
      <c r="E147" s="9">
        <v>140873.10999999999</v>
      </c>
      <c r="F147" s="9">
        <v>227145</v>
      </c>
      <c r="G147" s="9">
        <v>351380</v>
      </c>
      <c r="H147" s="9">
        <v>5110161</v>
      </c>
      <c r="I147" s="9">
        <v>719398</v>
      </c>
      <c r="J147" s="13">
        <v>16.384349822998047</v>
      </c>
      <c r="K147" s="9">
        <v>614939</v>
      </c>
      <c r="L147" s="9">
        <v>28177</v>
      </c>
      <c r="M147" s="13">
        <v>4.8021173477172852</v>
      </c>
      <c r="N147" s="19">
        <v>98472</v>
      </c>
      <c r="O147" s="19">
        <v>0</v>
      </c>
      <c r="P147" s="5"/>
    </row>
    <row r="148" spans="1:16" x14ac:dyDescent="0.3">
      <c r="A148" s="5">
        <v>110141003</v>
      </c>
      <c r="B148" s="5" t="s">
        <v>241</v>
      </c>
      <c r="C148" s="5" t="s">
        <v>615</v>
      </c>
      <c r="D148" s="5" t="s">
        <v>662</v>
      </c>
      <c r="E148" s="9">
        <v>173639.3</v>
      </c>
      <c r="F148" s="9">
        <v>297290</v>
      </c>
      <c r="G148" s="9">
        <v>0</v>
      </c>
      <c r="H148" s="9">
        <v>10139138</v>
      </c>
      <c r="I148" s="9">
        <v>470929</v>
      </c>
      <c r="J148" s="13">
        <v>4.8709020614624023</v>
      </c>
      <c r="K148" s="9">
        <v>1614908</v>
      </c>
      <c r="L148" s="9">
        <v>63577</v>
      </c>
      <c r="M148" s="13">
        <v>4.0982227325439453</v>
      </c>
      <c r="N148" s="19">
        <v>310813</v>
      </c>
      <c r="O148" s="19">
        <v>46089</v>
      </c>
      <c r="P148" s="5"/>
    </row>
    <row r="149" spans="1:16" x14ac:dyDescent="0.3">
      <c r="A149" s="5">
        <v>110141103</v>
      </c>
      <c r="B149" s="5" t="s">
        <v>242</v>
      </c>
      <c r="C149" s="5" t="s">
        <v>615</v>
      </c>
      <c r="D149" s="5" t="s">
        <v>662</v>
      </c>
      <c r="E149" s="9">
        <v>215663.19</v>
      </c>
      <c r="F149" s="9">
        <v>0</v>
      </c>
      <c r="G149" s="9">
        <v>105209</v>
      </c>
      <c r="H149" s="9">
        <v>10575554</v>
      </c>
      <c r="I149" s="9">
        <v>320872</v>
      </c>
      <c r="J149" s="13">
        <v>3.1290292739868164</v>
      </c>
      <c r="K149" s="9">
        <v>2235477</v>
      </c>
      <c r="L149" s="9">
        <v>81491</v>
      </c>
      <c r="M149" s="13">
        <v>3.7832651138305664</v>
      </c>
      <c r="N149" s="19">
        <v>408961</v>
      </c>
      <c r="O149" s="19">
        <v>21542</v>
      </c>
      <c r="P149" s="5"/>
    </row>
    <row r="150" spans="1:16" x14ac:dyDescent="0.3">
      <c r="A150" s="5">
        <v>110147003</v>
      </c>
      <c r="B150" s="5" t="s">
        <v>244</v>
      </c>
      <c r="C150" s="5" t="s">
        <v>615</v>
      </c>
      <c r="D150" s="5" t="s">
        <v>662</v>
      </c>
      <c r="E150" s="9">
        <v>185334.89</v>
      </c>
      <c r="F150" s="9">
        <v>0</v>
      </c>
      <c r="G150" s="9">
        <v>482353</v>
      </c>
      <c r="H150" s="9">
        <v>7435637</v>
      </c>
      <c r="I150" s="9">
        <v>667688</v>
      </c>
      <c r="J150" s="13">
        <v>9.8654403686523438</v>
      </c>
      <c r="K150" s="9">
        <v>1105370</v>
      </c>
      <c r="L150" s="9">
        <v>32992</v>
      </c>
      <c r="M150" s="13">
        <v>3.0765271186828613</v>
      </c>
      <c r="N150" s="19">
        <v>193434</v>
      </c>
      <c r="O150" s="19">
        <v>0</v>
      </c>
      <c r="P150" s="5"/>
    </row>
    <row r="151" spans="1:16" x14ac:dyDescent="0.3">
      <c r="A151" s="5">
        <v>110148002</v>
      </c>
      <c r="B151" s="5" t="s">
        <v>245</v>
      </c>
      <c r="C151" s="5" t="s">
        <v>615</v>
      </c>
      <c r="D151" s="5" t="s">
        <v>662</v>
      </c>
      <c r="E151" s="9">
        <v>609206.43000000005</v>
      </c>
      <c r="F151" s="9">
        <v>0</v>
      </c>
      <c r="G151" s="9">
        <v>0</v>
      </c>
      <c r="H151" s="9">
        <v>13100777</v>
      </c>
      <c r="I151" s="9">
        <v>609206</v>
      </c>
      <c r="J151" s="13">
        <v>4.8769364356994629</v>
      </c>
      <c r="K151" s="9">
        <v>3603769</v>
      </c>
      <c r="L151" s="9">
        <v>66739</v>
      </c>
      <c r="M151" s="13">
        <v>1.886865496635437</v>
      </c>
      <c r="N151" s="19">
        <v>310013</v>
      </c>
      <c r="O151" s="19">
        <v>319205</v>
      </c>
      <c r="P151" s="5"/>
    </row>
    <row r="152" spans="1:16" x14ac:dyDescent="0.3">
      <c r="A152" s="5">
        <v>124150503</v>
      </c>
      <c r="B152" s="5" t="s">
        <v>518</v>
      </c>
      <c r="C152" s="5" t="s">
        <v>651</v>
      </c>
      <c r="D152" s="5" t="s">
        <v>662</v>
      </c>
      <c r="E152" s="9">
        <v>289139.88</v>
      </c>
      <c r="F152" s="9">
        <v>493492</v>
      </c>
      <c r="G152" s="9">
        <v>2725442</v>
      </c>
      <c r="H152" s="9">
        <v>20907074</v>
      </c>
      <c r="I152" s="9">
        <v>3508074</v>
      </c>
      <c r="J152" s="13">
        <v>20.162504196166992</v>
      </c>
      <c r="K152" s="9">
        <v>3466474</v>
      </c>
      <c r="L152" s="9">
        <v>193879</v>
      </c>
      <c r="M152" s="13">
        <v>5.9243202209472656</v>
      </c>
      <c r="N152" s="19">
        <v>754726</v>
      </c>
      <c r="O152" s="19">
        <v>0</v>
      </c>
      <c r="P152" s="5"/>
    </row>
    <row r="153" spans="1:16" x14ac:dyDescent="0.3">
      <c r="A153" s="5">
        <v>124151902</v>
      </c>
      <c r="B153" s="5" t="s">
        <v>520</v>
      </c>
      <c r="C153" s="5" t="s">
        <v>651</v>
      </c>
      <c r="D153" s="5" t="s">
        <v>662</v>
      </c>
      <c r="E153" s="9">
        <v>866703.42</v>
      </c>
      <c r="F153" s="9">
        <v>4546090</v>
      </c>
      <c r="G153" s="9">
        <v>6179012</v>
      </c>
      <c r="H153" s="9">
        <v>45934932</v>
      </c>
      <c r="I153" s="9">
        <v>11591804</v>
      </c>
      <c r="J153" s="13">
        <v>33.752906799316406</v>
      </c>
      <c r="K153" s="9">
        <v>7868306</v>
      </c>
      <c r="L153" s="9">
        <v>491179</v>
      </c>
      <c r="M153" s="13">
        <v>6.6581339836120605</v>
      </c>
      <c r="N153" s="19">
        <v>1103925</v>
      </c>
      <c r="O153" s="19">
        <v>0</v>
      </c>
      <c r="P153" s="5"/>
    </row>
    <row r="154" spans="1:16" x14ac:dyDescent="0.3">
      <c r="A154" s="5">
        <v>124152003</v>
      </c>
      <c r="B154" s="5" t="s">
        <v>521</v>
      </c>
      <c r="C154" s="5" t="s">
        <v>651</v>
      </c>
      <c r="D154" s="5" t="s">
        <v>662</v>
      </c>
      <c r="E154" s="9">
        <v>531736.92000000004</v>
      </c>
      <c r="F154" s="9">
        <v>0</v>
      </c>
      <c r="G154" s="9">
        <v>654029</v>
      </c>
      <c r="H154" s="9">
        <v>19950885</v>
      </c>
      <c r="I154" s="9">
        <v>1185765</v>
      </c>
      <c r="J154" s="13">
        <v>6.3189845085144043</v>
      </c>
      <c r="K154" s="9">
        <v>6628548</v>
      </c>
      <c r="L154" s="9">
        <v>478</v>
      </c>
      <c r="M154" s="13">
        <v>7.2117522358894348E-3</v>
      </c>
      <c r="N154" s="19">
        <v>874969</v>
      </c>
      <c r="O154" s="19">
        <v>0</v>
      </c>
      <c r="P154" s="5"/>
    </row>
    <row r="155" spans="1:16" x14ac:dyDescent="0.3">
      <c r="A155" s="5">
        <v>124153503</v>
      </c>
      <c r="B155" s="5" t="s">
        <v>522</v>
      </c>
      <c r="C155" s="5" t="s">
        <v>651</v>
      </c>
      <c r="D155" s="5" t="s">
        <v>662</v>
      </c>
      <c r="E155" s="9">
        <v>180884.41</v>
      </c>
      <c r="F155" s="9">
        <v>0</v>
      </c>
      <c r="G155" s="9">
        <v>0</v>
      </c>
      <c r="H155" s="9">
        <v>4220148</v>
      </c>
      <c r="I155" s="9">
        <v>180884</v>
      </c>
      <c r="J155" s="13">
        <v>4.4781427383422852</v>
      </c>
      <c r="K155" s="9">
        <v>1631331</v>
      </c>
      <c r="L155" s="9">
        <v>20676</v>
      </c>
      <c r="M155" s="13">
        <v>1.2837013006210327</v>
      </c>
      <c r="N155" s="19">
        <v>136602</v>
      </c>
      <c r="O155" s="19">
        <v>0</v>
      </c>
      <c r="P155" s="5"/>
    </row>
    <row r="156" spans="1:16" x14ac:dyDescent="0.3">
      <c r="A156" s="5">
        <v>124154003</v>
      </c>
      <c r="B156" s="5" t="s">
        <v>523</v>
      </c>
      <c r="C156" s="5" t="s">
        <v>651</v>
      </c>
      <c r="D156" s="5" t="s">
        <v>662</v>
      </c>
      <c r="E156" s="9">
        <v>298732.96000000002</v>
      </c>
      <c r="F156" s="9">
        <v>683577</v>
      </c>
      <c r="G156" s="9">
        <v>309435</v>
      </c>
      <c r="H156" s="9">
        <v>9294024</v>
      </c>
      <c r="I156" s="9">
        <v>1291745</v>
      </c>
      <c r="J156" s="13">
        <v>16.142213821411133</v>
      </c>
      <c r="K156" s="9">
        <v>2075148</v>
      </c>
      <c r="L156" s="9">
        <v>27074</v>
      </c>
      <c r="M156" s="13">
        <v>1.3219249248504639</v>
      </c>
      <c r="N156" s="19">
        <v>900617</v>
      </c>
      <c r="O156" s="19">
        <v>0</v>
      </c>
      <c r="P156" s="5"/>
    </row>
    <row r="157" spans="1:16" x14ac:dyDescent="0.3">
      <c r="A157" s="5">
        <v>124156503</v>
      </c>
      <c r="B157" s="5" t="s">
        <v>524</v>
      </c>
      <c r="C157" s="5" t="s">
        <v>651</v>
      </c>
      <c r="D157" s="5" t="s">
        <v>662</v>
      </c>
      <c r="E157" s="9">
        <v>183750.69</v>
      </c>
      <c r="F157" s="9">
        <v>842986</v>
      </c>
      <c r="G157" s="9">
        <v>0</v>
      </c>
      <c r="H157" s="9">
        <v>8610651</v>
      </c>
      <c r="I157" s="9">
        <v>1026737</v>
      </c>
      <c r="J157" s="13">
        <v>13.538352012634277</v>
      </c>
      <c r="K157" s="9">
        <v>1723750</v>
      </c>
      <c r="L157" s="9">
        <v>31962</v>
      </c>
      <c r="M157" s="13">
        <v>1.8892438411712646</v>
      </c>
      <c r="N157" s="19">
        <v>318487</v>
      </c>
      <c r="O157" s="19">
        <v>147838</v>
      </c>
      <c r="P157" s="5"/>
    </row>
    <row r="158" spans="1:16" x14ac:dyDescent="0.3">
      <c r="A158" s="5">
        <v>124156603</v>
      </c>
      <c r="B158" s="5" t="s">
        <v>525</v>
      </c>
      <c r="C158" s="5" t="s">
        <v>651</v>
      </c>
      <c r="D158" s="5" t="s">
        <v>662</v>
      </c>
      <c r="E158" s="9">
        <v>316737.71999999997</v>
      </c>
      <c r="F158" s="9">
        <v>166481</v>
      </c>
      <c r="G158" s="9">
        <v>0</v>
      </c>
      <c r="H158" s="9">
        <v>8894803</v>
      </c>
      <c r="I158" s="9">
        <v>483219</v>
      </c>
      <c r="J158" s="13">
        <v>5.744685173034668</v>
      </c>
      <c r="K158" s="9">
        <v>2599661</v>
      </c>
      <c r="L158" s="9">
        <v>125049</v>
      </c>
      <c r="M158" s="13">
        <v>5.0532770156860352</v>
      </c>
      <c r="N158" s="19">
        <v>292196</v>
      </c>
      <c r="O158" s="19">
        <v>0</v>
      </c>
      <c r="P158" s="5"/>
    </row>
    <row r="159" spans="1:16" x14ac:dyDescent="0.3">
      <c r="A159" s="5">
        <v>124156703</v>
      </c>
      <c r="B159" s="5" t="s">
        <v>526</v>
      </c>
      <c r="C159" s="5" t="s">
        <v>651</v>
      </c>
      <c r="D159" s="5" t="s">
        <v>662</v>
      </c>
      <c r="E159" s="9">
        <v>351437.49</v>
      </c>
      <c r="F159" s="9">
        <v>813229</v>
      </c>
      <c r="G159" s="9">
        <v>2169376</v>
      </c>
      <c r="H159" s="9">
        <v>19726127</v>
      </c>
      <c r="I159" s="9">
        <v>3334042</v>
      </c>
      <c r="J159" s="13">
        <v>20.339340209960938</v>
      </c>
      <c r="K159" s="9">
        <v>2961707</v>
      </c>
      <c r="L159" s="9">
        <v>167836</v>
      </c>
      <c r="M159" s="13">
        <v>6.0072922706604004</v>
      </c>
      <c r="N159" s="19">
        <v>572695</v>
      </c>
      <c r="O159" s="19">
        <v>0</v>
      </c>
      <c r="P159" s="5"/>
    </row>
    <row r="160" spans="1:16" x14ac:dyDescent="0.3">
      <c r="A160" s="5">
        <v>124157203</v>
      </c>
      <c r="B160" s="5" t="s">
        <v>527</v>
      </c>
      <c r="C160" s="5" t="s">
        <v>651</v>
      </c>
      <c r="D160" s="5" t="s">
        <v>662</v>
      </c>
      <c r="E160" s="9">
        <v>257730.49</v>
      </c>
      <c r="F160" s="9">
        <v>12497</v>
      </c>
      <c r="G160" s="9">
        <v>0</v>
      </c>
      <c r="H160" s="9">
        <v>7031184</v>
      </c>
      <c r="I160" s="9">
        <v>270227</v>
      </c>
      <c r="J160" s="13">
        <v>3.9968750476837158</v>
      </c>
      <c r="K160" s="9">
        <v>1814872</v>
      </c>
      <c r="L160" s="9">
        <v>11734</v>
      </c>
      <c r="M160" s="13">
        <v>0.65075439214706421</v>
      </c>
      <c r="N160" s="19">
        <v>127795</v>
      </c>
      <c r="O160" s="19">
        <v>0</v>
      </c>
      <c r="P160" s="5"/>
    </row>
    <row r="161" spans="1:16" x14ac:dyDescent="0.3">
      <c r="A161" s="5">
        <v>124157802</v>
      </c>
      <c r="B161" s="5" t="s">
        <v>528</v>
      </c>
      <c r="C161" s="5" t="s">
        <v>651</v>
      </c>
      <c r="D161" s="5" t="s">
        <v>662</v>
      </c>
      <c r="E161" s="9">
        <v>216060.87</v>
      </c>
      <c r="F161" s="9">
        <v>0</v>
      </c>
      <c r="G161" s="9">
        <v>0</v>
      </c>
      <c r="H161" s="9">
        <v>5553885</v>
      </c>
      <c r="I161" s="9">
        <v>216061</v>
      </c>
      <c r="J161" s="13">
        <v>4.0477356910705566</v>
      </c>
      <c r="K161" s="9">
        <v>2546108</v>
      </c>
      <c r="L161" s="9">
        <v>39347</v>
      </c>
      <c r="M161" s="13">
        <v>1.5696350336074829</v>
      </c>
      <c r="N161" s="19">
        <v>199614</v>
      </c>
      <c r="O161" s="19">
        <v>0</v>
      </c>
      <c r="P161" s="5"/>
    </row>
    <row r="162" spans="1:16" x14ac:dyDescent="0.3">
      <c r="A162" s="5">
        <v>124158503</v>
      </c>
      <c r="B162" s="5" t="s">
        <v>529</v>
      </c>
      <c r="C162" s="5" t="s">
        <v>651</v>
      </c>
      <c r="D162" s="5" t="s">
        <v>662</v>
      </c>
      <c r="E162" s="9">
        <v>134698.25</v>
      </c>
      <c r="F162" s="9">
        <v>0</v>
      </c>
      <c r="G162" s="9">
        <v>0</v>
      </c>
      <c r="H162" s="9">
        <v>4525196</v>
      </c>
      <c r="I162" s="9">
        <v>134698</v>
      </c>
      <c r="J162" s="13">
        <v>3.0679435729980469</v>
      </c>
      <c r="K162" s="9">
        <v>1860377</v>
      </c>
      <c r="L162" s="9">
        <v>30359</v>
      </c>
      <c r="M162" s="13">
        <v>1.6589454412460327</v>
      </c>
      <c r="N162" s="19">
        <v>127325</v>
      </c>
      <c r="O162" s="19">
        <v>0</v>
      </c>
      <c r="P162" s="5"/>
    </row>
    <row r="163" spans="1:16" x14ac:dyDescent="0.3">
      <c r="A163" s="5">
        <v>124159002</v>
      </c>
      <c r="B163" s="5" t="s">
        <v>530</v>
      </c>
      <c r="C163" s="5" t="s">
        <v>651</v>
      </c>
      <c r="D163" s="5" t="s">
        <v>662</v>
      </c>
      <c r="E163" s="9">
        <v>550484.46</v>
      </c>
      <c r="F163" s="9">
        <v>0</v>
      </c>
      <c r="G163" s="9">
        <v>0</v>
      </c>
      <c r="H163" s="9">
        <v>13185469</v>
      </c>
      <c r="I163" s="9">
        <v>550484</v>
      </c>
      <c r="J163" s="13">
        <v>4.3568234443664551</v>
      </c>
      <c r="K163" s="9">
        <v>5546555</v>
      </c>
      <c r="L163" s="9">
        <v>59768</v>
      </c>
      <c r="M163" s="13">
        <v>1.0893077850341797</v>
      </c>
      <c r="N163" s="19">
        <v>399095</v>
      </c>
      <c r="O163" s="19">
        <v>0</v>
      </c>
      <c r="P163" s="5"/>
    </row>
    <row r="164" spans="1:16" x14ac:dyDescent="0.3">
      <c r="A164" s="5">
        <v>106160303</v>
      </c>
      <c r="B164" s="5" t="s">
        <v>146</v>
      </c>
      <c r="C164" s="5" t="s">
        <v>601</v>
      </c>
      <c r="D164" s="5" t="s">
        <v>662</v>
      </c>
      <c r="E164" s="9">
        <v>53501.71</v>
      </c>
      <c r="F164" s="9">
        <v>0</v>
      </c>
      <c r="G164" s="9">
        <v>0</v>
      </c>
      <c r="H164" s="9">
        <v>6321033</v>
      </c>
      <c r="I164" s="9">
        <v>53502</v>
      </c>
      <c r="J164" s="13">
        <v>0.85363757610321045</v>
      </c>
      <c r="K164" s="9">
        <v>786671</v>
      </c>
      <c r="L164" s="9">
        <v>18359</v>
      </c>
      <c r="M164" s="13">
        <v>2.389523983001709</v>
      </c>
      <c r="N164" s="19">
        <v>151489</v>
      </c>
      <c r="O164" s="19">
        <v>0</v>
      </c>
      <c r="P164" s="5"/>
    </row>
    <row r="165" spans="1:16" x14ac:dyDescent="0.3">
      <c r="A165" s="5">
        <v>106161203</v>
      </c>
      <c r="B165" s="5" t="s">
        <v>147</v>
      </c>
      <c r="C165" s="5" t="s">
        <v>601</v>
      </c>
      <c r="D165" s="5" t="s">
        <v>662</v>
      </c>
      <c r="E165" s="9">
        <v>99675.75</v>
      </c>
      <c r="F165" s="9">
        <v>67671</v>
      </c>
      <c r="G165" s="9">
        <v>349785</v>
      </c>
      <c r="H165" s="9">
        <v>4470696</v>
      </c>
      <c r="I165" s="9">
        <v>517132</v>
      </c>
      <c r="J165" s="13">
        <v>13.080147743225098</v>
      </c>
      <c r="K165" s="9">
        <v>686420</v>
      </c>
      <c r="L165" s="9">
        <v>18637</v>
      </c>
      <c r="M165" s="13">
        <v>2.7908766269683838</v>
      </c>
      <c r="N165" s="19">
        <v>99414</v>
      </c>
      <c r="O165" s="19">
        <v>0</v>
      </c>
      <c r="P165" s="5"/>
    </row>
    <row r="166" spans="1:16" x14ac:dyDescent="0.3">
      <c r="A166" s="5">
        <v>106161703</v>
      </c>
      <c r="B166" s="5" t="s">
        <v>149</v>
      </c>
      <c r="C166" s="5" t="s">
        <v>601</v>
      </c>
      <c r="D166" s="5" t="s">
        <v>662</v>
      </c>
      <c r="E166" s="9">
        <v>91712.85</v>
      </c>
      <c r="F166" s="9">
        <v>0</v>
      </c>
      <c r="G166" s="9">
        <v>169785</v>
      </c>
      <c r="H166" s="9">
        <v>6110975</v>
      </c>
      <c r="I166" s="9">
        <v>261498</v>
      </c>
      <c r="J166" s="13">
        <v>4.4704508781433105</v>
      </c>
      <c r="K166" s="9">
        <v>841310</v>
      </c>
      <c r="L166" s="9">
        <v>28672</v>
      </c>
      <c r="M166" s="13">
        <v>3.5282623767852783</v>
      </c>
      <c r="N166" s="19">
        <v>158575</v>
      </c>
      <c r="O166" s="19">
        <v>81818</v>
      </c>
      <c r="P166" s="5"/>
    </row>
    <row r="167" spans="1:16" x14ac:dyDescent="0.3">
      <c r="A167" s="5">
        <v>106166503</v>
      </c>
      <c r="B167" s="5" t="s">
        <v>150</v>
      </c>
      <c r="C167" s="5" t="s">
        <v>601</v>
      </c>
      <c r="D167" s="5" t="s">
        <v>662</v>
      </c>
      <c r="E167" s="9">
        <v>135722.82999999999</v>
      </c>
      <c r="F167" s="9">
        <v>0</v>
      </c>
      <c r="G167" s="9">
        <v>259385</v>
      </c>
      <c r="H167" s="9">
        <v>8593940</v>
      </c>
      <c r="I167" s="9">
        <v>395108</v>
      </c>
      <c r="J167" s="13">
        <v>4.8190765380859375</v>
      </c>
      <c r="K167" s="9">
        <v>970435</v>
      </c>
      <c r="L167" s="9">
        <v>32951</v>
      </c>
      <c r="M167" s="13">
        <v>3.5148332118988037</v>
      </c>
      <c r="N167" s="19">
        <v>194891</v>
      </c>
      <c r="O167" s="19">
        <v>0</v>
      </c>
      <c r="P167" s="5"/>
    </row>
    <row r="168" spans="1:16" x14ac:dyDescent="0.3">
      <c r="A168" s="5">
        <v>106167504</v>
      </c>
      <c r="B168" s="5" t="s">
        <v>151</v>
      </c>
      <c r="C168" s="5" t="s">
        <v>601</v>
      </c>
      <c r="D168" s="5" t="s">
        <v>662</v>
      </c>
      <c r="E168" s="9">
        <v>49776.17</v>
      </c>
      <c r="F168" s="9">
        <v>0</v>
      </c>
      <c r="G168" s="9">
        <v>187509</v>
      </c>
      <c r="H168" s="9">
        <v>4039199</v>
      </c>
      <c r="I168" s="9">
        <v>237285</v>
      </c>
      <c r="J168" s="13">
        <v>6.2411985397338867</v>
      </c>
      <c r="K168" s="9">
        <v>456631</v>
      </c>
      <c r="L168" s="9">
        <v>7779</v>
      </c>
      <c r="M168" s="13">
        <v>1.7330880165100098</v>
      </c>
      <c r="N168" s="19">
        <v>91295</v>
      </c>
      <c r="O168" s="19">
        <v>0</v>
      </c>
      <c r="P168" s="5"/>
    </row>
    <row r="169" spans="1:16" x14ac:dyDescent="0.3">
      <c r="A169" s="5">
        <v>106168003</v>
      </c>
      <c r="B169" s="5" t="s">
        <v>152</v>
      </c>
      <c r="C169" s="5" t="s">
        <v>601</v>
      </c>
      <c r="D169" s="5" t="s">
        <v>662</v>
      </c>
      <c r="E169" s="9">
        <v>139203.66</v>
      </c>
      <c r="F169" s="9">
        <v>0</v>
      </c>
      <c r="G169" s="9">
        <v>371668</v>
      </c>
      <c r="H169" s="9">
        <v>10350175</v>
      </c>
      <c r="I169" s="9">
        <v>510872</v>
      </c>
      <c r="J169" s="13">
        <v>5.1921563148498535</v>
      </c>
      <c r="K169" s="9">
        <v>1101216</v>
      </c>
      <c r="L169" s="9">
        <v>27737</v>
      </c>
      <c r="M169" s="13">
        <v>2.5838418006896973</v>
      </c>
      <c r="N169" s="19">
        <v>229939</v>
      </c>
      <c r="O169" s="19">
        <v>0</v>
      </c>
      <c r="P169" s="5"/>
    </row>
    <row r="170" spans="1:16" x14ac:dyDescent="0.3">
      <c r="A170" s="5">
        <v>106169003</v>
      </c>
      <c r="B170" s="5" t="s">
        <v>153</v>
      </c>
      <c r="C170" s="5" t="s">
        <v>601</v>
      </c>
      <c r="D170" s="5" t="s">
        <v>662</v>
      </c>
      <c r="E170" s="9">
        <v>118328.78</v>
      </c>
      <c r="F170" s="9">
        <v>0</v>
      </c>
      <c r="G170" s="9">
        <v>405794</v>
      </c>
      <c r="H170" s="9">
        <v>7038557</v>
      </c>
      <c r="I170" s="9">
        <v>524123</v>
      </c>
      <c r="J170" s="13">
        <v>8.0455646514892578</v>
      </c>
      <c r="K170" s="9">
        <v>806658</v>
      </c>
      <c r="L170" s="9">
        <v>32301</v>
      </c>
      <c r="M170" s="13">
        <v>4.1713318824768066</v>
      </c>
      <c r="N170" s="19">
        <v>157782</v>
      </c>
      <c r="O170" s="19">
        <v>0</v>
      </c>
      <c r="P170" s="5"/>
    </row>
    <row r="171" spans="1:16" x14ac:dyDescent="0.3">
      <c r="A171" s="5">
        <v>110171003</v>
      </c>
      <c r="B171" s="5" t="s">
        <v>246</v>
      </c>
      <c r="C171" s="5" t="s">
        <v>602</v>
      </c>
      <c r="D171" s="5" t="s">
        <v>662</v>
      </c>
      <c r="E171" s="9">
        <v>310536.68</v>
      </c>
      <c r="F171" s="9">
        <v>0</v>
      </c>
      <c r="G171" s="9">
        <v>572228</v>
      </c>
      <c r="H171" s="9">
        <v>16102641</v>
      </c>
      <c r="I171" s="9">
        <v>882765</v>
      </c>
      <c r="J171" s="13">
        <v>5.8000802993774414</v>
      </c>
      <c r="K171" s="9">
        <v>2277614</v>
      </c>
      <c r="L171" s="9">
        <v>83511</v>
      </c>
      <c r="M171" s="13">
        <v>3.8061568737030029</v>
      </c>
      <c r="N171" s="19">
        <v>471734</v>
      </c>
      <c r="O171" s="19">
        <v>0</v>
      </c>
      <c r="P171" s="5"/>
    </row>
    <row r="172" spans="1:16" x14ac:dyDescent="0.3">
      <c r="A172" s="5">
        <v>110171803</v>
      </c>
      <c r="B172" s="5" t="s">
        <v>248</v>
      </c>
      <c r="C172" s="5" t="s">
        <v>602</v>
      </c>
      <c r="D172" s="5" t="s">
        <v>662</v>
      </c>
      <c r="E172" s="9">
        <v>152917.63</v>
      </c>
      <c r="F172" s="9">
        <v>0</v>
      </c>
      <c r="G172" s="9">
        <v>458554</v>
      </c>
      <c r="H172" s="9">
        <v>9320740</v>
      </c>
      <c r="I172" s="9">
        <v>611472</v>
      </c>
      <c r="J172" s="13">
        <v>7.0209345817565918</v>
      </c>
      <c r="K172" s="9">
        <v>970706</v>
      </c>
      <c r="L172" s="9">
        <v>32959</v>
      </c>
      <c r="M172" s="13">
        <v>3.5147006511688232</v>
      </c>
      <c r="N172" s="19">
        <v>224051</v>
      </c>
      <c r="O172" s="19">
        <v>0</v>
      </c>
      <c r="P172" s="5"/>
    </row>
    <row r="173" spans="1:16" x14ac:dyDescent="0.3">
      <c r="A173" s="5">
        <v>106172003</v>
      </c>
      <c r="B173" s="5" t="s">
        <v>154</v>
      </c>
      <c r="C173" s="5" t="s">
        <v>602</v>
      </c>
      <c r="D173" s="5" t="s">
        <v>662</v>
      </c>
      <c r="E173" s="9">
        <v>344224.8</v>
      </c>
      <c r="F173" s="9">
        <v>0</v>
      </c>
      <c r="G173" s="9">
        <v>1939708</v>
      </c>
      <c r="H173" s="9">
        <v>21676426</v>
      </c>
      <c r="I173" s="9">
        <v>2283934</v>
      </c>
      <c r="J173" s="13">
        <v>11.777413368225098</v>
      </c>
      <c r="K173" s="9">
        <v>3737731</v>
      </c>
      <c r="L173" s="9">
        <v>116517</v>
      </c>
      <c r="M173" s="13">
        <v>3.2176225185394287</v>
      </c>
      <c r="N173" s="19">
        <v>700394</v>
      </c>
      <c r="O173" s="19">
        <v>0</v>
      </c>
      <c r="P173" s="5"/>
    </row>
    <row r="174" spans="1:16" x14ac:dyDescent="0.3">
      <c r="A174" s="5">
        <v>110173003</v>
      </c>
      <c r="B174" s="5" t="s">
        <v>249</v>
      </c>
      <c r="C174" s="5" t="s">
        <v>602</v>
      </c>
      <c r="D174" s="5" t="s">
        <v>662</v>
      </c>
      <c r="E174" s="9">
        <v>109787.67</v>
      </c>
      <c r="F174" s="9">
        <v>0</v>
      </c>
      <c r="G174" s="9">
        <v>562476</v>
      </c>
      <c r="H174" s="9">
        <v>7254633</v>
      </c>
      <c r="I174" s="9">
        <v>672264</v>
      </c>
      <c r="J174" s="13">
        <v>10.213101387023926</v>
      </c>
      <c r="K174" s="9">
        <v>815276</v>
      </c>
      <c r="L174" s="9">
        <v>34108</v>
      </c>
      <c r="M174" s="13">
        <v>4.3662824630737305</v>
      </c>
      <c r="N174" s="19">
        <v>175503</v>
      </c>
      <c r="O174" s="19">
        <v>0</v>
      </c>
      <c r="P174" s="5"/>
    </row>
    <row r="175" spans="1:16" x14ac:dyDescent="0.3">
      <c r="A175" s="5">
        <v>110173504</v>
      </c>
      <c r="B175" s="5" t="s">
        <v>250</v>
      </c>
      <c r="C175" s="5" t="s">
        <v>602</v>
      </c>
      <c r="D175" s="5" t="s">
        <v>662</v>
      </c>
      <c r="E175" s="9">
        <v>38740.36</v>
      </c>
      <c r="F175" s="9">
        <v>0</v>
      </c>
      <c r="G175" s="9">
        <v>0</v>
      </c>
      <c r="H175" s="9">
        <v>3075790</v>
      </c>
      <c r="I175" s="9">
        <v>38740</v>
      </c>
      <c r="J175" s="13">
        <v>1.2755799293518066</v>
      </c>
      <c r="K175" s="9">
        <v>310315</v>
      </c>
      <c r="L175" s="9">
        <v>8995</v>
      </c>
      <c r="M175" s="13">
        <v>2.9851984977722168</v>
      </c>
      <c r="N175" s="19">
        <v>73268</v>
      </c>
      <c r="O175" s="19">
        <v>0</v>
      </c>
      <c r="P175" s="5"/>
    </row>
    <row r="176" spans="1:16" x14ac:dyDescent="0.3">
      <c r="A176" s="5">
        <v>110175003</v>
      </c>
      <c r="B176" s="5" t="s">
        <v>251</v>
      </c>
      <c r="C176" s="5" t="s">
        <v>602</v>
      </c>
      <c r="D176" s="5" t="s">
        <v>662</v>
      </c>
      <c r="E176" s="9">
        <v>98105.47</v>
      </c>
      <c r="F176" s="9">
        <v>0</v>
      </c>
      <c r="G176" s="9">
        <v>367832</v>
      </c>
      <c r="H176" s="9">
        <v>8370853</v>
      </c>
      <c r="I176" s="9">
        <v>465937</v>
      </c>
      <c r="J176" s="13">
        <v>5.8942689895629883</v>
      </c>
      <c r="K176" s="9">
        <v>945358</v>
      </c>
      <c r="L176" s="9">
        <v>36102</v>
      </c>
      <c r="M176" s="13">
        <v>3.9704990386962891</v>
      </c>
      <c r="N176" s="19">
        <v>216577</v>
      </c>
      <c r="O176" s="19">
        <v>0</v>
      </c>
      <c r="P176" s="5"/>
    </row>
    <row r="177" spans="1:16" x14ac:dyDescent="0.3">
      <c r="A177" s="5">
        <v>110177003</v>
      </c>
      <c r="B177" s="5" t="s">
        <v>252</v>
      </c>
      <c r="C177" s="5" t="s">
        <v>602</v>
      </c>
      <c r="D177" s="5" t="s">
        <v>662</v>
      </c>
      <c r="E177" s="9">
        <v>243202.49</v>
      </c>
      <c r="F177" s="9">
        <v>0</v>
      </c>
      <c r="G177" s="9">
        <v>332685</v>
      </c>
      <c r="H177" s="9">
        <v>14408468</v>
      </c>
      <c r="I177" s="9">
        <v>575887</v>
      </c>
      <c r="J177" s="13">
        <v>4.1632647514343262</v>
      </c>
      <c r="K177" s="9">
        <v>1776508</v>
      </c>
      <c r="L177" s="9">
        <v>72487</v>
      </c>
      <c r="M177" s="13">
        <v>4.2538795471191406</v>
      </c>
      <c r="N177" s="19">
        <v>349206</v>
      </c>
      <c r="O177" s="19">
        <v>0</v>
      </c>
      <c r="P177" s="5"/>
    </row>
    <row r="178" spans="1:16" x14ac:dyDescent="0.3">
      <c r="A178" s="5">
        <v>110179003</v>
      </c>
      <c r="B178" s="5" t="s">
        <v>253</v>
      </c>
      <c r="C178" s="5" t="s">
        <v>602</v>
      </c>
      <c r="D178" s="5" t="s">
        <v>662</v>
      </c>
      <c r="E178" s="9">
        <v>113986.66</v>
      </c>
      <c r="F178" s="9">
        <v>0</v>
      </c>
      <c r="G178" s="9">
        <v>653552</v>
      </c>
      <c r="H178" s="9">
        <v>9339657</v>
      </c>
      <c r="I178" s="9">
        <v>767539</v>
      </c>
      <c r="J178" s="13">
        <v>8.9539012908935547</v>
      </c>
      <c r="K178" s="9">
        <v>1103090</v>
      </c>
      <c r="L178" s="9">
        <v>49271</v>
      </c>
      <c r="M178" s="13">
        <v>4.6754708290100098</v>
      </c>
      <c r="N178" s="19">
        <v>237979</v>
      </c>
      <c r="O178" s="19">
        <v>0</v>
      </c>
      <c r="P178" s="5"/>
    </row>
    <row r="179" spans="1:16" x14ac:dyDescent="0.3">
      <c r="A179" s="5">
        <v>110183602</v>
      </c>
      <c r="B179" s="5" t="s">
        <v>254</v>
      </c>
      <c r="C179" s="5" t="s">
        <v>616</v>
      </c>
      <c r="D179" s="5" t="s">
        <v>662</v>
      </c>
      <c r="E179" s="9">
        <v>449667.72</v>
      </c>
      <c r="F179" s="9">
        <v>0</v>
      </c>
      <c r="G179" s="9">
        <v>1052113</v>
      </c>
      <c r="H179" s="9">
        <v>25458419</v>
      </c>
      <c r="I179" s="9">
        <v>1501781</v>
      </c>
      <c r="J179" s="13">
        <v>6.2687468528747559</v>
      </c>
      <c r="K179" s="9">
        <v>4122605</v>
      </c>
      <c r="L179" s="9">
        <v>118178</v>
      </c>
      <c r="M179" s="13">
        <v>2.9511837959289551</v>
      </c>
      <c r="N179" s="19">
        <v>770674</v>
      </c>
      <c r="O179" s="19">
        <v>0</v>
      </c>
      <c r="P179" s="5"/>
    </row>
    <row r="180" spans="1:16" x14ac:dyDescent="0.3">
      <c r="A180" s="5">
        <v>116191004</v>
      </c>
      <c r="B180" s="5" t="s">
        <v>366</v>
      </c>
      <c r="C180" s="5" t="s">
        <v>630</v>
      </c>
      <c r="D180" s="5" t="s">
        <v>662</v>
      </c>
      <c r="E180" s="9">
        <v>81342.83</v>
      </c>
      <c r="F180" s="9">
        <v>0</v>
      </c>
      <c r="G180" s="9">
        <v>0</v>
      </c>
      <c r="H180" s="9">
        <v>4012871</v>
      </c>
      <c r="I180" s="9">
        <v>81343</v>
      </c>
      <c r="J180" s="13">
        <v>2.0689918994903564</v>
      </c>
      <c r="K180" s="9">
        <v>570413</v>
      </c>
      <c r="L180" s="9">
        <v>14513</v>
      </c>
      <c r="M180" s="13">
        <v>2.6107213497161865</v>
      </c>
      <c r="N180" s="19">
        <v>112285</v>
      </c>
      <c r="O180" s="19">
        <v>163851</v>
      </c>
      <c r="P180" s="5"/>
    </row>
    <row r="181" spans="1:16" x14ac:dyDescent="0.3">
      <c r="A181" s="5">
        <v>116191103</v>
      </c>
      <c r="B181" s="5" t="s">
        <v>367</v>
      </c>
      <c r="C181" s="5" t="s">
        <v>630</v>
      </c>
      <c r="D181" s="5" t="s">
        <v>662</v>
      </c>
      <c r="E181" s="9">
        <v>298515.71999999997</v>
      </c>
      <c r="F181" s="9">
        <v>0</v>
      </c>
      <c r="G181" s="9">
        <v>1104764</v>
      </c>
      <c r="H181" s="9">
        <v>18971710</v>
      </c>
      <c r="I181" s="9">
        <v>1403280</v>
      </c>
      <c r="J181" s="13">
        <v>7.9875092506408691</v>
      </c>
      <c r="K181" s="9">
        <v>2696043</v>
      </c>
      <c r="L181" s="9">
        <v>75648</v>
      </c>
      <c r="M181" s="13">
        <v>2.8868930339813232</v>
      </c>
      <c r="N181" s="19">
        <v>549482</v>
      </c>
      <c r="O181" s="19">
        <v>19627</v>
      </c>
      <c r="P181" s="5"/>
    </row>
    <row r="182" spans="1:16" x14ac:dyDescent="0.3">
      <c r="A182" s="5">
        <v>116191203</v>
      </c>
      <c r="B182" s="5" t="s">
        <v>368</v>
      </c>
      <c r="C182" s="5" t="s">
        <v>630</v>
      </c>
      <c r="D182" s="5" t="s">
        <v>662</v>
      </c>
      <c r="E182" s="9">
        <v>218706.75</v>
      </c>
      <c r="F182" s="9">
        <v>0</v>
      </c>
      <c r="G182" s="9">
        <v>634402</v>
      </c>
      <c r="H182" s="9">
        <v>8583448</v>
      </c>
      <c r="I182" s="9">
        <v>853109</v>
      </c>
      <c r="J182" s="13">
        <v>11.035855293273926</v>
      </c>
      <c r="K182" s="9">
        <v>1139555</v>
      </c>
      <c r="L182" s="9">
        <v>23414</v>
      </c>
      <c r="M182" s="13">
        <v>2.0977635383605957</v>
      </c>
      <c r="N182" s="19">
        <v>234078</v>
      </c>
      <c r="O182" s="19">
        <v>3261</v>
      </c>
      <c r="P182" s="5"/>
    </row>
    <row r="183" spans="1:16" x14ac:dyDescent="0.3">
      <c r="A183" s="5">
        <v>116191503</v>
      </c>
      <c r="B183" s="5" t="s">
        <v>369</v>
      </c>
      <c r="C183" s="5" t="s">
        <v>630</v>
      </c>
      <c r="D183" s="5" t="s">
        <v>662</v>
      </c>
      <c r="E183" s="9">
        <v>170399.49</v>
      </c>
      <c r="F183" s="9">
        <v>0</v>
      </c>
      <c r="G183" s="9">
        <v>386313</v>
      </c>
      <c r="H183" s="9">
        <v>8295675</v>
      </c>
      <c r="I183" s="9">
        <v>556712</v>
      </c>
      <c r="J183" s="13">
        <v>7.1936254501342773</v>
      </c>
      <c r="K183" s="9">
        <v>1382046</v>
      </c>
      <c r="L183" s="9">
        <v>33073</v>
      </c>
      <c r="M183" s="13">
        <v>2.4517168998718262</v>
      </c>
      <c r="N183" s="19">
        <v>255774</v>
      </c>
      <c r="O183" s="19">
        <v>100226</v>
      </c>
      <c r="P183" s="5"/>
    </row>
    <row r="184" spans="1:16" x14ac:dyDescent="0.3">
      <c r="A184" s="5">
        <v>116195004</v>
      </c>
      <c r="B184" s="5" t="s">
        <v>371</v>
      </c>
      <c r="C184" s="5" t="s">
        <v>630</v>
      </c>
      <c r="D184" s="5" t="s">
        <v>662</v>
      </c>
      <c r="E184" s="9">
        <v>70527.34</v>
      </c>
      <c r="F184" s="9">
        <v>0</v>
      </c>
      <c r="G184" s="9">
        <v>18107</v>
      </c>
      <c r="H184" s="9">
        <v>4738362</v>
      </c>
      <c r="I184" s="9">
        <v>88634</v>
      </c>
      <c r="J184" s="13">
        <v>1.9062190055847168</v>
      </c>
      <c r="K184" s="9">
        <v>609329</v>
      </c>
      <c r="L184" s="9">
        <v>12941</v>
      </c>
      <c r="M184" s="13">
        <v>2.169896125793457</v>
      </c>
      <c r="N184" s="19">
        <v>115997</v>
      </c>
      <c r="O184" s="19">
        <v>114311</v>
      </c>
      <c r="P184" s="5"/>
    </row>
    <row r="185" spans="1:16" x14ac:dyDescent="0.3">
      <c r="A185" s="5">
        <v>116197503</v>
      </c>
      <c r="B185" s="5" t="s">
        <v>372</v>
      </c>
      <c r="C185" s="5" t="s">
        <v>630</v>
      </c>
      <c r="D185" s="5" t="s">
        <v>662</v>
      </c>
      <c r="E185" s="9">
        <v>101692.7</v>
      </c>
      <c r="F185" s="9">
        <v>0</v>
      </c>
      <c r="G185" s="9">
        <v>264394</v>
      </c>
      <c r="H185" s="9">
        <v>5769985</v>
      </c>
      <c r="I185" s="9">
        <v>366087</v>
      </c>
      <c r="J185" s="13">
        <v>6.7744989395141602</v>
      </c>
      <c r="K185" s="9">
        <v>1022328</v>
      </c>
      <c r="L185" s="9">
        <v>39972</v>
      </c>
      <c r="M185" s="13">
        <v>4.068993091583252</v>
      </c>
      <c r="N185" s="19">
        <v>197956</v>
      </c>
      <c r="O185" s="19">
        <v>0</v>
      </c>
      <c r="P185" s="5"/>
    </row>
    <row r="186" spans="1:16" x14ac:dyDescent="0.3">
      <c r="A186" s="5">
        <v>105201033</v>
      </c>
      <c r="B186" s="5" t="s">
        <v>125</v>
      </c>
      <c r="C186" s="5" t="s">
        <v>598</v>
      </c>
      <c r="D186" s="5" t="s">
        <v>662</v>
      </c>
      <c r="E186" s="9">
        <v>195729.59</v>
      </c>
      <c r="F186" s="9">
        <v>0</v>
      </c>
      <c r="G186" s="9">
        <v>0</v>
      </c>
      <c r="H186" s="9">
        <v>12841691</v>
      </c>
      <c r="I186" s="9">
        <v>195730</v>
      </c>
      <c r="J186" s="13">
        <v>1.5477669239044189</v>
      </c>
      <c r="K186" s="9">
        <v>2083561</v>
      </c>
      <c r="L186" s="9">
        <v>59777</v>
      </c>
      <c r="M186" s="13">
        <v>2.9537243843078613</v>
      </c>
      <c r="N186" s="19">
        <v>426026</v>
      </c>
      <c r="O186" s="19">
        <v>202056</v>
      </c>
      <c r="P186" s="5"/>
    </row>
    <row r="187" spans="1:16" x14ac:dyDescent="0.3">
      <c r="A187" s="5">
        <v>105201352</v>
      </c>
      <c r="B187" s="5" t="s">
        <v>126</v>
      </c>
      <c r="C187" s="5" t="s">
        <v>598</v>
      </c>
      <c r="D187" s="5" t="s">
        <v>662</v>
      </c>
      <c r="E187" s="9">
        <v>432307.68</v>
      </c>
      <c r="F187" s="9">
        <v>0</v>
      </c>
      <c r="G187" s="9">
        <v>1301191</v>
      </c>
      <c r="H187" s="9">
        <v>21488581</v>
      </c>
      <c r="I187" s="9">
        <v>1733499</v>
      </c>
      <c r="J187" s="13">
        <v>8.7749519348144531</v>
      </c>
      <c r="K187" s="9">
        <v>3584712</v>
      </c>
      <c r="L187" s="9">
        <v>139700</v>
      </c>
      <c r="M187" s="13">
        <v>4.055138111114502</v>
      </c>
      <c r="N187" s="19">
        <v>665681</v>
      </c>
      <c r="O187" s="19">
        <v>0</v>
      </c>
      <c r="P187" s="5"/>
    </row>
    <row r="188" spans="1:16" x14ac:dyDescent="0.3">
      <c r="A188" s="5">
        <v>105204703</v>
      </c>
      <c r="B188" s="5" t="s">
        <v>128</v>
      </c>
      <c r="C188" s="5" t="s">
        <v>598</v>
      </c>
      <c r="D188" s="5" t="s">
        <v>662</v>
      </c>
      <c r="E188" s="9">
        <v>199325.62</v>
      </c>
      <c r="F188" s="9">
        <v>0</v>
      </c>
      <c r="G188" s="9">
        <v>0</v>
      </c>
      <c r="H188" s="9">
        <v>20588308</v>
      </c>
      <c r="I188" s="9">
        <v>199326</v>
      </c>
      <c r="J188" s="13">
        <v>0.97761625051498413</v>
      </c>
      <c r="K188" s="9">
        <v>2892689</v>
      </c>
      <c r="L188" s="9">
        <v>82520</v>
      </c>
      <c r="M188" s="13">
        <v>2.9364781379699707</v>
      </c>
      <c r="N188" s="19">
        <v>619569</v>
      </c>
      <c r="O188" s="19">
        <v>0</v>
      </c>
      <c r="P188" s="5"/>
    </row>
    <row r="189" spans="1:16" x14ac:dyDescent="0.3">
      <c r="A189" s="5">
        <v>115210503</v>
      </c>
      <c r="B189" s="5" t="s">
        <v>340</v>
      </c>
      <c r="C189" s="5" t="s">
        <v>627</v>
      </c>
      <c r="D189" s="5" t="s">
        <v>662</v>
      </c>
      <c r="E189" s="9">
        <v>307234.40999999997</v>
      </c>
      <c r="F189" s="9">
        <v>256773</v>
      </c>
      <c r="G189" s="9">
        <v>157549</v>
      </c>
      <c r="H189" s="9">
        <v>12879312</v>
      </c>
      <c r="I189" s="9">
        <v>721556</v>
      </c>
      <c r="J189" s="13">
        <v>5.9349441528320313</v>
      </c>
      <c r="K189" s="9">
        <v>2500270</v>
      </c>
      <c r="L189" s="9">
        <v>79433</v>
      </c>
      <c r="M189" s="13">
        <v>3.2812204360961914</v>
      </c>
      <c r="N189" s="19">
        <v>401851</v>
      </c>
      <c r="O189" s="19">
        <v>103126</v>
      </c>
      <c r="P189" s="5"/>
    </row>
    <row r="190" spans="1:16" x14ac:dyDescent="0.3">
      <c r="A190" s="5">
        <v>115211003</v>
      </c>
      <c r="B190" s="5" t="s">
        <v>341</v>
      </c>
      <c r="C190" s="5" t="s">
        <v>627</v>
      </c>
      <c r="D190" s="5" t="s">
        <v>662</v>
      </c>
      <c r="E190" s="9">
        <v>82732.89</v>
      </c>
      <c r="F190" s="9">
        <v>138268</v>
      </c>
      <c r="G190" s="9">
        <v>0</v>
      </c>
      <c r="H190" s="9">
        <v>2322784</v>
      </c>
      <c r="I190" s="9">
        <v>221001</v>
      </c>
      <c r="J190" s="13">
        <v>10.51492977142334</v>
      </c>
      <c r="K190" s="9">
        <v>612090</v>
      </c>
      <c r="L190" s="9">
        <v>-13332</v>
      </c>
      <c r="M190" s="13">
        <v>-2.1316807270050049</v>
      </c>
      <c r="N190" s="19">
        <v>99838</v>
      </c>
      <c r="O190" s="19">
        <v>0</v>
      </c>
      <c r="P190" s="5"/>
    </row>
    <row r="191" spans="1:16" x14ac:dyDescent="0.3">
      <c r="A191" s="5">
        <v>115211103</v>
      </c>
      <c r="B191" s="5" t="s">
        <v>342</v>
      </c>
      <c r="C191" s="5" t="s">
        <v>627</v>
      </c>
      <c r="D191" s="5" t="s">
        <v>662</v>
      </c>
      <c r="E191" s="9">
        <v>601975.84</v>
      </c>
      <c r="F191" s="9">
        <v>454341</v>
      </c>
      <c r="G191" s="9">
        <v>2775315</v>
      </c>
      <c r="H191" s="9">
        <v>21422252</v>
      </c>
      <c r="I191" s="9">
        <v>3831632</v>
      </c>
      <c r="J191" s="13">
        <v>21.782245635986328</v>
      </c>
      <c r="K191" s="9">
        <v>3810039</v>
      </c>
      <c r="L191" s="9">
        <v>159827</v>
      </c>
      <c r="M191" s="13">
        <v>4.3785676956176758</v>
      </c>
      <c r="N191" s="19">
        <v>589782</v>
      </c>
      <c r="O191" s="19">
        <v>718884</v>
      </c>
      <c r="P191" s="5"/>
    </row>
    <row r="192" spans="1:16" x14ac:dyDescent="0.3">
      <c r="A192" s="5">
        <v>115211603</v>
      </c>
      <c r="B192" s="5" t="s">
        <v>343</v>
      </c>
      <c r="C192" s="5" t="s">
        <v>627</v>
      </c>
      <c r="D192" s="5" t="s">
        <v>662</v>
      </c>
      <c r="E192" s="9">
        <v>639209.57999999996</v>
      </c>
      <c r="F192" s="9">
        <v>0</v>
      </c>
      <c r="G192" s="9">
        <v>0</v>
      </c>
      <c r="H192" s="9">
        <v>16984223</v>
      </c>
      <c r="I192" s="9">
        <v>639210</v>
      </c>
      <c r="J192" s="13">
        <v>3.9107341766357422</v>
      </c>
      <c r="K192" s="9">
        <v>4066142</v>
      </c>
      <c r="L192" s="9">
        <v>10086</v>
      </c>
      <c r="M192" s="13">
        <v>0.24866519868373871</v>
      </c>
      <c r="N192" s="19">
        <v>526437</v>
      </c>
      <c r="O192" s="19">
        <v>112383</v>
      </c>
      <c r="P192" s="5"/>
    </row>
    <row r="193" spans="1:16" x14ac:dyDescent="0.3">
      <c r="A193" s="5">
        <v>115212503</v>
      </c>
      <c r="B193" s="5" t="s">
        <v>345</v>
      </c>
      <c r="C193" s="5" t="s">
        <v>627</v>
      </c>
      <c r="D193" s="5" t="s">
        <v>662</v>
      </c>
      <c r="E193" s="9">
        <v>219024.52</v>
      </c>
      <c r="F193" s="9">
        <v>0</v>
      </c>
      <c r="G193" s="9">
        <v>1034014</v>
      </c>
      <c r="H193" s="9">
        <v>9587505</v>
      </c>
      <c r="I193" s="9">
        <v>1253039</v>
      </c>
      <c r="J193" s="13">
        <v>15.034424781799316</v>
      </c>
      <c r="K193" s="9">
        <v>1842145</v>
      </c>
      <c r="L193" s="9">
        <v>63509</v>
      </c>
      <c r="M193" s="13">
        <v>3.57065749168396</v>
      </c>
      <c r="N193" s="19">
        <v>327237</v>
      </c>
      <c r="O193" s="19">
        <v>0</v>
      </c>
      <c r="P193" s="5"/>
    </row>
    <row r="194" spans="1:16" x14ac:dyDescent="0.3">
      <c r="A194" s="5">
        <v>115216503</v>
      </c>
      <c r="B194" s="5" t="s">
        <v>346</v>
      </c>
      <c r="C194" s="5" t="s">
        <v>627</v>
      </c>
      <c r="D194" s="5" t="s">
        <v>662</v>
      </c>
      <c r="E194" s="9">
        <v>389593.02</v>
      </c>
      <c r="F194" s="9">
        <v>0</v>
      </c>
      <c r="G194" s="9">
        <v>1402694</v>
      </c>
      <c r="H194" s="9">
        <v>11427533</v>
      </c>
      <c r="I194" s="9">
        <v>1792287</v>
      </c>
      <c r="J194" s="13">
        <v>18.601362228393555</v>
      </c>
      <c r="K194" s="9">
        <v>2448942</v>
      </c>
      <c r="L194" s="9">
        <v>169662</v>
      </c>
      <c r="M194" s="13">
        <v>7.4436664581298828</v>
      </c>
      <c r="N194" s="19">
        <v>338503</v>
      </c>
      <c r="O194" s="19">
        <v>0</v>
      </c>
      <c r="P194" s="5"/>
    </row>
    <row r="195" spans="1:16" x14ac:dyDescent="0.3">
      <c r="A195" s="5">
        <v>115218003</v>
      </c>
      <c r="B195" s="5" t="s">
        <v>347</v>
      </c>
      <c r="C195" s="5" t="s">
        <v>627</v>
      </c>
      <c r="D195" s="5" t="s">
        <v>662</v>
      </c>
      <c r="E195" s="9">
        <v>353979.22</v>
      </c>
      <c r="F195" s="9">
        <v>0</v>
      </c>
      <c r="G195" s="9">
        <v>1873503</v>
      </c>
      <c r="H195" s="9">
        <v>15582892</v>
      </c>
      <c r="I195" s="9">
        <v>2227482</v>
      </c>
      <c r="J195" s="13">
        <v>16.678499221801758</v>
      </c>
      <c r="K195" s="9">
        <v>2442075</v>
      </c>
      <c r="L195" s="9">
        <v>104971</v>
      </c>
      <c r="M195" s="13">
        <v>4.4914989471435547</v>
      </c>
      <c r="N195" s="19">
        <v>527156</v>
      </c>
      <c r="O195" s="19">
        <v>0</v>
      </c>
      <c r="P195" s="5"/>
    </row>
    <row r="196" spans="1:16" x14ac:dyDescent="0.3">
      <c r="A196" s="5">
        <v>115218303</v>
      </c>
      <c r="B196" s="5" t="s">
        <v>348</v>
      </c>
      <c r="C196" s="5" t="s">
        <v>627</v>
      </c>
      <c r="D196" s="5" t="s">
        <v>662</v>
      </c>
      <c r="E196" s="9">
        <v>151258.18</v>
      </c>
      <c r="F196" s="9">
        <v>0</v>
      </c>
      <c r="G196" s="9">
        <v>229932</v>
      </c>
      <c r="H196" s="9">
        <v>5972269</v>
      </c>
      <c r="I196" s="9">
        <v>381190</v>
      </c>
      <c r="J196" s="13">
        <v>6.8178253173828125</v>
      </c>
      <c r="K196" s="9">
        <v>1233756</v>
      </c>
      <c r="L196" s="9">
        <v>42782</v>
      </c>
      <c r="M196" s="13">
        <v>3.5921859741210938</v>
      </c>
      <c r="N196" s="19">
        <v>208431</v>
      </c>
      <c r="O196" s="19">
        <v>0</v>
      </c>
      <c r="P196" s="5"/>
    </row>
    <row r="197" spans="1:16" x14ac:dyDescent="0.3">
      <c r="A197" s="5">
        <v>115221402</v>
      </c>
      <c r="B197" s="5" t="s">
        <v>350</v>
      </c>
      <c r="C197" s="5" t="s">
        <v>628</v>
      </c>
      <c r="D197" s="5" t="s">
        <v>662</v>
      </c>
      <c r="E197" s="9">
        <v>1138881.93</v>
      </c>
      <c r="F197" s="9">
        <v>0</v>
      </c>
      <c r="G197" s="9">
        <v>8304746</v>
      </c>
      <c r="H197" s="9">
        <v>36605362</v>
      </c>
      <c r="I197" s="9">
        <v>9443628</v>
      </c>
      <c r="J197" s="13">
        <v>34.768135070800781</v>
      </c>
      <c r="K197" s="9">
        <v>7645887</v>
      </c>
      <c r="L197" s="9">
        <v>368278</v>
      </c>
      <c r="M197" s="13">
        <v>5.0604257583618164</v>
      </c>
      <c r="N197" s="19">
        <v>1023711</v>
      </c>
      <c r="O197" s="19">
        <v>0</v>
      </c>
      <c r="P197" s="5"/>
    </row>
    <row r="198" spans="1:16" x14ac:dyDescent="0.3">
      <c r="A198" s="5">
        <v>115221753</v>
      </c>
      <c r="B198" s="5" t="s">
        <v>352</v>
      </c>
      <c r="C198" s="5" t="s">
        <v>628</v>
      </c>
      <c r="D198" s="5" t="s">
        <v>662</v>
      </c>
      <c r="E198" s="9">
        <v>299858.52</v>
      </c>
      <c r="F198" s="9">
        <v>0</v>
      </c>
      <c r="G198" s="9">
        <v>57747</v>
      </c>
      <c r="H198" s="9">
        <v>5673664</v>
      </c>
      <c r="I198" s="9">
        <v>357606</v>
      </c>
      <c r="J198" s="13">
        <v>6.7269020080566406</v>
      </c>
      <c r="K198" s="9">
        <v>1635130</v>
      </c>
      <c r="L198" s="9">
        <v>15359</v>
      </c>
      <c r="M198" s="13">
        <v>0.94822043180465698</v>
      </c>
      <c r="N198" s="19">
        <v>225559</v>
      </c>
      <c r="O198" s="19">
        <v>0</v>
      </c>
      <c r="P198" s="5"/>
    </row>
    <row r="199" spans="1:16" x14ac:dyDescent="0.3">
      <c r="A199" s="5">
        <v>115222504</v>
      </c>
      <c r="B199" s="5" t="s">
        <v>353</v>
      </c>
      <c r="C199" s="5" t="s">
        <v>628</v>
      </c>
      <c r="D199" s="5" t="s">
        <v>662</v>
      </c>
      <c r="E199" s="9">
        <v>85694.95</v>
      </c>
      <c r="F199" s="9">
        <v>0</v>
      </c>
      <c r="G199" s="9">
        <v>0</v>
      </c>
      <c r="H199" s="9">
        <v>6325114</v>
      </c>
      <c r="I199" s="9">
        <v>85695</v>
      </c>
      <c r="J199" s="13">
        <v>1.3734451532363892</v>
      </c>
      <c r="K199" s="9">
        <v>982270</v>
      </c>
      <c r="L199" s="9">
        <v>30032</v>
      </c>
      <c r="M199" s="13">
        <v>3.1538333892822266</v>
      </c>
      <c r="N199" s="19">
        <v>192577</v>
      </c>
      <c r="O199" s="19">
        <v>0</v>
      </c>
      <c r="P199" s="5"/>
    </row>
    <row r="200" spans="1:16" x14ac:dyDescent="0.3">
      <c r="A200" s="5">
        <v>115222752</v>
      </c>
      <c r="B200" s="5" t="s">
        <v>354</v>
      </c>
      <c r="C200" s="5" t="s">
        <v>628</v>
      </c>
      <c r="D200" s="5" t="s">
        <v>662</v>
      </c>
      <c r="E200" s="9">
        <v>2933843.01</v>
      </c>
      <c r="F200" s="9">
        <v>2378584</v>
      </c>
      <c r="G200" s="9">
        <v>11517549</v>
      </c>
      <c r="H200" s="9">
        <v>98129277</v>
      </c>
      <c r="I200" s="9">
        <v>16829972</v>
      </c>
      <c r="J200" s="13">
        <v>20.701250076293945</v>
      </c>
      <c r="K200" s="9">
        <v>8301454</v>
      </c>
      <c r="L200" s="9">
        <v>427124</v>
      </c>
      <c r="M200" s="13">
        <v>5.4242582321166992</v>
      </c>
      <c r="N200" s="19">
        <v>1807251</v>
      </c>
      <c r="O200" s="19">
        <v>0</v>
      </c>
      <c r="P200" s="5"/>
    </row>
    <row r="201" spans="1:16" x14ac:dyDescent="0.3">
      <c r="A201" s="5">
        <v>115224003</v>
      </c>
      <c r="B201" s="5" t="s">
        <v>355</v>
      </c>
      <c r="C201" s="5" t="s">
        <v>628</v>
      </c>
      <c r="D201" s="5" t="s">
        <v>662</v>
      </c>
      <c r="E201" s="9">
        <v>248951.75</v>
      </c>
      <c r="F201" s="9">
        <v>0</v>
      </c>
      <c r="G201" s="9">
        <v>1341453</v>
      </c>
      <c r="H201" s="9">
        <v>13270071</v>
      </c>
      <c r="I201" s="9">
        <v>1590405</v>
      </c>
      <c r="J201" s="13">
        <v>13.616870880126953</v>
      </c>
      <c r="K201" s="9">
        <v>2849338</v>
      </c>
      <c r="L201" s="9">
        <v>86529</v>
      </c>
      <c r="M201" s="13">
        <v>3.1319210529327393</v>
      </c>
      <c r="N201" s="19">
        <v>441906</v>
      </c>
      <c r="O201" s="19">
        <v>0</v>
      </c>
      <c r="P201" s="5"/>
    </row>
    <row r="202" spans="1:16" x14ac:dyDescent="0.3">
      <c r="A202" s="5">
        <v>115226003</v>
      </c>
      <c r="B202" s="5" t="s">
        <v>356</v>
      </c>
      <c r="C202" s="5" t="s">
        <v>628</v>
      </c>
      <c r="D202" s="5" t="s">
        <v>662</v>
      </c>
      <c r="E202" s="9">
        <v>285020.5</v>
      </c>
      <c r="F202" s="9">
        <v>263718</v>
      </c>
      <c r="G202" s="9">
        <v>1020710</v>
      </c>
      <c r="H202" s="9">
        <v>11655656</v>
      </c>
      <c r="I202" s="9">
        <v>1569449</v>
      </c>
      <c r="J202" s="13">
        <v>15.560348510742188</v>
      </c>
      <c r="K202" s="9">
        <v>2188557</v>
      </c>
      <c r="L202" s="9">
        <v>92462</v>
      </c>
      <c r="M202" s="13">
        <v>4.4111552238464355</v>
      </c>
      <c r="N202" s="19">
        <v>363944</v>
      </c>
      <c r="O202" s="19">
        <v>0</v>
      </c>
      <c r="P202" s="5"/>
    </row>
    <row r="203" spans="1:16" x14ac:dyDescent="0.3">
      <c r="A203" s="5">
        <v>115226103</v>
      </c>
      <c r="B203" s="5" t="s">
        <v>357</v>
      </c>
      <c r="C203" s="5" t="s">
        <v>628</v>
      </c>
      <c r="D203" s="5" t="s">
        <v>662</v>
      </c>
      <c r="E203" s="9">
        <v>122263.13</v>
      </c>
      <c r="F203" s="9">
        <v>0</v>
      </c>
      <c r="G203" s="9">
        <v>208788</v>
      </c>
      <c r="H203" s="9">
        <v>5312830</v>
      </c>
      <c r="I203" s="9">
        <v>331051</v>
      </c>
      <c r="J203" s="13">
        <v>6.6452364921569824</v>
      </c>
      <c r="K203" s="9">
        <v>798835</v>
      </c>
      <c r="L203" s="9">
        <v>34009</v>
      </c>
      <c r="M203" s="13">
        <v>4.4466323852539063</v>
      </c>
      <c r="N203" s="19">
        <v>127733</v>
      </c>
      <c r="O203" s="19">
        <v>0</v>
      </c>
      <c r="P203" s="5"/>
    </row>
    <row r="204" spans="1:16" x14ac:dyDescent="0.3">
      <c r="A204" s="5">
        <v>115228003</v>
      </c>
      <c r="B204" s="5" t="s">
        <v>358</v>
      </c>
      <c r="C204" s="5" t="s">
        <v>628</v>
      </c>
      <c r="D204" s="5" t="s">
        <v>662</v>
      </c>
      <c r="E204" s="9">
        <v>367796.88</v>
      </c>
      <c r="F204" s="9">
        <v>290233</v>
      </c>
      <c r="G204" s="9">
        <v>1498743</v>
      </c>
      <c r="H204" s="9">
        <v>14820295</v>
      </c>
      <c r="I204" s="9">
        <v>2156773</v>
      </c>
      <c r="J204" s="13">
        <v>17.031383514404297</v>
      </c>
      <c r="K204" s="9">
        <v>1780172</v>
      </c>
      <c r="L204" s="9">
        <v>111353</v>
      </c>
      <c r="M204" s="13">
        <v>6.6725630760192871</v>
      </c>
      <c r="N204" s="19">
        <v>352679</v>
      </c>
      <c r="O204" s="19">
        <v>0</v>
      </c>
      <c r="P204" s="5"/>
    </row>
    <row r="205" spans="1:16" x14ac:dyDescent="0.3">
      <c r="A205" s="5">
        <v>115228303</v>
      </c>
      <c r="B205" s="5" t="s">
        <v>359</v>
      </c>
      <c r="C205" s="5" t="s">
        <v>628</v>
      </c>
      <c r="D205" s="5" t="s">
        <v>662</v>
      </c>
      <c r="E205" s="9">
        <v>270478.8</v>
      </c>
      <c r="F205" s="9">
        <v>0</v>
      </c>
      <c r="G205" s="9">
        <v>1885102</v>
      </c>
      <c r="H205" s="9">
        <v>8166200</v>
      </c>
      <c r="I205" s="9">
        <v>2155581</v>
      </c>
      <c r="J205" s="13">
        <v>35.862876892089844</v>
      </c>
      <c r="K205" s="9">
        <v>1909820</v>
      </c>
      <c r="L205" s="9">
        <v>104417</v>
      </c>
      <c r="M205" s="13">
        <v>5.7835841178894043</v>
      </c>
      <c r="N205" s="19">
        <v>261665</v>
      </c>
      <c r="O205" s="19">
        <v>0</v>
      </c>
      <c r="P205" s="5"/>
    </row>
    <row r="206" spans="1:16" x14ac:dyDescent="0.3">
      <c r="A206" s="5">
        <v>115229003</v>
      </c>
      <c r="B206" s="5" t="s">
        <v>360</v>
      </c>
      <c r="C206" s="5" t="s">
        <v>628</v>
      </c>
      <c r="D206" s="5" t="s">
        <v>662</v>
      </c>
      <c r="E206" s="9">
        <v>113185.27</v>
      </c>
      <c r="F206" s="9">
        <v>0</v>
      </c>
      <c r="G206" s="9">
        <v>99058</v>
      </c>
      <c r="H206" s="9">
        <v>6856171</v>
      </c>
      <c r="I206" s="9">
        <v>212243</v>
      </c>
      <c r="J206" s="13">
        <v>3.1945409774780273</v>
      </c>
      <c r="K206" s="9">
        <v>956130</v>
      </c>
      <c r="L206" s="9">
        <v>19520</v>
      </c>
      <c r="M206" s="13">
        <v>2.0841119289398193</v>
      </c>
      <c r="N206" s="19">
        <v>202061</v>
      </c>
      <c r="O206" s="19">
        <v>239508</v>
      </c>
      <c r="P206" s="5"/>
    </row>
    <row r="207" spans="1:16" x14ac:dyDescent="0.3">
      <c r="A207" s="5">
        <v>125231232</v>
      </c>
      <c r="B207" s="5" t="s">
        <v>531</v>
      </c>
      <c r="C207" s="5" t="s">
        <v>652</v>
      </c>
      <c r="D207" s="5" t="s">
        <v>662</v>
      </c>
      <c r="E207" s="9">
        <v>2511501.2599999998</v>
      </c>
      <c r="F207" s="9">
        <v>179720</v>
      </c>
      <c r="G207" s="9">
        <v>8342676</v>
      </c>
      <c r="H207" s="9">
        <v>115464392</v>
      </c>
      <c r="I207" s="9">
        <v>11033896</v>
      </c>
      <c r="J207" s="13">
        <v>10.565779685974121</v>
      </c>
      <c r="K207" s="9">
        <v>8162542</v>
      </c>
      <c r="L207" s="9">
        <v>386965</v>
      </c>
      <c r="M207" s="13">
        <v>4.9766726493835449</v>
      </c>
      <c r="N207" s="19">
        <v>1421091</v>
      </c>
      <c r="O207" s="19">
        <v>387660</v>
      </c>
      <c r="P207" s="5"/>
    </row>
    <row r="208" spans="1:16" x14ac:dyDescent="0.3">
      <c r="A208" s="5">
        <v>125231303</v>
      </c>
      <c r="B208" s="5" t="s">
        <v>532</v>
      </c>
      <c r="C208" s="5" t="s">
        <v>652</v>
      </c>
      <c r="D208" s="5" t="s">
        <v>662</v>
      </c>
      <c r="E208" s="9">
        <v>330818.98</v>
      </c>
      <c r="F208" s="9">
        <v>2851159</v>
      </c>
      <c r="G208" s="9">
        <v>0</v>
      </c>
      <c r="H208" s="9">
        <v>16249617</v>
      </c>
      <c r="I208" s="9">
        <v>3181978</v>
      </c>
      <c r="J208" s="13">
        <v>24.350061416625977</v>
      </c>
      <c r="K208" s="9">
        <v>3471349</v>
      </c>
      <c r="L208" s="9">
        <v>195640</v>
      </c>
      <c r="M208" s="13">
        <v>5.972447395324707</v>
      </c>
      <c r="N208" s="19">
        <v>541395</v>
      </c>
      <c r="O208" s="19">
        <v>0</v>
      </c>
      <c r="P208" s="5"/>
    </row>
    <row r="209" spans="1:16" x14ac:dyDescent="0.3">
      <c r="A209" s="5">
        <v>125234103</v>
      </c>
      <c r="B209" s="5" t="s">
        <v>534</v>
      </c>
      <c r="C209" s="5" t="s">
        <v>652</v>
      </c>
      <c r="D209" s="5" t="s">
        <v>662</v>
      </c>
      <c r="E209" s="9">
        <v>190354.24</v>
      </c>
      <c r="F209" s="9">
        <v>82028</v>
      </c>
      <c r="G209" s="9">
        <v>0</v>
      </c>
      <c r="H209" s="9">
        <v>5959205</v>
      </c>
      <c r="I209" s="9">
        <v>272382</v>
      </c>
      <c r="J209" s="13">
        <v>4.7897043228149414</v>
      </c>
      <c r="K209" s="9">
        <v>2317097</v>
      </c>
      <c r="L209" s="9">
        <v>94333</v>
      </c>
      <c r="M209" s="13">
        <v>4.243950366973877</v>
      </c>
      <c r="N209" s="19">
        <v>327809</v>
      </c>
      <c r="O209" s="19">
        <v>0</v>
      </c>
      <c r="P209" s="5"/>
    </row>
    <row r="210" spans="1:16" x14ac:dyDescent="0.3">
      <c r="A210" s="5">
        <v>125234502</v>
      </c>
      <c r="B210" s="5" t="s">
        <v>535</v>
      </c>
      <c r="C210" s="5" t="s">
        <v>652</v>
      </c>
      <c r="D210" s="5" t="s">
        <v>662</v>
      </c>
      <c r="E210" s="9">
        <v>289503.18</v>
      </c>
      <c r="F210" s="9">
        <v>0</v>
      </c>
      <c r="G210" s="9">
        <v>0</v>
      </c>
      <c r="H210" s="9">
        <v>6138108</v>
      </c>
      <c r="I210" s="9">
        <v>289503</v>
      </c>
      <c r="J210" s="13">
        <v>4.9499497413635254</v>
      </c>
      <c r="K210" s="9">
        <v>3000797</v>
      </c>
      <c r="L210" s="9">
        <v>33763</v>
      </c>
      <c r="M210" s="13">
        <v>1.1379377841949463</v>
      </c>
      <c r="N210" s="19">
        <v>192476</v>
      </c>
      <c r="O210" s="19">
        <v>0</v>
      </c>
      <c r="P210" s="5"/>
    </row>
    <row r="211" spans="1:16" x14ac:dyDescent="0.3">
      <c r="A211" s="5">
        <v>125235103</v>
      </c>
      <c r="B211" s="5" t="s">
        <v>536</v>
      </c>
      <c r="C211" s="5" t="s">
        <v>652</v>
      </c>
      <c r="D211" s="5" t="s">
        <v>662</v>
      </c>
      <c r="E211" s="9">
        <v>462439.66</v>
      </c>
      <c r="F211" s="9">
        <v>1615450</v>
      </c>
      <c r="G211" s="9">
        <v>937527</v>
      </c>
      <c r="H211" s="9">
        <v>15649945</v>
      </c>
      <c r="I211" s="9">
        <v>3015417</v>
      </c>
      <c r="J211" s="13">
        <v>23.866479873657227</v>
      </c>
      <c r="K211" s="9">
        <v>3055836</v>
      </c>
      <c r="L211" s="9">
        <v>181229</v>
      </c>
      <c r="M211" s="13">
        <v>6.3044791221618652</v>
      </c>
      <c r="N211" s="19">
        <v>1054903</v>
      </c>
      <c r="O211" s="19">
        <v>0</v>
      </c>
      <c r="P211" s="5"/>
    </row>
    <row r="212" spans="1:16" x14ac:dyDescent="0.3">
      <c r="A212" s="5">
        <v>125235502</v>
      </c>
      <c r="B212" s="5" t="s">
        <v>537</v>
      </c>
      <c r="C212" s="5" t="s">
        <v>652</v>
      </c>
      <c r="D212" s="5" t="s">
        <v>662</v>
      </c>
      <c r="E212" s="9">
        <v>114088.02</v>
      </c>
      <c r="F212" s="9">
        <v>0</v>
      </c>
      <c r="G212" s="9">
        <v>0</v>
      </c>
      <c r="H212" s="9">
        <v>3653719</v>
      </c>
      <c r="I212" s="9">
        <v>114088</v>
      </c>
      <c r="J212" s="13">
        <v>3.2231607437133789</v>
      </c>
      <c r="K212" s="9">
        <v>1764157</v>
      </c>
      <c r="L212" s="9">
        <v>23766</v>
      </c>
      <c r="M212" s="13">
        <v>1.3655551671981812</v>
      </c>
      <c r="N212" s="19">
        <v>115566</v>
      </c>
      <c r="O212" s="19">
        <v>0</v>
      </c>
      <c r="P212" s="5"/>
    </row>
    <row r="213" spans="1:16" x14ac:dyDescent="0.3">
      <c r="A213" s="5">
        <v>125236903</v>
      </c>
      <c r="B213" s="5" t="s">
        <v>538</v>
      </c>
      <c r="C213" s="5" t="s">
        <v>652</v>
      </c>
      <c r="D213" s="5" t="s">
        <v>662</v>
      </c>
      <c r="E213" s="9">
        <v>194663.55</v>
      </c>
      <c r="F213" s="9">
        <v>454037</v>
      </c>
      <c r="G213" s="9">
        <v>505209</v>
      </c>
      <c r="H213" s="9">
        <v>9012276</v>
      </c>
      <c r="I213" s="9">
        <v>1153910</v>
      </c>
      <c r="J213" s="13">
        <v>14.683841705322266</v>
      </c>
      <c r="K213" s="9">
        <v>2581610</v>
      </c>
      <c r="L213" s="9">
        <v>99169</v>
      </c>
      <c r="M213" s="13">
        <v>3.9948179721832275</v>
      </c>
      <c r="N213" s="19">
        <v>354943</v>
      </c>
      <c r="O213" s="19">
        <v>0</v>
      </c>
      <c r="P213" s="5"/>
    </row>
    <row r="214" spans="1:16" x14ac:dyDescent="0.3">
      <c r="A214" s="5">
        <v>125237603</v>
      </c>
      <c r="B214" s="5" t="s">
        <v>539</v>
      </c>
      <c r="C214" s="5" t="s">
        <v>652</v>
      </c>
      <c r="D214" s="5" t="s">
        <v>662</v>
      </c>
      <c r="E214" s="9">
        <v>116918.1</v>
      </c>
      <c r="F214" s="9">
        <v>0</v>
      </c>
      <c r="G214" s="9">
        <v>0</v>
      </c>
      <c r="H214" s="9">
        <v>3142213</v>
      </c>
      <c r="I214" s="9">
        <v>116918</v>
      </c>
      <c r="J214" s="13">
        <v>3.8646810054779053</v>
      </c>
      <c r="K214" s="9">
        <v>1385183</v>
      </c>
      <c r="L214" s="9">
        <v>15762</v>
      </c>
      <c r="M214" s="13">
        <v>1.1509974002838135</v>
      </c>
      <c r="N214" s="19">
        <v>113925</v>
      </c>
      <c r="O214" s="19">
        <v>0</v>
      </c>
      <c r="P214" s="5"/>
    </row>
    <row r="215" spans="1:16" x14ac:dyDescent="0.3">
      <c r="A215" s="5">
        <v>125237702</v>
      </c>
      <c r="B215" s="5" t="s">
        <v>540</v>
      </c>
      <c r="C215" s="5" t="s">
        <v>652</v>
      </c>
      <c r="D215" s="5" t="s">
        <v>662</v>
      </c>
      <c r="E215" s="9">
        <v>428418.11</v>
      </c>
      <c r="F215" s="9">
        <v>3037933</v>
      </c>
      <c r="G215" s="9">
        <v>229769</v>
      </c>
      <c r="H215" s="9">
        <v>19316586</v>
      </c>
      <c r="I215" s="9">
        <v>3696120</v>
      </c>
      <c r="J215" s="13">
        <v>23.66203498840332</v>
      </c>
      <c r="K215" s="9">
        <v>5125519</v>
      </c>
      <c r="L215" s="9">
        <v>339567</v>
      </c>
      <c r="M215" s="13">
        <v>7.0950775146484375</v>
      </c>
      <c r="N215" s="19">
        <v>1039095</v>
      </c>
      <c r="O215" s="19">
        <v>0</v>
      </c>
      <c r="P215" s="5"/>
    </row>
    <row r="216" spans="1:16" x14ac:dyDescent="0.3">
      <c r="A216" s="5">
        <v>125237903</v>
      </c>
      <c r="B216" s="5" t="s">
        <v>541</v>
      </c>
      <c r="C216" s="5" t="s">
        <v>652</v>
      </c>
      <c r="D216" s="5" t="s">
        <v>662</v>
      </c>
      <c r="E216" s="9">
        <v>154205.57</v>
      </c>
      <c r="F216" s="9">
        <v>0</v>
      </c>
      <c r="G216" s="9">
        <v>0</v>
      </c>
      <c r="H216" s="9">
        <v>4432187</v>
      </c>
      <c r="I216" s="9">
        <v>154206</v>
      </c>
      <c r="J216" s="13">
        <v>3.6046442985534668</v>
      </c>
      <c r="K216" s="9">
        <v>1955937</v>
      </c>
      <c r="L216" s="9">
        <v>24583</v>
      </c>
      <c r="M216" s="13">
        <v>1.2728376388549805</v>
      </c>
      <c r="N216" s="19">
        <v>140258</v>
      </c>
      <c r="O216" s="19">
        <v>0</v>
      </c>
      <c r="P216" s="5"/>
    </row>
    <row r="217" spans="1:16" x14ac:dyDescent="0.3">
      <c r="A217" s="5">
        <v>125238402</v>
      </c>
      <c r="B217" s="5" t="s">
        <v>542</v>
      </c>
      <c r="C217" s="5" t="s">
        <v>652</v>
      </c>
      <c r="D217" s="5" t="s">
        <v>662</v>
      </c>
      <c r="E217" s="9">
        <v>1059885.56</v>
      </c>
      <c r="F217" s="9">
        <v>2786461</v>
      </c>
      <c r="G217" s="9">
        <v>3929174</v>
      </c>
      <c r="H217" s="9">
        <v>35837418</v>
      </c>
      <c r="I217" s="9">
        <v>7775522</v>
      </c>
      <c r="J217" s="13">
        <v>27.708469390869141</v>
      </c>
      <c r="K217" s="9">
        <v>4031415</v>
      </c>
      <c r="L217" s="9">
        <v>209049</v>
      </c>
      <c r="M217" s="13">
        <v>5.4690995216369629</v>
      </c>
      <c r="N217" s="19">
        <v>888165</v>
      </c>
      <c r="O217" s="19">
        <v>0</v>
      </c>
      <c r="P217" s="5"/>
    </row>
    <row r="218" spans="1:16" x14ac:dyDescent="0.3">
      <c r="A218" s="5">
        <v>125238502</v>
      </c>
      <c r="B218" s="5" t="s">
        <v>543</v>
      </c>
      <c r="C218" s="5" t="s">
        <v>652</v>
      </c>
      <c r="D218" s="5" t="s">
        <v>662</v>
      </c>
      <c r="E218" s="9">
        <v>212226.15</v>
      </c>
      <c r="F218" s="9">
        <v>501168</v>
      </c>
      <c r="G218" s="9">
        <v>55825</v>
      </c>
      <c r="H218" s="9">
        <v>5524001</v>
      </c>
      <c r="I218" s="9">
        <v>769219</v>
      </c>
      <c r="J218" s="13">
        <v>16.177797317504883</v>
      </c>
      <c r="K218" s="9">
        <v>2406106</v>
      </c>
      <c r="L218" s="9">
        <v>139823</v>
      </c>
      <c r="M218" s="13">
        <v>6.169705867767334</v>
      </c>
      <c r="N218" s="19">
        <v>239989</v>
      </c>
      <c r="O218" s="19">
        <v>0</v>
      </c>
      <c r="P218" s="5"/>
    </row>
    <row r="219" spans="1:16" x14ac:dyDescent="0.3">
      <c r="A219" s="5">
        <v>125239452</v>
      </c>
      <c r="B219" s="5" t="s">
        <v>544</v>
      </c>
      <c r="C219" s="5" t="s">
        <v>652</v>
      </c>
      <c r="D219" s="5" t="s">
        <v>662</v>
      </c>
      <c r="E219" s="9">
        <v>2073207.06</v>
      </c>
      <c r="F219" s="9">
        <v>3965998</v>
      </c>
      <c r="G219" s="9">
        <v>10731842</v>
      </c>
      <c r="H219" s="9">
        <v>77481358</v>
      </c>
      <c r="I219" s="9">
        <v>16771046</v>
      </c>
      <c r="J219" s="13">
        <v>27.62470817565918</v>
      </c>
      <c r="K219" s="9">
        <v>11451457</v>
      </c>
      <c r="L219" s="9">
        <v>664935</v>
      </c>
      <c r="M219" s="13">
        <v>6.1644988059997559</v>
      </c>
      <c r="N219" s="19">
        <v>2073956</v>
      </c>
      <c r="O219" s="19">
        <v>0</v>
      </c>
      <c r="P219" s="5"/>
    </row>
    <row r="220" spans="1:16" x14ac:dyDescent="0.3">
      <c r="A220" s="5">
        <v>125239603</v>
      </c>
      <c r="B220" s="5" t="s">
        <v>545</v>
      </c>
      <c r="C220" s="5" t="s">
        <v>652</v>
      </c>
      <c r="D220" s="5" t="s">
        <v>662</v>
      </c>
      <c r="E220" s="9">
        <v>148161.04</v>
      </c>
      <c r="F220" s="9">
        <v>1292621</v>
      </c>
      <c r="G220" s="9">
        <v>0</v>
      </c>
      <c r="H220" s="9">
        <v>6049956</v>
      </c>
      <c r="I220" s="9">
        <v>1440782</v>
      </c>
      <c r="J220" s="13">
        <v>31.259006500244141</v>
      </c>
      <c r="K220" s="9">
        <v>2377613</v>
      </c>
      <c r="L220" s="9">
        <v>14875</v>
      </c>
      <c r="M220" s="13">
        <v>0.62956619262695313</v>
      </c>
      <c r="N220" s="19">
        <v>252951</v>
      </c>
      <c r="O220" s="19">
        <v>0</v>
      </c>
      <c r="P220" s="5"/>
    </row>
    <row r="221" spans="1:16" x14ac:dyDescent="0.3">
      <c r="A221" s="5">
        <v>125239652</v>
      </c>
      <c r="B221" s="5" t="s">
        <v>546</v>
      </c>
      <c r="C221" s="5" t="s">
        <v>652</v>
      </c>
      <c r="D221" s="5" t="s">
        <v>662</v>
      </c>
      <c r="E221" s="9">
        <v>1059004.48</v>
      </c>
      <c r="F221" s="9">
        <v>2629860</v>
      </c>
      <c r="G221" s="9">
        <v>4779049</v>
      </c>
      <c r="H221" s="9">
        <v>42088971</v>
      </c>
      <c r="I221" s="9">
        <v>8467915</v>
      </c>
      <c r="J221" s="13">
        <v>25.186344146728516</v>
      </c>
      <c r="K221" s="9">
        <v>6386283</v>
      </c>
      <c r="L221" s="9">
        <v>357411</v>
      </c>
      <c r="M221" s="13">
        <v>5.9283227920532227</v>
      </c>
      <c r="N221" s="19">
        <v>1129826</v>
      </c>
      <c r="O221" s="19">
        <v>0</v>
      </c>
      <c r="P221" s="5"/>
    </row>
    <row r="222" spans="1:16" x14ac:dyDescent="0.3">
      <c r="A222" s="5">
        <v>109243503</v>
      </c>
      <c r="B222" s="5" t="s">
        <v>227</v>
      </c>
      <c r="C222" s="5" t="s">
        <v>612</v>
      </c>
      <c r="D222" s="5" t="s">
        <v>662</v>
      </c>
      <c r="E222" s="9">
        <v>80057.97</v>
      </c>
      <c r="F222" s="9">
        <v>0</v>
      </c>
      <c r="G222" s="9">
        <v>186015</v>
      </c>
      <c r="H222" s="9">
        <v>6057535</v>
      </c>
      <c r="I222" s="9">
        <v>266073</v>
      </c>
      <c r="J222" s="13">
        <v>4.5942287445068359</v>
      </c>
      <c r="K222" s="9">
        <v>605303</v>
      </c>
      <c r="L222" s="9">
        <v>16780</v>
      </c>
      <c r="M222" s="13">
        <v>2.851205587387085</v>
      </c>
      <c r="N222" s="19">
        <v>133613</v>
      </c>
      <c r="O222" s="19">
        <v>0</v>
      </c>
      <c r="P222" s="5"/>
    </row>
    <row r="223" spans="1:16" x14ac:dyDescent="0.3">
      <c r="A223" s="5">
        <v>109246003</v>
      </c>
      <c r="B223" s="5" t="s">
        <v>228</v>
      </c>
      <c r="C223" s="5" t="s">
        <v>612</v>
      </c>
      <c r="D223" s="5" t="s">
        <v>662</v>
      </c>
      <c r="E223" s="9">
        <v>89704.62</v>
      </c>
      <c r="F223" s="9">
        <v>0</v>
      </c>
      <c r="G223" s="9">
        <v>224724</v>
      </c>
      <c r="H223" s="9">
        <v>6067496</v>
      </c>
      <c r="I223" s="9">
        <v>314429</v>
      </c>
      <c r="J223" s="13">
        <v>5.4654150009155273</v>
      </c>
      <c r="K223" s="9">
        <v>806396</v>
      </c>
      <c r="L223" s="9">
        <v>28046</v>
      </c>
      <c r="M223" s="13">
        <v>3.6032633781433105</v>
      </c>
      <c r="N223" s="19">
        <v>159261</v>
      </c>
      <c r="O223" s="19">
        <v>9131</v>
      </c>
      <c r="P223" s="5"/>
    </row>
    <row r="224" spans="1:16" x14ac:dyDescent="0.3">
      <c r="A224" s="5">
        <v>109248003</v>
      </c>
      <c r="B224" s="5" t="s">
        <v>229</v>
      </c>
      <c r="C224" s="5" t="s">
        <v>612</v>
      </c>
      <c r="D224" s="5" t="s">
        <v>662</v>
      </c>
      <c r="E224" s="9">
        <v>124875.21</v>
      </c>
      <c r="F224" s="9">
        <v>0</v>
      </c>
      <c r="G224" s="9">
        <v>792981</v>
      </c>
      <c r="H224" s="9">
        <v>8439844</v>
      </c>
      <c r="I224" s="9">
        <v>917856</v>
      </c>
      <c r="J224" s="13">
        <v>12.202305793762207</v>
      </c>
      <c r="K224" s="9">
        <v>1582005</v>
      </c>
      <c r="L224" s="9">
        <v>37007</v>
      </c>
      <c r="M224" s="13">
        <v>2.3952782154083252</v>
      </c>
      <c r="N224" s="19">
        <v>306366</v>
      </c>
      <c r="O224" s="19">
        <v>73951</v>
      </c>
      <c r="P224" s="5"/>
    </row>
    <row r="225" spans="1:16" x14ac:dyDescent="0.3">
      <c r="A225" s="5">
        <v>105251453</v>
      </c>
      <c r="B225" s="5" t="s">
        <v>129</v>
      </c>
      <c r="C225" s="5" t="s">
        <v>599</v>
      </c>
      <c r="D225" s="5" t="s">
        <v>662</v>
      </c>
      <c r="E225" s="9">
        <v>317978.87</v>
      </c>
      <c r="F225" s="9">
        <v>0</v>
      </c>
      <c r="G225" s="9">
        <v>1506886</v>
      </c>
      <c r="H225" s="9">
        <v>18315155</v>
      </c>
      <c r="I225" s="9">
        <v>1824865</v>
      </c>
      <c r="J225" s="13">
        <v>11.066300392150879</v>
      </c>
      <c r="K225" s="9">
        <v>2020587</v>
      </c>
      <c r="L225" s="9">
        <v>68866</v>
      </c>
      <c r="M225" s="13">
        <v>3.5284755229949951</v>
      </c>
      <c r="N225" s="19">
        <v>470665</v>
      </c>
      <c r="O225" s="19">
        <v>242984</v>
      </c>
      <c r="P225" s="5"/>
    </row>
    <row r="226" spans="1:16" x14ac:dyDescent="0.3">
      <c r="A226" s="5">
        <v>105252602</v>
      </c>
      <c r="B226" s="5" t="s">
        <v>131</v>
      </c>
      <c r="C226" s="5" t="s">
        <v>599</v>
      </c>
      <c r="D226" s="5" t="s">
        <v>662</v>
      </c>
      <c r="E226" s="9">
        <v>3423652.96</v>
      </c>
      <c r="F226" s="9">
        <v>0</v>
      </c>
      <c r="G226" s="9">
        <v>15322165</v>
      </c>
      <c r="H226" s="9">
        <v>134287608</v>
      </c>
      <c r="I226" s="9">
        <v>18745816</v>
      </c>
      <c r="J226" s="13">
        <v>16.224273681640625</v>
      </c>
      <c r="K226" s="9">
        <v>14486248</v>
      </c>
      <c r="L226" s="9">
        <v>644360</v>
      </c>
      <c r="M226" s="13">
        <v>4.6551451683044434</v>
      </c>
      <c r="N226" s="19">
        <v>2602655</v>
      </c>
      <c r="O226" s="19">
        <v>0</v>
      </c>
      <c r="P226" s="5"/>
    </row>
    <row r="227" spans="1:16" x14ac:dyDescent="0.3">
      <c r="A227" s="5">
        <v>105253303</v>
      </c>
      <c r="B227" s="5" t="s">
        <v>133</v>
      </c>
      <c r="C227" s="5" t="s">
        <v>599</v>
      </c>
      <c r="D227" s="5" t="s">
        <v>662</v>
      </c>
      <c r="E227" s="9">
        <v>126031.25</v>
      </c>
      <c r="F227" s="9">
        <v>1238</v>
      </c>
      <c r="G227" s="9">
        <v>642873</v>
      </c>
      <c r="H227" s="9">
        <v>5050647</v>
      </c>
      <c r="I227" s="9">
        <v>770142</v>
      </c>
      <c r="J227" s="13">
        <v>17.991849899291992</v>
      </c>
      <c r="K227" s="9">
        <v>1153853</v>
      </c>
      <c r="L227" s="9">
        <v>32618</v>
      </c>
      <c r="M227" s="13">
        <v>2.9091136455535889</v>
      </c>
      <c r="N227" s="19">
        <v>343386</v>
      </c>
      <c r="O227" s="19">
        <v>0</v>
      </c>
      <c r="P227" s="5"/>
    </row>
    <row r="228" spans="1:16" x14ac:dyDescent="0.3">
      <c r="A228" s="5">
        <v>105253553</v>
      </c>
      <c r="B228" s="5" t="s">
        <v>134</v>
      </c>
      <c r="C228" s="5" t="s">
        <v>599</v>
      </c>
      <c r="D228" s="5" t="s">
        <v>662</v>
      </c>
      <c r="E228" s="9">
        <v>189394.45</v>
      </c>
      <c r="F228" s="9">
        <v>0</v>
      </c>
      <c r="G228" s="9">
        <v>693206</v>
      </c>
      <c r="H228" s="9">
        <v>9397886</v>
      </c>
      <c r="I228" s="9">
        <v>882600</v>
      </c>
      <c r="J228" s="13">
        <v>10.364890098571777</v>
      </c>
      <c r="K228" s="9">
        <v>1427195</v>
      </c>
      <c r="L228" s="9">
        <v>28914</v>
      </c>
      <c r="M228" s="13">
        <v>2.0678246021270752</v>
      </c>
      <c r="N228" s="19">
        <v>281428</v>
      </c>
      <c r="O228" s="19">
        <v>0</v>
      </c>
      <c r="P228" s="5"/>
    </row>
    <row r="229" spans="1:16" x14ac:dyDescent="0.3">
      <c r="A229" s="5">
        <v>105253903</v>
      </c>
      <c r="B229" s="5" t="s">
        <v>135</v>
      </c>
      <c r="C229" s="5" t="s">
        <v>599</v>
      </c>
      <c r="D229" s="5" t="s">
        <v>662</v>
      </c>
      <c r="E229" s="9">
        <v>155414.81</v>
      </c>
      <c r="F229" s="9">
        <v>0</v>
      </c>
      <c r="G229" s="9">
        <v>268210</v>
      </c>
      <c r="H229" s="9">
        <v>12169164</v>
      </c>
      <c r="I229" s="9">
        <v>423625</v>
      </c>
      <c r="J229" s="13">
        <v>3.6066884994506836</v>
      </c>
      <c r="K229" s="9">
        <v>1797403</v>
      </c>
      <c r="L229" s="9">
        <v>68935</v>
      </c>
      <c r="M229" s="13">
        <v>3.9882137775421143</v>
      </c>
      <c r="N229" s="19">
        <v>358997</v>
      </c>
      <c r="O229" s="19">
        <v>0</v>
      </c>
      <c r="P229" s="5"/>
    </row>
    <row r="230" spans="1:16" x14ac:dyDescent="0.3">
      <c r="A230" s="5">
        <v>105254053</v>
      </c>
      <c r="B230" s="5" t="s">
        <v>136</v>
      </c>
      <c r="C230" s="5" t="s">
        <v>599</v>
      </c>
      <c r="D230" s="5" t="s">
        <v>662</v>
      </c>
      <c r="E230" s="9">
        <v>154717.64000000001</v>
      </c>
      <c r="F230" s="9">
        <v>7222</v>
      </c>
      <c r="G230" s="9">
        <v>368717</v>
      </c>
      <c r="H230" s="9">
        <v>10782727</v>
      </c>
      <c r="I230" s="9">
        <v>530657</v>
      </c>
      <c r="J230" s="13">
        <v>5.1760959625244141</v>
      </c>
      <c r="K230" s="9">
        <v>1557904</v>
      </c>
      <c r="L230" s="9">
        <v>60626</v>
      </c>
      <c r="M230" s="13">
        <v>4.0490808486938477</v>
      </c>
      <c r="N230" s="19">
        <v>371348</v>
      </c>
      <c r="O230" s="19">
        <v>0</v>
      </c>
      <c r="P230" s="5"/>
    </row>
    <row r="231" spans="1:16" x14ac:dyDescent="0.3">
      <c r="A231" s="5">
        <v>105254353</v>
      </c>
      <c r="B231" s="5" t="s">
        <v>137</v>
      </c>
      <c r="C231" s="5" t="s">
        <v>599</v>
      </c>
      <c r="D231" s="5" t="s">
        <v>662</v>
      </c>
      <c r="E231" s="9">
        <v>178688.3</v>
      </c>
      <c r="F231" s="9">
        <v>0</v>
      </c>
      <c r="G231" s="9">
        <v>496024</v>
      </c>
      <c r="H231" s="9">
        <v>11036160</v>
      </c>
      <c r="I231" s="9">
        <v>674712</v>
      </c>
      <c r="J231" s="13">
        <v>6.511754035949707</v>
      </c>
      <c r="K231" s="9">
        <v>1524837</v>
      </c>
      <c r="L231" s="9">
        <v>34510</v>
      </c>
      <c r="M231" s="13">
        <v>2.3155992031097412</v>
      </c>
      <c r="N231" s="19">
        <v>433075</v>
      </c>
      <c r="O231" s="19">
        <v>0</v>
      </c>
      <c r="P231" s="5"/>
    </row>
    <row r="232" spans="1:16" x14ac:dyDescent="0.3">
      <c r="A232" s="5">
        <v>105256553</v>
      </c>
      <c r="B232" s="5" t="s">
        <v>138</v>
      </c>
      <c r="C232" s="5" t="s">
        <v>599</v>
      </c>
      <c r="D232" s="5" t="s">
        <v>662</v>
      </c>
      <c r="E232" s="9">
        <v>250009.88</v>
      </c>
      <c r="F232" s="9">
        <v>235435</v>
      </c>
      <c r="G232" s="9">
        <v>833887</v>
      </c>
      <c r="H232" s="9">
        <v>11968335</v>
      </c>
      <c r="I232" s="9">
        <v>1319332</v>
      </c>
      <c r="J232" s="13">
        <v>12.389253616333008</v>
      </c>
      <c r="K232" s="9">
        <v>1220195</v>
      </c>
      <c r="L232" s="9">
        <v>56463</v>
      </c>
      <c r="M232" s="13">
        <v>4.8518900871276855</v>
      </c>
      <c r="N232" s="19">
        <v>594066</v>
      </c>
      <c r="O232" s="19">
        <v>0</v>
      </c>
      <c r="P232" s="5"/>
    </row>
    <row r="233" spans="1:16" x14ac:dyDescent="0.3">
      <c r="A233" s="5">
        <v>105257602</v>
      </c>
      <c r="B233" s="5" t="s">
        <v>139</v>
      </c>
      <c r="C233" s="5" t="s">
        <v>599</v>
      </c>
      <c r="D233" s="5" t="s">
        <v>662</v>
      </c>
      <c r="E233" s="9">
        <v>437308.97</v>
      </c>
      <c r="F233" s="9">
        <v>0</v>
      </c>
      <c r="G233" s="9">
        <v>1974749</v>
      </c>
      <c r="H233" s="9">
        <v>19986916</v>
      </c>
      <c r="I233" s="9">
        <v>2412058</v>
      </c>
      <c r="J233" s="13">
        <v>13.724480628967285</v>
      </c>
      <c r="K233" s="9">
        <v>4462976</v>
      </c>
      <c r="L233" s="9">
        <v>164224</v>
      </c>
      <c r="M233" s="13">
        <v>3.8202714920043945</v>
      </c>
      <c r="N233" s="19">
        <v>1053736</v>
      </c>
      <c r="O233" s="19">
        <v>0</v>
      </c>
      <c r="P233" s="5"/>
    </row>
    <row r="234" spans="1:16" x14ac:dyDescent="0.3">
      <c r="A234" s="5">
        <v>105258303</v>
      </c>
      <c r="B234" s="5" t="s">
        <v>140</v>
      </c>
      <c r="C234" s="5" t="s">
        <v>599</v>
      </c>
      <c r="D234" s="5" t="s">
        <v>662</v>
      </c>
      <c r="E234" s="9">
        <v>164372.95000000001</v>
      </c>
      <c r="F234" s="9">
        <v>0</v>
      </c>
      <c r="G234" s="9">
        <v>691223</v>
      </c>
      <c r="H234" s="9">
        <v>10808287</v>
      </c>
      <c r="I234" s="9">
        <v>855596</v>
      </c>
      <c r="J234" s="13">
        <v>8.5966300964355469</v>
      </c>
      <c r="K234" s="9">
        <v>1412141</v>
      </c>
      <c r="L234" s="9">
        <v>33307</v>
      </c>
      <c r="M234" s="13">
        <v>2.4155917167663574</v>
      </c>
      <c r="N234" s="19">
        <v>286805</v>
      </c>
      <c r="O234" s="19">
        <v>0</v>
      </c>
      <c r="P234" s="5"/>
    </row>
    <row r="235" spans="1:16" x14ac:dyDescent="0.3">
      <c r="A235" s="5">
        <v>105258503</v>
      </c>
      <c r="B235" s="5" t="s">
        <v>141</v>
      </c>
      <c r="C235" s="5" t="s">
        <v>599</v>
      </c>
      <c r="D235" s="5" t="s">
        <v>662</v>
      </c>
      <c r="E235" s="9">
        <v>106290.81</v>
      </c>
      <c r="F235" s="9">
        <v>0</v>
      </c>
      <c r="G235" s="9">
        <v>263913</v>
      </c>
      <c r="H235" s="9">
        <v>10549135</v>
      </c>
      <c r="I235" s="9">
        <v>370204</v>
      </c>
      <c r="J235" s="13">
        <v>3.6369633674621582</v>
      </c>
      <c r="K235" s="9">
        <v>1444270</v>
      </c>
      <c r="L235" s="9">
        <v>43895</v>
      </c>
      <c r="M235" s="13">
        <v>3.1345174312591553</v>
      </c>
      <c r="N235" s="19">
        <v>330199</v>
      </c>
      <c r="O235" s="19">
        <v>206059</v>
      </c>
      <c r="P235" s="5"/>
    </row>
    <row r="236" spans="1:16" x14ac:dyDescent="0.3">
      <c r="A236" s="5">
        <v>105259103</v>
      </c>
      <c r="B236" s="5" t="s">
        <v>142</v>
      </c>
      <c r="C236" s="5" t="s">
        <v>599</v>
      </c>
      <c r="D236" s="5" t="s">
        <v>662</v>
      </c>
      <c r="E236" s="9">
        <v>142005.75</v>
      </c>
      <c r="F236" s="9">
        <v>0</v>
      </c>
      <c r="G236" s="9">
        <v>229861</v>
      </c>
      <c r="H236" s="9">
        <v>10909233</v>
      </c>
      <c r="I236" s="9">
        <v>371867</v>
      </c>
      <c r="J236" s="13">
        <v>3.5290317535400391</v>
      </c>
      <c r="K236" s="9">
        <v>1127059</v>
      </c>
      <c r="L236" s="9">
        <v>31539</v>
      </c>
      <c r="M236" s="13">
        <v>2.8789067268371582</v>
      </c>
      <c r="N236" s="19">
        <v>283155</v>
      </c>
      <c r="O236" s="19">
        <v>66046</v>
      </c>
      <c r="P236" s="5"/>
    </row>
    <row r="237" spans="1:16" x14ac:dyDescent="0.3">
      <c r="A237" s="5">
        <v>105259703</v>
      </c>
      <c r="B237" s="5" t="s">
        <v>143</v>
      </c>
      <c r="C237" s="5" t="s">
        <v>599</v>
      </c>
      <c r="D237" s="5" t="s">
        <v>662</v>
      </c>
      <c r="E237" s="9">
        <v>144103.29</v>
      </c>
      <c r="F237" s="9">
        <v>123052</v>
      </c>
      <c r="G237" s="9">
        <v>239399</v>
      </c>
      <c r="H237" s="9">
        <v>8423267</v>
      </c>
      <c r="I237" s="9">
        <v>506554</v>
      </c>
      <c r="J237" s="13">
        <v>6.3985395431518555</v>
      </c>
      <c r="K237" s="9">
        <v>1286558</v>
      </c>
      <c r="L237" s="9">
        <v>47353</v>
      </c>
      <c r="M237" s="13">
        <v>3.8212401866912842</v>
      </c>
      <c r="N237" s="19">
        <v>243953</v>
      </c>
      <c r="O237" s="19">
        <v>0</v>
      </c>
      <c r="P237" s="5"/>
    </row>
    <row r="238" spans="1:16" x14ac:dyDescent="0.3">
      <c r="A238" s="5">
        <v>101260303</v>
      </c>
      <c r="B238" s="5" t="s">
        <v>16</v>
      </c>
      <c r="C238" s="5" t="s">
        <v>591</v>
      </c>
      <c r="D238" s="5" t="s">
        <v>662</v>
      </c>
      <c r="E238" s="9">
        <v>298755.31</v>
      </c>
      <c r="F238" s="9">
        <v>0</v>
      </c>
      <c r="G238" s="9">
        <v>1664182</v>
      </c>
      <c r="H238" s="9">
        <v>28358019</v>
      </c>
      <c r="I238" s="9">
        <v>1962937</v>
      </c>
      <c r="J238" s="13">
        <v>7.4367527961730957</v>
      </c>
      <c r="K238" s="9">
        <v>3597320</v>
      </c>
      <c r="L238" s="9">
        <v>94823</v>
      </c>
      <c r="M238" s="13">
        <v>2.7072970867156982</v>
      </c>
      <c r="N238" s="19">
        <v>821655</v>
      </c>
      <c r="O238" s="19">
        <v>0</v>
      </c>
      <c r="P238" s="5"/>
    </row>
    <row r="239" spans="1:16" x14ac:dyDescent="0.3">
      <c r="A239" s="5">
        <v>101260803</v>
      </c>
      <c r="B239" s="5" t="s">
        <v>17</v>
      </c>
      <c r="C239" s="5" t="s">
        <v>591</v>
      </c>
      <c r="D239" s="5" t="s">
        <v>662</v>
      </c>
      <c r="E239" s="9">
        <v>291834.51</v>
      </c>
      <c r="F239" s="9">
        <v>0</v>
      </c>
      <c r="G239" s="9">
        <v>1787456</v>
      </c>
      <c r="H239" s="9">
        <v>17982833</v>
      </c>
      <c r="I239" s="9">
        <v>2079291</v>
      </c>
      <c r="J239" s="13">
        <v>13.074389457702637</v>
      </c>
      <c r="K239" s="9">
        <v>1927381</v>
      </c>
      <c r="L239" s="9">
        <v>79386</v>
      </c>
      <c r="M239" s="13">
        <v>4.2957906723022461</v>
      </c>
      <c r="N239" s="19">
        <v>412719</v>
      </c>
      <c r="O239" s="19">
        <v>0</v>
      </c>
      <c r="P239" s="5"/>
    </row>
    <row r="240" spans="1:16" x14ac:dyDescent="0.3">
      <c r="A240" s="5">
        <v>101261302</v>
      </c>
      <c r="B240" s="5" t="s">
        <v>18</v>
      </c>
      <c r="C240" s="5" t="s">
        <v>591</v>
      </c>
      <c r="D240" s="5" t="s">
        <v>662</v>
      </c>
      <c r="E240" s="9">
        <v>418426.29</v>
      </c>
      <c r="F240" s="9">
        <v>0</v>
      </c>
      <c r="G240" s="9">
        <v>1940869</v>
      </c>
      <c r="H240" s="9">
        <v>36832480</v>
      </c>
      <c r="I240" s="9">
        <v>2359296</v>
      </c>
      <c r="J240" s="13">
        <v>6.8438587188720703</v>
      </c>
      <c r="K240" s="9">
        <v>5563629</v>
      </c>
      <c r="L240" s="9">
        <v>125196</v>
      </c>
      <c r="M240" s="13">
        <v>2.3020601272583008</v>
      </c>
      <c r="N240" s="19">
        <v>1050159</v>
      </c>
      <c r="O240" s="19">
        <v>0</v>
      </c>
      <c r="P240" s="5"/>
    </row>
    <row r="241" spans="1:16" x14ac:dyDescent="0.3">
      <c r="A241" s="5">
        <v>101262903</v>
      </c>
      <c r="B241" s="5" t="s">
        <v>20</v>
      </c>
      <c r="C241" s="5" t="s">
        <v>591</v>
      </c>
      <c r="D241" s="5" t="s">
        <v>662</v>
      </c>
      <c r="E241" s="9">
        <v>98689.25</v>
      </c>
      <c r="F241" s="9">
        <v>0</v>
      </c>
      <c r="G241" s="9">
        <v>469896</v>
      </c>
      <c r="H241" s="9">
        <v>8177974</v>
      </c>
      <c r="I241" s="9">
        <v>568585</v>
      </c>
      <c r="J241" s="13">
        <v>7.4721503257751465</v>
      </c>
      <c r="K241" s="9">
        <v>944396</v>
      </c>
      <c r="L241" s="9">
        <v>32618</v>
      </c>
      <c r="M241" s="13">
        <v>3.5774059295654297</v>
      </c>
      <c r="N241" s="19">
        <v>198758</v>
      </c>
      <c r="O241" s="19">
        <v>0</v>
      </c>
      <c r="P241" s="5"/>
    </row>
    <row r="242" spans="1:16" x14ac:dyDescent="0.3">
      <c r="A242" s="5">
        <v>101264003</v>
      </c>
      <c r="B242" s="5" t="s">
        <v>21</v>
      </c>
      <c r="C242" s="5" t="s">
        <v>591</v>
      </c>
      <c r="D242" s="5" t="s">
        <v>662</v>
      </c>
      <c r="E242" s="9">
        <v>319042.8</v>
      </c>
      <c r="F242" s="9">
        <v>0</v>
      </c>
      <c r="G242" s="9">
        <v>1471280</v>
      </c>
      <c r="H242" s="9">
        <v>19595885</v>
      </c>
      <c r="I242" s="9">
        <v>1790323</v>
      </c>
      <c r="J242" s="13">
        <v>10.054852485656738</v>
      </c>
      <c r="K242" s="9">
        <v>2917796</v>
      </c>
      <c r="L242" s="9">
        <v>77296</v>
      </c>
      <c r="M242" s="13">
        <v>2.7212109565734863</v>
      </c>
      <c r="N242" s="19">
        <v>608349</v>
      </c>
      <c r="O242" s="19">
        <v>0</v>
      </c>
      <c r="P242" s="5"/>
    </row>
    <row r="243" spans="1:16" x14ac:dyDescent="0.3">
      <c r="A243" s="5">
        <v>101268003</v>
      </c>
      <c r="B243" s="5" t="s">
        <v>23</v>
      </c>
      <c r="C243" s="5" t="s">
        <v>591</v>
      </c>
      <c r="D243" s="5" t="s">
        <v>662</v>
      </c>
      <c r="E243" s="9">
        <v>404204.47</v>
      </c>
      <c r="F243" s="9">
        <v>0</v>
      </c>
      <c r="G243" s="9">
        <v>1613750</v>
      </c>
      <c r="H243" s="9">
        <v>21746349</v>
      </c>
      <c r="I243" s="9">
        <v>2017953</v>
      </c>
      <c r="J243" s="13">
        <v>10.228672027587891</v>
      </c>
      <c r="K243" s="9">
        <v>2582799</v>
      </c>
      <c r="L243" s="9">
        <v>56424</v>
      </c>
      <c r="M243" s="13">
        <v>2.2333977222442627</v>
      </c>
      <c r="N243" s="19">
        <v>554307</v>
      </c>
      <c r="O243" s="19">
        <v>0</v>
      </c>
      <c r="P243" s="5"/>
    </row>
    <row r="244" spans="1:16" x14ac:dyDescent="0.3">
      <c r="A244" s="5">
        <v>106272003</v>
      </c>
      <c r="B244" s="5" t="s">
        <v>155</v>
      </c>
      <c r="C244" s="5" t="s">
        <v>603</v>
      </c>
      <c r="D244" s="5" t="s">
        <v>662</v>
      </c>
      <c r="E244" s="9">
        <v>98320.38</v>
      </c>
      <c r="F244" s="9">
        <v>0</v>
      </c>
      <c r="G244" s="9">
        <v>0</v>
      </c>
      <c r="H244" s="9">
        <v>3769797</v>
      </c>
      <c r="I244" s="9">
        <v>98320</v>
      </c>
      <c r="J244" s="13">
        <v>2.6779413223266602</v>
      </c>
      <c r="K244" s="9">
        <v>501788</v>
      </c>
      <c r="L244" s="9">
        <v>6215</v>
      </c>
      <c r="M244" s="13">
        <v>1.2541037797927856</v>
      </c>
      <c r="N244" s="19">
        <v>102046</v>
      </c>
      <c r="O244" s="19">
        <v>0</v>
      </c>
      <c r="P244" s="5"/>
    </row>
    <row r="245" spans="1:16" x14ac:dyDescent="0.3">
      <c r="A245" s="5">
        <v>112281302</v>
      </c>
      <c r="B245" s="5" t="s">
        <v>275</v>
      </c>
      <c r="C245" s="5" t="s">
        <v>622</v>
      </c>
      <c r="D245" s="5" t="s">
        <v>662</v>
      </c>
      <c r="E245" s="9">
        <v>1000228.41</v>
      </c>
      <c r="F245" s="9">
        <v>0</v>
      </c>
      <c r="G245" s="9">
        <v>7440804</v>
      </c>
      <c r="H245" s="9">
        <v>37804414</v>
      </c>
      <c r="I245" s="9">
        <v>8441032</v>
      </c>
      <c r="J245" s="13">
        <v>28.746797561645508</v>
      </c>
      <c r="K245" s="9">
        <v>5678342</v>
      </c>
      <c r="L245" s="9">
        <v>252123</v>
      </c>
      <c r="M245" s="13">
        <v>4.6463847160339355</v>
      </c>
      <c r="N245" s="19">
        <v>1128079</v>
      </c>
      <c r="O245" s="19">
        <v>0</v>
      </c>
      <c r="P245" s="5"/>
    </row>
    <row r="246" spans="1:16" x14ac:dyDescent="0.3">
      <c r="A246" s="5">
        <v>112282004</v>
      </c>
      <c r="B246" s="5" t="s">
        <v>276</v>
      </c>
      <c r="C246" s="5" t="s">
        <v>622</v>
      </c>
      <c r="D246" s="5" t="s">
        <v>662</v>
      </c>
      <c r="E246" s="9">
        <v>41559.300000000003</v>
      </c>
      <c r="F246" s="9">
        <v>0</v>
      </c>
      <c r="G246" s="9">
        <v>76854</v>
      </c>
      <c r="H246" s="9">
        <v>2897319</v>
      </c>
      <c r="I246" s="9">
        <v>118413</v>
      </c>
      <c r="J246" s="13">
        <v>4.2611374855041504</v>
      </c>
      <c r="K246" s="9">
        <v>377102</v>
      </c>
      <c r="L246" s="9">
        <v>6101</v>
      </c>
      <c r="M246" s="13">
        <v>1.6444699764251709</v>
      </c>
      <c r="N246" s="19">
        <v>76871</v>
      </c>
      <c r="O246" s="19">
        <v>0</v>
      </c>
      <c r="P246" s="5"/>
    </row>
    <row r="247" spans="1:16" x14ac:dyDescent="0.3">
      <c r="A247" s="5">
        <v>112283003</v>
      </c>
      <c r="B247" s="5" t="s">
        <v>278</v>
      </c>
      <c r="C247" s="5" t="s">
        <v>622</v>
      </c>
      <c r="D247" s="5" t="s">
        <v>662</v>
      </c>
      <c r="E247" s="9">
        <v>241405.11</v>
      </c>
      <c r="F247" s="9">
        <v>0</v>
      </c>
      <c r="G247" s="9">
        <v>1809655</v>
      </c>
      <c r="H247" s="9">
        <v>10268724</v>
      </c>
      <c r="I247" s="9">
        <v>2051060</v>
      </c>
      <c r="J247" s="13">
        <v>24.959161758422852</v>
      </c>
      <c r="K247" s="9">
        <v>1678507</v>
      </c>
      <c r="L247" s="9">
        <v>55690</v>
      </c>
      <c r="M247" s="13">
        <v>3.4316871166229248</v>
      </c>
      <c r="N247" s="19">
        <v>379241</v>
      </c>
      <c r="O247" s="19">
        <v>0</v>
      </c>
      <c r="P247" s="5"/>
    </row>
    <row r="248" spans="1:16" x14ac:dyDescent="0.3">
      <c r="A248" s="5">
        <v>112286003</v>
      </c>
      <c r="B248" s="5" t="s">
        <v>279</v>
      </c>
      <c r="C248" s="5" t="s">
        <v>622</v>
      </c>
      <c r="D248" s="5" t="s">
        <v>662</v>
      </c>
      <c r="E248" s="9">
        <v>194148.85</v>
      </c>
      <c r="F248" s="9">
        <v>0</v>
      </c>
      <c r="G248" s="9">
        <v>564119</v>
      </c>
      <c r="H248" s="9">
        <v>10498808</v>
      </c>
      <c r="I248" s="9">
        <v>758268</v>
      </c>
      <c r="J248" s="13">
        <v>7.784660816192627</v>
      </c>
      <c r="K248" s="9">
        <v>1924401</v>
      </c>
      <c r="L248" s="9">
        <v>37222</v>
      </c>
      <c r="M248" s="13">
        <v>1.9723619222640991</v>
      </c>
      <c r="N248" s="19">
        <v>361008</v>
      </c>
      <c r="O248" s="19">
        <v>0</v>
      </c>
      <c r="P248" s="5"/>
    </row>
    <row r="249" spans="1:16" x14ac:dyDescent="0.3">
      <c r="A249" s="5">
        <v>112289003</v>
      </c>
      <c r="B249" s="5" t="s">
        <v>280</v>
      </c>
      <c r="C249" s="5" t="s">
        <v>622</v>
      </c>
      <c r="D249" s="5" t="s">
        <v>662</v>
      </c>
      <c r="E249" s="9">
        <v>443186.15</v>
      </c>
      <c r="F249" s="9">
        <v>0</v>
      </c>
      <c r="G249" s="9">
        <v>3408280</v>
      </c>
      <c r="H249" s="9">
        <v>20741086</v>
      </c>
      <c r="I249" s="9">
        <v>3851466</v>
      </c>
      <c r="J249" s="13">
        <v>22.803745269775391</v>
      </c>
      <c r="K249" s="9">
        <v>3051688</v>
      </c>
      <c r="L249" s="9">
        <v>108330</v>
      </c>
      <c r="M249" s="13">
        <v>3.6804900169372559</v>
      </c>
      <c r="N249" s="19">
        <v>632883</v>
      </c>
      <c r="O249" s="19">
        <v>0</v>
      </c>
      <c r="P249" s="5"/>
    </row>
    <row r="250" spans="1:16" x14ac:dyDescent="0.3">
      <c r="A250" s="5">
        <v>111291304</v>
      </c>
      <c r="B250" s="5" t="s">
        <v>256</v>
      </c>
      <c r="C250" s="5" t="s">
        <v>617</v>
      </c>
      <c r="D250" s="5" t="s">
        <v>662</v>
      </c>
      <c r="E250" s="9">
        <v>114161.69</v>
      </c>
      <c r="F250" s="9">
        <v>0</v>
      </c>
      <c r="G250" s="9">
        <v>302214</v>
      </c>
      <c r="H250" s="9">
        <v>6850726</v>
      </c>
      <c r="I250" s="9">
        <v>416376</v>
      </c>
      <c r="J250" s="13">
        <v>6.4711432456970215</v>
      </c>
      <c r="K250" s="9">
        <v>722072</v>
      </c>
      <c r="L250" s="9">
        <v>19989</v>
      </c>
      <c r="M250" s="13">
        <v>2.8470993041992188</v>
      </c>
      <c r="N250" s="19">
        <v>160440</v>
      </c>
      <c r="O250" s="19">
        <v>0</v>
      </c>
      <c r="P250" s="5"/>
    </row>
    <row r="251" spans="1:16" x14ac:dyDescent="0.3">
      <c r="A251" s="5">
        <v>111292304</v>
      </c>
      <c r="B251" s="5" t="s">
        <v>257</v>
      </c>
      <c r="C251" s="5" t="s">
        <v>617</v>
      </c>
      <c r="D251" s="5" t="s">
        <v>662</v>
      </c>
      <c r="E251" s="9">
        <v>49733.43</v>
      </c>
      <c r="F251" s="9">
        <v>0</v>
      </c>
      <c r="G251" s="9">
        <v>0</v>
      </c>
      <c r="H251" s="9">
        <v>3311401</v>
      </c>
      <c r="I251" s="9">
        <v>49733</v>
      </c>
      <c r="J251" s="13">
        <v>1.5247719287872314</v>
      </c>
      <c r="K251" s="9">
        <v>333603</v>
      </c>
      <c r="L251" s="9">
        <v>5486</v>
      </c>
      <c r="M251" s="13">
        <v>1.6719645261764526</v>
      </c>
      <c r="N251" s="19">
        <v>76499</v>
      </c>
      <c r="O251" s="19">
        <v>0</v>
      </c>
      <c r="P251" s="5"/>
    </row>
    <row r="252" spans="1:16" x14ac:dyDescent="0.3">
      <c r="A252" s="5">
        <v>111297504</v>
      </c>
      <c r="B252" s="5" t="s">
        <v>259</v>
      </c>
      <c r="C252" s="5" t="s">
        <v>617</v>
      </c>
      <c r="D252" s="5" t="s">
        <v>662</v>
      </c>
      <c r="E252" s="9">
        <v>64180.92</v>
      </c>
      <c r="F252" s="9">
        <v>0</v>
      </c>
      <c r="G252" s="9">
        <v>277</v>
      </c>
      <c r="H252" s="9">
        <v>5034473</v>
      </c>
      <c r="I252" s="9">
        <v>64458</v>
      </c>
      <c r="J252" s="13">
        <v>1.2969377040863037</v>
      </c>
      <c r="K252" s="9">
        <v>581074</v>
      </c>
      <c r="L252" s="9">
        <v>17620</v>
      </c>
      <c r="M252" s="13">
        <v>3.1271407604217529</v>
      </c>
      <c r="N252" s="19">
        <v>153038</v>
      </c>
      <c r="O252" s="19">
        <v>0</v>
      </c>
      <c r="P252" s="5"/>
    </row>
    <row r="253" spans="1:16" x14ac:dyDescent="0.3">
      <c r="A253" s="5">
        <v>101301303</v>
      </c>
      <c r="B253" s="5" t="s">
        <v>24</v>
      </c>
      <c r="C253" s="5" t="s">
        <v>592</v>
      </c>
      <c r="D253" s="5" t="s">
        <v>662</v>
      </c>
      <c r="E253" s="9">
        <v>141169.14000000001</v>
      </c>
      <c r="F253" s="9">
        <v>0</v>
      </c>
      <c r="G253" s="9">
        <v>557361</v>
      </c>
      <c r="H253" s="9">
        <v>8637178</v>
      </c>
      <c r="I253" s="9">
        <v>698530</v>
      </c>
      <c r="J253" s="13">
        <v>8.7991056442260742</v>
      </c>
      <c r="K253" s="9">
        <v>1118290</v>
      </c>
      <c r="L253" s="9">
        <v>43860</v>
      </c>
      <c r="M253" s="13">
        <v>4.0821642875671387</v>
      </c>
      <c r="N253" s="19">
        <v>234124</v>
      </c>
      <c r="O253" s="19">
        <v>0</v>
      </c>
      <c r="P253" s="5"/>
    </row>
    <row r="254" spans="1:16" x14ac:dyDescent="0.3">
      <c r="A254" s="5">
        <v>101301403</v>
      </c>
      <c r="B254" s="5" t="s">
        <v>25</v>
      </c>
      <c r="C254" s="5" t="s">
        <v>592</v>
      </c>
      <c r="D254" s="5" t="s">
        <v>662</v>
      </c>
      <c r="E254" s="9">
        <v>185018.69</v>
      </c>
      <c r="F254" s="9">
        <v>0</v>
      </c>
      <c r="G254" s="9">
        <v>427802</v>
      </c>
      <c r="H254" s="9">
        <v>10765164</v>
      </c>
      <c r="I254" s="9">
        <v>612821</v>
      </c>
      <c r="J254" s="13">
        <v>6.0362520217895508</v>
      </c>
      <c r="K254" s="9">
        <v>2239148</v>
      </c>
      <c r="L254" s="9">
        <v>74552</v>
      </c>
      <c r="M254" s="13">
        <v>3.4441530704498291</v>
      </c>
      <c r="N254" s="19">
        <v>352907</v>
      </c>
      <c r="O254" s="19">
        <v>99196</v>
      </c>
      <c r="P254" s="5"/>
    </row>
    <row r="255" spans="1:16" x14ac:dyDescent="0.3">
      <c r="A255" s="5">
        <v>101303503</v>
      </c>
      <c r="B255" s="5" t="s">
        <v>27</v>
      </c>
      <c r="C255" s="5" t="s">
        <v>592</v>
      </c>
      <c r="D255" s="5" t="s">
        <v>662</v>
      </c>
      <c r="E255" s="9">
        <v>72095.740000000005</v>
      </c>
      <c r="F255" s="9">
        <v>29398</v>
      </c>
      <c r="G255" s="9">
        <v>93174</v>
      </c>
      <c r="H255" s="9">
        <v>6272879</v>
      </c>
      <c r="I255" s="9">
        <v>194668</v>
      </c>
      <c r="J255" s="13">
        <v>3.2027187347412109</v>
      </c>
      <c r="K255" s="9">
        <v>876101</v>
      </c>
      <c r="L255" s="9">
        <v>29860</v>
      </c>
      <c r="M255" s="13">
        <v>3.528545618057251</v>
      </c>
      <c r="N255" s="19">
        <v>194792</v>
      </c>
      <c r="O255" s="19">
        <v>0</v>
      </c>
      <c r="P255" s="5"/>
    </row>
    <row r="256" spans="1:16" x14ac:dyDescent="0.3">
      <c r="A256" s="5">
        <v>101306503</v>
      </c>
      <c r="B256" s="5" t="s">
        <v>28</v>
      </c>
      <c r="C256" s="5" t="s">
        <v>592</v>
      </c>
      <c r="D256" s="5" t="s">
        <v>662</v>
      </c>
      <c r="E256" s="9">
        <v>70602.67</v>
      </c>
      <c r="F256" s="9">
        <v>0</v>
      </c>
      <c r="G256" s="9">
        <v>132242</v>
      </c>
      <c r="H256" s="9">
        <v>5937527</v>
      </c>
      <c r="I256" s="9">
        <v>202845</v>
      </c>
      <c r="J256" s="13">
        <v>3.5371620655059814</v>
      </c>
      <c r="K256" s="9">
        <v>714784</v>
      </c>
      <c r="L256" s="9">
        <v>35384</v>
      </c>
      <c r="M256" s="13">
        <v>5.2081246376037598</v>
      </c>
      <c r="N256" s="19">
        <v>133840</v>
      </c>
      <c r="O256" s="19">
        <v>0</v>
      </c>
      <c r="P256" s="5"/>
    </row>
    <row r="257" spans="1:16" x14ac:dyDescent="0.3">
      <c r="A257" s="5">
        <v>101308503</v>
      </c>
      <c r="B257" s="5" t="s">
        <v>29</v>
      </c>
      <c r="C257" s="5" t="s">
        <v>592</v>
      </c>
      <c r="D257" s="5" t="s">
        <v>662</v>
      </c>
      <c r="E257" s="9">
        <v>105234.71</v>
      </c>
      <c r="F257" s="9">
        <v>0</v>
      </c>
      <c r="G257" s="9">
        <v>0</v>
      </c>
      <c r="H257" s="9">
        <v>4300139</v>
      </c>
      <c r="I257" s="9">
        <v>105235</v>
      </c>
      <c r="J257" s="13">
        <v>2.5086390972137451</v>
      </c>
      <c r="K257" s="9">
        <v>728092</v>
      </c>
      <c r="L257" s="9">
        <v>4721</v>
      </c>
      <c r="M257" s="13">
        <v>0.65263885259628296</v>
      </c>
      <c r="N257" s="19">
        <v>98630</v>
      </c>
      <c r="O257" s="19">
        <v>65527</v>
      </c>
      <c r="P257" s="5"/>
    </row>
    <row r="258" spans="1:16" x14ac:dyDescent="0.3">
      <c r="A258" s="5">
        <v>111312503</v>
      </c>
      <c r="B258" s="5" t="s">
        <v>260</v>
      </c>
      <c r="C258" s="5" t="s">
        <v>618</v>
      </c>
      <c r="D258" s="5" t="s">
        <v>662</v>
      </c>
      <c r="E258" s="9">
        <v>162051.92000000001</v>
      </c>
      <c r="F258" s="9">
        <v>0</v>
      </c>
      <c r="G258" s="9">
        <v>689324</v>
      </c>
      <c r="H258" s="9">
        <v>10562373</v>
      </c>
      <c r="I258" s="9">
        <v>851376</v>
      </c>
      <c r="J258" s="13">
        <v>8.7671327590942383</v>
      </c>
      <c r="K258" s="9">
        <v>1770411</v>
      </c>
      <c r="L258" s="9">
        <v>46197</v>
      </c>
      <c r="M258" s="13">
        <v>2.6793076992034912</v>
      </c>
      <c r="N258" s="19">
        <v>334138</v>
      </c>
      <c r="O258" s="19">
        <v>0</v>
      </c>
      <c r="P258" s="5"/>
    </row>
    <row r="259" spans="1:16" x14ac:dyDescent="0.3">
      <c r="A259" s="5">
        <v>111312804</v>
      </c>
      <c r="B259" s="5" t="s">
        <v>262</v>
      </c>
      <c r="C259" s="5" t="s">
        <v>618</v>
      </c>
      <c r="D259" s="5" t="s">
        <v>662</v>
      </c>
      <c r="E259" s="9">
        <v>83780.039999999994</v>
      </c>
      <c r="F259" s="9">
        <v>0</v>
      </c>
      <c r="G259" s="9">
        <v>478055</v>
      </c>
      <c r="H259" s="9">
        <v>6340132</v>
      </c>
      <c r="I259" s="9">
        <v>561835</v>
      </c>
      <c r="J259" s="13">
        <v>9.7231931686401367</v>
      </c>
      <c r="K259" s="9">
        <v>644966</v>
      </c>
      <c r="L259" s="9">
        <v>18027</v>
      </c>
      <c r="M259" s="13">
        <v>2.8753993511199951</v>
      </c>
      <c r="N259" s="19">
        <v>142555</v>
      </c>
      <c r="O259" s="19">
        <v>103937</v>
      </c>
      <c r="P259" s="5"/>
    </row>
    <row r="260" spans="1:16" x14ac:dyDescent="0.3">
      <c r="A260" s="5">
        <v>111316003</v>
      </c>
      <c r="B260" s="5" t="s">
        <v>263</v>
      </c>
      <c r="C260" s="5" t="s">
        <v>618</v>
      </c>
      <c r="D260" s="5" t="s">
        <v>662</v>
      </c>
      <c r="E260" s="9">
        <v>195028.5</v>
      </c>
      <c r="F260" s="9">
        <v>0</v>
      </c>
      <c r="G260" s="9">
        <v>618049</v>
      </c>
      <c r="H260" s="9">
        <v>11736440</v>
      </c>
      <c r="I260" s="9">
        <v>813078</v>
      </c>
      <c r="J260" s="13">
        <v>7.4434776306152344</v>
      </c>
      <c r="K260" s="9">
        <v>1219242</v>
      </c>
      <c r="L260" s="9">
        <v>37968</v>
      </c>
      <c r="M260" s="13">
        <v>3.2141568660736084</v>
      </c>
      <c r="N260" s="19">
        <v>334502</v>
      </c>
      <c r="O260" s="19">
        <v>65308</v>
      </c>
      <c r="P260" s="5"/>
    </row>
    <row r="261" spans="1:16" x14ac:dyDescent="0.3">
      <c r="A261" s="5">
        <v>111317503</v>
      </c>
      <c r="B261" s="5" t="s">
        <v>264</v>
      </c>
      <c r="C261" s="5" t="s">
        <v>618</v>
      </c>
      <c r="D261" s="5" t="s">
        <v>662</v>
      </c>
      <c r="E261" s="9">
        <v>95031.89</v>
      </c>
      <c r="F261" s="9">
        <v>0</v>
      </c>
      <c r="G261" s="9">
        <v>495837</v>
      </c>
      <c r="H261" s="9">
        <v>8494453</v>
      </c>
      <c r="I261" s="9">
        <v>590869</v>
      </c>
      <c r="J261" s="13">
        <v>7.4759626388549805</v>
      </c>
      <c r="K261" s="9">
        <v>915481</v>
      </c>
      <c r="L261" s="9">
        <v>22961</v>
      </c>
      <c r="M261" s="13">
        <v>2.5726034641265869</v>
      </c>
      <c r="N261" s="19">
        <v>238273</v>
      </c>
      <c r="O261" s="19">
        <v>44382</v>
      </c>
      <c r="P261" s="5"/>
    </row>
    <row r="262" spans="1:16" x14ac:dyDescent="0.3">
      <c r="A262" s="5">
        <v>128323303</v>
      </c>
      <c r="B262" s="5" t="s">
        <v>570</v>
      </c>
      <c r="C262" s="5" t="s">
        <v>656</v>
      </c>
      <c r="D262" s="5" t="s">
        <v>662</v>
      </c>
      <c r="E262" s="9">
        <v>165831.32999999999</v>
      </c>
      <c r="F262" s="9">
        <v>122063</v>
      </c>
      <c r="G262" s="9">
        <v>63251</v>
      </c>
      <c r="H262" s="9">
        <v>7278441</v>
      </c>
      <c r="I262" s="9">
        <v>351145</v>
      </c>
      <c r="J262" s="13">
        <v>5.0690054893493652</v>
      </c>
      <c r="K262" s="9">
        <v>863546</v>
      </c>
      <c r="L262" s="9">
        <v>36945</v>
      </c>
      <c r="M262" s="13">
        <v>4.469508171081543</v>
      </c>
      <c r="N262" s="19">
        <v>162204</v>
      </c>
      <c r="O262" s="19">
        <v>0</v>
      </c>
      <c r="P262" s="5"/>
    </row>
    <row r="263" spans="1:16" x14ac:dyDescent="0.3">
      <c r="A263" s="5">
        <v>128323703</v>
      </c>
      <c r="B263" s="5" t="s">
        <v>571</v>
      </c>
      <c r="C263" s="5" t="s">
        <v>656</v>
      </c>
      <c r="D263" s="5" t="s">
        <v>662</v>
      </c>
      <c r="E263" s="9">
        <v>331785.15999999997</v>
      </c>
      <c r="F263" s="9">
        <v>58182</v>
      </c>
      <c r="G263" s="9">
        <v>41358</v>
      </c>
      <c r="H263" s="9">
        <v>12490860</v>
      </c>
      <c r="I263" s="9">
        <v>431325</v>
      </c>
      <c r="J263" s="13">
        <v>3.5766303539276123</v>
      </c>
      <c r="K263" s="9">
        <v>2251251</v>
      </c>
      <c r="L263" s="9">
        <v>82930</v>
      </c>
      <c r="M263" s="13">
        <v>3.8246181011199951</v>
      </c>
      <c r="N263" s="19">
        <v>353791</v>
      </c>
      <c r="O263" s="19">
        <v>0</v>
      </c>
      <c r="P263" s="5"/>
    </row>
    <row r="264" spans="1:16" x14ac:dyDescent="0.3">
      <c r="A264" s="5">
        <v>128325203</v>
      </c>
      <c r="B264" s="5" t="s">
        <v>573</v>
      </c>
      <c r="C264" s="5" t="s">
        <v>656</v>
      </c>
      <c r="D264" s="5" t="s">
        <v>662</v>
      </c>
      <c r="E264" s="9">
        <v>175359.62</v>
      </c>
      <c r="F264" s="9">
        <v>0</v>
      </c>
      <c r="G264" s="9">
        <v>206260</v>
      </c>
      <c r="H264" s="9">
        <v>11335519</v>
      </c>
      <c r="I264" s="9">
        <v>381620</v>
      </c>
      <c r="J264" s="13">
        <v>3.4838736057281494</v>
      </c>
      <c r="K264" s="9">
        <v>1350728</v>
      </c>
      <c r="L264" s="9">
        <v>41383</v>
      </c>
      <c r="M264" s="13">
        <v>3.1605880260467529</v>
      </c>
      <c r="N264" s="19">
        <v>246307</v>
      </c>
      <c r="O264" s="19">
        <v>10548</v>
      </c>
      <c r="P264" s="5"/>
    </row>
    <row r="265" spans="1:16" x14ac:dyDescent="0.3">
      <c r="A265" s="5">
        <v>128326303</v>
      </c>
      <c r="B265" s="5" t="s">
        <v>574</v>
      </c>
      <c r="C265" s="5" t="s">
        <v>656</v>
      </c>
      <c r="D265" s="5" t="s">
        <v>662</v>
      </c>
      <c r="E265" s="9">
        <v>99562.8</v>
      </c>
      <c r="F265" s="9">
        <v>23366</v>
      </c>
      <c r="G265" s="9">
        <v>76634</v>
      </c>
      <c r="H265" s="9">
        <v>8304930</v>
      </c>
      <c r="I265" s="9">
        <v>199563</v>
      </c>
      <c r="J265" s="13">
        <v>2.4621093273162842</v>
      </c>
      <c r="K265" s="9">
        <v>980395</v>
      </c>
      <c r="L265" s="9">
        <v>40309</v>
      </c>
      <c r="M265" s="13">
        <v>4.2877993583679199</v>
      </c>
      <c r="N265" s="19">
        <v>194325</v>
      </c>
      <c r="O265" s="19">
        <v>47332</v>
      </c>
      <c r="P265" s="5"/>
    </row>
    <row r="266" spans="1:16" x14ac:dyDescent="0.3">
      <c r="A266" s="5">
        <v>128327303</v>
      </c>
      <c r="B266" s="5" t="s">
        <v>575</v>
      </c>
      <c r="C266" s="5" t="s">
        <v>656</v>
      </c>
      <c r="D266" s="5" t="s">
        <v>662</v>
      </c>
      <c r="E266" s="9">
        <v>99700.21</v>
      </c>
      <c r="F266" s="9">
        <v>0</v>
      </c>
      <c r="G266" s="9">
        <v>0</v>
      </c>
      <c r="H266" s="9">
        <v>9657811</v>
      </c>
      <c r="I266" s="9">
        <v>99700</v>
      </c>
      <c r="J266" s="13">
        <v>1.0430930852890015</v>
      </c>
      <c r="K266" s="9">
        <v>1048586</v>
      </c>
      <c r="L266" s="9">
        <v>28006</v>
      </c>
      <c r="M266" s="13">
        <v>2.7441258430480957</v>
      </c>
      <c r="N266" s="19">
        <v>218571</v>
      </c>
      <c r="O266" s="19">
        <v>0</v>
      </c>
      <c r="P266" s="5"/>
    </row>
    <row r="267" spans="1:16" x14ac:dyDescent="0.3">
      <c r="A267" s="5">
        <v>128321103</v>
      </c>
      <c r="B267" s="5" t="s">
        <v>569</v>
      </c>
      <c r="C267" s="5" t="s">
        <v>656</v>
      </c>
      <c r="D267" s="5" t="s">
        <v>662</v>
      </c>
      <c r="E267" s="9">
        <v>149829.22</v>
      </c>
      <c r="F267" s="9">
        <v>159039</v>
      </c>
      <c r="G267" s="9">
        <v>0</v>
      </c>
      <c r="H267" s="9">
        <v>10959989</v>
      </c>
      <c r="I267" s="9">
        <v>308868</v>
      </c>
      <c r="J267" s="13">
        <v>2.8998637199401855</v>
      </c>
      <c r="K267" s="9">
        <v>1668239</v>
      </c>
      <c r="L267" s="9">
        <v>40052</v>
      </c>
      <c r="M267" s="13">
        <v>2.459913969039917</v>
      </c>
      <c r="N267" s="19">
        <v>328088</v>
      </c>
      <c r="O267" s="19">
        <v>0</v>
      </c>
      <c r="P267" s="5"/>
    </row>
    <row r="268" spans="1:16" x14ac:dyDescent="0.3">
      <c r="A268" s="5">
        <v>128328003</v>
      </c>
      <c r="B268" s="5" t="s">
        <v>576</v>
      </c>
      <c r="C268" s="5" t="s">
        <v>656</v>
      </c>
      <c r="D268" s="5" t="s">
        <v>662</v>
      </c>
      <c r="E268" s="9">
        <v>101326.69</v>
      </c>
      <c r="F268" s="9">
        <v>0</v>
      </c>
      <c r="G268" s="9">
        <v>124261</v>
      </c>
      <c r="H268" s="9">
        <v>9870385</v>
      </c>
      <c r="I268" s="9">
        <v>225588</v>
      </c>
      <c r="J268" s="13">
        <v>2.3389606475830078</v>
      </c>
      <c r="K268" s="9">
        <v>1078655</v>
      </c>
      <c r="L268" s="9">
        <v>37739</v>
      </c>
      <c r="M268" s="13">
        <v>3.6255567073822021</v>
      </c>
      <c r="N268" s="19">
        <v>208937</v>
      </c>
      <c r="O268" s="19">
        <v>0</v>
      </c>
      <c r="P268" s="5"/>
    </row>
    <row r="269" spans="1:16" x14ac:dyDescent="0.3">
      <c r="A269" s="5">
        <v>106330703</v>
      </c>
      <c r="B269" s="5" t="s">
        <v>156</v>
      </c>
      <c r="C269" s="5" t="s">
        <v>604</v>
      </c>
      <c r="D269" s="5" t="s">
        <v>662</v>
      </c>
      <c r="E269" s="9">
        <v>108933.3</v>
      </c>
      <c r="F269" s="9">
        <v>0</v>
      </c>
      <c r="G269" s="9">
        <v>347094</v>
      </c>
      <c r="H269" s="9">
        <v>8363457</v>
      </c>
      <c r="I269" s="9">
        <v>456027</v>
      </c>
      <c r="J269" s="13">
        <v>5.7670698165893555</v>
      </c>
      <c r="K269" s="9">
        <v>861806</v>
      </c>
      <c r="L269" s="9">
        <v>17183</v>
      </c>
      <c r="M269" s="13">
        <v>2.0343987941741943</v>
      </c>
      <c r="N269" s="19">
        <v>193887</v>
      </c>
      <c r="O269" s="19">
        <v>48694</v>
      </c>
      <c r="P269" s="5"/>
    </row>
    <row r="270" spans="1:16" x14ac:dyDescent="0.3">
      <c r="A270" s="5">
        <v>106330803</v>
      </c>
      <c r="B270" s="5" t="s">
        <v>157</v>
      </c>
      <c r="C270" s="5" t="s">
        <v>604</v>
      </c>
      <c r="D270" s="5" t="s">
        <v>662</v>
      </c>
      <c r="E270" s="9">
        <v>159099.63</v>
      </c>
      <c r="F270" s="9">
        <v>0</v>
      </c>
      <c r="G270" s="9">
        <v>827786</v>
      </c>
      <c r="H270" s="9">
        <v>11264033</v>
      </c>
      <c r="I270" s="9">
        <v>986886</v>
      </c>
      <c r="J270" s="13">
        <v>9.6027231216430664</v>
      </c>
      <c r="K270" s="9">
        <v>1401787</v>
      </c>
      <c r="L270" s="9">
        <v>34490</v>
      </c>
      <c r="M270" s="13">
        <v>2.5224950313568115</v>
      </c>
      <c r="N270" s="19">
        <v>295869</v>
      </c>
      <c r="O270" s="19">
        <v>0</v>
      </c>
      <c r="P270" s="5"/>
    </row>
    <row r="271" spans="1:16" x14ac:dyDescent="0.3">
      <c r="A271" s="5">
        <v>106338003</v>
      </c>
      <c r="B271" s="5" t="s">
        <v>159</v>
      </c>
      <c r="C271" s="5" t="s">
        <v>604</v>
      </c>
      <c r="D271" s="5" t="s">
        <v>662</v>
      </c>
      <c r="E271" s="9">
        <v>227532.75</v>
      </c>
      <c r="F271" s="9">
        <v>0</v>
      </c>
      <c r="G271" s="9">
        <v>497415</v>
      </c>
      <c r="H271" s="9">
        <v>18428822</v>
      </c>
      <c r="I271" s="9">
        <v>724948</v>
      </c>
      <c r="J271" s="13">
        <v>4.0948553085327148</v>
      </c>
      <c r="K271" s="9">
        <v>2206305</v>
      </c>
      <c r="L271" s="9">
        <v>59275</v>
      </c>
      <c r="M271" s="13">
        <v>2.7607905864715576</v>
      </c>
      <c r="N271" s="19">
        <v>441183</v>
      </c>
      <c r="O271" s="19">
        <v>0</v>
      </c>
      <c r="P271" s="5"/>
    </row>
    <row r="272" spans="1:16" x14ac:dyDescent="0.3">
      <c r="A272" s="5">
        <v>111343603</v>
      </c>
      <c r="B272" s="5" t="s">
        <v>265</v>
      </c>
      <c r="C272" s="5" t="s">
        <v>619</v>
      </c>
      <c r="D272" s="5" t="s">
        <v>662</v>
      </c>
      <c r="E272" s="9">
        <v>231392.67</v>
      </c>
      <c r="F272" s="9">
        <v>0</v>
      </c>
      <c r="G272" s="9">
        <v>318263</v>
      </c>
      <c r="H272" s="9">
        <v>12764340</v>
      </c>
      <c r="I272" s="9">
        <v>549656</v>
      </c>
      <c r="J272" s="13">
        <v>4.4999608993530273</v>
      </c>
      <c r="K272" s="9">
        <v>1968880</v>
      </c>
      <c r="L272" s="9">
        <v>27394</v>
      </c>
      <c r="M272" s="13">
        <v>1.4109810590744019</v>
      </c>
      <c r="N272" s="19">
        <v>451696</v>
      </c>
      <c r="O272" s="19">
        <v>108927</v>
      </c>
      <c r="P272" s="5"/>
    </row>
    <row r="273" spans="1:16" x14ac:dyDescent="0.3">
      <c r="A273" s="5">
        <v>119350303</v>
      </c>
      <c r="B273" s="5" t="s">
        <v>422</v>
      </c>
      <c r="C273" s="5" t="s">
        <v>641</v>
      </c>
      <c r="D273" s="5" t="s">
        <v>662</v>
      </c>
      <c r="E273" s="9">
        <v>189806.05</v>
      </c>
      <c r="F273" s="9">
        <v>0</v>
      </c>
      <c r="G273" s="9">
        <v>420538</v>
      </c>
      <c r="H273" s="9">
        <v>8540352</v>
      </c>
      <c r="I273" s="9">
        <v>610344</v>
      </c>
      <c r="J273" s="13">
        <v>7.6966381072998047</v>
      </c>
      <c r="K273" s="9">
        <v>2009100</v>
      </c>
      <c r="L273" s="9">
        <v>40167</v>
      </c>
      <c r="M273" s="13">
        <v>2.0400390625</v>
      </c>
      <c r="N273" s="19">
        <v>294812</v>
      </c>
      <c r="O273" s="19">
        <v>0</v>
      </c>
      <c r="P273" s="5"/>
    </row>
    <row r="274" spans="1:16" x14ac:dyDescent="0.3">
      <c r="A274" s="5">
        <v>119351303</v>
      </c>
      <c r="B274" s="5" t="s">
        <v>423</v>
      </c>
      <c r="C274" s="5" t="s">
        <v>641</v>
      </c>
      <c r="D274" s="5" t="s">
        <v>662</v>
      </c>
      <c r="E274" s="9">
        <v>346557.42</v>
      </c>
      <c r="F274" s="9">
        <v>1357</v>
      </c>
      <c r="G274" s="9">
        <v>2204108</v>
      </c>
      <c r="H274" s="9">
        <v>14986891</v>
      </c>
      <c r="I274" s="9">
        <v>2552022</v>
      </c>
      <c r="J274" s="13">
        <v>20.523111343383789</v>
      </c>
      <c r="K274" s="9">
        <v>1883171</v>
      </c>
      <c r="L274" s="9">
        <v>106151</v>
      </c>
      <c r="M274" s="13">
        <v>5.9735398292541504</v>
      </c>
      <c r="N274" s="19">
        <v>318944</v>
      </c>
      <c r="O274" s="19">
        <v>0</v>
      </c>
      <c r="P274" s="5"/>
    </row>
    <row r="275" spans="1:16" x14ac:dyDescent="0.3">
      <c r="A275" s="5">
        <v>119352203</v>
      </c>
      <c r="B275" s="5" t="s">
        <v>424</v>
      </c>
      <c r="C275" s="5" t="s">
        <v>641</v>
      </c>
      <c r="D275" s="5" t="s">
        <v>662</v>
      </c>
      <c r="E275" s="9">
        <v>102659.49</v>
      </c>
      <c r="F275" s="9">
        <v>0</v>
      </c>
      <c r="G275" s="9">
        <v>453873</v>
      </c>
      <c r="H275" s="9">
        <v>5712721</v>
      </c>
      <c r="I275" s="9">
        <v>556532</v>
      </c>
      <c r="J275" s="13">
        <v>10.793475151062012</v>
      </c>
      <c r="K275" s="9">
        <v>1124706</v>
      </c>
      <c r="L275" s="9">
        <v>40206</v>
      </c>
      <c r="M275" s="13">
        <v>3.7073304653167725</v>
      </c>
      <c r="N275" s="19">
        <v>459240</v>
      </c>
      <c r="O275" s="19">
        <v>0</v>
      </c>
      <c r="P275" s="5"/>
    </row>
    <row r="276" spans="1:16" x14ac:dyDescent="0.3">
      <c r="A276" s="5">
        <v>119354603</v>
      </c>
      <c r="B276" s="5" t="s">
        <v>426</v>
      </c>
      <c r="C276" s="5" t="s">
        <v>641</v>
      </c>
      <c r="D276" s="5" t="s">
        <v>662</v>
      </c>
      <c r="E276" s="9">
        <v>84504.6</v>
      </c>
      <c r="F276" s="9">
        <v>0</v>
      </c>
      <c r="G276" s="9">
        <v>450248</v>
      </c>
      <c r="H276" s="9">
        <v>6614143</v>
      </c>
      <c r="I276" s="9">
        <v>534753</v>
      </c>
      <c r="J276" s="13">
        <v>8.7961616516113281</v>
      </c>
      <c r="K276" s="9">
        <v>1212167</v>
      </c>
      <c r="L276" s="9">
        <v>52850</v>
      </c>
      <c r="M276" s="13">
        <v>4.5587186813354492</v>
      </c>
      <c r="N276" s="19">
        <v>236731</v>
      </c>
      <c r="O276" s="19">
        <v>0</v>
      </c>
      <c r="P276" s="5"/>
    </row>
    <row r="277" spans="1:16" x14ac:dyDescent="0.3">
      <c r="A277" s="5">
        <v>119355503</v>
      </c>
      <c r="B277" s="5" t="s">
        <v>427</v>
      </c>
      <c r="C277" s="5" t="s">
        <v>641</v>
      </c>
      <c r="D277" s="5" t="s">
        <v>662</v>
      </c>
      <c r="E277" s="9">
        <v>255663.95</v>
      </c>
      <c r="F277" s="9">
        <v>0</v>
      </c>
      <c r="G277" s="9">
        <v>1077644</v>
      </c>
      <c r="H277" s="9">
        <v>8348921</v>
      </c>
      <c r="I277" s="9">
        <v>1333308</v>
      </c>
      <c r="J277" s="13">
        <v>19.004867553710938</v>
      </c>
      <c r="K277" s="9">
        <v>1269802</v>
      </c>
      <c r="L277" s="9">
        <v>64896</v>
      </c>
      <c r="M277" s="13">
        <v>5.3859801292419434</v>
      </c>
      <c r="N277" s="19">
        <v>192918</v>
      </c>
      <c r="O277" s="19">
        <v>0</v>
      </c>
      <c r="P277" s="5"/>
    </row>
    <row r="278" spans="1:16" x14ac:dyDescent="0.3">
      <c r="A278" s="5">
        <v>119356503</v>
      </c>
      <c r="B278" s="5" t="s">
        <v>428</v>
      </c>
      <c r="C278" s="5" t="s">
        <v>641</v>
      </c>
      <c r="D278" s="5" t="s">
        <v>662</v>
      </c>
      <c r="E278" s="9">
        <v>257989.57</v>
      </c>
      <c r="F278" s="9">
        <v>6779</v>
      </c>
      <c r="G278" s="9">
        <v>0</v>
      </c>
      <c r="H278" s="9">
        <v>10818530</v>
      </c>
      <c r="I278" s="9">
        <v>264769</v>
      </c>
      <c r="J278" s="13">
        <v>2.5087645053863525</v>
      </c>
      <c r="K278" s="9">
        <v>2272812</v>
      </c>
      <c r="L278" s="9">
        <v>66786</v>
      </c>
      <c r="M278" s="13">
        <v>3.0274348258972168</v>
      </c>
      <c r="N278" s="19">
        <v>417576</v>
      </c>
      <c r="O278" s="19">
        <v>0</v>
      </c>
      <c r="P278" s="5"/>
    </row>
    <row r="279" spans="1:16" x14ac:dyDescent="0.3">
      <c r="A279" s="5">
        <v>119356603</v>
      </c>
      <c r="B279" s="5" t="s">
        <v>429</v>
      </c>
      <c r="C279" s="5" t="s">
        <v>641</v>
      </c>
      <c r="D279" s="5" t="s">
        <v>662</v>
      </c>
      <c r="E279" s="9">
        <v>70751.360000000001</v>
      </c>
      <c r="F279" s="9">
        <v>0</v>
      </c>
      <c r="G279" s="9">
        <v>724548</v>
      </c>
      <c r="H279" s="9">
        <v>4434148</v>
      </c>
      <c r="I279" s="9">
        <v>795299</v>
      </c>
      <c r="J279" s="13">
        <v>21.855785369873047</v>
      </c>
      <c r="K279" s="9">
        <v>742493</v>
      </c>
      <c r="L279" s="9">
        <v>33890</v>
      </c>
      <c r="M279" s="13">
        <v>4.7826499938964844</v>
      </c>
      <c r="N279" s="19">
        <v>1634854</v>
      </c>
      <c r="O279" s="19">
        <v>0</v>
      </c>
      <c r="P279" s="5"/>
    </row>
    <row r="280" spans="1:16" x14ac:dyDescent="0.3">
      <c r="A280" s="5">
        <v>119357003</v>
      </c>
      <c r="B280" s="5" t="s">
        <v>430</v>
      </c>
      <c r="C280" s="5" t="s">
        <v>641</v>
      </c>
      <c r="D280" s="5" t="s">
        <v>662</v>
      </c>
      <c r="E280" s="9">
        <v>220865.16</v>
      </c>
      <c r="F280" s="9">
        <v>0</v>
      </c>
      <c r="G280" s="9">
        <v>1437598</v>
      </c>
      <c r="H280" s="9">
        <v>8403766</v>
      </c>
      <c r="I280" s="9">
        <v>1658463</v>
      </c>
      <c r="J280" s="13">
        <v>24.586931228637695</v>
      </c>
      <c r="K280" s="9">
        <v>1038122</v>
      </c>
      <c r="L280" s="9">
        <v>26945</v>
      </c>
      <c r="M280" s="13">
        <v>2.6647164821624756</v>
      </c>
      <c r="N280" s="19">
        <v>222157</v>
      </c>
      <c r="O280" s="19">
        <v>0</v>
      </c>
      <c r="P280" s="5"/>
    </row>
    <row r="281" spans="1:16" x14ac:dyDescent="0.3">
      <c r="A281" s="5">
        <v>119357402</v>
      </c>
      <c r="B281" s="5" t="s">
        <v>431</v>
      </c>
      <c r="C281" s="5" t="s">
        <v>641</v>
      </c>
      <c r="D281" s="5" t="s">
        <v>662</v>
      </c>
      <c r="E281" s="9">
        <v>2526892.13</v>
      </c>
      <c r="F281" s="9">
        <v>2838392</v>
      </c>
      <c r="G281" s="9">
        <v>12201817</v>
      </c>
      <c r="H281" s="9">
        <v>87390370</v>
      </c>
      <c r="I281" s="9">
        <v>17567098</v>
      </c>
      <c r="J281" s="13">
        <v>25.159374237060547</v>
      </c>
      <c r="K281" s="9">
        <v>9728282</v>
      </c>
      <c r="L281" s="9">
        <v>576635</v>
      </c>
      <c r="M281" s="13">
        <v>6.3008875846862793</v>
      </c>
      <c r="N281" s="19">
        <v>9636814</v>
      </c>
      <c r="O281" s="19">
        <v>0</v>
      </c>
      <c r="P281" s="5"/>
    </row>
    <row r="282" spans="1:16" x14ac:dyDescent="0.3">
      <c r="A282" s="5">
        <v>119358403</v>
      </c>
      <c r="B282" s="5" t="s">
        <v>432</v>
      </c>
      <c r="C282" s="5" t="s">
        <v>641</v>
      </c>
      <c r="D282" s="5" t="s">
        <v>662</v>
      </c>
      <c r="E282" s="9">
        <v>251301.29</v>
      </c>
      <c r="F282" s="9">
        <v>0</v>
      </c>
      <c r="G282" s="9">
        <v>703528</v>
      </c>
      <c r="H282" s="9">
        <v>10988190</v>
      </c>
      <c r="I282" s="9">
        <v>954829</v>
      </c>
      <c r="J282" s="13">
        <v>9.5165414810180664</v>
      </c>
      <c r="K282" s="9">
        <v>1659730</v>
      </c>
      <c r="L282" s="9">
        <v>31355</v>
      </c>
      <c r="M282" s="13">
        <v>1.9255392551422119</v>
      </c>
      <c r="N282" s="19">
        <v>643156</v>
      </c>
      <c r="O282" s="19">
        <v>0</v>
      </c>
      <c r="P282" s="5"/>
    </row>
    <row r="283" spans="1:16" x14ac:dyDescent="0.3">
      <c r="A283" s="5">
        <v>113361303</v>
      </c>
      <c r="B283" s="5" t="s">
        <v>296</v>
      </c>
      <c r="C283" s="5" t="s">
        <v>624</v>
      </c>
      <c r="D283" s="5" t="s">
        <v>662</v>
      </c>
      <c r="E283" s="9">
        <v>224362.09</v>
      </c>
      <c r="F283" s="9">
        <v>112005</v>
      </c>
      <c r="G283" s="9">
        <v>0</v>
      </c>
      <c r="H283" s="9">
        <v>9529695</v>
      </c>
      <c r="I283" s="9">
        <v>336367</v>
      </c>
      <c r="J283" s="13">
        <v>3.6588165760040283</v>
      </c>
      <c r="K283" s="9">
        <v>2301016</v>
      </c>
      <c r="L283" s="9">
        <v>76847</v>
      </c>
      <c r="M283" s="13">
        <v>3.4550881385803223</v>
      </c>
      <c r="N283" s="19">
        <v>400960</v>
      </c>
      <c r="O283" s="19">
        <v>0</v>
      </c>
      <c r="P283" s="5"/>
    </row>
    <row r="284" spans="1:16" x14ac:dyDescent="0.3">
      <c r="A284" s="5">
        <v>113361503</v>
      </c>
      <c r="B284" s="5" t="s">
        <v>297</v>
      </c>
      <c r="C284" s="5" t="s">
        <v>624</v>
      </c>
      <c r="D284" s="5" t="s">
        <v>662</v>
      </c>
      <c r="E284" s="9">
        <v>333436.40999999997</v>
      </c>
      <c r="F284" s="9">
        <v>515669</v>
      </c>
      <c r="G284" s="9">
        <v>695989</v>
      </c>
      <c r="H284" s="9">
        <v>12174150</v>
      </c>
      <c r="I284" s="9">
        <v>1545094</v>
      </c>
      <c r="J284" s="13">
        <v>14.53651237487793</v>
      </c>
      <c r="K284" s="9">
        <v>1915228</v>
      </c>
      <c r="L284" s="9">
        <v>102335</v>
      </c>
      <c r="M284" s="13">
        <v>5.6448450088500977</v>
      </c>
      <c r="N284" s="19">
        <v>295569</v>
      </c>
      <c r="O284" s="19">
        <v>0</v>
      </c>
      <c r="P284" s="5"/>
    </row>
    <row r="285" spans="1:16" x14ac:dyDescent="0.3">
      <c r="A285" s="5">
        <v>113361703</v>
      </c>
      <c r="B285" s="5" t="s">
        <v>298</v>
      </c>
      <c r="C285" s="5" t="s">
        <v>624</v>
      </c>
      <c r="D285" s="5" t="s">
        <v>662</v>
      </c>
      <c r="E285" s="9">
        <v>431193.26</v>
      </c>
      <c r="F285" s="9">
        <v>0</v>
      </c>
      <c r="G285" s="9">
        <v>1824633</v>
      </c>
      <c r="H285" s="9">
        <v>9657138</v>
      </c>
      <c r="I285" s="9">
        <v>2255826</v>
      </c>
      <c r="J285" s="13">
        <v>30.478731155395508</v>
      </c>
      <c r="K285" s="9">
        <v>2109770</v>
      </c>
      <c r="L285" s="9">
        <v>53097</v>
      </c>
      <c r="M285" s="13">
        <v>2.5816938877105713</v>
      </c>
      <c r="N285" s="19">
        <v>348871</v>
      </c>
      <c r="O285" s="19">
        <v>0</v>
      </c>
      <c r="P285" s="5"/>
    </row>
    <row r="286" spans="1:16" x14ac:dyDescent="0.3">
      <c r="A286" s="5">
        <v>113362203</v>
      </c>
      <c r="B286" s="5" t="s">
        <v>299</v>
      </c>
      <c r="C286" s="5" t="s">
        <v>624</v>
      </c>
      <c r="D286" s="5" t="s">
        <v>662</v>
      </c>
      <c r="E286" s="9">
        <v>254217.76</v>
      </c>
      <c r="F286" s="9">
        <v>275749</v>
      </c>
      <c r="G286" s="9">
        <v>1339583</v>
      </c>
      <c r="H286" s="9">
        <v>11104605</v>
      </c>
      <c r="I286" s="9">
        <v>1869550</v>
      </c>
      <c r="J286" s="13">
        <v>20.244058609008789</v>
      </c>
      <c r="K286" s="9">
        <v>2035887</v>
      </c>
      <c r="L286" s="9">
        <v>82680</v>
      </c>
      <c r="M286" s="13">
        <v>4.2330384254455566</v>
      </c>
      <c r="N286" s="19">
        <v>393860</v>
      </c>
      <c r="O286" s="19">
        <v>0</v>
      </c>
      <c r="P286" s="5"/>
    </row>
    <row r="287" spans="1:16" x14ac:dyDescent="0.3">
      <c r="A287" s="5">
        <v>113362303</v>
      </c>
      <c r="B287" s="5" t="s">
        <v>300</v>
      </c>
      <c r="C287" s="5" t="s">
        <v>624</v>
      </c>
      <c r="D287" s="5" t="s">
        <v>662</v>
      </c>
      <c r="E287" s="9">
        <v>195624.84</v>
      </c>
      <c r="F287" s="9">
        <v>0</v>
      </c>
      <c r="G287" s="9">
        <v>0</v>
      </c>
      <c r="H287" s="9">
        <v>6112459</v>
      </c>
      <c r="I287" s="9">
        <v>195625</v>
      </c>
      <c r="J287" s="13">
        <v>3.3062446117401123</v>
      </c>
      <c r="K287" s="9">
        <v>1800712</v>
      </c>
      <c r="L287" s="9">
        <v>7901</v>
      </c>
      <c r="M287" s="13">
        <v>0.4407045841217041</v>
      </c>
      <c r="N287" s="19">
        <v>247418</v>
      </c>
      <c r="O287" s="19">
        <v>53003</v>
      </c>
      <c r="P287" s="5"/>
    </row>
    <row r="288" spans="1:16" x14ac:dyDescent="0.3">
      <c r="A288" s="5">
        <v>113362403</v>
      </c>
      <c r="B288" s="5" t="s">
        <v>301</v>
      </c>
      <c r="C288" s="5" t="s">
        <v>624</v>
      </c>
      <c r="D288" s="5" t="s">
        <v>662</v>
      </c>
      <c r="E288" s="9">
        <v>294276.77</v>
      </c>
      <c r="F288" s="9">
        <v>97128</v>
      </c>
      <c r="G288" s="9">
        <v>668854</v>
      </c>
      <c r="H288" s="9">
        <v>12287519</v>
      </c>
      <c r="I288" s="9">
        <v>1060259</v>
      </c>
      <c r="J288" s="13">
        <v>9.4436130523681641</v>
      </c>
      <c r="K288" s="9">
        <v>2610878</v>
      </c>
      <c r="L288" s="9">
        <v>97521</v>
      </c>
      <c r="M288" s="13">
        <v>3.8801093101501465</v>
      </c>
      <c r="N288" s="19">
        <v>472997</v>
      </c>
      <c r="O288" s="19">
        <v>47072</v>
      </c>
      <c r="P288" s="5"/>
    </row>
    <row r="289" spans="1:16" x14ac:dyDescent="0.3">
      <c r="A289" s="5">
        <v>113362603</v>
      </c>
      <c r="B289" s="5" t="s">
        <v>302</v>
      </c>
      <c r="C289" s="5" t="s">
        <v>624</v>
      </c>
      <c r="D289" s="5" t="s">
        <v>662</v>
      </c>
      <c r="E289" s="9">
        <v>409790.74</v>
      </c>
      <c r="F289" s="9">
        <v>0</v>
      </c>
      <c r="G289" s="9">
        <v>2161894</v>
      </c>
      <c r="H289" s="9">
        <v>16812372</v>
      </c>
      <c r="I289" s="9">
        <v>2571685</v>
      </c>
      <c r="J289" s="13">
        <v>18.058713912963867</v>
      </c>
      <c r="K289" s="9">
        <v>3054249</v>
      </c>
      <c r="L289" s="9">
        <v>98029</v>
      </c>
      <c r="M289" s="13">
        <v>3.3160252571105957</v>
      </c>
      <c r="N289" s="19">
        <v>515064</v>
      </c>
      <c r="O289" s="19">
        <v>55364</v>
      </c>
      <c r="P289" s="5"/>
    </row>
    <row r="290" spans="1:16" x14ac:dyDescent="0.3">
      <c r="A290" s="5">
        <v>113363103</v>
      </c>
      <c r="B290" s="5" t="s">
        <v>303</v>
      </c>
      <c r="C290" s="5" t="s">
        <v>624</v>
      </c>
      <c r="D290" s="5" t="s">
        <v>662</v>
      </c>
      <c r="E290" s="9">
        <v>477665.44</v>
      </c>
      <c r="F290" s="9">
        <v>0</v>
      </c>
      <c r="G290" s="9">
        <v>1348653</v>
      </c>
      <c r="H290" s="9">
        <v>18382138</v>
      </c>
      <c r="I290" s="9">
        <v>1826318</v>
      </c>
      <c r="J290" s="13">
        <v>11.031274795532227</v>
      </c>
      <c r="K290" s="9">
        <v>4760196</v>
      </c>
      <c r="L290" s="9">
        <v>202812</v>
      </c>
      <c r="M290" s="13">
        <v>4.4501843452453613</v>
      </c>
      <c r="N290" s="19">
        <v>689640</v>
      </c>
      <c r="O290" s="19">
        <v>0</v>
      </c>
      <c r="P290" s="5"/>
    </row>
    <row r="291" spans="1:16" x14ac:dyDescent="0.3">
      <c r="A291" s="5">
        <v>113363603</v>
      </c>
      <c r="B291" s="5" t="s">
        <v>304</v>
      </c>
      <c r="C291" s="5" t="s">
        <v>624</v>
      </c>
      <c r="D291" s="5" t="s">
        <v>662</v>
      </c>
      <c r="E291" s="9">
        <v>173543.43</v>
      </c>
      <c r="F291" s="9">
        <v>0</v>
      </c>
      <c r="G291" s="9">
        <v>162873</v>
      </c>
      <c r="H291" s="9">
        <v>5818686</v>
      </c>
      <c r="I291" s="9">
        <v>336416</v>
      </c>
      <c r="J291" s="13">
        <v>6.1364359855651855</v>
      </c>
      <c r="K291" s="9">
        <v>1710729</v>
      </c>
      <c r="L291" s="9">
        <v>37920</v>
      </c>
      <c r="M291" s="13">
        <v>2.266845703125</v>
      </c>
      <c r="N291" s="19">
        <v>281120</v>
      </c>
      <c r="O291" s="19">
        <v>103754</v>
      </c>
      <c r="P291" s="5"/>
    </row>
    <row r="292" spans="1:16" x14ac:dyDescent="0.3">
      <c r="A292" s="5">
        <v>113364002</v>
      </c>
      <c r="B292" s="5" t="s">
        <v>306</v>
      </c>
      <c r="C292" s="5" t="s">
        <v>624</v>
      </c>
      <c r="D292" s="5" t="s">
        <v>662</v>
      </c>
      <c r="E292" s="9">
        <v>1779957.06</v>
      </c>
      <c r="F292" s="9">
        <v>2211335</v>
      </c>
      <c r="G292" s="9">
        <v>5892436</v>
      </c>
      <c r="H292" s="9">
        <v>87525409</v>
      </c>
      <c r="I292" s="9">
        <v>9883729</v>
      </c>
      <c r="J292" s="13">
        <v>12.729927062988281</v>
      </c>
      <c r="K292" s="9">
        <v>12390677</v>
      </c>
      <c r="L292" s="9">
        <v>254405</v>
      </c>
      <c r="M292" s="13">
        <v>2.0962367057800293</v>
      </c>
      <c r="N292" s="19">
        <v>2348858</v>
      </c>
      <c r="O292" s="19">
        <v>346182</v>
      </c>
      <c r="P292" s="5"/>
    </row>
    <row r="293" spans="1:16" x14ac:dyDescent="0.3">
      <c r="A293" s="5">
        <v>113364403</v>
      </c>
      <c r="B293" s="5" t="s">
        <v>307</v>
      </c>
      <c r="C293" s="5" t="s">
        <v>624</v>
      </c>
      <c r="D293" s="5" t="s">
        <v>662</v>
      </c>
      <c r="E293" s="9">
        <v>237771.91</v>
      </c>
      <c r="F293" s="9">
        <v>0</v>
      </c>
      <c r="G293" s="9">
        <v>581410</v>
      </c>
      <c r="H293" s="9">
        <v>9838996</v>
      </c>
      <c r="I293" s="9">
        <v>819182</v>
      </c>
      <c r="J293" s="13">
        <v>9.0820274353027344</v>
      </c>
      <c r="K293" s="9">
        <v>1851673</v>
      </c>
      <c r="L293" s="9">
        <v>21664</v>
      </c>
      <c r="M293" s="13">
        <v>1.1838192939758301</v>
      </c>
      <c r="N293" s="19">
        <v>301665</v>
      </c>
      <c r="O293" s="19">
        <v>61493</v>
      </c>
      <c r="P293" s="5"/>
    </row>
    <row r="294" spans="1:16" x14ac:dyDescent="0.3">
      <c r="A294" s="5">
        <v>113364503</v>
      </c>
      <c r="B294" s="5" t="s">
        <v>308</v>
      </c>
      <c r="C294" s="5" t="s">
        <v>624</v>
      </c>
      <c r="D294" s="5" t="s">
        <v>662</v>
      </c>
      <c r="E294" s="9">
        <v>441385.01</v>
      </c>
      <c r="F294" s="9">
        <v>0</v>
      </c>
      <c r="G294" s="9">
        <v>2727497</v>
      </c>
      <c r="H294" s="9">
        <v>12003850</v>
      </c>
      <c r="I294" s="9">
        <v>3168882</v>
      </c>
      <c r="J294" s="13">
        <v>35.867496490478516</v>
      </c>
      <c r="K294" s="9">
        <v>2883029</v>
      </c>
      <c r="L294" s="9">
        <v>94118</v>
      </c>
      <c r="M294" s="13">
        <v>3.3747222423553467</v>
      </c>
      <c r="N294" s="19">
        <v>474037</v>
      </c>
      <c r="O294" s="19">
        <v>0</v>
      </c>
      <c r="P294" s="5"/>
    </row>
    <row r="295" spans="1:16" x14ac:dyDescent="0.3">
      <c r="A295" s="5">
        <v>113365203</v>
      </c>
      <c r="B295" s="5" t="s">
        <v>309</v>
      </c>
      <c r="C295" s="5" t="s">
        <v>624</v>
      </c>
      <c r="D295" s="5" t="s">
        <v>662</v>
      </c>
      <c r="E295" s="9">
        <v>392596.09</v>
      </c>
      <c r="F295" s="9">
        <v>0</v>
      </c>
      <c r="G295" s="9">
        <v>3763204</v>
      </c>
      <c r="H295" s="9">
        <v>18915473</v>
      </c>
      <c r="I295" s="9">
        <v>4155800</v>
      </c>
      <c r="J295" s="13">
        <v>28.156450271606445</v>
      </c>
      <c r="K295" s="9">
        <v>3914987</v>
      </c>
      <c r="L295" s="9">
        <v>181990</v>
      </c>
      <c r="M295" s="13">
        <v>4.8751711845397949</v>
      </c>
      <c r="N295" s="19">
        <v>620860</v>
      </c>
      <c r="O295" s="19">
        <v>91685</v>
      </c>
      <c r="P295" s="5"/>
    </row>
    <row r="296" spans="1:16" x14ac:dyDescent="0.3">
      <c r="A296" s="5">
        <v>113365303</v>
      </c>
      <c r="B296" s="5" t="s">
        <v>310</v>
      </c>
      <c r="C296" s="5" t="s">
        <v>624</v>
      </c>
      <c r="D296" s="5" t="s">
        <v>662</v>
      </c>
      <c r="E296" s="9">
        <v>87029.48</v>
      </c>
      <c r="F296" s="9">
        <v>0</v>
      </c>
      <c r="G296" s="9">
        <v>0</v>
      </c>
      <c r="H296" s="9">
        <v>3498192</v>
      </c>
      <c r="I296" s="9">
        <v>87029</v>
      </c>
      <c r="J296" s="13">
        <v>2.551300048828125</v>
      </c>
      <c r="K296" s="9">
        <v>929565</v>
      </c>
      <c r="L296" s="9">
        <v>11426</v>
      </c>
      <c r="M296" s="13">
        <v>1.244473934173584</v>
      </c>
      <c r="N296" s="19">
        <v>113497</v>
      </c>
      <c r="O296" s="19">
        <v>117081</v>
      </c>
      <c r="P296" s="5"/>
    </row>
    <row r="297" spans="1:16" x14ac:dyDescent="0.3">
      <c r="A297" s="5">
        <v>113367003</v>
      </c>
      <c r="B297" s="5" t="s">
        <v>311</v>
      </c>
      <c r="C297" s="5" t="s">
        <v>624</v>
      </c>
      <c r="D297" s="5" t="s">
        <v>662</v>
      </c>
      <c r="E297" s="9">
        <v>262991.61</v>
      </c>
      <c r="F297" s="9">
        <v>0</v>
      </c>
      <c r="G297" s="9">
        <v>426614</v>
      </c>
      <c r="H297" s="9">
        <v>13003530</v>
      </c>
      <c r="I297" s="9">
        <v>689606</v>
      </c>
      <c r="J297" s="13">
        <v>5.6002130508422852</v>
      </c>
      <c r="K297" s="9">
        <v>2486697</v>
      </c>
      <c r="L297" s="9">
        <v>45228</v>
      </c>
      <c r="M297" s="13">
        <v>1.8524912595748901</v>
      </c>
      <c r="N297" s="19">
        <v>427715</v>
      </c>
      <c r="O297" s="19">
        <v>154893</v>
      </c>
      <c r="P297" s="5"/>
    </row>
    <row r="298" spans="1:16" x14ac:dyDescent="0.3">
      <c r="A298" s="5">
        <v>113369003</v>
      </c>
      <c r="B298" s="5" t="s">
        <v>312</v>
      </c>
      <c r="C298" s="5" t="s">
        <v>624</v>
      </c>
      <c r="D298" s="5" t="s">
        <v>662</v>
      </c>
      <c r="E298" s="9">
        <v>298300.21000000002</v>
      </c>
      <c r="F298" s="9">
        <v>0</v>
      </c>
      <c r="G298" s="9">
        <v>809905</v>
      </c>
      <c r="H298" s="9">
        <v>13324738</v>
      </c>
      <c r="I298" s="9">
        <v>1108205</v>
      </c>
      <c r="J298" s="13">
        <v>9.0713539123535156</v>
      </c>
      <c r="K298" s="9">
        <v>2649574</v>
      </c>
      <c r="L298" s="9">
        <v>118847</v>
      </c>
      <c r="M298" s="13">
        <v>4.6961603164672852</v>
      </c>
      <c r="N298" s="19">
        <v>533160</v>
      </c>
      <c r="O298" s="19">
        <v>0</v>
      </c>
      <c r="P298" s="5"/>
    </row>
    <row r="299" spans="1:16" x14ac:dyDescent="0.3">
      <c r="A299" s="5">
        <v>104372003</v>
      </c>
      <c r="B299" s="5" t="s">
        <v>103</v>
      </c>
      <c r="C299" s="5" t="s">
        <v>596</v>
      </c>
      <c r="D299" s="5" t="s">
        <v>662</v>
      </c>
      <c r="E299" s="9">
        <v>152390.14000000001</v>
      </c>
      <c r="F299" s="9">
        <v>0</v>
      </c>
      <c r="G299" s="9">
        <v>509067</v>
      </c>
      <c r="H299" s="9">
        <v>13338594</v>
      </c>
      <c r="I299" s="9">
        <v>661457</v>
      </c>
      <c r="J299" s="13">
        <v>5.2177157402038574</v>
      </c>
      <c r="K299" s="9">
        <v>1645569</v>
      </c>
      <c r="L299" s="9">
        <v>37529</v>
      </c>
      <c r="M299" s="13">
        <v>2.3338348865509033</v>
      </c>
      <c r="N299" s="19">
        <v>361395</v>
      </c>
      <c r="O299" s="19">
        <v>0</v>
      </c>
      <c r="P299" s="5"/>
    </row>
    <row r="300" spans="1:16" x14ac:dyDescent="0.3">
      <c r="A300" s="5">
        <v>104374003</v>
      </c>
      <c r="B300" s="5" t="s">
        <v>104</v>
      </c>
      <c r="C300" s="5" t="s">
        <v>596</v>
      </c>
      <c r="D300" s="5" t="s">
        <v>662</v>
      </c>
      <c r="E300" s="9">
        <v>52843.44</v>
      </c>
      <c r="F300" s="9">
        <v>0</v>
      </c>
      <c r="G300" s="9">
        <v>0</v>
      </c>
      <c r="H300" s="9">
        <v>7923479</v>
      </c>
      <c r="I300" s="9">
        <v>52843</v>
      </c>
      <c r="J300" s="13">
        <v>0.67139428853988647</v>
      </c>
      <c r="K300" s="9">
        <v>890510</v>
      </c>
      <c r="L300" s="9">
        <v>11292</v>
      </c>
      <c r="M300" s="13">
        <v>1.2843230962753296</v>
      </c>
      <c r="N300" s="19">
        <v>255143</v>
      </c>
      <c r="O300" s="19">
        <v>77554</v>
      </c>
      <c r="P300" s="5"/>
    </row>
    <row r="301" spans="1:16" x14ac:dyDescent="0.3">
      <c r="A301" s="5">
        <v>104375003</v>
      </c>
      <c r="B301" s="5" t="s">
        <v>106</v>
      </c>
      <c r="C301" s="5" t="s">
        <v>596</v>
      </c>
      <c r="D301" s="5" t="s">
        <v>662</v>
      </c>
      <c r="E301" s="9">
        <v>133576.75</v>
      </c>
      <c r="F301" s="9">
        <v>0</v>
      </c>
      <c r="G301" s="9">
        <v>359174</v>
      </c>
      <c r="H301" s="9">
        <v>11507982</v>
      </c>
      <c r="I301" s="9">
        <v>492751</v>
      </c>
      <c r="J301" s="13">
        <v>4.473360538482666</v>
      </c>
      <c r="K301" s="9">
        <v>1353756</v>
      </c>
      <c r="L301" s="9">
        <v>22331</v>
      </c>
      <c r="M301" s="13">
        <v>1.6772254705429077</v>
      </c>
      <c r="N301" s="19">
        <v>307754</v>
      </c>
      <c r="O301" s="19">
        <v>142858</v>
      </c>
      <c r="P301" s="5"/>
    </row>
    <row r="302" spans="1:16" x14ac:dyDescent="0.3">
      <c r="A302" s="5">
        <v>104375203</v>
      </c>
      <c r="B302" s="5" t="s">
        <v>107</v>
      </c>
      <c r="C302" s="5" t="s">
        <v>596</v>
      </c>
      <c r="D302" s="5" t="s">
        <v>662</v>
      </c>
      <c r="E302" s="9">
        <v>66221.8</v>
      </c>
      <c r="F302" s="9">
        <v>0</v>
      </c>
      <c r="G302" s="9">
        <v>345109</v>
      </c>
      <c r="H302" s="9">
        <v>4106783</v>
      </c>
      <c r="I302" s="9">
        <v>411331</v>
      </c>
      <c r="J302" s="13">
        <v>11.130735397338867</v>
      </c>
      <c r="K302" s="9">
        <v>812058</v>
      </c>
      <c r="L302" s="9">
        <v>21420</v>
      </c>
      <c r="M302" s="13">
        <v>2.7092044353485107</v>
      </c>
      <c r="N302" s="19">
        <v>140499</v>
      </c>
      <c r="O302" s="19">
        <v>0</v>
      </c>
      <c r="P302" s="5"/>
    </row>
    <row r="303" spans="1:16" x14ac:dyDescent="0.3">
      <c r="A303" s="5">
        <v>104375302</v>
      </c>
      <c r="B303" s="5" t="s">
        <v>108</v>
      </c>
      <c r="C303" s="5" t="s">
        <v>596</v>
      </c>
      <c r="D303" s="5" t="s">
        <v>662</v>
      </c>
      <c r="E303" s="9">
        <v>846307.95</v>
      </c>
      <c r="F303" s="9">
        <v>0</v>
      </c>
      <c r="G303" s="9">
        <v>1587071</v>
      </c>
      <c r="H303" s="9">
        <v>35436793</v>
      </c>
      <c r="I303" s="9">
        <v>2433379</v>
      </c>
      <c r="J303" s="13">
        <v>7.3731131553649902</v>
      </c>
      <c r="K303" s="9">
        <v>2870353</v>
      </c>
      <c r="L303" s="9">
        <v>56737</v>
      </c>
      <c r="M303" s="13">
        <v>2.0165154933929443</v>
      </c>
      <c r="N303" s="19">
        <v>809588</v>
      </c>
      <c r="O303" s="19">
        <v>0</v>
      </c>
      <c r="P303" s="5"/>
    </row>
    <row r="304" spans="1:16" x14ac:dyDescent="0.3">
      <c r="A304" s="5">
        <v>104376203</v>
      </c>
      <c r="B304" s="5" t="s">
        <v>109</v>
      </c>
      <c r="C304" s="5" t="s">
        <v>596</v>
      </c>
      <c r="D304" s="5" t="s">
        <v>662</v>
      </c>
      <c r="E304" s="9">
        <v>74423.839999999997</v>
      </c>
      <c r="F304" s="9">
        <v>0</v>
      </c>
      <c r="G304" s="9">
        <v>0</v>
      </c>
      <c r="H304" s="9">
        <v>7999694</v>
      </c>
      <c r="I304" s="9">
        <v>74424</v>
      </c>
      <c r="J304" s="13">
        <v>0.9390721321105957</v>
      </c>
      <c r="K304" s="9">
        <v>954099</v>
      </c>
      <c r="L304" s="9">
        <v>20511</v>
      </c>
      <c r="M304" s="13">
        <v>2.1970076560974121</v>
      </c>
      <c r="N304" s="19">
        <v>215465</v>
      </c>
      <c r="O304" s="19">
        <v>0</v>
      </c>
      <c r="P304" s="5"/>
    </row>
    <row r="305" spans="1:16" x14ac:dyDescent="0.3">
      <c r="A305" s="5">
        <v>104377003</v>
      </c>
      <c r="B305" s="5" t="s">
        <v>110</v>
      </c>
      <c r="C305" s="5" t="s">
        <v>596</v>
      </c>
      <c r="D305" s="5" t="s">
        <v>662</v>
      </c>
      <c r="E305" s="9">
        <v>76666.61</v>
      </c>
      <c r="F305" s="9">
        <v>0</v>
      </c>
      <c r="G305" s="9">
        <v>280972</v>
      </c>
      <c r="H305" s="9">
        <v>5688145</v>
      </c>
      <c r="I305" s="9">
        <v>357639</v>
      </c>
      <c r="J305" s="13">
        <v>6.7092881202697754</v>
      </c>
      <c r="K305" s="9">
        <v>664732</v>
      </c>
      <c r="L305" s="9">
        <v>27476</v>
      </c>
      <c r="M305" s="13">
        <v>4.3116111755371094</v>
      </c>
      <c r="N305" s="19">
        <v>152979</v>
      </c>
      <c r="O305" s="19">
        <v>0</v>
      </c>
      <c r="P305" s="5"/>
    </row>
    <row r="306" spans="1:16" x14ac:dyDescent="0.3">
      <c r="A306" s="5">
        <v>104378003</v>
      </c>
      <c r="B306" s="5" t="s">
        <v>111</v>
      </c>
      <c r="C306" s="5" t="s">
        <v>596</v>
      </c>
      <c r="D306" s="5" t="s">
        <v>662</v>
      </c>
      <c r="E306" s="9">
        <v>78697.86</v>
      </c>
      <c r="F306" s="9">
        <v>0</v>
      </c>
      <c r="G306" s="9">
        <v>0</v>
      </c>
      <c r="H306" s="9">
        <v>6469168</v>
      </c>
      <c r="I306" s="9">
        <v>78698</v>
      </c>
      <c r="J306" s="13">
        <v>1.2314900159835815</v>
      </c>
      <c r="K306" s="9">
        <v>1180557</v>
      </c>
      <c r="L306" s="9">
        <v>18331</v>
      </c>
      <c r="M306" s="13">
        <v>1.5772320032119751</v>
      </c>
      <c r="N306" s="19">
        <v>219259</v>
      </c>
      <c r="O306" s="19">
        <v>59114</v>
      </c>
      <c r="P306" s="5"/>
    </row>
    <row r="307" spans="1:16" x14ac:dyDescent="0.3">
      <c r="A307" s="5">
        <v>113380303</v>
      </c>
      <c r="B307" s="5" t="s">
        <v>313</v>
      </c>
      <c r="C307" s="5" t="s">
        <v>625</v>
      </c>
      <c r="D307" s="5" t="s">
        <v>662</v>
      </c>
      <c r="E307" s="9">
        <v>141044.98000000001</v>
      </c>
      <c r="F307" s="9">
        <v>0</v>
      </c>
      <c r="G307" s="9">
        <v>290428</v>
      </c>
      <c r="H307" s="9">
        <v>6147668</v>
      </c>
      <c r="I307" s="9">
        <v>431473</v>
      </c>
      <c r="J307" s="13">
        <v>7.548255443572998</v>
      </c>
      <c r="K307" s="9">
        <v>1107359</v>
      </c>
      <c r="L307" s="9">
        <v>31214</v>
      </c>
      <c r="M307" s="13">
        <v>2.900538444519043</v>
      </c>
      <c r="N307" s="19">
        <v>189420</v>
      </c>
      <c r="O307" s="19">
        <v>0</v>
      </c>
      <c r="P307" s="5"/>
    </row>
    <row r="308" spans="1:16" x14ac:dyDescent="0.3">
      <c r="A308" s="5">
        <v>113381303</v>
      </c>
      <c r="B308" s="5" t="s">
        <v>314</v>
      </c>
      <c r="C308" s="5" t="s">
        <v>625</v>
      </c>
      <c r="D308" s="5" t="s">
        <v>662</v>
      </c>
      <c r="E308" s="9">
        <v>448890.11</v>
      </c>
      <c r="F308" s="9">
        <v>0</v>
      </c>
      <c r="G308" s="9">
        <v>2332657</v>
      </c>
      <c r="H308" s="9">
        <v>16647997</v>
      </c>
      <c r="I308" s="9">
        <v>2781547</v>
      </c>
      <c r="J308" s="13">
        <v>20.059547424316406</v>
      </c>
      <c r="K308" s="9">
        <v>3172149</v>
      </c>
      <c r="L308" s="9">
        <v>123993</v>
      </c>
      <c r="M308" s="13">
        <v>4.0678033828735352</v>
      </c>
      <c r="N308" s="19">
        <v>528189</v>
      </c>
      <c r="O308" s="19">
        <v>141367</v>
      </c>
      <c r="P308" s="5"/>
    </row>
    <row r="309" spans="1:16" x14ac:dyDescent="0.3">
      <c r="A309" s="5">
        <v>113382303</v>
      </c>
      <c r="B309" s="5" t="s">
        <v>315</v>
      </c>
      <c r="C309" s="5" t="s">
        <v>625</v>
      </c>
      <c r="D309" s="5" t="s">
        <v>662</v>
      </c>
      <c r="E309" s="9">
        <v>159651.88</v>
      </c>
      <c r="F309" s="9">
        <v>0</v>
      </c>
      <c r="G309" s="9">
        <v>263372</v>
      </c>
      <c r="H309" s="9">
        <v>6591823</v>
      </c>
      <c r="I309" s="9">
        <v>423024</v>
      </c>
      <c r="J309" s="13">
        <v>6.8574776649475098</v>
      </c>
      <c r="K309" s="9">
        <v>1582219</v>
      </c>
      <c r="L309" s="9">
        <v>55929</v>
      </c>
      <c r="M309" s="13">
        <v>3.6643757820129395</v>
      </c>
      <c r="N309" s="19">
        <v>258521</v>
      </c>
      <c r="O309" s="19">
        <v>52030</v>
      </c>
      <c r="P309" s="5"/>
    </row>
    <row r="310" spans="1:16" x14ac:dyDescent="0.3">
      <c r="A310" s="5">
        <v>113384603</v>
      </c>
      <c r="B310" s="5" t="s">
        <v>317</v>
      </c>
      <c r="C310" s="5" t="s">
        <v>625</v>
      </c>
      <c r="D310" s="5" t="s">
        <v>662</v>
      </c>
      <c r="E310" s="9">
        <v>1592252.91</v>
      </c>
      <c r="F310" s="9">
        <v>625094</v>
      </c>
      <c r="G310" s="9">
        <v>8948814</v>
      </c>
      <c r="H310" s="9">
        <v>57789129</v>
      </c>
      <c r="I310" s="9">
        <v>11166161</v>
      </c>
      <c r="J310" s="13">
        <v>23.949914932250977</v>
      </c>
      <c r="K310" s="9">
        <v>5105432</v>
      </c>
      <c r="L310" s="9">
        <v>312660</v>
      </c>
      <c r="M310" s="13">
        <v>6.5235733985900879</v>
      </c>
      <c r="N310" s="19">
        <v>1130791</v>
      </c>
      <c r="O310" s="19">
        <v>0</v>
      </c>
      <c r="P310" s="5"/>
    </row>
    <row r="311" spans="1:16" x14ac:dyDescent="0.3">
      <c r="A311" s="5">
        <v>113385003</v>
      </c>
      <c r="B311" s="5" t="s">
        <v>318</v>
      </c>
      <c r="C311" s="5" t="s">
        <v>625</v>
      </c>
      <c r="D311" s="5" t="s">
        <v>662</v>
      </c>
      <c r="E311" s="9">
        <v>203799.12</v>
      </c>
      <c r="F311" s="9">
        <v>0</v>
      </c>
      <c r="G311" s="9">
        <v>881821</v>
      </c>
      <c r="H311" s="9">
        <v>10489116</v>
      </c>
      <c r="I311" s="9">
        <v>1085620</v>
      </c>
      <c r="J311" s="13">
        <v>11.544855117797852</v>
      </c>
      <c r="K311" s="9">
        <v>1708155</v>
      </c>
      <c r="L311" s="9">
        <v>59219</v>
      </c>
      <c r="M311" s="13">
        <v>3.591346263885498</v>
      </c>
      <c r="N311" s="19">
        <v>305011</v>
      </c>
      <c r="O311" s="19">
        <v>164666</v>
      </c>
      <c r="P311" s="5"/>
    </row>
    <row r="312" spans="1:16" x14ac:dyDescent="0.3">
      <c r="A312" s="5">
        <v>113385303</v>
      </c>
      <c r="B312" s="5" t="s">
        <v>319</v>
      </c>
      <c r="C312" s="5" t="s">
        <v>625</v>
      </c>
      <c r="D312" s="5" t="s">
        <v>662</v>
      </c>
      <c r="E312" s="9">
        <v>328250.08</v>
      </c>
      <c r="F312" s="9">
        <v>0</v>
      </c>
      <c r="G312" s="9">
        <v>1808893</v>
      </c>
      <c r="H312" s="9">
        <v>11351874</v>
      </c>
      <c r="I312" s="9">
        <v>2137143</v>
      </c>
      <c r="J312" s="13">
        <v>23.192678451538086</v>
      </c>
      <c r="K312" s="9">
        <v>2151350</v>
      </c>
      <c r="L312" s="9">
        <v>111621</v>
      </c>
      <c r="M312" s="13">
        <v>5.4723443984985352</v>
      </c>
      <c r="N312" s="19">
        <v>361796</v>
      </c>
      <c r="O312" s="19">
        <v>0</v>
      </c>
      <c r="P312" s="5"/>
    </row>
    <row r="313" spans="1:16" x14ac:dyDescent="0.3">
      <c r="A313" s="5">
        <v>121390302</v>
      </c>
      <c r="B313" s="5" t="s">
        <v>466</v>
      </c>
      <c r="C313" s="5" t="s">
        <v>648</v>
      </c>
      <c r="D313" s="5" t="s">
        <v>662</v>
      </c>
      <c r="E313" s="9">
        <v>6918403.6500000004</v>
      </c>
      <c r="F313" s="9">
        <v>2424582</v>
      </c>
      <c r="G313" s="9">
        <v>27079267</v>
      </c>
      <c r="H313" s="9">
        <v>223346956</v>
      </c>
      <c r="I313" s="9">
        <v>36422252</v>
      </c>
      <c r="J313" s="13">
        <v>19.4849853515625</v>
      </c>
      <c r="K313" s="9">
        <v>16706239</v>
      </c>
      <c r="L313" s="9">
        <v>917275</v>
      </c>
      <c r="M313" s="13">
        <v>5.809596061706543</v>
      </c>
      <c r="N313" s="19">
        <v>14914767</v>
      </c>
      <c r="O313" s="19">
        <v>0</v>
      </c>
      <c r="P313" s="5"/>
    </row>
    <row r="314" spans="1:16" x14ac:dyDescent="0.3">
      <c r="A314" s="5">
        <v>121391303</v>
      </c>
      <c r="B314" s="5" t="s">
        <v>467</v>
      </c>
      <c r="C314" s="5" t="s">
        <v>648</v>
      </c>
      <c r="D314" s="5" t="s">
        <v>662</v>
      </c>
      <c r="E314" s="9">
        <v>221466.92</v>
      </c>
      <c r="F314" s="9">
        <v>449981</v>
      </c>
      <c r="G314" s="9">
        <v>190766</v>
      </c>
      <c r="H314" s="9">
        <v>6875533</v>
      </c>
      <c r="I314" s="9">
        <v>862214</v>
      </c>
      <c r="J314" s="13">
        <v>14.338404655456543</v>
      </c>
      <c r="K314" s="9">
        <v>1329377</v>
      </c>
      <c r="L314" s="9">
        <v>69525</v>
      </c>
      <c r="M314" s="13">
        <v>5.5185055732727051</v>
      </c>
      <c r="N314" s="19">
        <v>206861</v>
      </c>
      <c r="O314" s="19">
        <v>0</v>
      </c>
      <c r="P314" s="5"/>
    </row>
    <row r="315" spans="1:16" x14ac:dyDescent="0.3">
      <c r="A315" s="5">
        <v>121392303</v>
      </c>
      <c r="B315" s="5" t="s">
        <v>468</v>
      </c>
      <c r="C315" s="5" t="s">
        <v>648</v>
      </c>
      <c r="D315" s="5" t="s">
        <v>662</v>
      </c>
      <c r="E315" s="9">
        <v>616591.28</v>
      </c>
      <c r="F315" s="9">
        <v>0</v>
      </c>
      <c r="G315" s="9">
        <v>1360867</v>
      </c>
      <c r="H315" s="9">
        <v>18836362</v>
      </c>
      <c r="I315" s="9">
        <v>1977458</v>
      </c>
      <c r="J315" s="13">
        <v>11.729457855224609</v>
      </c>
      <c r="K315" s="9">
        <v>4571325</v>
      </c>
      <c r="L315" s="9">
        <v>139869</v>
      </c>
      <c r="M315" s="13">
        <v>3.1562764644622803</v>
      </c>
      <c r="N315" s="19">
        <v>705924</v>
      </c>
      <c r="O315" s="19">
        <v>0</v>
      </c>
      <c r="P315" s="5"/>
    </row>
    <row r="316" spans="1:16" x14ac:dyDescent="0.3">
      <c r="A316" s="5">
        <v>121394503</v>
      </c>
      <c r="B316" s="5" t="s">
        <v>470</v>
      </c>
      <c r="C316" s="5" t="s">
        <v>648</v>
      </c>
      <c r="D316" s="5" t="s">
        <v>662</v>
      </c>
      <c r="E316" s="9">
        <v>150199.29</v>
      </c>
      <c r="F316" s="9">
        <v>584904</v>
      </c>
      <c r="G316" s="9">
        <v>29934</v>
      </c>
      <c r="H316" s="9">
        <v>8874637</v>
      </c>
      <c r="I316" s="9">
        <v>765037</v>
      </c>
      <c r="J316" s="13">
        <v>9.433720588684082</v>
      </c>
      <c r="K316" s="9">
        <v>1613869</v>
      </c>
      <c r="L316" s="9">
        <v>52294</v>
      </c>
      <c r="M316" s="13">
        <v>3.3487985134124756</v>
      </c>
      <c r="N316" s="19">
        <v>298608</v>
      </c>
      <c r="O316" s="19">
        <v>0</v>
      </c>
      <c r="P316" s="5"/>
    </row>
    <row r="317" spans="1:16" x14ac:dyDescent="0.3">
      <c r="A317" s="5">
        <v>121394603</v>
      </c>
      <c r="B317" s="5" t="s">
        <v>471</v>
      </c>
      <c r="C317" s="5" t="s">
        <v>648</v>
      </c>
      <c r="D317" s="5" t="s">
        <v>662</v>
      </c>
      <c r="E317" s="9">
        <v>111248.01</v>
      </c>
      <c r="F317" s="9">
        <v>0</v>
      </c>
      <c r="G317" s="9">
        <v>0</v>
      </c>
      <c r="H317" s="9">
        <v>6667331</v>
      </c>
      <c r="I317" s="9">
        <v>111248</v>
      </c>
      <c r="J317" s="13">
        <v>1.6968668699264526</v>
      </c>
      <c r="K317" s="9">
        <v>1549898</v>
      </c>
      <c r="L317" s="9">
        <v>6624</v>
      </c>
      <c r="M317" s="13">
        <v>0.42921736836433411</v>
      </c>
      <c r="N317" s="19">
        <v>230490</v>
      </c>
      <c r="O317" s="19">
        <v>0</v>
      </c>
      <c r="P317" s="5"/>
    </row>
    <row r="318" spans="1:16" x14ac:dyDescent="0.3">
      <c r="A318" s="5">
        <v>121395103</v>
      </c>
      <c r="B318" s="5" t="s">
        <v>472</v>
      </c>
      <c r="C318" s="5" t="s">
        <v>648</v>
      </c>
      <c r="D318" s="5" t="s">
        <v>662</v>
      </c>
      <c r="E318" s="9">
        <v>738162.12</v>
      </c>
      <c r="F318" s="9">
        <v>0</v>
      </c>
      <c r="G318" s="9">
        <v>371040</v>
      </c>
      <c r="H318" s="9">
        <v>15031406</v>
      </c>
      <c r="I318" s="9">
        <v>1109202</v>
      </c>
      <c r="J318" s="13">
        <v>7.9671435356140137</v>
      </c>
      <c r="K318" s="9">
        <v>4398361</v>
      </c>
      <c r="L318" s="9">
        <v>115153</v>
      </c>
      <c r="M318" s="13">
        <v>2.6884756088256836</v>
      </c>
      <c r="N318" s="19">
        <v>531722</v>
      </c>
      <c r="O318" s="19">
        <v>0</v>
      </c>
      <c r="P318" s="5"/>
    </row>
    <row r="319" spans="1:16" x14ac:dyDescent="0.3">
      <c r="A319" s="5">
        <v>121395603</v>
      </c>
      <c r="B319" s="5" t="s">
        <v>473</v>
      </c>
      <c r="C319" s="5" t="s">
        <v>648</v>
      </c>
      <c r="D319" s="5" t="s">
        <v>662</v>
      </c>
      <c r="E319" s="9">
        <v>136347.32</v>
      </c>
      <c r="F319" s="9">
        <v>315338</v>
      </c>
      <c r="G319" s="9">
        <v>0</v>
      </c>
      <c r="H319" s="9">
        <v>4074542</v>
      </c>
      <c r="I319" s="9">
        <v>451685</v>
      </c>
      <c r="J319" s="13">
        <v>12.467646598815918</v>
      </c>
      <c r="K319" s="9">
        <v>1127511</v>
      </c>
      <c r="L319" s="9">
        <v>-1066</v>
      </c>
      <c r="M319" s="13">
        <v>-9.4455227255821228E-2</v>
      </c>
      <c r="N319" s="19">
        <v>103127</v>
      </c>
      <c r="O319" s="19">
        <v>0</v>
      </c>
      <c r="P319" s="5"/>
    </row>
    <row r="320" spans="1:16" x14ac:dyDescent="0.3">
      <c r="A320" s="5">
        <v>121395703</v>
      </c>
      <c r="B320" s="5" t="s">
        <v>474</v>
      </c>
      <c r="C320" s="5" t="s">
        <v>648</v>
      </c>
      <c r="D320" s="5" t="s">
        <v>662</v>
      </c>
      <c r="E320" s="9">
        <v>162786.79</v>
      </c>
      <c r="F320" s="9">
        <v>0</v>
      </c>
      <c r="G320" s="9">
        <v>0</v>
      </c>
      <c r="H320" s="9">
        <v>6070669</v>
      </c>
      <c r="I320" s="9">
        <v>162787</v>
      </c>
      <c r="J320" s="13">
        <v>2.7554206848144531</v>
      </c>
      <c r="K320" s="9">
        <v>1283184</v>
      </c>
      <c r="L320" s="9">
        <v>25118</v>
      </c>
      <c r="M320" s="13">
        <v>1.9965566396713257</v>
      </c>
      <c r="N320" s="19">
        <v>147449</v>
      </c>
      <c r="O320" s="19">
        <v>0</v>
      </c>
      <c r="P320" s="5"/>
    </row>
    <row r="321" spans="1:16" x14ac:dyDescent="0.3">
      <c r="A321" s="5">
        <v>121397803</v>
      </c>
      <c r="B321" s="5" t="s">
        <v>475</v>
      </c>
      <c r="C321" s="5" t="s">
        <v>648</v>
      </c>
      <c r="D321" s="5" t="s">
        <v>662</v>
      </c>
      <c r="E321" s="9">
        <v>579117.94999999995</v>
      </c>
      <c r="F321" s="9">
        <v>869036</v>
      </c>
      <c r="G321" s="9">
        <v>2300981</v>
      </c>
      <c r="H321" s="9">
        <v>16382785</v>
      </c>
      <c r="I321" s="9">
        <v>3749135</v>
      </c>
      <c r="J321" s="13">
        <v>29.675786972045898</v>
      </c>
      <c r="K321" s="9">
        <v>3037547</v>
      </c>
      <c r="L321" s="9">
        <v>179330</v>
      </c>
      <c r="M321" s="13">
        <v>6.2741913795471191</v>
      </c>
      <c r="N321" s="19">
        <v>1014816</v>
      </c>
      <c r="O321" s="19">
        <v>0</v>
      </c>
      <c r="P321" s="5"/>
    </row>
    <row r="322" spans="1:16" x14ac:dyDescent="0.3">
      <c r="A322" s="5">
        <v>118401403</v>
      </c>
      <c r="B322" s="5" t="s">
        <v>407</v>
      </c>
      <c r="C322" s="5" t="s">
        <v>639</v>
      </c>
      <c r="D322" s="5" t="s">
        <v>662</v>
      </c>
      <c r="E322" s="9">
        <v>153038.32</v>
      </c>
      <c r="F322" s="9">
        <v>0</v>
      </c>
      <c r="G322" s="9">
        <v>804187</v>
      </c>
      <c r="H322" s="9">
        <v>9479201</v>
      </c>
      <c r="I322" s="9">
        <v>957225</v>
      </c>
      <c r="J322" s="13">
        <v>11.232430458068848</v>
      </c>
      <c r="K322" s="9">
        <v>1823791</v>
      </c>
      <c r="L322" s="9">
        <v>51831</v>
      </c>
      <c r="M322" s="13">
        <v>2.9250659942626953</v>
      </c>
      <c r="N322" s="19">
        <v>348001</v>
      </c>
      <c r="O322" s="19">
        <v>0</v>
      </c>
      <c r="P322" s="5"/>
    </row>
    <row r="323" spans="1:16" x14ac:dyDescent="0.3">
      <c r="A323" s="5">
        <v>118401603</v>
      </c>
      <c r="B323" s="5" t="s">
        <v>408</v>
      </c>
      <c r="C323" s="5" t="s">
        <v>639</v>
      </c>
      <c r="D323" s="5" t="s">
        <v>662</v>
      </c>
      <c r="E323" s="9">
        <v>152238.74</v>
      </c>
      <c r="F323" s="9">
        <v>0</v>
      </c>
      <c r="G323" s="9">
        <v>365140</v>
      </c>
      <c r="H323" s="9">
        <v>7560224</v>
      </c>
      <c r="I323" s="9">
        <v>517379</v>
      </c>
      <c r="J323" s="13">
        <v>7.3461647033691406</v>
      </c>
      <c r="K323" s="9">
        <v>1510830</v>
      </c>
      <c r="L323" s="9">
        <v>64911</v>
      </c>
      <c r="M323" s="13">
        <v>4.489255428314209</v>
      </c>
      <c r="N323" s="19">
        <v>255430</v>
      </c>
      <c r="O323" s="19">
        <v>0</v>
      </c>
      <c r="P323" s="5"/>
    </row>
    <row r="324" spans="1:16" x14ac:dyDescent="0.3">
      <c r="A324" s="5">
        <v>118402603</v>
      </c>
      <c r="B324" s="5" t="s">
        <v>409</v>
      </c>
      <c r="C324" s="5" t="s">
        <v>639</v>
      </c>
      <c r="D324" s="5" t="s">
        <v>662</v>
      </c>
      <c r="E324" s="9">
        <v>402417.4</v>
      </c>
      <c r="F324" s="9">
        <v>0</v>
      </c>
      <c r="G324" s="9">
        <v>3669954</v>
      </c>
      <c r="H324" s="9">
        <v>19364025</v>
      </c>
      <c r="I324" s="9">
        <v>4072371</v>
      </c>
      <c r="J324" s="13">
        <v>26.631330490112305</v>
      </c>
      <c r="K324" s="9">
        <v>2207876</v>
      </c>
      <c r="L324" s="9">
        <v>127969</v>
      </c>
      <c r="M324" s="13">
        <v>6.1526308059692383</v>
      </c>
      <c r="N324" s="19">
        <v>438389</v>
      </c>
      <c r="O324" s="19">
        <v>0</v>
      </c>
      <c r="P324" s="5"/>
    </row>
    <row r="325" spans="1:16" x14ac:dyDescent="0.3">
      <c r="A325" s="5">
        <v>118403003</v>
      </c>
      <c r="B325" s="5" t="s">
        <v>410</v>
      </c>
      <c r="C325" s="5" t="s">
        <v>639</v>
      </c>
      <c r="D325" s="5" t="s">
        <v>662</v>
      </c>
      <c r="E325" s="9">
        <v>378131.23</v>
      </c>
      <c r="F325" s="9">
        <v>231417</v>
      </c>
      <c r="G325" s="9">
        <v>2599343</v>
      </c>
      <c r="H325" s="9">
        <v>15048974</v>
      </c>
      <c r="I325" s="9">
        <v>3208891</v>
      </c>
      <c r="J325" s="13">
        <v>27.101930618286133</v>
      </c>
      <c r="K325" s="9">
        <v>2241700</v>
      </c>
      <c r="L325" s="9">
        <v>136617</v>
      </c>
      <c r="M325" s="13">
        <v>6.4898629188537598</v>
      </c>
      <c r="N325" s="19">
        <v>366048</v>
      </c>
      <c r="O325" s="19">
        <v>0</v>
      </c>
      <c r="P325" s="5"/>
    </row>
    <row r="326" spans="1:16" x14ac:dyDescent="0.3">
      <c r="A326" s="5">
        <v>118403302</v>
      </c>
      <c r="B326" s="5" t="s">
        <v>412</v>
      </c>
      <c r="C326" s="5" t="s">
        <v>639</v>
      </c>
      <c r="D326" s="5" t="s">
        <v>662</v>
      </c>
      <c r="E326" s="9">
        <v>2435237.4500000002</v>
      </c>
      <c r="F326" s="9">
        <v>0</v>
      </c>
      <c r="G326" s="9">
        <v>18045771</v>
      </c>
      <c r="H326" s="9">
        <v>84986005</v>
      </c>
      <c r="I326" s="9">
        <v>20481008</v>
      </c>
      <c r="J326" s="13">
        <v>31.751041412353516</v>
      </c>
      <c r="K326" s="9">
        <v>6818527</v>
      </c>
      <c r="L326" s="9">
        <v>298807</v>
      </c>
      <c r="M326" s="13">
        <v>4.5831260681152344</v>
      </c>
      <c r="N326" s="19">
        <v>1675119</v>
      </c>
      <c r="O326" s="19">
        <v>0</v>
      </c>
      <c r="P326" s="5"/>
    </row>
    <row r="327" spans="1:16" x14ac:dyDescent="0.3">
      <c r="A327" s="5">
        <v>118403903</v>
      </c>
      <c r="B327" s="5" t="s">
        <v>413</v>
      </c>
      <c r="C327" s="5" t="s">
        <v>639</v>
      </c>
      <c r="D327" s="5" t="s">
        <v>662</v>
      </c>
      <c r="E327" s="9">
        <v>98027.22</v>
      </c>
      <c r="F327" s="9">
        <v>0</v>
      </c>
      <c r="G327" s="9">
        <v>0</v>
      </c>
      <c r="H327" s="9">
        <v>7620512</v>
      </c>
      <c r="I327" s="9">
        <v>98027</v>
      </c>
      <c r="J327" s="13">
        <v>1.3031198978424072</v>
      </c>
      <c r="K327" s="9">
        <v>1392704</v>
      </c>
      <c r="L327" s="9">
        <v>23691</v>
      </c>
      <c r="M327" s="13">
        <v>1.730516791343689</v>
      </c>
      <c r="N327" s="19">
        <v>278523</v>
      </c>
      <c r="O327" s="19">
        <v>0</v>
      </c>
      <c r="P327" s="5"/>
    </row>
    <row r="328" spans="1:16" x14ac:dyDescent="0.3">
      <c r="A328" s="5">
        <v>118406003</v>
      </c>
      <c r="B328" s="5" t="s">
        <v>414</v>
      </c>
      <c r="C328" s="5" t="s">
        <v>639</v>
      </c>
      <c r="D328" s="5" t="s">
        <v>662</v>
      </c>
      <c r="E328" s="9">
        <v>61902.71</v>
      </c>
      <c r="F328" s="9">
        <v>0</v>
      </c>
      <c r="G328" s="9">
        <v>0</v>
      </c>
      <c r="H328" s="9">
        <v>7714750</v>
      </c>
      <c r="I328" s="9">
        <v>61903</v>
      </c>
      <c r="J328" s="13">
        <v>0.80888849496841431</v>
      </c>
      <c r="K328" s="9">
        <v>1055436</v>
      </c>
      <c r="L328" s="9">
        <v>23818</v>
      </c>
      <c r="M328" s="13">
        <v>2.3088004589080811</v>
      </c>
      <c r="N328" s="19">
        <v>213067</v>
      </c>
      <c r="O328" s="19">
        <v>20386</v>
      </c>
      <c r="P328" s="5"/>
    </row>
    <row r="329" spans="1:16" x14ac:dyDescent="0.3">
      <c r="A329" s="5">
        <v>118406602</v>
      </c>
      <c r="B329" s="5" t="s">
        <v>415</v>
      </c>
      <c r="C329" s="5" t="s">
        <v>639</v>
      </c>
      <c r="D329" s="5" t="s">
        <v>662</v>
      </c>
      <c r="E329" s="9">
        <v>413001.5</v>
      </c>
      <c r="F329" s="9">
        <v>0</v>
      </c>
      <c r="G329" s="9">
        <v>1594049</v>
      </c>
      <c r="H329" s="9">
        <v>15159297</v>
      </c>
      <c r="I329" s="9">
        <v>2007051</v>
      </c>
      <c r="J329" s="13">
        <v>15.260138511657715</v>
      </c>
      <c r="K329" s="9">
        <v>2280382</v>
      </c>
      <c r="L329" s="9">
        <v>78678</v>
      </c>
      <c r="M329" s="13">
        <v>3.5735049247741699</v>
      </c>
      <c r="N329" s="19">
        <v>495591</v>
      </c>
      <c r="O329" s="19">
        <v>0</v>
      </c>
      <c r="P329" s="5"/>
    </row>
    <row r="330" spans="1:16" x14ac:dyDescent="0.3">
      <c r="A330" s="5">
        <v>118408852</v>
      </c>
      <c r="B330" s="5" t="s">
        <v>418</v>
      </c>
      <c r="C330" s="5" t="s">
        <v>639</v>
      </c>
      <c r="D330" s="5" t="s">
        <v>662</v>
      </c>
      <c r="E330" s="9">
        <v>2006223.23</v>
      </c>
      <c r="F330" s="9">
        <v>1391333</v>
      </c>
      <c r="G330" s="9">
        <v>11977995</v>
      </c>
      <c r="H330" s="9">
        <v>62711630</v>
      </c>
      <c r="I330" s="9">
        <v>15375550</v>
      </c>
      <c r="J330" s="13">
        <v>32.481670379638672</v>
      </c>
      <c r="K330" s="9">
        <v>7200732</v>
      </c>
      <c r="L330" s="9">
        <v>498080</v>
      </c>
      <c r="M330" s="13">
        <v>7.4310884475708008</v>
      </c>
      <c r="N330" s="19">
        <v>1157796</v>
      </c>
      <c r="O330" s="19">
        <v>0</v>
      </c>
      <c r="P330" s="5"/>
    </row>
    <row r="331" spans="1:16" x14ac:dyDescent="0.3">
      <c r="A331" s="5">
        <v>118409203</v>
      </c>
      <c r="B331" s="5" t="s">
        <v>419</v>
      </c>
      <c r="C331" s="5" t="s">
        <v>639</v>
      </c>
      <c r="D331" s="5" t="s">
        <v>662</v>
      </c>
      <c r="E331" s="9">
        <v>164447.67000000001</v>
      </c>
      <c r="F331" s="9">
        <v>0</v>
      </c>
      <c r="G331" s="9">
        <v>630955</v>
      </c>
      <c r="H331" s="9">
        <v>9975153</v>
      </c>
      <c r="I331" s="9">
        <v>795403</v>
      </c>
      <c r="J331" s="13">
        <v>8.6647567749023438</v>
      </c>
      <c r="K331" s="9">
        <v>1932083</v>
      </c>
      <c r="L331" s="9">
        <v>76324</v>
      </c>
      <c r="M331" s="13">
        <v>4.112818717956543</v>
      </c>
      <c r="N331" s="19">
        <v>357527</v>
      </c>
      <c r="O331" s="19">
        <v>0</v>
      </c>
      <c r="P331" s="5"/>
    </row>
    <row r="332" spans="1:16" x14ac:dyDescent="0.3">
      <c r="A332" s="5">
        <v>118409302</v>
      </c>
      <c r="B332" s="5" t="s">
        <v>420</v>
      </c>
      <c r="C332" s="5" t="s">
        <v>639</v>
      </c>
      <c r="D332" s="5" t="s">
        <v>662</v>
      </c>
      <c r="E332" s="9">
        <v>837873.54</v>
      </c>
      <c r="F332" s="9">
        <v>257678</v>
      </c>
      <c r="G332" s="9">
        <v>7370294</v>
      </c>
      <c r="H332" s="9">
        <v>37396210</v>
      </c>
      <c r="I332" s="9">
        <v>8465846</v>
      </c>
      <c r="J332" s="13">
        <v>29.262840270996094</v>
      </c>
      <c r="K332" s="9">
        <v>5367045</v>
      </c>
      <c r="L332" s="9">
        <v>354930</v>
      </c>
      <c r="M332" s="13">
        <v>7.0814418792724609</v>
      </c>
      <c r="N332" s="19">
        <v>893171</v>
      </c>
      <c r="O332" s="19">
        <v>0</v>
      </c>
      <c r="P332" s="5"/>
    </row>
    <row r="333" spans="1:16" x14ac:dyDescent="0.3">
      <c r="A333" s="5">
        <v>117412003</v>
      </c>
      <c r="B333" s="5" t="s">
        <v>394</v>
      </c>
      <c r="C333" s="5" t="s">
        <v>636</v>
      </c>
      <c r="D333" s="5" t="s">
        <v>662</v>
      </c>
      <c r="E333" s="9">
        <v>139255.65</v>
      </c>
      <c r="F333" s="9">
        <v>0</v>
      </c>
      <c r="G333" s="9">
        <v>903109</v>
      </c>
      <c r="H333" s="9">
        <v>10409604</v>
      </c>
      <c r="I333" s="9">
        <v>1042365</v>
      </c>
      <c r="J333" s="13">
        <v>11.127772331237793</v>
      </c>
      <c r="K333" s="9">
        <v>1314374</v>
      </c>
      <c r="L333" s="9">
        <v>33199</v>
      </c>
      <c r="M333" s="13">
        <v>2.5912930965423584</v>
      </c>
      <c r="N333" s="19">
        <v>267638</v>
      </c>
      <c r="O333" s="19">
        <v>0</v>
      </c>
      <c r="P333" s="5"/>
    </row>
    <row r="334" spans="1:16" x14ac:dyDescent="0.3">
      <c r="A334" s="5">
        <v>117414003</v>
      </c>
      <c r="B334" s="5" t="s">
        <v>395</v>
      </c>
      <c r="C334" s="5" t="s">
        <v>636</v>
      </c>
      <c r="D334" s="5" t="s">
        <v>662</v>
      </c>
      <c r="E334" s="9">
        <v>217842.15</v>
      </c>
      <c r="F334" s="9">
        <v>0</v>
      </c>
      <c r="G334" s="9">
        <v>370765</v>
      </c>
      <c r="H334" s="9">
        <v>15359002</v>
      </c>
      <c r="I334" s="9">
        <v>588607</v>
      </c>
      <c r="J334" s="13">
        <v>3.9850456714630127</v>
      </c>
      <c r="K334" s="9">
        <v>2152533</v>
      </c>
      <c r="L334" s="9">
        <v>61965</v>
      </c>
      <c r="M334" s="13">
        <v>2.964026927947998</v>
      </c>
      <c r="N334" s="19">
        <v>489271</v>
      </c>
      <c r="O334" s="19">
        <v>158643</v>
      </c>
      <c r="P334" s="5"/>
    </row>
    <row r="335" spans="1:16" x14ac:dyDescent="0.3">
      <c r="A335" s="5">
        <v>117414203</v>
      </c>
      <c r="B335" s="5" t="s">
        <v>396</v>
      </c>
      <c r="C335" s="5" t="s">
        <v>636</v>
      </c>
      <c r="D335" s="5" t="s">
        <v>662</v>
      </c>
      <c r="E335" s="9">
        <v>176244.46</v>
      </c>
      <c r="F335" s="9">
        <v>0</v>
      </c>
      <c r="G335" s="9">
        <v>897137</v>
      </c>
      <c r="H335" s="9">
        <v>5581785</v>
      </c>
      <c r="I335" s="9">
        <v>1073381</v>
      </c>
      <c r="J335" s="13">
        <v>23.808446884155273</v>
      </c>
      <c r="K335" s="9">
        <v>943859</v>
      </c>
      <c r="L335" s="9">
        <v>36744</v>
      </c>
      <c r="M335" s="13">
        <v>4.0506439208984375</v>
      </c>
      <c r="N335" s="19">
        <v>139676</v>
      </c>
      <c r="O335" s="19">
        <v>0</v>
      </c>
      <c r="P335" s="5"/>
    </row>
    <row r="336" spans="1:16" x14ac:dyDescent="0.3">
      <c r="A336" s="5">
        <v>117415004</v>
      </c>
      <c r="B336" s="5" t="s">
        <v>398</v>
      </c>
      <c r="C336" s="5" t="s">
        <v>636</v>
      </c>
      <c r="D336" s="5" t="s">
        <v>662</v>
      </c>
      <c r="E336" s="9">
        <v>156451.5</v>
      </c>
      <c r="F336" s="9">
        <v>0</v>
      </c>
      <c r="G336" s="9">
        <v>178789</v>
      </c>
      <c r="H336" s="9">
        <v>6966574</v>
      </c>
      <c r="I336" s="9">
        <v>335241</v>
      </c>
      <c r="J336" s="13">
        <v>5.0554089546203613</v>
      </c>
      <c r="K336" s="9">
        <v>737871</v>
      </c>
      <c r="L336" s="9">
        <v>20412</v>
      </c>
      <c r="M336" s="13">
        <v>2.8450405597686768</v>
      </c>
      <c r="N336" s="19">
        <v>136406</v>
      </c>
      <c r="O336" s="19">
        <v>11303</v>
      </c>
      <c r="P336" s="5"/>
    </row>
    <row r="337" spans="1:16" x14ac:dyDescent="0.3">
      <c r="A337" s="5">
        <v>117415103</v>
      </c>
      <c r="B337" s="5" t="s">
        <v>399</v>
      </c>
      <c r="C337" s="5" t="s">
        <v>636</v>
      </c>
      <c r="D337" s="5" t="s">
        <v>662</v>
      </c>
      <c r="E337" s="9">
        <v>161088.82</v>
      </c>
      <c r="F337" s="9">
        <v>0</v>
      </c>
      <c r="G337" s="9">
        <v>890607</v>
      </c>
      <c r="H337" s="9">
        <v>9336631</v>
      </c>
      <c r="I337" s="9">
        <v>1051696</v>
      </c>
      <c r="J337" s="13">
        <v>12.694076538085938</v>
      </c>
      <c r="K337" s="9">
        <v>1511005</v>
      </c>
      <c r="L337" s="9">
        <v>29114</v>
      </c>
      <c r="M337" s="13">
        <v>1.9646519422531128</v>
      </c>
      <c r="N337" s="19">
        <v>264755</v>
      </c>
      <c r="O337" s="19">
        <v>0</v>
      </c>
      <c r="P337" s="5"/>
    </row>
    <row r="338" spans="1:16" x14ac:dyDescent="0.3">
      <c r="A338" s="5">
        <v>117415303</v>
      </c>
      <c r="B338" s="5" t="s">
        <v>400</v>
      </c>
      <c r="C338" s="5" t="s">
        <v>636</v>
      </c>
      <c r="D338" s="5" t="s">
        <v>662</v>
      </c>
      <c r="E338" s="9">
        <v>91814.66</v>
      </c>
      <c r="F338" s="9">
        <v>0</v>
      </c>
      <c r="G338" s="9">
        <v>79353</v>
      </c>
      <c r="H338" s="9">
        <v>4828826</v>
      </c>
      <c r="I338" s="9">
        <v>171168</v>
      </c>
      <c r="J338" s="13">
        <v>3.6749799251556396</v>
      </c>
      <c r="K338" s="9">
        <v>774998</v>
      </c>
      <c r="L338" s="9">
        <v>25271</v>
      </c>
      <c r="M338" s="13">
        <v>3.3706936836242676</v>
      </c>
      <c r="N338" s="19">
        <v>134126</v>
      </c>
      <c r="O338" s="19">
        <v>0</v>
      </c>
      <c r="P338" s="5"/>
    </row>
    <row r="339" spans="1:16" x14ac:dyDescent="0.3">
      <c r="A339" s="5">
        <v>117416103</v>
      </c>
      <c r="B339" s="5" t="s">
        <v>401</v>
      </c>
      <c r="C339" s="5" t="s">
        <v>636</v>
      </c>
      <c r="D339" s="5" t="s">
        <v>662</v>
      </c>
      <c r="E339" s="9">
        <v>133410.76</v>
      </c>
      <c r="F339" s="9">
        <v>0</v>
      </c>
      <c r="G339" s="9">
        <v>485582</v>
      </c>
      <c r="H339" s="9">
        <v>7741688</v>
      </c>
      <c r="I339" s="9">
        <v>618993</v>
      </c>
      <c r="J339" s="13">
        <v>8.6904325485229492</v>
      </c>
      <c r="K339" s="9">
        <v>1031161</v>
      </c>
      <c r="L339" s="9">
        <v>27444</v>
      </c>
      <c r="M339" s="13">
        <v>2.7342369556427002</v>
      </c>
      <c r="N339" s="19">
        <v>228011</v>
      </c>
      <c r="O339" s="19">
        <v>0</v>
      </c>
      <c r="P339" s="5"/>
    </row>
    <row r="340" spans="1:16" x14ac:dyDescent="0.3">
      <c r="A340" s="5">
        <v>117417202</v>
      </c>
      <c r="B340" s="5" t="s">
        <v>402</v>
      </c>
      <c r="C340" s="5" t="s">
        <v>636</v>
      </c>
      <c r="D340" s="5" t="s">
        <v>662</v>
      </c>
      <c r="E340" s="9">
        <v>1025694.48</v>
      </c>
      <c r="F340" s="9">
        <v>0</v>
      </c>
      <c r="G340" s="9">
        <v>3622217</v>
      </c>
      <c r="H340" s="9">
        <v>40650649</v>
      </c>
      <c r="I340" s="9">
        <v>4647913</v>
      </c>
      <c r="J340" s="13">
        <v>12.90988826751709</v>
      </c>
      <c r="K340" s="9">
        <v>5564193</v>
      </c>
      <c r="L340" s="9">
        <v>174619</v>
      </c>
      <c r="M340" s="13">
        <v>3.2399406433105469</v>
      </c>
      <c r="N340" s="19">
        <v>989521</v>
      </c>
      <c r="O340" s="19">
        <v>882328</v>
      </c>
      <c r="P340" s="5"/>
    </row>
    <row r="341" spans="1:16" x14ac:dyDescent="0.3">
      <c r="A341" s="5">
        <v>109420803</v>
      </c>
      <c r="B341" s="5" t="s">
        <v>231</v>
      </c>
      <c r="C341" s="5" t="s">
        <v>613</v>
      </c>
      <c r="D341" s="5" t="s">
        <v>662</v>
      </c>
      <c r="E341" s="9">
        <v>349725.37</v>
      </c>
      <c r="F341" s="9">
        <v>0</v>
      </c>
      <c r="G341" s="9">
        <v>1041259</v>
      </c>
      <c r="H341" s="9">
        <v>17263888</v>
      </c>
      <c r="I341" s="9">
        <v>1390984</v>
      </c>
      <c r="J341" s="13">
        <v>8.7632608413696289</v>
      </c>
      <c r="K341" s="9">
        <v>2589652</v>
      </c>
      <c r="L341" s="9">
        <v>97680</v>
      </c>
      <c r="M341" s="13">
        <v>3.9197871685028076</v>
      </c>
      <c r="N341" s="19">
        <v>501516</v>
      </c>
      <c r="O341" s="19">
        <v>316059</v>
      </c>
      <c r="P341" s="5"/>
    </row>
    <row r="342" spans="1:16" x14ac:dyDescent="0.3">
      <c r="A342" s="5">
        <v>109422303</v>
      </c>
      <c r="B342" s="5" t="s">
        <v>232</v>
      </c>
      <c r="C342" s="5" t="s">
        <v>613</v>
      </c>
      <c r="D342" s="5" t="s">
        <v>662</v>
      </c>
      <c r="E342" s="9">
        <v>172790.65</v>
      </c>
      <c r="F342" s="9">
        <v>0</v>
      </c>
      <c r="G342" s="9">
        <v>651702</v>
      </c>
      <c r="H342" s="9">
        <v>10685403</v>
      </c>
      <c r="I342" s="9">
        <v>824493</v>
      </c>
      <c r="J342" s="13">
        <v>8.3612260818481445</v>
      </c>
      <c r="K342" s="9">
        <v>1108937</v>
      </c>
      <c r="L342" s="9">
        <v>38409</v>
      </c>
      <c r="M342" s="13">
        <v>3.5878558158874512</v>
      </c>
      <c r="N342" s="19">
        <v>246106</v>
      </c>
      <c r="O342" s="19">
        <v>0</v>
      </c>
      <c r="P342" s="5"/>
    </row>
    <row r="343" spans="1:16" x14ac:dyDescent="0.3">
      <c r="A343" s="5">
        <v>109426003</v>
      </c>
      <c r="B343" s="5" t="s">
        <v>233</v>
      </c>
      <c r="C343" s="5" t="s">
        <v>613</v>
      </c>
      <c r="D343" s="5" t="s">
        <v>662</v>
      </c>
      <c r="E343" s="9">
        <v>81135.070000000007</v>
      </c>
      <c r="F343" s="9">
        <v>0</v>
      </c>
      <c r="G343" s="9">
        <v>34701</v>
      </c>
      <c r="H343" s="9">
        <v>6386619</v>
      </c>
      <c r="I343" s="9">
        <v>115836</v>
      </c>
      <c r="J343" s="13">
        <v>1.8472334146499634</v>
      </c>
      <c r="K343" s="9">
        <v>709428</v>
      </c>
      <c r="L343" s="9">
        <v>20787</v>
      </c>
      <c r="M343" s="13">
        <v>3.0185539722442627</v>
      </c>
      <c r="N343" s="19">
        <v>163416</v>
      </c>
      <c r="O343" s="19">
        <v>202439</v>
      </c>
      <c r="P343" s="5"/>
    </row>
    <row r="344" spans="1:16" x14ac:dyDescent="0.3">
      <c r="A344" s="5">
        <v>109426303</v>
      </c>
      <c r="B344" s="5" t="s">
        <v>234</v>
      </c>
      <c r="C344" s="5" t="s">
        <v>613</v>
      </c>
      <c r="D344" s="5" t="s">
        <v>662</v>
      </c>
      <c r="E344" s="9">
        <v>122375.77</v>
      </c>
      <c r="F344" s="9">
        <v>0</v>
      </c>
      <c r="G344" s="9">
        <v>814892</v>
      </c>
      <c r="H344" s="9">
        <v>9449001</v>
      </c>
      <c r="I344" s="9">
        <v>937268</v>
      </c>
      <c r="J344" s="13">
        <v>11.011482238769531</v>
      </c>
      <c r="K344" s="9">
        <v>975249</v>
      </c>
      <c r="L344" s="9">
        <v>37437</v>
      </c>
      <c r="M344" s="13">
        <v>3.9919514656066895</v>
      </c>
      <c r="N344" s="19">
        <v>212104</v>
      </c>
      <c r="O344" s="19">
        <v>0</v>
      </c>
      <c r="P344" s="5"/>
    </row>
    <row r="345" spans="1:16" x14ac:dyDescent="0.3">
      <c r="A345" s="5">
        <v>109427503</v>
      </c>
      <c r="B345" s="5" t="s">
        <v>235</v>
      </c>
      <c r="C345" s="5" t="s">
        <v>613</v>
      </c>
      <c r="D345" s="5" t="s">
        <v>662</v>
      </c>
      <c r="E345" s="9">
        <v>149176.14000000001</v>
      </c>
      <c r="F345" s="9">
        <v>0</v>
      </c>
      <c r="G345" s="9">
        <v>397266</v>
      </c>
      <c r="H345" s="9">
        <v>8401710</v>
      </c>
      <c r="I345" s="9">
        <v>546442</v>
      </c>
      <c r="J345" s="13">
        <v>6.9563760757446289</v>
      </c>
      <c r="K345" s="9">
        <v>875903</v>
      </c>
      <c r="L345" s="9">
        <v>31852</v>
      </c>
      <c r="M345" s="13">
        <v>3.7737057209014893</v>
      </c>
      <c r="N345" s="19">
        <v>185322</v>
      </c>
      <c r="O345" s="19">
        <v>0</v>
      </c>
      <c r="P345" s="5"/>
    </row>
    <row r="346" spans="1:16" x14ac:dyDescent="0.3">
      <c r="A346" s="5">
        <v>104431304</v>
      </c>
      <c r="B346" s="5" t="s">
        <v>112</v>
      </c>
      <c r="C346" s="5" t="s">
        <v>597</v>
      </c>
      <c r="D346" s="5" t="s">
        <v>662</v>
      </c>
      <c r="E346" s="9">
        <v>43945.27</v>
      </c>
      <c r="F346" s="9">
        <v>0</v>
      </c>
      <c r="G346" s="9">
        <v>0</v>
      </c>
      <c r="H346" s="9">
        <v>4189732</v>
      </c>
      <c r="I346" s="9">
        <v>43945</v>
      </c>
      <c r="J346" s="13">
        <v>1.059991717338562</v>
      </c>
      <c r="K346" s="9">
        <v>462081</v>
      </c>
      <c r="L346" s="9">
        <v>8255</v>
      </c>
      <c r="M346" s="13">
        <v>1.818979024887085</v>
      </c>
      <c r="N346" s="19">
        <v>100565</v>
      </c>
      <c r="O346" s="19">
        <v>0</v>
      </c>
      <c r="P346" s="5"/>
    </row>
    <row r="347" spans="1:16" x14ac:dyDescent="0.3">
      <c r="A347" s="5">
        <v>104432503</v>
      </c>
      <c r="B347" s="5" t="s">
        <v>113</v>
      </c>
      <c r="C347" s="5" t="s">
        <v>597</v>
      </c>
      <c r="D347" s="5" t="s">
        <v>662</v>
      </c>
      <c r="E347" s="9">
        <v>355015.08</v>
      </c>
      <c r="F347" s="9">
        <v>174817</v>
      </c>
      <c r="G347" s="9">
        <v>0</v>
      </c>
      <c r="H347" s="9">
        <v>11998592</v>
      </c>
      <c r="I347" s="9">
        <v>529832</v>
      </c>
      <c r="J347" s="13">
        <v>4.6197843551635742</v>
      </c>
      <c r="K347" s="9">
        <v>1156808</v>
      </c>
      <c r="L347" s="9">
        <v>52259</v>
      </c>
      <c r="M347" s="13">
        <v>4.7312521934509277</v>
      </c>
      <c r="N347" s="19">
        <v>217908</v>
      </c>
      <c r="O347" s="19">
        <v>0</v>
      </c>
      <c r="P347" s="5"/>
    </row>
    <row r="348" spans="1:16" x14ac:dyDescent="0.3">
      <c r="A348" s="5">
        <v>104432803</v>
      </c>
      <c r="B348" s="5" t="s">
        <v>114</v>
      </c>
      <c r="C348" s="5" t="s">
        <v>597</v>
      </c>
      <c r="D348" s="5" t="s">
        <v>662</v>
      </c>
      <c r="E348" s="9">
        <v>165186.38</v>
      </c>
      <c r="F348" s="9">
        <v>0</v>
      </c>
      <c r="G348" s="9">
        <v>460015</v>
      </c>
      <c r="H348" s="9">
        <v>9204738</v>
      </c>
      <c r="I348" s="9">
        <v>625201</v>
      </c>
      <c r="J348" s="13">
        <v>7.2871179580688477</v>
      </c>
      <c r="K348" s="9">
        <v>1329183</v>
      </c>
      <c r="L348" s="9">
        <v>52112</v>
      </c>
      <c r="M348" s="13">
        <v>4.0805873870849609</v>
      </c>
      <c r="N348" s="19">
        <v>264567</v>
      </c>
      <c r="O348" s="19">
        <v>0</v>
      </c>
      <c r="P348" s="5"/>
    </row>
    <row r="349" spans="1:16" x14ac:dyDescent="0.3">
      <c r="A349" s="5">
        <v>104432903</v>
      </c>
      <c r="B349" s="5" t="s">
        <v>115</v>
      </c>
      <c r="C349" s="5" t="s">
        <v>597</v>
      </c>
      <c r="D349" s="5" t="s">
        <v>662</v>
      </c>
      <c r="E349" s="9">
        <v>114089.45</v>
      </c>
      <c r="F349" s="9">
        <v>0</v>
      </c>
      <c r="G349" s="9">
        <v>0</v>
      </c>
      <c r="H349" s="9">
        <v>9226258</v>
      </c>
      <c r="I349" s="9">
        <v>114089</v>
      </c>
      <c r="J349" s="13">
        <v>1.2520509958267212</v>
      </c>
      <c r="K349" s="9">
        <v>1616487</v>
      </c>
      <c r="L349" s="9">
        <v>46331</v>
      </c>
      <c r="M349" s="13">
        <v>2.9507260322570801</v>
      </c>
      <c r="N349" s="19">
        <v>340539</v>
      </c>
      <c r="O349" s="19">
        <v>49101</v>
      </c>
      <c r="P349" s="5"/>
    </row>
    <row r="350" spans="1:16" x14ac:dyDescent="0.3">
      <c r="A350" s="5">
        <v>104433303</v>
      </c>
      <c r="B350" s="5" t="s">
        <v>116</v>
      </c>
      <c r="C350" s="5" t="s">
        <v>597</v>
      </c>
      <c r="D350" s="5" t="s">
        <v>662</v>
      </c>
      <c r="E350" s="9">
        <v>189660.9</v>
      </c>
      <c r="F350" s="9">
        <v>0</v>
      </c>
      <c r="G350" s="9">
        <v>1023478</v>
      </c>
      <c r="H350" s="9">
        <v>8983467</v>
      </c>
      <c r="I350" s="9">
        <v>1213139</v>
      </c>
      <c r="J350" s="13">
        <v>15.612455368041992</v>
      </c>
      <c r="K350" s="9">
        <v>1482989</v>
      </c>
      <c r="L350" s="9">
        <v>41365</v>
      </c>
      <c r="M350" s="13">
        <v>2.8693335056304932</v>
      </c>
      <c r="N350" s="19">
        <v>267203</v>
      </c>
      <c r="O350" s="19">
        <v>0</v>
      </c>
      <c r="P350" s="5"/>
    </row>
    <row r="351" spans="1:16" x14ac:dyDescent="0.3">
      <c r="A351" s="5">
        <v>104433604</v>
      </c>
      <c r="B351" s="5" t="s">
        <v>117</v>
      </c>
      <c r="C351" s="5" t="s">
        <v>597</v>
      </c>
      <c r="D351" s="5" t="s">
        <v>662</v>
      </c>
      <c r="E351" s="9">
        <v>55983.76</v>
      </c>
      <c r="F351" s="9">
        <v>0</v>
      </c>
      <c r="G351" s="9">
        <v>0</v>
      </c>
      <c r="H351" s="9">
        <v>3548080</v>
      </c>
      <c r="I351" s="9">
        <v>55984</v>
      </c>
      <c r="J351" s="13">
        <v>1.6031632423400879</v>
      </c>
      <c r="K351" s="9">
        <v>486989</v>
      </c>
      <c r="L351" s="9">
        <v>11745</v>
      </c>
      <c r="M351" s="13">
        <v>2.4713621139526367</v>
      </c>
      <c r="N351" s="19">
        <v>95731</v>
      </c>
      <c r="O351" s="19">
        <v>0</v>
      </c>
      <c r="P351" s="5"/>
    </row>
    <row r="352" spans="1:16" x14ac:dyDescent="0.3">
      <c r="A352" s="5">
        <v>104433903</v>
      </c>
      <c r="B352" s="5" t="s">
        <v>118</v>
      </c>
      <c r="C352" s="5" t="s">
        <v>597</v>
      </c>
      <c r="D352" s="5" t="s">
        <v>662</v>
      </c>
      <c r="E352" s="9">
        <v>63171.99</v>
      </c>
      <c r="F352" s="9">
        <v>0</v>
      </c>
      <c r="G352" s="9">
        <v>0</v>
      </c>
      <c r="H352" s="9">
        <v>7190026</v>
      </c>
      <c r="I352" s="9">
        <v>63172</v>
      </c>
      <c r="J352" s="13">
        <v>0.88639390468597412</v>
      </c>
      <c r="K352" s="9">
        <v>866505</v>
      </c>
      <c r="L352" s="9">
        <v>16284</v>
      </c>
      <c r="M352" s="13">
        <v>1.915266752243042</v>
      </c>
      <c r="N352" s="19">
        <v>221294</v>
      </c>
      <c r="O352" s="19">
        <v>0</v>
      </c>
      <c r="P352" s="5"/>
    </row>
    <row r="353" spans="1:16" x14ac:dyDescent="0.3">
      <c r="A353" s="5">
        <v>104435003</v>
      </c>
      <c r="B353" s="5" t="s">
        <v>119</v>
      </c>
      <c r="C353" s="5" t="s">
        <v>597</v>
      </c>
      <c r="D353" s="5" t="s">
        <v>662</v>
      </c>
      <c r="E353" s="9">
        <v>83195.960000000006</v>
      </c>
      <c r="F353" s="9">
        <v>0</v>
      </c>
      <c r="G353" s="9">
        <v>426395</v>
      </c>
      <c r="H353" s="9">
        <v>6785386</v>
      </c>
      <c r="I353" s="9">
        <v>509591</v>
      </c>
      <c r="J353" s="13">
        <v>8.1199436187744141</v>
      </c>
      <c r="K353" s="9">
        <v>1085623</v>
      </c>
      <c r="L353" s="9">
        <v>39115</v>
      </c>
      <c r="M353" s="13">
        <v>3.737668514251709</v>
      </c>
      <c r="N353" s="19">
        <v>214632</v>
      </c>
      <c r="O353" s="19">
        <v>0</v>
      </c>
      <c r="P353" s="5"/>
    </row>
    <row r="354" spans="1:16" x14ac:dyDescent="0.3">
      <c r="A354" s="5">
        <v>104435303</v>
      </c>
      <c r="B354" s="5" t="s">
        <v>121</v>
      </c>
      <c r="C354" s="5" t="s">
        <v>597</v>
      </c>
      <c r="D354" s="5" t="s">
        <v>662</v>
      </c>
      <c r="E354" s="9">
        <v>123862.22</v>
      </c>
      <c r="F354" s="9">
        <v>0</v>
      </c>
      <c r="G354" s="9">
        <v>349069</v>
      </c>
      <c r="H354" s="9">
        <v>9524677</v>
      </c>
      <c r="I354" s="9">
        <v>472931</v>
      </c>
      <c r="J354" s="13">
        <v>5.2247490882873535</v>
      </c>
      <c r="K354" s="9">
        <v>1216105</v>
      </c>
      <c r="L354" s="9">
        <v>34952</v>
      </c>
      <c r="M354" s="13">
        <v>2.9591424465179443</v>
      </c>
      <c r="N354" s="19">
        <v>238412</v>
      </c>
      <c r="O354" s="19">
        <v>0</v>
      </c>
      <c r="P354" s="5"/>
    </row>
    <row r="355" spans="1:16" x14ac:dyDescent="0.3">
      <c r="A355" s="5">
        <v>104435603</v>
      </c>
      <c r="B355" s="5" t="s">
        <v>122</v>
      </c>
      <c r="C355" s="5" t="s">
        <v>597</v>
      </c>
      <c r="D355" s="5" t="s">
        <v>662</v>
      </c>
      <c r="E355" s="9">
        <v>557104.18999999994</v>
      </c>
      <c r="F355" s="9">
        <v>220425</v>
      </c>
      <c r="G355" s="9">
        <v>1622667</v>
      </c>
      <c r="H355" s="9">
        <v>23512967</v>
      </c>
      <c r="I355" s="9">
        <v>2400195</v>
      </c>
      <c r="J355" s="13">
        <v>11.368450164794922</v>
      </c>
      <c r="K355" s="9">
        <v>2571240</v>
      </c>
      <c r="L355" s="9">
        <v>132098</v>
      </c>
      <c r="M355" s="13">
        <v>5.4157567024230957</v>
      </c>
      <c r="N355" s="19">
        <v>493812</v>
      </c>
      <c r="O355" s="19">
        <v>0</v>
      </c>
      <c r="P355" s="5"/>
    </row>
    <row r="356" spans="1:16" x14ac:dyDescent="0.3">
      <c r="A356" s="5">
        <v>104435703</v>
      </c>
      <c r="B356" s="5" t="s">
        <v>123</v>
      </c>
      <c r="C356" s="5" t="s">
        <v>597</v>
      </c>
      <c r="D356" s="5" t="s">
        <v>662</v>
      </c>
      <c r="E356" s="9">
        <v>121442.02</v>
      </c>
      <c r="F356" s="9">
        <v>0</v>
      </c>
      <c r="G356" s="9">
        <v>1027708</v>
      </c>
      <c r="H356" s="9">
        <v>8444120</v>
      </c>
      <c r="I356" s="9">
        <v>1149150</v>
      </c>
      <c r="J356" s="13">
        <v>15.75263500213623</v>
      </c>
      <c r="K356" s="9">
        <v>994243</v>
      </c>
      <c r="L356" s="9">
        <v>40467</v>
      </c>
      <c r="M356" s="13">
        <v>4.2428202629089355</v>
      </c>
      <c r="N356" s="19">
        <v>239259</v>
      </c>
      <c r="O356" s="19">
        <v>0</v>
      </c>
      <c r="P356" s="5"/>
    </row>
    <row r="357" spans="1:16" x14ac:dyDescent="0.3">
      <c r="A357" s="5">
        <v>104437503</v>
      </c>
      <c r="B357" s="5" t="s">
        <v>124</v>
      </c>
      <c r="C357" s="5" t="s">
        <v>597</v>
      </c>
      <c r="D357" s="5" t="s">
        <v>662</v>
      </c>
      <c r="E357" s="9">
        <v>49281.27</v>
      </c>
      <c r="F357" s="9">
        <v>0</v>
      </c>
      <c r="G357" s="9">
        <v>48492</v>
      </c>
      <c r="H357" s="9">
        <v>5829363</v>
      </c>
      <c r="I357" s="9">
        <v>97773</v>
      </c>
      <c r="J357" s="13">
        <v>1.7058616876602173</v>
      </c>
      <c r="K357" s="9">
        <v>866467</v>
      </c>
      <c r="L357" s="9">
        <v>24476</v>
      </c>
      <c r="M357" s="13">
        <v>2.9069194793701172</v>
      </c>
      <c r="N357" s="19">
        <v>185880</v>
      </c>
      <c r="O357" s="19">
        <v>0</v>
      </c>
      <c r="P357" s="5"/>
    </row>
    <row r="358" spans="1:16" x14ac:dyDescent="0.3">
      <c r="A358" s="5">
        <v>111444602</v>
      </c>
      <c r="B358" s="5" t="s">
        <v>267</v>
      </c>
      <c r="C358" s="5" t="s">
        <v>620</v>
      </c>
      <c r="D358" s="5" t="s">
        <v>662</v>
      </c>
      <c r="E358" s="9">
        <v>572576.55000000005</v>
      </c>
      <c r="F358" s="9">
        <v>0</v>
      </c>
      <c r="G358" s="9">
        <v>3354912</v>
      </c>
      <c r="H358" s="9">
        <v>30380593</v>
      </c>
      <c r="I358" s="9">
        <v>3927489</v>
      </c>
      <c r="J358" s="13">
        <v>14.846987724304199</v>
      </c>
      <c r="K358" s="9">
        <v>4323808</v>
      </c>
      <c r="L358" s="9">
        <v>125728</v>
      </c>
      <c r="M358" s="13">
        <v>2.9948928356170654</v>
      </c>
      <c r="N358" s="19">
        <v>968914</v>
      </c>
      <c r="O358" s="19">
        <v>0</v>
      </c>
      <c r="P358" s="5"/>
    </row>
    <row r="359" spans="1:16" x14ac:dyDescent="0.3">
      <c r="A359" s="5">
        <v>120452003</v>
      </c>
      <c r="B359" s="5" t="s">
        <v>444</v>
      </c>
      <c r="C359" s="5" t="s">
        <v>645</v>
      </c>
      <c r="D359" s="5" t="s">
        <v>662</v>
      </c>
      <c r="E359" s="9">
        <v>1138055.03</v>
      </c>
      <c r="F359" s="9">
        <v>8282285</v>
      </c>
      <c r="G359" s="9">
        <v>0</v>
      </c>
      <c r="H359" s="9">
        <v>33517791</v>
      </c>
      <c r="I359" s="9">
        <v>9420339</v>
      </c>
      <c r="J359" s="13">
        <v>39.092678070068359</v>
      </c>
      <c r="K359" s="9">
        <v>6424354</v>
      </c>
      <c r="L359" s="9">
        <v>350528</v>
      </c>
      <c r="M359" s="13">
        <v>5.7711234092712402</v>
      </c>
      <c r="N359" s="19">
        <v>1498758</v>
      </c>
      <c r="O359" s="19">
        <v>0</v>
      </c>
      <c r="P359" s="5"/>
    </row>
    <row r="360" spans="1:16" x14ac:dyDescent="0.3">
      <c r="A360" s="5">
        <v>120455203</v>
      </c>
      <c r="B360" s="5" t="s">
        <v>446</v>
      </c>
      <c r="C360" s="5" t="s">
        <v>645</v>
      </c>
      <c r="D360" s="5" t="s">
        <v>662</v>
      </c>
      <c r="E360" s="9">
        <v>413238.61</v>
      </c>
      <c r="F360" s="9">
        <v>2419399</v>
      </c>
      <c r="G360" s="9">
        <v>0</v>
      </c>
      <c r="H360" s="9">
        <v>28779193</v>
      </c>
      <c r="I360" s="9">
        <v>2832637</v>
      </c>
      <c r="J360" s="13">
        <v>10.917198181152344</v>
      </c>
      <c r="K360" s="9">
        <v>4600275</v>
      </c>
      <c r="L360" s="9">
        <v>201163</v>
      </c>
      <c r="M360" s="13">
        <v>4.5728092193603516</v>
      </c>
      <c r="N360" s="19">
        <v>3521256</v>
      </c>
      <c r="O360" s="19">
        <v>0</v>
      </c>
      <c r="P360" s="5"/>
    </row>
    <row r="361" spans="1:16" x14ac:dyDescent="0.3">
      <c r="A361" s="5">
        <v>120455403</v>
      </c>
      <c r="B361" s="5" t="s">
        <v>447</v>
      </c>
      <c r="C361" s="5" t="s">
        <v>645</v>
      </c>
      <c r="D361" s="5" t="s">
        <v>662</v>
      </c>
      <c r="E361" s="9">
        <v>1096071.25</v>
      </c>
      <c r="F361" s="9">
        <v>6020967</v>
      </c>
      <c r="G361" s="9">
        <v>0</v>
      </c>
      <c r="H361" s="9">
        <v>42308723</v>
      </c>
      <c r="I361" s="9">
        <v>7117039</v>
      </c>
      <c r="J361" s="13">
        <v>20.223638534545898</v>
      </c>
      <c r="K361" s="9">
        <v>8122929</v>
      </c>
      <c r="L361" s="9">
        <v>369547</v>
      </c>
      <c r="M361" s="13">
        <v>4.766268253326416</v>
      </c>
      <c r="N361" s="19">
        <v>2034068</v>
      </c>
      <c r="O361" s="19">
        <v>0</v>
      </c>
      <c r="P361" s="5"/>
    </row>
    <row r="362" spans="1:16" x14ac:dyDescent="0.3">
      <c r="A362" s="5">
        <v>120456003</v>
      </c>
      <c r="B362" s="5" t="s">
        <v>448</v>
      </c>
      <c r="C362" s="5" t="s">
        <v>645</v>
      </c>
      <c r="D362" s="5" t="s">
        <v>662</v>
      </c>
      <c r="E362" s="9">
        <v>760563.26</v>
      </c>
      <c r="F362" s="9">
        <v>4525434</v>
      </c>
      <c r="G362" s="9">
        <v>0</v>
      </c>
      <c r="H362" s="9">
        <v>25744620</v>
      </c>
      <c r="I362" s="9">
        <v>5285996</v>
      </c>
      <c r="J362" s="13">
        <v>25.837495803833008</v>
      </c>
      <c r="K362" s="9">
        <v>4236061</v>
      </c>
      <c r="L362" s="9">
        <v>196317</v>
      </c>
      <c r="M362" s="13">
        <v>4.8596396446228027</v>
      </c>
      <c r="N362" s="19">
        <v>776707</v>
      </c>
      <c r="O362" s="19">
        <v>0</v>
      </c>
      <c r="P362" s="5"/>
    </row>
    <row r="363" spans="1:16" x14ac:dyDescent="0.3">
      <c r="A363" s="5">
        <v>123460302</v>
      </c>
      <c r="B363" s="5" t="s">
        <v>492</v>
      </c>
      <c r="C363" s="5" t="s">
        <v>650</v>
      </c>
      <c r="D363" s="5" t="s">
        <v>662</v>
      </c>
      <c r="E363" s="9">
        <v>524084.87</v>
      </c>
      <c r="F363" s="9">
        <v>0</v>
      </c>
      <c r="G363" s="9">
        <v>0</v>
      </c>
      <c r="H363" s="9">
        <v>11420470</v>
      </c>
      <c r="I363" s="9">
        <v>524085</v>
      </c>
      <c r="J363" s="13">
        <v>4.8097143173217773</v>
      </c>
      <c r="K363" s="9">
        <v>4425914</v>
      </c>
      <c r="L363" s="9">
        <v>161934</v>
      </c>
      <c r="M363" s="13">
        <v>3.7977194786071777</v>
      </c>
      <c r="N363" s="19">
        <v>401756</v>
      </c>
      <c r="O363" s="19">
        <v>0</v>
      </c>
      <c r="P363" s="5"/>
    </row>
    <row r="364" spans="1:16" x14ac:dyDescent="0.3">
      <c r="A364" s="5">
        <v>123460504</v>
      </c>
      <c r="B364" s="5" t="s">
        <v>493</v>
      </c>
      <c r="C364" s="5" t="s">
        <v>650</v>
      </c>
      <c r="D364" s="5" t="s">
        <v>662</v>
      </c>
      <c r="E364" s="9">
        <v>5.34</v>
      </c>
      <c r="F364" s="9">
        <v>0</v>
      </c>
      <c r="G364" s="9">
        <v>0</v>
      </c>
      <c r="H364" s="9">
        <v>34422</v>
      </c>
      <c r="I364" s="9">
        <v>5</v>
      </c>
      <c r="J364" s="13">
        <v>1.4527704566717148E-2</v>
      </c>
      <c r="K364" s="9">
        <v>6130</v>
      </c>
      <c r="L364" s="9">
        <v>0</v>
      </c>
      <c r="M364" s="13">
        <v>0</v>
      </c>
      <c r="N364" s="19">
        <v>0</v>
      </c>
      <c r="O364" s="19">
        <v>0</v>
      </c>
      <c r="P364" s="5"/>
    </row>
    <row r="365" spans="1:16" x14ac:dyDescent="0.3">
      <c r="A365" s="5">
        <v>123461302</v>
      </c>
      <c r="B365" s="5" t="s">
        <v>495</v>
      </c>
      <c r="C365" s="5" t="s">
        <v>650</v>
      </c>
      <c r="D365" s="5" t="s">
        <v>662</v>
      </c>
      <c r="E365" s="9">
        <v>248884.55</v>
      </c>
      <c r="F365" s="9">
        <v>2223548</v>
      </c>
      <c r="G365" s="9">
        <v>0</v>
      </c>
      <c r="H365" s="9">
        <v>9314936</v>
      </c>
      <c r="I365" s="9">
        <v>2472433</v>
      </c>
      <c r="J365" s="13">
        <v>36.133457183837891</v>
      </c>
      <c r="K365" s="9">
        <v>3195142</v>
      </c>
      <c r="L365" s="9">
        <v>141592</v>
      </c>
      <c r="M365" s="13">
        <v>4.6369633674621582</v>
      </c>
      <c r="N365" s="19">
        <v>340388</v>
      </c>
      <c r="O365" s="19">
        <v>0</v>
      </c>
      <c r="P365" s="5"/>
    </row>
    <row r="366" spans="1:16" x14ac:dyDescent="0.3">
      <c r="A366" s="5">
        <v>123461602</v>
      </c>
      <c r="B366" s="5" t="s">
        <v>496</v>
      </c>
      <c r="C366" s="5" t="s">
        <v>650</v>
      </c>
      <c r="D366" s="5" t="s">
        <v>662</v>
      </c>
      <c r="E366" s="9">
        <v>201740.4</v>
      </c>
      <c r="F366" s="9">
        <v>0</v>
      </c>
      <c r="G366" s="9">
        <v>0</v>
      </c>
      <c r="H366" s="9">
        <v>5032980</v>
      </c>
      <c r="I366" s="9">
        <v>201740</v>
      </c>
      <c r="J366" s="13">
        <v>4.1757397651672363</v>
      </c>
      <c r="K366" s="9">
        <v>2236815</v>
      </c>
      <c r="L366" s="9">
        <v>29109</v>
      </c>
      <c r="M366" s="13">
        <v>1.3185179233551025</v>
      </c>
      <c r="N366" s="19">
        <v>169916</v>
      </c>
      <c r="O366" s="19">
        <v>0</v>
      </c>
      <c r="P366" s="5"/>
    </row>
    <row r="367" spans="1:16" x14ac:dyDescent="0.3">
      <c r="A367" s="5">
        <v>123463603</v>
      </c>
      <c r="B367" s="5" t="s">
        <v>498</v>
      </c>
      <c r="C367" s="5" t="s">
        <v>650</v>
      </c>
      <c r="D367" s="5" t="s">
        <v>662</v>
      </c>
      <c r="E367" s="9">
        <v>256882.97</v>
      </c>
      <c r="F367" s="9">
        <v>0</v>
      </c>
      <c r="G367" s="9">
        <v>0</v>
      </c>
      <c r="H367" s="9">
        <v>7205812</v>
      </c>
      <c r="I367" s="9">
        <v>256883</v>
      </c>
      <c r="J367" s="13">
        <v>3.696727991104126</v>
      </c>
      <c r="K367" s="9">
        <v>2493057</v>
      </c>
      <c r="L367" s="9">
        <v>32311</v>
      </c>
      <c r="M367" s="13">
        <v>1.3130570650100708</v>
      </c>
      <c r="N367" s="19">
        <v>270230</v>
      </c>
      <c r="O367" s="19">
        <v>0</v>
      </c>
      <c r="P367" s="5"/>
    </row>
    <row r="368" spans="1:16" x14ac:dyDescent="0.3">
      <c r="A368" s="5">
        <v>123463803</v>
      </c>
      <c r="B368" s="5" t="s">
        <v>499</v>
      </c>
      <c r="C368" s="5" t="s">
        <v>650</v>
      </c>
      <c r="D368" s="5" t="s">
        <v>662</v>
      </c>
      <c r="E368" s="9">
        <v>30460.81</v>
      </c>
      <c r="F368" s="9">
        <v>265837</v>
      </c>
      <c r="G368" s="9">
        <v>0</v>
      </c>
      <c r="H368" s="9">
        <v>1384179</v>
      </c>
      <c r="I368" s="9">
        <v>296298</v>
      </c>
      <c r="J368" s="13">
        <v>27.236251831054688</v>
      </c>
      <c r="K368" s="9">
        <v>380587</v>
      </c>
      <c r="L368" s="9">
        <v>9288</v>
      </c>
      <c r="M368" s="13">
        <v>2.5014879703521729</v>
      </c>
      <c r="N368" s="19">
        <v>23471</v>
      </c>
      <c r="O368" s="19">
        <v>0</v>
      </c>
      <c r="P368" s="5"/>
    </row>
    <row r="369" spans="1:16" x14ac:dyDescent="0.3">
      <c r="A369" s="5">
        <v>123464502</v>
      </c>
      <c r="B369" s="5" t="s">
        <v>500</v>
      </c>
      <c r="C369" s="5" t="s">
        <v>650</v>
      </c>
      <c r="D369" s="5" t="s">
        <v>662</v>
      </c>
      <c r="E369" s="9">
        <v>224812</v>
      </c>
      <c r="F369" s="9">
        <v>0</v>
      </c>
      <c r="G369" s="9">
        <v>0</v>
      </c>
      <c r="H369" s="9">
        <v>5940623</v>
      </c>
      <c r="I369" s="9">
        <v>224812</v>
      </c>
      <c r="J369" s="13">
        <v>3.9331600666046143</v>
      </c>
      <c r="K369" s="9">
        <v>3393646</v>
      </c>
      <c r="L369" s="9">
        <v>60958</v>
      </c>
      <c r="M369" s="13">
        <v>1.8290941715240479</v>
      </c>
      <c r="N369" s="19">
        <v>240611</v>
      </c>
      <c r="O369" s="19">
        <v>0</v>
      </c>
      <c r="P369" s="5"/>
    </row>
    <row r="370" spans="1:16" x14ac:dyDescent="0.3">
      <c r="A370" s="5">
        <v>123464603</v>
      </c>
      <c r="B370" s="5" t="s">
        <v>501</v>
      </c>
      <c r="C370" s="5" t="s">
        <v>650</v>
      </c>
      <c r="D370" s="5" t="s">
        <v>662</v>
      </c>
      <c r="E370" s="9">
        <v>156602.6</v>
      </c>
      <c r="F370" s="9">
        <v>162680</v>
      </c>
      <c r="G370" s="9">
        <v>0</v>
      </c>
      <c r="H370" s="9">
        <v>3776212</v>
      </c>
      <c r="I370" s="9">
        <v>319283</v>
      </c>
      <c r="J370" s="13">
        <v>9.2360296249389648</v>
      </c>
      <c r="K370" s="9">
        <v>958090</v>
      </c>
      <c r="L370" s="9">
        <v>43631</v>
      </c>
      <c r="M370" s="13">
        <v>4.7712364196777344</v>
      </c>
      <c r="N370" s="19">
        <v>75809</v>
      </c>
      <c r="O370" s="19">
        <v>0</v>
      </c>
      <c r="P370" s="5"/>
    </row>
    <row r="371" spans="1:16" x14ac:dyDescent="0.3">
      <c r="A371" s="5">
        <v>123465303</v>
      </c>
      <c r="B371" s="5" t="s">
        <v>502</v>
      </c>
      <c r="C371" s="5" t="s">
        <v>650</v>
      </c>
      <c r="D371" s="5" t="s">
        <v>662</v>
      </c>
      <c r="E371" s="9">
        <v>214356.05</v>
      </c>
      <c r="F371" s="9">
        <v>0</v>
      </c>
      <c r="G371" s="9">
        <v>0</v>
      </c>
      <c r="H371" s="9">
        <v>8829129</v>
      </c>
      <c r="I371" s="9">
        <v>214356</v>
      </c>
      <c r="J371" s="13">
        <v>2.4882373809814453</v>
      </c>
      <c r="K371" s="9">
        <v>2688805</v>
      </c>
      <c r="L371" s="9">
        <v>6410</v>
      </c>
      <c r="M371" s="13">
        <v>0.23896555602550507</v>
      </c>
      <c r="N371" s="19">
        <v>252829</v>
      </c>
      <c r="O371" s="19">
        <v>0</v>
      </c>
      <c r="P371" s="5"/>
    </row>
    <row r="372" spans="1:16" x14ac:dyDescent="0.3">
      <c r="A372" s="5">
        <v>123465602</v>
      </c>
      <c r="B372" s="5" t="s">
        <v>504</v>
      </c>
      <c r="C372" s="5" t="s">
        <v>650</v>
      </c>
      <c r="D372" s="5" t="s">
        <v>662</v>
      </c>
      <c r="E372" s="9">
        <v>1118863.67</v>
      </c>
      <c r="F372" s="9">
        <v>4346190</v>
      </c>
      <c r="G372" s="9">
        <v>7573273</v>
      </c>
      <c r="H372" s="9">
        <v>37770858</v>
      </c>
      <c r="I372" s="9">
        <v>13038326</v>
      </c>
      <c r="J372" s="13">
        <v>52.717311859130859</v>
      </c>
      <c r="K372" s="9">
        <v>6580404</v>
      </c>
      <c r="L372" s="9">
        <v>401596</v>
      </c>
      <c r="M372" s="13">
        <v>6.4995708465576172</v>
      </c>
      <c r="N372" s="19">
        <v>1287066</v>
      </c>
      <c r="O372" s="19">
        <v>0</v>
      </c>
      <c r="P372" s="5"/>
    </row>
    <row r="373" spans="1:16" x14ac:dyDescent="0.3">
      <c r="A373" s="5">
        <v>123465702</v>
      </c>
      <c r="B373" s="5" t="s">
        <v>505</v>
      </c>
      <c r="C373" s="5" t="s">
        <v>650</v>
      </c>
      <c r="D373" s="5" t="s">
        <v>662</v>
      </c>
      <c r="E373" s="9">
        <v>807955.19</v>
      </c>
      <c r="F373" s="9">
        <v>0</v>
      </c>
      <c r="G373" s="9">
        <v>0</v>
      </c>
      <c r="H373" s="9">
        <v>17639676</v>
      </c>
      <c r="I373" s="9">
        <v>807956</v>
      </c>
      <c r="J373" s="13">
        <v>4.8001985549926758</v>
      </c>
      <c r="K373" s="9">
        <v>7589000</v>
      </c>
      <c r="L373" s="9">
        <v>294042</v>
      </c>
      <c r="M373" s="13">
        <v>4.0307564735412598</v>
      </c>
      <c r="N373" s="19">
        <v>577539</v>
      </c>
      <c r="O373" s="19">
        <v>0</v>
      </c>
      <c r="P373" s="5"/>
    </row>
    <row r="374" spans="1:16" x14ac:dyDescent="0.3">
      <c r="A374" s="5">
        <v>123466103</v>
      </c>
      <c r="B374" s="5" t="s">
        <v>506</v>
      </c>
      <c r="C374" s="5" t="s">
        <v>650</v>
      </c>
      <c r="D374" s="5" t="s">
        <v>662</v>
      </c>
      <c r="E374" s="9">
        <v>238401.06</v>
      </c>
      <c r="F374" s="9">
        <v>498048</v>
      </c>
      <c r="G374" s="9">
        <v>0</v>
      </c>
      <c r="H374" s="9">
        <v>8974201</v>
      </c>
      <c r="I374" s="9">
        <v>736449</v>
      </c>
      <c r="J374" s="13">
        <v>8.9399271011352539</v>
      </c>
      <c r="K374" s="9">
        <v>2980483</v>
      </c>
      <c r="L374" s="9">
        <v>70335</v>
      </c>
      <c r="M374" s="13">
        <v>2.4168872833251953</v>
      </c>
      <c r="N374" s="19">
        <v>506099</v>
      </c>
      <c r="O374" s="19">
        <v>0</v>
      </c>
      <c r="P374" s="5"/>
    </row>
    <row r="375" spans="1:16" x14ac:dyDescent="0.3">
      <c r="A375" s="5">
        <v>123466303</v>
      </c>
      <c r="B375" s="5" t="s">
        <v>507</v>
      </c>
      <c r="C375" s="5" t="s">
        <v>650</v>
      </c>
      <c r="D375" s="5" t="s">
        <v>662</v>
      </c>
      <c r="E375" s="9">
        <v>259774.23</v>
      </c>
      <c r="F375" s="9">
        <v>1664946</v>
      </c>
      <c r="G375" s="9">
        <v>255340</v>
      </c>
      <c r="H375" s="9">
        <v>12455878</v>
      </c>
      <c r="I375" s="9">
        <v>2180060</v>
      </c>
      <c r="J375" s="13">
        <v>21.21544075012207</v>
      </c>
      <c r="K375" s="9">
        <v>2576173</v>
      </c>
      <c r="L375" s="9">
        <v>109553</v>
      </c>
      <c r="M375" s="13">
        <v>4.4414219856262207</v>
      </c>
      <c r="N375" s="19">
        <v>422968</v>
      </c>
      <c r="O375" s="19">
        <v>0</v>
      </c>
      <c r="P375" s="5"/>
    </row>
    <row r="376" spans="1:16" x14ac:dyDescent="0.3">
      <c r="A376" s="5">
        <v>123466403</v>
      </c>
      <c r="B376" s="5" t="s">
        <v>508</v>
      </c>
      <c r="C376" s="5" t="s">
        <v>650</v>
      </c>
      <c r="D376" s="5" t="s">
        <v>662</v>
      </c>
      <c r="E376" s="9">
        <v>771046.37</v>
      </c>
      <c r="F376" s="9">
        <v>1968597</v>
      </c>
      <c r="G376" s="9">
        <v>1246172</v>
      </c>
      <c r="H376" s="9">
        <v>23564376</v>
      </c>
      <c r="I376" s="9">
        <v>3985816</v>
      </c>
      <c r="J376" s="13">
        <v>20.358064651489258</v>
      </c>
      <c r="K376" s="9">
        <v>3416785</v>
      </c>
      <c r="L376" s="9">
        <v>206242</v>
      </c>
      <c r="M376" s="13">
        <v>6.4238977432250977</v>
      </c>
      <c r="N376" s="19">
        <v>3059007</v>
      </c>
      <c r="O376" s="19">
        <v>586095</v>
      </c>
      <c r="P376" s="5"/>
    </row>
    <row r="377" spans="1:16" x14ac:dyDescent="0.3">
      <c r="A377" s="5">
        <v>123467103</v>
      </c>
      <c r="B377" s="5" t="s">
        <v>509</v>
      </c>
      <c r="C377" s="5" t="s">
        <v>650</v>
      </c>
      <c r="D377" s="5" t="s">
        <v>662</v>
      </c>
      <c r="E377" s="9">
        <v>325178.83</v>
      </c>
      <c r="F377" s="9">
        <v>0</v>
      </c>
      <c r="G377" s="9">
        <v>0</v>
      </c>
      <c r="H377" s="9">
        <v>12235444</v>
      </c>
      <c r="I377" s="9">
        <v>325179</v>
      </c>
      <c r="J377" s="13">
        <v>2.7302415370941162</v>
      </c>
      <c r="K377" s="9">
        <v>3951537</v>
      </c>
      <c r="L377" s="9">
        <v>136732</v>
      </c>
      <c r="M377" s="13">
        <v>3.5842461585998535</v>
      </c>
      <c r="N377" s="19">
        <v>524477</v>
      </c>
      <c r="O377" s="19">
        <v>0</v>
      </c>
      <c r="P377" s="5"/>
    </row>
    <row r="378" spans="1:16" x14ac:dyDescent="0.3">
      <c r="A378" s="5">
        <v>123467303</v>
      </c>
      <c r="B378" s="5" t="s">
        <v>511</v>
      </c>
      <c r="C378" s="5" t="s">
        <v>650</v>
      </c>
      <c r="D378" s="5" t="s">
        <v>662</v>
      </c>
      <c r="E378" s="9">
        <v>483871.67</v>
      </c>
      <c r="F378" s="9">
        <v>0</v>
      </c>
      <c r="G378" s="9">
        <v>0</v>
      </c>
      <c r="H378" s="9">
        <v>14100732</v>
      </c>
      <c r="I378" s="9">
        <v>483872</v>
      </c>
      <c r="J378" s="13">
        <v>3.5534770488739014</v>
      </c>
      <c r="K378" s="9">
        <v>3328422</v>
      </c>
      <c r="L378" s="9">
        <v>145025</v>
      </c>
      <c r="M378" s="13">
        <v>4.5556678771972656</v>
      </c>
      <c r="N378" s="19">
        <v>442498</v>
      </c>
      <c r="O378" s="19">
        <v>0</v>
      </c>
      <c r="P378" s="5"/>
    </row>
    <row r="379" spans="1:16" x14ac:dyDescent="0.3">
      <c r="A379" s="5">
        <v>123467203</v>
      </c>
      <c r="B379" s="5" t="s">
        <v>510</v>
      </c>
      <c r="C379" s="5" t="s">
        <v>650</v>
      </c>
      <c r="D379" s="5" t="s">
        <v>662</v>
      </c>
      <c r="E379" s="9">
        <v>115961.7</v>
      </c>
      <c r="F379" s="9">
        <v>0</v>
      </c>
      <c r="G379" s="9">
        <v>0</v>
      </c>
      <c r="H379" s="9">
        <v>2476389</v>
      </c>
      <c r="I379" s="9">
        <v>115962</v>
      </c>
      <c r="J379" s="13">
        <v>4.912755012512207</v>
      </c>
      <c r="K379" s="9">
        <v>1045685</v>
      </c>
      <c r="L379" s="9">
        <v>18377</v>
      </c>
      <c r="M379" s="13">
        <v>1.7888500690460205</v>
      </c>
      <c r="N379" s="19">
        <v>76424</v>
      </c>
      <c r="O379" s="19">
        <v>0</v>
      </c>
      <c r="P379" s="5"/>
    </row>
    <row r="380" spans="1:16" x14ac:dyDescent="0.3">
      <c r="A380" s="5">
        <v>123468303</v>
      </c>
      <c r="B380" s="5" t="s">
        <v>512</v>
      </c>
      <c r="C380" s="5" t="s">
        <v>650</v>
      </c>
      <c r="D380" s="5" t="s">
        <v>662</v>
      </c>
      <c r="E380" s="9">
        <v>141282.76</v>
      </c>
      <c r="F380" s="9">
        <v>0</v>
      </c>
      <c r="G380" s="9">
        <v>0</v>
      </c>
      <c r="H380" s="9">
        <v>4157223</v>
      </c>
      <c r="I380" s="9">
        <v>141283</v>
      </c>
      <c r="J380" s="13">
        <v>3.5180554389953613</v>
      </c>
      <c r="K380" s="9">
        <v>2096979</v>
      </c>
      <c r="L380" s="9">
        <v>54179</v>
      </c>
      <c r="M380" s="13">
        <v>2.6521930694580078</v>
      </c>
      <c r="N380" s="19">
        <v>142657</v>
      </c>
      <c r="O380" s="19">
        <v>0</v>
      </c>
      <c r="P380" s="5"/>
    </row>
    <row r="381" spans="1:16" x14ac:dyDescent="0.3">
      <c r="A381" s="5">
        <v>123468402</v>
      </c>
      <c r="B381" s="5" t="s">
        <v>513</v>
      </c>
      <c r="C381" s="5" t="s">
        <v>650</v>
      </c>
      <c r="D381" s="5" t="s">
        <v>662</v>
      </c>
      <c r="E381" s="9">
        <v>213285.57</v>
      </c>
      <c r="F381" s="9">
        <v>0</v>
      </c>
      <c r="G381" s="9">
        <v>0</v>
      </c>
      <c r="H381" s="9">
        <v>4370268</v>
      </c>
      <c r="I381" s="9">
        <v>213286</v>
      </c>
      <c r="J381" s="13">
        <v>5.1307897567749023</v>
      </c>
      <c r="K381" s="9">
        <v>1565728</v>
      </c>
      <c r="L381" s="9">
        <v>19307</v>
      </c>
      <c r="M381" s="13">
        <v>1.2484956979751587</v>
      </c>
      <c r="N381" s="19">
        <v>137324</v>
      </c>
      <c r="O381" s="19">
        <v>0</v>
      </c>
      <c r="P381" s="5"/>
    </row>
    <row r="382" spans="1:16" x14ac:dyDescent="0.3">
      <c r="A382" s="5">
        <v>123468503</v>
      </c>
      <c r="B382" s="5" t="s">
        <v>514</v>
      </c>
      <c r="C382" s="5" t="s">
        <v>650</v>
      </c>
      <c r="D382" s="5" t="s">
        <v>662</v>
      </c>
      <c r="E382" s="9">
        <v>277547.90999999997</v>
      </c>
      <c r="F382" s="9">
        <v>288083</v>
      </c>
      <c r="G382" s="9">
        <v>114808</v>
      </c>
      <c r="H382" s="9">
        <v>6555234</v>
      </c>
      <c r="I382" s="9">
        <v>680439</v>
      </c>
      <c r="J382" s="13">
        <v>11.582345008850098</v>
      </c>
      <c r="K382" s="9">
        <v>2014931</v>
      </c>
      <c r="L382" s="9">
        <v>92800</v>
      </c>
      <c r="M382" s="13">
        <v>4.827974796295166</v>
      </c>
      <c r="N382" s="19">
        <v>187164</v>
      </c>
      <c r="O382" s="19">
        <v>0</v>
      </c>
      <c r="P382" s="5"/>
    </row>
    <row r="383" spans="1:16" x14ac:dyDescent="0.3">
      <c r="A383" s="5">
        <v>123468603</v>
      </c>
      <c r="B383" s="5" t="s">
        <v>515</v>
      </c>
      <c r="C383" s="5" t="s">
        <v>650</v>
      </c>
      <c r="D383" s="5" t="s">
        <v>662</v>
      </c>
      <c r="E383" s="9">
        <v>209752.22</v>
      </c>
      <c r="F383" s="9">
        <v>141426</v>
      </c>
      <c r="G383" s="9">
        <v>41673</v>
      </c>
      <c r="H383" s="9">
        <v>10769022</v>
      </c>
      <c r="I383" s="9">
        <v>392851</v>
      </c>
      <c r="J383" s="13">
        <v>3.786088228225708</v>
      </c>
      <c r="K383" s="9">
        <v>2326482</v>
      </c>
      <c r="L383" s="9">
        <v>134377</v>
      </c>
      <c r="M383" s="13">
        <v>6.1300439834594727</v>
      </c>
      <c r="N383" s="19">
        <v>378374</v>
      </c>
      <c r="O383" s="19">
        <v>0</v>
      </c>
      <c r="P383" s="5"/>
    </row>
    <row r="384" spans="1:16" x14ac:dyDescent="0.3">
      <c r="A384" s="5">
        <v>123469303</v>
      </c>
      <c r="B384" s="5" t="s">
        <v>517</v>
      </c>
      <c r="C384" s="5" t="s">
        <v>650</v>
      </c>
      <c r="D384" s="5" t="s">
        <v>662</v>
      </c>
      <c r="E384" s="9">
        <v>196512.02</v>
      </c>
      <c r="F384" s="9">
        <v>0</v>
      </c>
      <c r="G384" s="9">
        <v>0</v>
      </c>
      <c r="H384" s="9">
        <v>4472725</v>
      </c>
      <c r="I384" s="9">
        <v>196512</v>
      </c>
      <c r="J384" s="13">
        <v>4.5954680442810059</v>
      </c>
      <c r="K384" s="9">
        <v>2149478</v>
      </c>
      <c r="L384" s="9">
        <v>27037</v>
      </c>
      <c r="M384" s="13">
        <v>1.2738634347915649</v>
      </c>
      <c r="N384" s="19">
        <v>157053</v>
      </c>
      <c r="O384" s="19">
        <v>0</v>
      </c>
      <c r="P384" s="5"/>
    </row>
    <row r="385" spans="1:16" x14ac:dyDescent="0.3">
      <c r="A385" s="5">
        <v>116471803</v>
      </c>
      <c r="B385" s="5" t="s">
        <v>373</v>
      </c>
      <c r="C385" s="5" t="s">
        <v>631</v>
      </c>
      <c r="D385" s="5" t="s">
        <v>662</v>
      </c>
      <c r="E385" s="9">
        <v>176466.6</v>
      </c>
      <c r="F385" s="9">
        <v>0</v>
      </c>
      <c r="G385" s="9">
        <v>0</v>
      </c>
      <c r="H385" s="9">
        <v>8839937</v>
      </c>
      <c r="I385" s="9">
        <v>176467</v>
      </c>
      <c r="J385" s="13">
        <v>2.0369091033935547</v>
      </c>
      <c r="K385" s="9">
        <v>1665283</v>
      </c>
      <c r="L385" s="9">
        <v>37988</v>
      </c>
      <c r="M385" s="13">
        <v>2.3344261646270752</v>
      </c>
      <c r="N385" s="19">
        <v>279308</v>
      </c>
      <c r="O385" s="19">
        <v>31122</v>
      </c>
      <c r="P385" s="5"/>
    </row>
    <row r="386" spans="1:16" x14ac:dyDescent="0.3">
      <c r="A386" s="5">
        <v>120480803</v>
      </c>
      <c r="B386" s="5" t="s">
        <v>449</v>
      </c>
      <c r="C386" s="5" t="s">
        <v>646</v>
      </c>
      <c r="D386" s="5" t="s">
        <v>662</v>
      </c>
      <c r="E386" s="9">
        <v>332729.23</v>
      </c>
      <c r="F386" s="9">
        <v>521257</v>
      </c>
      <c r="G386" s="9">
        <v>534164</v>
      </c>
      <c r="H386" s="9">
        <v>13805004</v>
      </c>
      <c r="I386" s="9">
        <v>1388150</v>
      </c>
      <c r="J386" s="13">
        <v>11.179562568664551</v>
      </c>
      <c r="K386" s="9">
        <v>2648618</v>
      </c>
      <c r="L386" s="9">
        <v>82528</v>
      </c>
      <c r="M386" s="13">
        <v>3.2160992622375488</v>
      </c>
      <c r="N386" s="19">
        <v>511151</v>
      </c>
      <c r="O386" s="19">
        <v>0</v>
      </c>
      <c r="P386" s="5"/>
    </row>
    <row r="387" spans="1:16" x14ac:dyDescent="0.3">
      <c r="A387" s="5">
        <v>120481002</v>
      </c>
      <c r="B387" s="5" t="s">
        <v>450</v>
      </c>
      <c r="C387" s="5" t="s">
        <v>646</v>
      </c>
      <c r="D387" s="5" t="s">
        <v>662</v>
      </c>
      <c r="E387" s="9">
        <v>1900562.32</v>
      </c>
      <c r="F387" s="9">
        <v>0</v>
      </c>
      <c r="G387" s="9">
        <v>7697212</v>
      </c>
      <c r="H387" s="9">
        <v>61641791</v>
      </c>
      <c r="I387" s="9">
        <v>9597775</v>
      </c>
      <c r="J387" s="13">
        <v>18.441650390625</v>
      </c>
      <c r="K387" s="9">
        <v>9869506</v>
      </c>
      <c r="L387" s="9">
        <v>438809</v>
      </c>
      <c r="M387" s="13">
        <v>4.6529860496520996</v>
      </c>
      <c r="N387" s="19">
        <v>1797733</v>
      </c>
      <c r="O387" s="19">
        <v>0</v>
      </c>
      <c r="P387" s="5"/>
    </row>
    <row r="388" spans="1:16" x14ac:dyDescent="0.3">
      <c r="A388" s="5">
        <v>120483302</v>
      </c>
      <c r="B388" s="5" t="s">
        <v>453</v>
      </c>
      <c r="C388" s="5" t="s">
        <v>646</v>
      </c>
      <c r="D388" s="5" t="s">
        <v>662</v>
      </c>
      <c r="E388" s="9">
        <v>872378.41</v>
      </c>
      <c r="F388" s="9">
        <v>3141728</v>
      </c>
      <c r="G388" s="9">
        <v>1360924</v>
      </c>
      <c r="H388" s="9">
        <v>32914910</v>
      </c>
      <c r="I388" s="9">
        <v>5375030</v>
      </c>
      <c r="J388" s="13">
        <v>19.51725959777832</v>
      </c>
      <c r="K388" s="9">
        <v>6284224</v>
      </c>
      <c r="L388" s="9">
        <v>305951</v>
      </c>
      <c r="M388" s="13">
        <v>5.1177153587341309</v>
      </c>
      <c r="N388" s="19">
        <v>1289684</v>
      </c>
      <c r="O388" s="19">
        <v>116299</v>
      </c>
      <c r="P388" s="5"/>
    </row>
    <row r="389" spans="1:16" x14ac:dyDescent="0.3">
      <c r="A389" s="5">
        <v>120484803</v>
      </c>
      <c r="B389" s="5" t="s">
        <v>454</v>
      </c>
      <c r="C389" s="5" t="s">
        <v>646</v>
      </c>
      <c r="D389" s="5" t="s">
        <v>662</v>
      </c>
      <c r="E389" s="9">
        <v>411845.01</v>
      </c>
      <c r="F389" s="9">
        <v>146575</v>
      </c>
      <c r="G389" s="9">
        <v>0</v>
      </c>
      <c r="H389" s="9">
        <v>12830911</v>
      </c>
      <c r="I389" s="9">
        <v>558420</v>
      </c>
      <c r="J389" s="13">
        <v>4.5501766204833984</v>
      </c>
      <c r="K389" s="9">
        <v>2608914</v>
      </c>
      <c r="L389" s="9">
        <v>95512</v>
      </c>
      <c r="M389" s="13">
        <v>3.8001084327697754</v>
      </c>
      <c r="N389" s="19">
        <v>476529</v>
      </c>
      <c r="O389" s="19">
        <v>0</v>
      </c>
      <c r="P389" s="5"/>
    </row>
    <row r="390" spans="1:16" x14ac:dyDescent="0.3">
      <c r="A390" s="5">
        <v>120484903</v>
      </c>
      <c r="B390" s="5" t="s">
        <v>455</v>
      </c>
      <c r="C390" s="5" t="s">
        <v>646</v>
      </c>
      <c r="D390" s="5" t="s">
        <v>662</v>
      </c>
      <c r="E390" s="9">
        <v>518648.04</v>
      </c>
      <c r="F390" s="9">
        <v>878884</v>
      </c>
      <c r="G390" s="9">
        <v>612728</v>
      </c>
      <c r="H390" s="9">
        <v>20070378</v>
      </c>
      <c r="I390" s="9">
        <v>2010260</v>
      </c>
      <c r="J390" s="13">
        <v>11.130934715270996</v>
      </c>
      <c r="K390" s="9">
        <v>4021378</v>
      </c>
      <c r="L390" s="9">
        <v>169289</v>
      </c>
      <c r="M390" s="13">
        <v>4.3947324752807617</v>
      </c>
      <c r="N390" s="19">
        <v>617222</v>
      </c>
      <c r="O390" s="19">
        <v>0</v>
      </c>
      <c r="P390" s="5"/>
    </row>
    <row r="391" spans="1:16" x14ac:dyDescent="0.3">
      <c r="A391" s="5">
        <v>120485603</v>
      </c>
      <c r="B391" s="5" t="s">
        <v>456</v>
      </c>
      <c r="C391" s="5" t="s">
        <v>646</v>
      </c>
      <c r="D391" s="5" t="s">
        <v>662</v>
      </c>
      <c r="E391" s="9">
        <v>147716.25</v>
      </c>
      <c r="F391" s="9">
        <v>303137</v>
      </c>
      <c r="G391" s="9">
        <v>0</v>
      </c>
      <c r="H391" s="9">
        <v>6534258</v>
      </c>
      <c r="I391" s="9">
        <v>450853</v>
      </c>
      <c r="J391" s="13">
        <v>7.4111948013305664</v>
      </c>
      <c r="K391" s="9">
        <v>1378362</v>
      </c>
      <c r="L391" s="9">
        <v>55108</v>
      </c>
      <c r="M391" s="13">
        <v>4.1645822525024414</v>
      </c>
      <c r="N391" s="19">
        <v>256790</v>
      </c>
      <c r="O391" s="19">
        <v>0</v>
      </c>
      <c r="P391" s="5"/>
    </row>
    <row r="392" spans="1:16" x14ac:dyDescent="0.3">
      <c r="A392" s="5">
        <v>120486003</v>
      </c>
      <c r="B392" s="5" t="s">
        <v>457</v>
      </c>
      <c r="C392" s="5" t="s">
        <v>646</v>
      </c>
      <c r="D392" s="5" t="s">
        <v>662</v>
      </c>
      <c r="E392" s="9">
        <v>143406.04</v>
      </c>
      <c r="F392" s="9">
        <v>0</v>
      </c>
      <c r="G392" s="9">
        <v>0</v>
      </c>
      <c r="H392" s="9">
        <v>4505059</v>
      </c>
      <c r="I392" s="9">
        <v>143406</v>
      </c>
      <c r="J392" s="13">
        <v>3.2878818511962891</v>
      </c>
      <c r="K392" s="9">
        <v>1073974</v>
      </c>
      <c r="L392" s="9">
        <v>16006</v>
      </c>
      <c r="M392" s="13">
        <v>1.5129002332687378</v>
      </c>
      <c r="N392" s="19">
        <v>142538</v>
      </c>
      <c r="O392" s="19">
        <v>0</v>
      </c>
      <c r="P392" s="5"/>
    </row>
    <row r="393" spans="1:16" x14ac:dyDescent="0.3">
      <c r="A393" s="5">
        <v>120488603</v>
      </c>
      <c r="B393" s="5" t="s">
        <v>458</v>
      </c>
      <c r="C393" s="5" t="s">
        <v>646</v>
      </c>
      <c r="D393" s="5" t="s">
        <v>662</v>
      </c>
      <c r="E393" s="9">
        <v>196111.47</v>
      </c>
      <c r="F393" s="9">
        <v>367138</v>
      </c>
      <c r="G393" s="9">
        <v>1704019</v>
      </c>
      <c r="H393" s="9">
        <v>9298896</v>
      </c>
      <c r="I393" s="9">
        <v>2267268</v>
      </c>
      <c r="J393" s="13">
        <v>32.243854522705078</v>
      </c>
      <c r="K393" s="9">
        <v>1892544</v>
      </c>
      <c r="L393" s="9">
        <v>40598</v>
      </c>
      <c r="M393" s="13">
        <v>2.1921806335449219</v>
      </c>
      <c r="N393" s="19">
        <v>313967</v>
      </c>
      <c r="O393" s="19">
        <v>0</v>
      </c>
      <c r="P393" s="5"/>
    </row>
    <row r="394" spans="1:16" x14ac:dyDescent="0.3">
      <c r="A394" s="5">
        <v>116493503</v>
      </c>
      <c r="B394" s="5" t="s">
        <v>374</v>
      </c>
      <c r="C394" s="5" t="s">
        <v>632</v>
      </c>
      <c r="D394" s="5" t="s">
        <v>662</v>
      </c>
      <c r="E394" s="9">
        <v>114831.85</v>
      </c>
      <c r="F394" s="9">
        <v>0</v>
      </c>
      <c r="G394" s="9">
        <v>335269</v>
      </c>
      <c r="H394" s="9">
        <v>7636787</v>
      </c>
      <c r="I394" s="9">
        <v>450101</v>
      </c>
      <c r="J394" s="13">
        <v>6.2629842758178711</v>
      </c>
      <c r="K394" s="9">
        <v>995488</v>
      </c>
      <c r="L394" s="9">
        <v>30459</v>
      </c>
      <c r="M394" s="13">
        <v>3.156278133392334</v>
      </c>
      <c r="N394" s="19">
        <v>210320</v>
      </c>
      <c r="O394" s="19">
        <v>0</v>
      </c>
      <c r="P394" s="5"/>
    </row>
    <row r="395" spans="1:16" x14ac:dyDescent="0.3">
      <c r="A395" s="5">
        <v>116495003</v>
      </c>
      <c r="B395" s="5" t="s">
        <v>375</v>
      </c>
      <c r="C395" s="5" t="s">
        <v>632</v>
      </c>
      <c r="D395" s="5" t="s">
        <v>662</v>
      </c>
      <c r="E395" s="9">
        <v>214889.26</v>
      </c>
      <c r="F395" s="9">
        <v>0</v>
      </c>
      <c r="G395" s="9">
        <v>1101366</v>
      </c>
      <c r="H395" s="9">
        <v>12371922</v>
      </c>
      <c r="I395" s="9">
        <v>1316255</v>
      </c>
      <c r="J395" s="13">
        <v>11.905704498291016</v>
      </c>
      <c r="K395" s="9">
        <v>1823722</v>
      </c>
      <c r="L395" s="9">
        <v>50836</v>
      </c>
      <c r="M395" s="13">
        <v>2.8674149513244629</v>
      </c>
      <c r="N395" s="19">
        <v>393328</v>
      </c>
      <c r="O395" s="19">
        <v>193267</v>
      </c>
      <c r="P395" s="5"/>
    </row>
    <row r="396" spans="1:16" x14ac:dyDescent="0.3">
      <c r="A396" s="5">
        <v>116495103</v>
      </c>
      <c r="B396" s="5" t="s">
        <v>376</v>
      </c>
      <c r="C396" s="5" t="s">
        <v>632</v>
      </c>
      <c r="D396" s="5" t="s">
        <v>662</v>
      </c>
      <c r="E396" s="9">
        <v>230561.56</v>
      </c>
      <c r="F396" s="9">
        <v>0</v>
      </c>
      <c r="G396" s="9">
        <v>1914702</v>
      </c>
      <c r="H396" s="9">
        <v>13020286</v>
      </c>
      <c r="I396" s="9">
        <v>2145264</v>
      </c>
      <c r="J396" s="13">
        <v>19.726526260375977</v>
      </c>
      <c r="K396" s="9">
        <v>1757821</v>
      </c>
      <c r="L396" s="9">
        <v>91873</v>
      </c>
      <c r="M396" s="13">
        <v>5.5147581100463867</v>
      </c>
      <c r="N396" s="19">
        <v>328175</v>
      </c>
      <c r="O396" s="19">
        <v>0</v>
      </c>
      <c r="P396" s="5"/>
    </row>
    <row r="397" spans="1:16" x14ac:dyDescent="0.3">
      <c r="A397" s="5">
        <v>116496503</v>
      </c>
      <c r="B397" s="5" t="s">
        <v>378</v>
      </c>
      <c r="C397" s="5" t="s">
        <v>632</v>
      </c>
      <c r="D397" s="5" t="s">
        <v>662</v>
      </c>
      <c r="E397" s="9">
        <v>364422.22</v>
      </c>
      <c r="F397" s="9">
        <v>0</v>
      </c>
      <c r="G397" s="9">
        <v>1965048</v>
      </c>
      <c r="H397" s="9">
        <v>18746695</v>
      </c>
      <c r="I397" s="9">
        <v>2329470</v>
      </c>
      <c r="J397" s="13">
        <v>14.189182281494141</v>
      </c>
      <c r="K397" s="9">
        <v>2235349</v>
      </c>
      <c r="L397" s="9">
        <v>86523</v>
      </c>
      <c r="M397" s="13">
        <v>4.0265240669250488</v>
      </c>
      <c r="N397" s="19">
        <v>514641</v>
      </c>
      <c r="O397" s="19">
        <v>0</v>
      </c>
      <c r="P397" s="5"/>
    </row>
    <row r="398" spans="1:16" x14ac:dyDescent="0.3">
      <c r="A398" s="5">
        <v>116496603</v>
      </c>
      <c r="B398" s="5" t="s">
        <v>379</v>
      </c>
      <c r="C398" s="5" t="s">
        <v>632</v>
      </c>
      <c r="D398" s="5" t="s">
        <v>662</v>
      </c>
      <c r="E398" s="9">
        <v>464165.7</v>
      </c>
      <c r="F398" s="9">
        <v>90387</v>
      </c>
      <c r="G398" s="9">
        <v>2160703</v>
      </c>
      <c r="H398" s="9">
        <v>19189512</v>
      </c>
      <c r="I398" s="9">
        <v>2715256</v>
      </c>
      <c r="J398" s="13">
        <v>16.481813430786133</v>
      </c>
      <c r="K398" s="9">
        <v>2893755</v>
      </c>
      <c r="L398" s="9">
        <v>133063</v>
      </c>
      <c r="M398" s="13">
        <v>4.8199148178100586</v>
      </c>
      <c r="N398" s="19">
        <v>530067</v>
      </c>
      <c r="O398" s="19">
        <v>0</v>
      </c>
      <c r="P398" s="5"/>
    </row>
    <row r="399" spans="1:16" x14ac:dyDescent="0.3">
      <c r="A399" s="5">
        <v>116498003</v>
      </c>
      <c r="B399" s="5" t="s">
        <v>380</v>
      </c>
      <c r="C399" s="5" t="s">
        <v>632</v>
      </c>
      <c r="D399" s="5" t="s">
        <v>662</v>
      </c>
      <c r="E399" s="9">
        <v>146613.10999999999</v>
      </c>
      <c r="F399" s="9">
        <v>0</v>
      </c>
      <c r="G399" s="9">
        <v>824260</v>
      </c>
      <c r="H399" s="9">
        <v>8627991</v>
      </c>
      <c r="I399" s="9">
        <v>970873</v>
      </c>
      <c r="J399" s="13">
        <v>12.679352760314941</v>
      </c>
      <c r="K399" s="9">
        <v>1257197</v>
      </c>
      <c r="L399" s="9">
        <v>32157</v>
      </c>
      <c r="M399" s="13">
        <v>2.6249754428863525</v>
      </c>
      <c r="N399" s="19">
        <v>259427</v>
      </c>
      <c r="O399" s="19">
        <v>0</v>
      </c>
      <c r="P399" s="5"/>
    </row>
    <row r="400" spans="1:16" x14ac:dyDescent="0.3">
      <c r="A400" s="5">
        <v>115503004</v>
      </c>
      <c r="B400" s="5" t="s">
        <v>361</v>
      </c>
      <c r="C400" s="5" t="s">
        <v>629</v>
      </c>
      <c r="D400" s="5" t="s">
        <v>662</v>
      </c>
      <c r="E400" s="9">
        <v>83171.81</v>
      </c>
      <c r="F400" s="9">
        <v>0</v>
      </c>
      <c r="G400" s="9">
        <v>336708</v>
      </c>
      <c r="H400" s="9">
        <v>4579352</v>
      </c>
      <c r="I400" s="9">
        <v>419880</v>
      </c>
      <c r="J400" s="13">
        <v>10.094550132751465</v>
      </c>
      <c r="K400" s="9">
        <v>637634</v>
      </c>
      <c r="L400" s="9">
        <v>28323</v>
      </c>
      <c r="M400" s="13">
        <v>4.6483650207519531</v>
      </c>
      <c r="N400" s="19">
        <v>116396</v>
      </c>
      <c r="O400" s="19">
        <v>69820</v>
      </c>
      <c r="P400" s="5"/>
    </row>
    <row r="401" spans="1:16" x14ac:dyDescent="0.3">
      <c r="A401" s="5">
        <v>115504003</v>
      </c>
      <c r="B401" s="5" t="s">
        <v>362</v>
      </c>
      <c r="C401" s="5" t="s">
        <v>629</v>
      </c>
      <c r="D401" s="5" t="s">
        <v>662</v>
      </c>
      <c r="E401" s="9">
        <v>104821.14</v>
      </c>
      <c r="F401" s="9">
        <v>16049</v>
      </c>
      <c r="G401" s="9">
        <v>391381</v>
      </c>
      <c r="H401" s="9">
        <v>7124703</v>
      </c>
      <c r="I401" s="9">
        <v>512251</v>
      </c>
      <c r="J401" s="13">
        <v>7.7467632293701172</v>
      </c>
      <c r="K401" s="9">
        <v>1173359</v>
      </c>
      <c r="L401" s="9">
        <v>45549</v>
      </c>
      <c r="M401" s="13">
        <v>4.0387120246887207</v>
      </c>
      <c r="N401" s="19">
        <v>199785</v>
      </c>
      <c r="O401" s="19">
        <v>0</v>
      </c>
      <c r="P401" s="5"/>
    </row>
    <row r="402" spans="1:16" x14ac:dyDescent="0.3">
      <c r="A402" s="5">
        <v>115506003</v>
      </c>
      <c r="B402" s="5" t="s">
        <v>363</v>
      </c>
      <c r="C402" s="5" t="s">
        <v>629</v>
      </c>
      <c r="D402" s="5" t="s">
        <v>662</v>
      </c>
      <c r="E402" s="9">
        <v>117344.61</v>
      </c>
      <c r="F402" s="9">
        <v>0</v>
      </c>
      <c r="G402" s="9">
        <v>769842</v>
      </c>
      <c r="H402" s="9">
        <v>9912875</v>
      </c>
      <c r="I402" s="9">
        <v>887187</v>
      </c>
      <c r="J402" s="13">
        <v>9.8295774459838867</v>
      </c>
      <c r="K402" s="9">
        <v>1847288</v>
      </c>
      <c r="L402" s="9">
        <v>75453</v>
      </c>
      <c r="M402" s="13">
        <v>4.2584667205810547</v>
      </c>
      <c r="N402" s="19">
        <v>320871</v>
      </c>
      <c r="O402" s="19">
        <v>0</v>
      </c>
      <c r="P402" s="5"/>
    </row>
    <row r="403" spans="1:16" x14ac:dyDescent="0.3">
      <c r="A403" s="5">
        <v>115508003</v>
      </c>
      <c r="B403" s="5" t="s">
        <v>364</v>
      </c>
      <c r="C403" s="5" t="s">
        <v>629</v>
      </c>
      <c r="D403" s="5" t="s">
        <v>662</v>
      </c>
      <c r="E403" s="9">
        <v>183155.78</v>
      </c>
      <c r="F403" s="9">
        <v>0</v>
      </c>
      <c r="G403" s="9">
        <v>200718</v>
      </c>
      <c r="H403" s="9">
        <v>10586181</v>
      </c>
      <c r="I403" s="9">
        <v>383874</v>
      </c>
      <c r="J403" s="13">
        <v>3.7626194953918457</v>
      </c>
      <c r="K403" s="9">
        <v>2233978</v>
      </c>
      <c r="L403" s="9">
        <v>67348</v>
      </c>
      <c r="M403" s="13">
        <v>3.108421802520752</v>
      </c>
      <c r="N403" s="19">
        <v>394553</v>
      </c>
      <c r="O403" s="19">
        <v>154354</v>
      </c>
      <c r="P403" s="5"/>
    </row>
    <row r="404" spans="1:16" x14ac:dyDescent="0.3">
      <c r="A404" s="5">
        <v>126515001</v>
      </c>
      <c r="B404" s="5" t="s">
        <v>548</v>
      </c>
      <c r="C404" s="5" t="s">
        <v>653</v>
      </c>
      <c r="D404" s="5" t="s">
        <v>662</v>
      </c>
      <c r="E404" s="9">
        <v>38329793.229999997</v>
      </c>
      <c r="F404" s="9">
        <v>0</v>
      </c>
      <c r="G404" s="9">
        <v>202649005</v>
      </c>
      <c r="H404" s="9">
        <v>1727021066</v>
      </c>
      <c r="I404" s="9">
        <v>240978832</v>
      </c>
      <c r="J404" s="13">
        <v>16.216150283813477</v>
      </c>
      <c r="K404" s="9">
        <v>172680295</v>
      </c>
      <c r="L404" s="9">
        <v>5021739</v>
      </c>
      <c r="M404" s="13">
        <v>2.9952178001403809</v>
      </c>
      <c r="N404" s="19">
        <v>40368660</v>
      </c>
      <c r="O404" s="19">
        <v>0</v>
      </c>
      <c r="P404" s="5"/>
    </row>
    <row r="405" spans="1:16" x14ac:dyDescent="0.3">
      <c r="A405" s="5">
        <v>120522003</v>
      </c>
      <c r="B405" s="5" t="s">
        <v>459</v>
      </c>
      <c r="C405" s="5" t="s">
        <v>643</v>
      </c>
      <c r="D405" s="5" t="s">
        <v>662</v>
      </c>
      <c r="E405" s="9">
        <v>345359.09</v>
      </c>
      <c r="F405" s="9">
        <v>771091</v>
      </c>
      <c r="G405" s="9">
        <v>0</v>
      </c>
      <c r="H405" s="9">
        <v>18056435</v>
      </c>
      <c r="I405" s="9">
        <v>1116451</v>
      </c>
      <c r="J405" s="13">
        <v>6.5906262397766113</v>
      </c>
      <c r="K405" s="9">
        <v>3495284</v>
      </c>
      <c r="L405" s="9">
        <v>123079</v>
      </c>
      <c r="M405" s="13">
        <v>3.6498076915740967</v>
      </c>
      <c r="N405" s="19">
        <v>728801</v>
      </c>
      <c r="O405" s="19">
        <v>303898</v>
      </c>
      <c r="P405" s="5"/>
    </row>
    <row r="406" spans="1:16" x14ac:dyDescent="0.3">
      <c r="A406" s="5">
        <v>119648303</v>
      </c>
      <c r="B406" s="5" t="s">
        <v>440</v>
      </c>
      <c r="C406" s="5" t="s">
        <v>643</v>
      </c>
      <c r="D406" s="5" t="s">
        <v>662</v>
      </c>
      <c r="E406" s="9">
        <v>338270.27</v>
      </c>
      <c r="F406" s="9">
        <v>0</v>
      </c>
      <c r="G406" s="9">
        <v>0</v>
      </c>
      <c r="H406" s="9">
        <v>8443120</v>
      </c>
      <c r="I406" s="9">
        <v>338270</v>
      </c>
      <c r="J406" s="13">
        <v>4.1736736297607422</v>
      </c>
      <c r="K406" s="9">
        <v>1960436</v>
      </c>
      <c r="L406" s="9">
        <v>34073</v>
      </c>
      <c r="M406" s="13">
        <v>1.7687735557556152</v>
      </c>
      <c r="N406" s="19">
        <v>307524</v>
      </c>
      <c r="O406" s="19">
        <v>243003</v>
      </c>
      <c r="P406" s="5"/>
    </row>
    <row r="407" spans="1:16" x14ac:dyDescent="0.3">
      <c r="A407" s="5">
        <v>109530304</v>
      </c>
      <c r="B407" s="5" t="s">
        <v>236</v>
      </c>
      <c r="C407" s="5" t="s">
        <v>614</v>
      </c>
      <c r="D407" s="5" t="s">
        <v>662</v>
      </c>
      <c r="E407" s="9">
        <v>29969.06</v>
      </c>
      <c r="F407" s="9">
        <v>1192</v>
      </c>
      <c r="G407" s="9">
        <v>0</v>
      </c>
      <c r="H407" s="9">
        <v>1779795</v>
      </c>
      <c r="I407" s="9">
        <v>31161</v>
      </c>
      <c r="J407" s="13">
        <v>1.7820196151733398</v>
      </c>
      <c r="K407" s="9">
        <v>158224</v>
      </c>
      <c r="L407" s="9">
        <v>2529</v>
      </c>
      <c r="M407" s="13">
        <v>1.6243295669555664</v>
      </c>
      <c r="N407" s="19">
        <v>34565</v>
      </c>
      <c r="O407" s="19">
        <v>0</v>
      </c>
      <c r="P407" s="5"/>
    </row>
    <row r="408" spans="1:16" x14ac:dyDescent="0.3">
      <c r="A408" s="5">
        <v>109531304</v>
      </c>
      <c r="B408" s="5" t="s">
        <v>237</v>
      </c>
      <c r="C408" s="5" t="s">
        <v>614</v>
      </c>
      <c r="D408" s="5" t="s">
        <v>662</v>
      </c>
      <c r="E408" s="9">
        <v>91447.82</v>
      </c>
      <c r="F408" s="9">
        <v>0</v>
      </c>
      <c r="G408" s="9">
        <v>284189</v>
      </c>
      <c r="H408" s="9">
        <v>5436050</v>
      </c>
      <c r="I408" s="9">
        <v>375637</v>
      </c>
      <c r="J408" s="13">
        <v>7.4230504035949707</v>
      </c>
      <c r="K408" s="9">
        <v>677100</v>
      </c>
      <c r="L408" s="9">
        <v>18674</v>
      </c>
      <c r="M408" s="13">
        <v>2.8361577987670898</v>
      </c>
      <c r="N408" s="19">
        <v>133604</v>
      </c>
      <c r="O408" s="19">
        <v>125243</v>
      </c>
      <c r="P408" s="5"/>
    </row>
    <row r="409" spans="1:16" x14ac:dyDescent="0.3">
      <c r="A409" s="5">
        <v>109532804</v>
      </c>
      <c r="B409" s="5" t="s">
        <v>238</v>
      </c>
      <c r="C409" s="5" t="s">
        <v>614</v>
      </c>
      <c r="D409" s="5" t="s">
        <v>662</v>
      </c>
      <c r="E409" s="9">
        <v>76245.070000000007</v>
      </c>
      <c r="F409" s="9">
        <v>0</v>
      </c>
      <c r="G409" s="9">
        <v>134352</v>
      </c>
      <c r="H409" s="9">
        <v>3057573</v>
      </c>
      <c r="I409" s="9">
        <v>210597</v>
      </c>
      <c r="J409" s="13">
        <v>7.3972172737121582</v>
      </c>
      <c r="K409" s="9">
        <v>316186</v>
      </c>
      <c r="L409" s="9">
        <v>2620</v>
      </c>
      <c r="M409" s="13">
        <v>0.83554977178573608</v>
      </c>
      <c r="N409" s="19">
        <v>53981</v>
      </c>
      <c r="O409" s="19">
        <v>0</v>
      </c>
      <c r="P409" s="5"/>
    </row>
    <row r="410" spans="1:16" x14ac:dyDescent="0.3">
      <c r="A410" s="5">
        <v>109535504</v>
      </c>
      <c r="B410" s="5" t="s">
        <v>239</v>
      </c>
      <c r="C410" s="5" t="s">
        <v>614</v>
      </c>
      <c r="D410" s="5" t="s">
        <v>662</v>
      </c>
      <c r="E410" s="9">
        <v>82546.5</v>
      </c>
      <c r="F410" s="9">
        <v>0</v>
      </c>
      <c r="G410" s="9">
        <v>11368</v>
      </c>
      <c r="H410" s="9">
        <v>5110866</v>
      </c>
      <c r="I410" s="9">
        <v>93915</v>
      </c>
      <c r="J410" s="13">
        <v>1.8719537258148193</v>
      </c>
      <c r="K410" s="9">
        <v>529180</v>
      </c>
      <c r="L410" s="9">
        <v>13352</v>
      </c>
      <c r="M410" s="13">
        <v>2.5884597301483154</v>
      </c>
      <c r="N410" s="19">
        <v>114077</v>
      </c>
      <c r="O410" s="19">
        <v>40177</v>
      </c>
      <c r="P410" s="5"/>
    </row>
    <row r="411" spans="1:16" x14ac:dyDescent="0.3">
      <c r="A411" s="5">
        <v>109537504</v>
      </c>
      <c r="B411" s="5" t="s">
        <v>240</v>
      </c>
      <c r="C411" s="5" t="s">
        <v>614</v>
      </c>
      <c r="D411" s="5" t="s">
        <v>662</v>
      </c>
      <c r="E411" s="9">
        <v>81886.5</v>
      </c>
      <c r="F411" s="9">
        <v>0</v>
      </c>
      <c r="G411" s="9">
        <v>131176</v>
      </c>
      <c r="H411" s="9">
        <v>4564610</v>
      </c>
      <c r="I411" s="9">
        <v>213063</v>
      </c>
      <c r="J411" s="13">
        <v>4.8962588310241699</v>
      </c>
      <c r="K411" s="9">
        <v>458787</v>
      </c>
      <c r="L411" s="9">
        <v>15926</v>
      </c>
      <c r="M411" s="13">
        <v>3.5961623191833496</v>
      </c>
      <c r="N411" s="19">
        <v>107942</v>
      </c>
      <c r="O411" s="19">
        <v>0</v>
      </c>
      <c r="P411" s="5"/>
    </row>
    <row r="412" spans="1:16" x14ac:dyDescent="0.3">
      <c r="A412" s="5">
        <v>129540803</v>
      </c>
      <c r="B412" s="5" t="s">
        <v>577</v>
      </c>
      <c r="C412" s="5" t="s">
        <v>657</v>
      </c>
      <c r="D412" s="5" t="s">
        <v>662</v>
      </c>
      <c r="E412" s="9">
        <v>194890.95</v>
      </c>
      <c r="F412" s="9">
        <v>0</v>
      </c>
      <c r="G412" s="9">
        <v>515669</v>
      </c>
      <c r="H412" s="9">
        <v>10335892</v>
      </c>
      <c r="I412" s="9">
        <v>710560</v>
      </c>
      <c r="J412" s="13">
        <v>7.3821868896484375</v>
      </c>
      <c r="K412" s="9">
        <v>1899597</v>
      </c>
      <c r="L412" s="9">
        <v>34706</v>
      </c>
      <c r="M412" s="13">
        <v>1.8610203266143799</v>
      </c>
      <c r="N412" s="19">
        <v>354683</v>
      </c>
      <c r="O412" s="19">
        <v>0</v>
      </c>
      <c r="P412" s="5"/>
    </row>
    <row r="413" spans="1:16" x14ac:dyDescent="0.3">
      <c r="A413" s="5">
        <v>129544503</v>
      </c>
      <c r="B413" s="5" t="s">
        <v>578</v>
      </c>
      <c r="C413" s="5" t="s">
        <v>657</v>
      </c>
      <c r="D413" s="5" t="s">
        <v>662</v>
      </c>
      <c r="E413" s="9">
        <v>254753.68</v>
      </c>
      <c r="F413" s="9">
        <v>107879</v>
      </c>
      <c r="G413" s="9">
        <v>944898</v>
      </c>
      <c r="H413" s="9">
        <v>11554311</v>
      </c>
      <c r="I413" s="9">
        <v>1307531</v>
      </c>
      <c r="J413" s="13">
        <v>12.760408401489258</v>
      </c>
      <c r="K413" s="9">
        <v>1381697</v>
      </c>
      <c r="L413" s="9">
        <v>90654</v>
      </c>
      <c r="M413" s="13">
        <v>7.0217647552490234</v>
      </c>
      <c r="N413" s="19">
        <v>228249</v>
      </c>
      <c r="O413" s="19">
        <v>0</v>
      </c>
      <c r="P413" s="5"/>
    </row>
    <row r="414" spans="1:16" x14ac:dyDescent="0.3">
      <c r="A414" s="5">
        <v>129544703</v>
      </c>
      <c r="B414" s="5" t="s">
        <v>579</v>
      </c>
      <c r="C414" s="5" t="s">
        <v>657</v>
      </c>
      <c r="D414" s="5" t="s">
        <v>662</v>
      </c>
      <c r="E414" s="9">
        <v>224494.15</v>
      </c>
      <c r="F414" s="9">
        <v>97078</v>
      </c>
      <c r="G414" s="9">
        <v>1164538</v>
      </c>
      <c r="H414" s="9">
        <v>10028733</v>
      </c>
      <c r="I414" s="9">
        <v>1486110</v>
      </c>
      <c r="J414" s="13">
        <v>17.396413803100586</v>
      </c>
      <c r="K414" s="9">
        <v>1273914</v>
      </c>
      <c r="L414" s="9">
        <v>73379</v>
      </c>
      <c r="M414" s="13">
        <v>6.1121916770935059</v>
      </c>
      <c r="N414" s="19">
        <v>228637</v>
      </c>
      <c r="O414" s="19">
        <v>0</v>
      </c>
      <c r="P414" s="5"/>
    </row>
    <row r="415" spans="1:16" x14ac:dyDescent="0.3">
      <c r="A415" s="5">
        <v>129545003</v>
      </c>
      <c r="B415" s="5" t="s">
        <v>580</v>
      </c>
      <c r="C415" s="5" t="s">
        <v>657</v>
      </c>
      <c r="D415" s="5" t="s">
        <v>662</v>
      </c>
      <c r="E415" s="9">
        <v>231425.78</v>
      </c>
      <c r="F415" s="9">
        <v>20583</v>
      </c>
      <c r="G415" s="9">
        <v>1334681</v>
      </c>
      <c r="H415" s="9">
        <v>13030204</v>
      </c>
      <c r="I415" s="9">
        <v>1586690</v>
      </c>
      <c r="J415" s="13">
        <v>13.865408897399902</v>
      </c>
      <c r="K415" s="9">
        <v>1917583</v>
      </c>
      <c r="L415" s="9">
        <v>115767</v>
      </c>
      <c r="M415" s="13">
        <v>6.4250178337097168</v>
      </c>
      <c r="N415" s="19">
        <v>346904</v>
      </c>
      <c r="O415" s="19">
        <v>0</v>
      </c>
      <c r="P415" s="5"/>
    </row>
    <row r="416" spans="1:16" x14ac:dyDescent="0.3">
      <c r="A416" s="5">
        <v>129546003</v>
      </c>
      <c r="B416" s="5" t="s">
        <v>581</v>
      </c>
      <c r="C416" s="5" t="s">
        <v>657</v>
      </c>
      <c r="D416" s="5" t="s">
        <v>662</v>
      </c>
      <c r="E416" s="9">
        <v>128974.66</v>
      </c>
      <c r="F416" s="9">
        <v>0</v>
      </c>
      <c r="G416" s="9">
        <v>608140</v>
      </c>
      <c r="H416" s="9">
        <v>8427537</v>
      </c>
      <c r="I416" s="9">
        <v>737115</v>
      </c>
      <c r="J416" s="13">
        <v>9.5848445892333984</v>
      </c>
      <c r="K416" s="9">
        <v>1091416</v>
      </c>
      <c r="L416" s="9">
        <v>11595</v>
      </c>
      <c r="M416" s="13">
        <v>1.073789119720459</v>
      </c>
      <c r="N416" s="19">
        <v>304381</v>
      </c>
      <c r="O416" s="19">
        <v>0</v>
      </c>
      <c r="P416" s="5"/>
    </row>
    <row r="417" spans="1:16" x14ac:dyDescent="0.3">
      <c r="A417" s="5">
        <v>129546103</v>
      </c>
      <c r="B417" s="5" t="s">
        <v>582</v>
      </c>
      <c r="C417" s="5" t="s">
        <v>657</v>
      </c>
      <c r="D417" s="5" t="s">
        <v>662</v>
      </c>
      <c r="E417" s="9">
        <v>435765.48</v>
      </c>
      <c r="F417" s="9">
        <v>24117</v>
      </c>
      <c r="G417" s="9">
        <v>1895250</v>
      </c>
      <c r="H417" s="9">
        <v>20640128</v>
      </c>
      <c r="I417" s="9">
        <v>2355132</v>
      </c>
      <c r="J417" s="13">
        <v>12.880133628845215</v>
      </c>
      <c r="K417" s="9">
        <v>2646644</v>
      </c>
      <c r="L417" s="9">
        <v>125394</v>
      </c>
      <c r="M417" s="13">
        <v>4.9734854698181152</v>
      </c>
      <c r="N417" s="19">
        <v>488569</v>
      </c>
      <c r="O417" s="19">
        <v>0</v>
      </c>
      <c r="P417" s="5"/>
    </row>
    <row r="418" spans="1:16" x14ac:dyDescent="0.3">
      <c r="A418" s="5">
        <v>129546803</v>
      </c>
      <c r="B418" s="5" t="s">
        <v>583</v>
      </c>
      <c r="C418" s="5" t="s">
        <v>657</v>
      </c>
      <c r="D418" s="5" t="s">
        <v>662</v>
      </c>
      <c r="E418" s="9">
        <v>106823.64</v>
      </c>
      <c r="F418" s="9">
        <v>0</v>
      </c>
      <c r="G418" s="9">
        <v>762002</v>
      </c>
      <c r="H418" s="9">
        <v>5362767</v>
      </c>
      <c r="I418" s="9">
        <v>868826</v>
      </c>
      <c r="J418" s="13">
        <v>19.333274841308594</v>
      </c>
      <c r="K418" s="9">
        <v>853784</v>
      </c>
      <c r="L418" s="9">
        <v>37749</v>
      </c>
      <c r="M418" s="13">
        <v>4.6259045600891113</v>
      </c>
      <c r="N418" s="19">
        <v>134649</v>
      </c>
      <c r="O418" s="19">
        <v>0</v>
      </c>
      <c r="P418" s="5"/>
    </row>
    <row r="419" spans="1:16" x14ac:dyDescent="0.3">
      <c r="A419" s="5">
        <v>129547303</v>
      </c>
      <c r="B419" s="5" t="s">
        <v>586</v>
      </c>
      <c r="C419" s="5" t="s">
        <v>657</v>
      </c>
      <c r="D419" s="5" t="s">
        <v>662</v>
      </c>
      <c r="E419" s="9">
        <v>126717.29</v>
      </c>
      <c r="F419" s="9">
        <v>0</v>
      </c>
      <c r="G419" s="9">
        <v>242088</v>
      </c>
      <c r="H419" s="9">
        <v>7714497</v>
      </c>
      <c r="I419" s="9">
        <v>368805</v>
      </c>
      <c r="J419" s="13">
        <v>5.020698070526123</v>
      </c>
      <c r="K419" s="9">
        <v>1115460</v>
      </c>
      <c r="L419" s="9">
        <v>57671</v>
      </c>
      <c r="M419" s="13">
        <v>5.4520325660705566</v>
      </c>
      <c r="N419" s="19">
        <v>221391</v>
      </c>
      <c r="O419" s="19">
        <v>0</v>
      </c>
      <c r="P419" s="5"/>
    </row>
    <row r="420" spans="1:16" x14ac:dyDescent="0.3">
      <c r="A420" s="5">
        <v>129547203</v>
      </c>
      <c r="B420" s="5" t="s">
        <v>585</v>
      </c>
      <c r="C420" s="5" t="s">
        <v>657</v>
      </c>
      <c r="D420" s="5" t="s">
        <v>662</v>
      </c>
      <c r="E420" s="9">
        <v>323626.46000000002</v>
      </c>
      <c r="F420" s="9">
        <v>171331</v>
      </c>
      <c r="G420" s="9">
        <v>1721365</v>
      </c>
      <c r="H420" s="9">
        <v>13004045</v>
      </c>
      <c r="I420" s="9">
        <v>2216322</v>
      </c>
      <c r="J420" s="13">
        <v>20.544855117797852</v>
      </c>
      <c r="K420" s="9">
        <v>1245771</v>
      </c>
      <c r="L420" s="9">
        <v>71208</v>
      </c>
      <c r="M420" s="13">
        <v>6.0625100135803223</v>
      </c>
      <c r="N420" s="19">
        <v>237689</v>
      </c>
      <c r="O420" s="19">
        <v>0</v>
      </c>
      <c r="P420" s="5"/>
    </row>
    <row r="421" spans="1:16" x14ac:dyDescent="0.3">
      <c r="A421" s="5">
        <v>129547603</v>
      </c>
      <c r="B421" s="5" t="s">
        <v>587</v>
      </c>
      <c r="C421" s="5" t="s">
        <v>657</v>
      </c>
      <c r="D421" s="5" t="s">
        <v>662</v>
      </c>
      <c r="E421" s="9">
        <v>280630.37</v>
      </c>
      <c r="F421" s="9">
        <v>0</v>
      </c>
      <c r="G421" s="9">
        <v>1850170</v>
      </c>
      <c r="H421" s="9">
        <v>12298826</v>
      </c>
      <c r="I421" s="9">
        <v>2130800</v>
      </c>
      <c r="J421" s="13">
        <v>20.955886840820313</v>
      </c>
      <c r="K421" s="9">
        <v>1993751</v>
      </c>
      <c r="L421" s="9">
        <v>102739</v>
      </c>
      <c r="M421" s="13">
        <v>5.4330167770385742</v>
      </c>
      <c r="N421" s="19">
        <v>328716</v>
      </c>
      <c r="O421" s="19">
        <v>0</v>
      </c>
      <c r="P421" s="5"/>
    </row>
    <row r="422" spans="1:16" x14ac:dyDescent="0.3">
      <c r="A422" s="5">
        <v>129547803</v>
      </c>
      <c r="B422" s="5" t="s">
        <v>588</v>
      </c>
      <c r="C422" s="5" t="s">
        <v>657</v>
      </c>
      <c r="D422" s="5" t="s">
        <v>662</v>
      </c>
      <c r="E422" s="9">
        <v>65649.91</v>
      </c>
      <c r="F422" s="9">
        <v>0</v>
      </c>
      <c r="G422" s="9">
        <v>531974</v>
      </c>
      <c r="H422" s="9">
        <v>5642595</v>
      </c>
      <c r="I422" s="9">
        <v>597624</v>
      </c>
      <c r="J422" s="13">
        <v>11.845934867858887</v>
      </c>
      <c r="K422" s="9">
        <v>749412</v>
      </c>
      <c r="L422" s="9">
        <v>31203</v>
      </c>
      <c r="M422" s="13">
        <v>4.3445572853088379</v>
      </c>
      <c r="N422" s="19">
        <v>132807</v>
      </c>
      <c r="O422" s="19">
        <v>48219</v>
      </c>
      <c r="P422" s="5"/>
    </row>
    <row r="423" spans="1:16" x14ac:dyDescent="0.3">
      <c r="A423" s="5">
        <v>129548803</v>
      </c>
      <c r="B423" s="5" t="s">
        <v>589</v>
      </c>
      <c r="C423" s="5" t="s">
        <v>657</v>
      </c>
      <c r="D423" s="5" t="s">
        <v>662</v>
      </c>
      <c r="E423" s="9">
        <v>120011.33</v>
      </c>
      <c r="F423" s="9">
        <v>0</v>
      </c>
      <c r="G423" s="9">
        <v>534813</v>
      </c>
      <c r="H423" s="9">
        <v>8919985</v>
      </c>
      <c r="I423" s="9">
        <v>654824</v>
      </c>
      <c r="J423" s="13">
        <v>7.9227008819580078</v>
      </c>
      <c r="K423" s="9">
        <v>1180480</v>
      </c>
      <c r="L423" s="9">
        <v>52975</v>
      </c>
      <c r="M423" s="13">
        <v>4.6984272003173828</v>
      </c>
      <c r="N423" s="19">
        <v>228949</v>
      </c>
      <c r="O423" s="19">
        <v>0</v>
      </c>
      <c r="P423" s="5"/>
    </row>
    <row r="424" spans="1:16" x14ac:dyDescent="0.3">
      <c r="A424" s="5">
        <v>116555003</v>
      </c>
      <c r="B424" s="5" t="s">
        <v>381</v>
      </c>
      <c r="C424" s="5" t="s">
        <v>633</v>
      </c>
      <c r="D424" s="5" t="s">
        <v>662</v>
      </c>
      <c r="E424" s="9">
        <v>246567.88</v>
      </c>
      <c r="F424" s="9">
        <v>0</v>
      </c>
      <c r="G424" s="9">
        <v>898164</v>
      </c>
      <c r="H424" s="9">
        <v>11771866</v>
      </c>
      <c r="I424" s="9">
        <v>1144732</v>
      </c>
      <c r="J424" s="13">
        <v>10.771784782409668</v>
      </c>
      <c r="K424" s="9">
        <v>1854499</v>
      </c>
      <c r="L424" s="9">
        <v>59062</v>
      </c>
      <c r="M424" s="13">
        <v>3.2895612716674805</v>
      </c>
      <c r="N424" s="19">
        <v>379616</v>
      </c>
      <c r="O424" s="19">
        <v>214313</v>
      </c>
      <c r="P424" s="5"/>
    </row>
    <row r="425" spans="1:16" x14ac:dyDescent="0.3">
      <c r="A425" s="5">
        <v>116557103</v>
      </c>
      <c r="B425" s="5" t="s">
        <v>382</v>
      </c>
      <c r="C425" s="5" t="s">
        <v>633</v>
      </c>
      <c r="D425" s="5" t="s">
        <v>662</v>
      </c>
      <c r="E425" s="9">
        <v>236189.29</v>
      </c>
      <c r="F425" s="9">
        <v>0</v>
      </c>
      <c r="G425" s="9">
        <v>659016</v>
      </c>
      <c r="H425" s="9">
        <v>10438724</v>
      </c>
      <c r="I425" s="9">
        <v>895205</v>
      </c>
      <c r="J425" s="13">
        <v>9.3802404403686523</v>
      </c>
      <c r="K425" s="9">
        <v>1766108</v>
      </c>
      <c r="L425" s="9">
        <v>38293</v>
      </c>
      <c r="M425" s="13">
        <v>2.2162673473358154</v>
      </c>
      <c r="N425" s="19">
        <v>418661</v>
      </c>
      <c r="O425" s="19">
        <v>78767</v>
      </c>
      <c r="P425" s="5"/>
    </row>
    <row r="426" spans="1:16" x14ac:dyDescent="0.3">
      <c r="A426" s="5">
        <v>108561003</v>
      </c>
      <c r="B426" s="5" t="s">
        <v>214</v>
      </c>
      <c r="C426" s="5" t="s">
        <v>610</v>
      </c>
      <c r="D426" s="5" t="s">
        <v>662</v>
      </c>
      <c r="E426" s="9">
        <v>69749.649999999994</v>
      </c>
      <c r="F426" s="9">
        <v>0</v>
      </c>
      <c r="G426" s="9">
        <v>93011</v>
      </c>
      <c r="H426" s="9">
        <v>5913760</v>
      </c>
      <c r="I426" s="9">
        <v>162761</v>
      </c>
      <c r="J426" s="13">
        <v>2.830134391784668</v>
      </c>
      <c r="K426" s="9">
        <v>632862</v>
      </c>
      <c r="L426" s="9">
        <v>13317</v>
      </c>
      <c r="M426" s="13">
        <v>2.1494805812835693</v>
      </c>
      <c r="N426" s="19">
        <v>151047</v>
      </c>
      <c r="O426" s="19">
        <v>35480</v>
      </c>
      <c r="P426" s="5"/>
    </row>
    <row r="427" spans="1:16" x14ac:dyDescent="0.3">
      <c r="A427" s="5">
        <v>108561803</v>
      </c>
      <c r="B427" s="5" t="s">
        <v>215</v>
      </c>
      <c r="C427" s="5" t="s">
        <v>610</v>
      </c>
      <c r="D427" s="5" t="s">
        <v>662</v>
      </c>
      <c r="E427" s="9">
        <v>56095.51</v>
      </c>
      <c r="F427" s="9">
        <v>0</v>
      </c>
      <c r="G427" s="9">
        <v>152123</v>
      </c>
      <c r="H427" s="9">
        <v>7331990</v>
      </c>
      <c r="I427" s="9">
        <v>208219</v>
      </c>
      <c r="J427" s="13">
        <v>2.9228761196136475</v>
      </c>
      <c r="K427" s="9">
        <v>809749</v>
      </c>
      <c r="L427" s="9">
        <v>20644</v>
      </c>
      <c r="M427" s="13">
        <v>2.6161284446716309</v>
      </c>
      <c r="N427" s="19">
        <v>171816</v>
      </c>
      <c r="O427" s="19">
        <v>0</v>
      </c>
      <c r="P427" s="5"/>
    </row>
    <row r="428" spans="1:16" x14ac:dyDescent="0.3">
      <c r="A428" s="5">
        <v>108565203</v>
      </c>
      <c r="B428" s="5" t="s">
        <v>216</v>
      </c>
      <c r="C428" s="5" t="s">
        <v>610</v>
      </c>
      <c r="D428" s="5" t="s">
        <v>662</v>
      </c>
      <c r="E428" s="9">
        <v>84313.25</v>
      </c>
      <c r="F428" s="9">
        <v>0</v>
      </c>
      <c r="G428" s="9">
        <v>0</v>
      </c>
      <c r="H428" s="9">
        <v>8021248</v>
      </c>
      <c r="I428" s="9">
        <v>84313</v>
      </c>
      <c r="J428" s="13">
        <v>1.0622866153717041</v>
      </c>
      <c r="K428" s="9">
        <v>761810</v>
      </c>
      <c r="L428" s="9">
        <v>12890</v>
      </c>
      <c r="M428" s="13">
        <v>1.7211451530456543</v>
      </c>
      <c r="N428" s="19">
        <v>198784</v>
      </c>
      <c r="O428" s="19">
        <v>28554</v>
      </c>
      <c r="P428" s="5"/>
    </row>
    <row r="429" spans="1:16" x14ac:dyDescent="0.3">
      <c r="A429" s="5">
        <v>108565503</v>
      </c>
      <c r="B429" s="5" t="s">
        <v>217</v>
      </c>
      <c r="C429" s="5" t="s">
        <v>610</v>
      </c>
      <c r="D429" s="5" t="s">
        <v>662</v>
      </c>
      <c r="E429" s="9">
        <v>122474.72</v>
      </c>
      <c r="F429" s="9">
        <v>0</v>
      </c>
      <c r="G429" s="9">
        <v>305688</v>
      </c>
      <c r="H429" s="9">
        <v>9035310</v>
      </c>
      <c r="I429" s="9">
        <v>428163</v>
      </c>
      <c r="J429" s="13">
        <v>4.9745054244995117</v>
      </c>
      <c r="K429" s="9">
        <v>993312</v>
      </c>
      <c r="L429" s="9">
        <v>22759</v>
      </c>
      <c r="M429" s="13">
        <v>2.344951868057251</v>
      </c>
      <c r="N429" s="19">
        <v>225913</v>
      </c>
      <c r="O429" s="19">
        <v>0</v>
      </c>
      <c r="P429" s="5"/>
    </row>
    <row r="430" spans="1:16" x14ac:dyDescent="0.3">
      <c r="A430" s="5">
        <v>108566303</v>
      </c>
      <c r="B430" s="5" t="s">
        <v>218</v>
      </c>
      <c r="C430" s="5" t="s">
        <v>610</v>
      </c>
      <c r="D430" s="5" t="s">
        <v>662</v>
      </c>
      <c r="E430" s="9">
        <v>106503.39</v>
      </c>
      <c r="F430" s="9">
        <v>0</v>
      </c>
      <c r="G430" s="9">
        <v>0</v>
      </c>
      <c r="H430" s="9">
        <v>4427488</v>
      </c>
      <c r="I430" s="9">
        <v>106503</v>
      </c>
      <c r="J430" s="13">
        <v>2.4647853374481201</v>
      </c>
      <c r="K430" s="9">
        <v>484725</v>
      </c>
      <c r="L430" s="9">
        <v>1764</v>
      </c>
      <c r="M430" s="13">
        <v>0.36524689197540283</v>
      </c>
      <c r="N430" s="19">
        <v>73578</v>
      </c>
      <c r="O430" s="19">
        <v>0</v>
      </c>
      <c r="P430" s="5"/>
    </row>
    <row r="431" spans="1:16" x14ac:dyDescent="0.3">
      <c r="A431" s="5">
        <v>108567004</v>
      </c>
      <c r="B431" s="5" t="s">
        <v>219</v>
      </c>
      <c r="C431" s="5" t="s">
        <v>610</v>
      </c>
      <c r="D431" s="5" t="s">
        <v>662</v>
      </c>
      <c r="E431" s="9">
        <v>22512.35</v>
      </c>
      <c r="F431" s="9">
        <v>0</v>
      </c>
      <c r="G431" s="9">
        <v>0</v>
      </c>
      <c r="H431" s="9">
        <v>2120702</v>
      </c>
      <c r="I431" s="9">
        <v>22512</v>
      </c>
      <c r="J431" s="13">
        <v>1.0729247331619263</v>
      </c>
      <c r="K431" s="9">
        <v>258158</v>
      </c>
      <c r="L431" s="9">
        <v>3775</v>
      </c>
      <c r="M431" s="13">
        <v>1.4839828014373779</v>
      </c>
      <c r="N431" s="19">
        <v>52080</v>
      </c>
      <c r="O431" s="19">
        <v>72384</v>
      </c>
      <c r="P431" s="5"/>
    </row>
    <row r="432" spans="1:16" x14ac:dyDescent="0.3">
      <c r="A432" s="5">
        <v>108567204</v>
      </c>
      <c r="B432" s="5" t="s">
        <v>220</v>
      </c>
      <c r="C432" s="5" t="s">
        <v>610</v>
      </c>
      <c r="D432" s="5" t="s">
        <v>662</v>
      </c>
      <c r="E432" s="9">
        <v>41299.47</v>
      </c>
      <c r="F432" s="9">
        <v>0</v>
      </c>
      <c r="G432" s="9">
        <v>241585</v>
      </c>
      <c r="H432" s="9">
        <v>4507751</v>
      </c>
      <c r="I432" s="9">
        <v>282884</v>
      </c>
      <c r="J432" s="13">
        <v>6.6956901550292969</v>
      </c>
      <c r="K432" s="9">
        <v>475617</v>
      </c>
      <c r="L432" s="9">
        <v>15115</v>
      </c>
      <c r="M432" s="13">
        <v>3.28228759765625</v>
      </c>
      <c r="N432" s="19">
        <v>114785</v>
      </c>
      <c r="O432" s="19">
        <v>0</v>
      </c>
      <c r="P432" s="5"/>
    </row>
    <row r="433" spans="1:16" x14ac:dyDescent="0.3">
      <c r="A433" s="5">
        <v>108567404</v>
      </c>
      <c r="B433" s="5" t="s">
        <v>221</v>
      </c>
      <c r="C433" s="5" t="s">
        <v>610</v>
      </c>
      <c r="D433" s="5" t="s">
        <v>662</v>
      </c>
      <c r="E433" s="9">
        <v>28152.65</v>
      </c>
      <c r="F433" s="9">
        <v>0</v>
      </c>
      <c r="G433" s="9">
        <v>0</v>
      </c>
      <c r="H433" s="9">
        <v>1765408</v>
      </c>
      <c r="I433" s="9">
        <v>28153</v>
      </c>
      <c r="J433" s="13">
        <v>1.6205450296401978</v>
      </c>
      <c r="K433" s="9">
        <v>247343</v>
      </c>
      <c r="L433" s="9">
        <v>870</v>
      </c>
      <c r="M433" s="13">
        <v>0.35297983884811401</v>
      </c>
      <c r="N433" s="19">
        <v>35845</v>
      </c>
      <c r="O433" s="19">
        <v>0</v>
      </c>
      <c r="P433" s="5"/>
    </row>
    <row r="434" spans="1:16" x14ac:dyDescent="0.3">
      <c r="A434" s="5">
        <v>108567703</v>
      </c>
      <c r="B434" s="5" t="s">
        <v>222</v>
      </c>
      <c r="C434" s="5" t="s">
        <v>610</v>
      </c>
      <c r="D434" s="5" t="s">
        <v>662</v>
      </c>
      <c r="E434" s="9">
        <v>266708.12</v>
      </c>
      <c r="F434" s="9">
        <v>0</v>
      </c>
      <c r="G434" s="9">
        <v>221254</v>
      </c>
      <c r="H434" s="9">
        <v>10663907</v>
      </c>
      <c r="I434" s="9">
        <v>487962</v>
      </c>
      <c r="J434" s="13">
        <v>4.7952499389648438</v>
      </c>
      <c r="K434" s="9">
        <v>1792122</v>
      </c>
      <c r="L434" s="9">
        <v>49919</v>
      </c>
      <c r="M434" s="13">
        <v>2.8652803897857666</v>
      </c>
      <c r="N434" s="19">
        <v>304698</v>
      </c>
      <c r="O434" s="19">
        <v>69814</v>
      </c>
      <c r="P434" s="5"/>
    </row>
    <row r="435" spans="1:16" x14ac:dyDescent="0.3">
      <c r="A435" s="5">
        <v>108568404</v>
      </c>
      <c r="B435" s="5" t="s">
        <v>224</v>
      </c>
      <c r="C435" s="5" t="s">
        <v>610</v>
      </c>
      <c r="D435" s="5" t="s">
        <v>662</v>
      </c>
      <c r="E435" s="9">
        <v>35397.160000000003</v>
      </c>
      <c r="F435" s="9">
        <v>0</v>
      </c>
      <c r="G435" s="9">
        <v>26261</v>
      </c>
      <c r="H435" s="9">
        <v>2594614</v>
      </c>
      <c r="I435" s="9">
        <v>61658</v>
      </c>
      <c r="J435" s="13">
        <v>2.4342310428619385</v>
      </c>
      <c r="K435" s="9">
        <v>315933</v>
      </c>
      <c r="L435" s="9">
        <v>3225</v>
      </c>
      <c r="M435" s="13">
        <v>1.0313135385513306</v>
      </c>
      <c r="N435" s="19">
        <v>72367</v>
      </c>
      <c r="O435" s="19">
        <v>0</v>
      </c>
      <c r="P435" s="5"/>
    </row>
    <row r="436" spans="1:16" x14ac:dyDescent="0.3">
      <c r="A436" s="5">
        <v>108569103</v>
      </c>
      <c r="B436" s="5" t="s">
        <v>225</v>
      </c>
      <c r="C436" s="5" t="s">
        <v>610</v>
      </c>
      <c r="D436" s="5" t="s">
        <v>662</v>
      </c>
      <c r="E436" s="9">
        <v>149572.76999999999</v>
      </c>
      <c r="F436" s="9">
        <v>0</v>
      </c>
      <c r="G436" s="9">
        <v>673157</v>
      </c>
      <c r="H436" s="9">
        <v>11030015</v>
      </c>
      <c r="I436" s="9">
        <v>822730</v>
      </c>
      <c r="J436" s="13">
        <v>8.0602235794067383</v>
      </c>
      <c r="K436" s="9">
        <v>1094055</v>
      </c>
      <c r="L436" s="9">
        <v>29601</v>
      </c>
      <c r="M436" s="13">
        <v>2.7808623313903809</v>
      </c>
      <c r="N436" s="19">
        <v>241701</v>
      </c>
      <c r="O436" s="19">
        <v>0</v>
      </c>
      <c r="P436" s="5"/>
    </row>
    <row r="437" spans="1:16" x14ac:dyDescent="0.3">
      <c r="A437" s="5">
        <v>117576303</v>
      </c>
      <c r="B437" s="5" t="s">
        <v>403</v>
      </c>
      <c r="C437" s="5" t="s">
        <v>637</v>
      </c>
      <c r="D437" s="5" t="s">
        <v>662</v>
      </c>
      <c r="E437" s="9">
        <v>102168.19</v>
      </c>
      <c r="F437" s="9">
        <v>0</v>
      </c>
      <c r="G437" s="9">
        <v>0</v>
      </c>
      <c r="H437" s="9">
        <v>3657502</v>
      </c>
      <c r="I437" s="9">
        <v>102168</v>
      </c>
      <c r="J437" s="13">
        <v>2.8736541271209717</v>
      </c>
      <c r="K437" s="9">
        <v>463409</v>
      </c>
      <c r="L437" s="9">
        <v>7259</v>
      </c>
      <c r="M437" s="13">
        <v>1.591362476348877</v>
      </c>
      <c r="N437" s="19">
        <v>51245</v>
      </c>
      <c r="O437" s="19">
        <v>0</v>
      </c>
      <c r="P437" s="5"/>
    </row>
    <row r="438" spans="1:16" x14ac:dyDescent="0.3">
      <c r="A438" s="5">
        <v>119581003</v>
      </c>
      <c r="B438" s="5" t="s">
        <v>433</v>
      </c>
      <c r="C438" s="5" t="s">
        <v>642</v>
      </c>
      <c r="D438" s="5" t="s">
        <v>662</v>
      </c>
      <c r="E438" s="9">
        <v>136760.88</v>
      </c>
      <c r="F438" s="9">
        <v>0</v>
      </c>
      <c r="G438" s="9">
        <v>49336</v>
      </c>
      <c r="H438" s="9">
        <v>7901304</v>
      </c>
      <c r="I438" s="9">
        <v>186097</v>
      </c>
      <c r="J438" s="13">
        <v>2.4120805263519287</v>
      </c>
      <c r="K438" s="9">
        <v>891464</v>
      </c>
      <c r="L438" s="9">
        <v>19685</v>
      </c>
      <c r="M438" s="13">
        <v>2.2580263614654541</v>
      </c>
      <c r="N438" s="19">
        <v>203272</v>
      </c>
      <c r="O438" s="19">
        <v>0</v>
      </c>
      <c r="P438" s="5"/>
    </row>
    <row r="439" spans="1:16" x14ac:dyDescent="0.3">
      <c r="A439" s="5">
        <v>119582503</v>
      </c>
      <c r="B439" s="5" t="s">
        <v>434</v>
      </c>
      <c r="C439" s="5" t="s">
        <v>642</v>
      </c>
      <c r="D439" s="5" t="s">
        <v>662</v>
      </c>
      <c r="E439" s="9">
        <v>97704.33</v>
      </c>
      <c r="F439" s="9">
        <v>0</v>
      </c>
      <c r="G439" s="9">
        <v>206142</v>
      </c>
      <c r="H439" s="9">
        <v>7860554</v>
      </c>
      <c r="I439" s="9">
        <v>303846</v>
      </c>
      <c r="J439" s="13">
        <v>4.0208778381347656</v>
      </c>
      <c r="K439" s="9">
        <v>1150598</v>
      </c>
      <c r="L439" s="9">
        <v>15898</v>
      </c>
      <c r="M439" s="13">
        <v>1.4010751247406006</v>
      </c>
      <c r="N439" s="19">
        <v>226601</v>
      </c>
      <c r="O439" s="19">
        <v>0</v>
      </c>
      <c r="P439" s="5"/>
    </row>
    <row r="440" spans="1:16" x14ac:dyDescent="0.3">
      <c r="A440" s="5">
        <v>119583003</v>
      </c>
      <c r="B440" s="5" t="s">
        <v>435</v>
      </c>
      <c r="C440" s="5" t="s">
        <v>642</v>
      </c>
      <c r="D440" s="5" t="s">
        <v>662</v>
      </c>
      <c r="E440" s="9">
        <v>95515.66</v>
      </c>
      <c r="F440" s="9">
        <v>0</v>
      </c>
      <c r="G440" s="9">
        <v>141430</v>
      </c>
      <c r="H440" s="9">
        <v>4471357</v>
      </c>
      <c r="I440" s="9">
        <v>236946</v>
      </c>
      <c r="J440" s="13">
        <v>5.5957250595092773</v>
      </c>
      <c r="K440" s="9">
        <v>674046</v>
      </c>
      <c r="L440" s="9">
        <v>33617</v>
      </c>
      <c r="M440" s="13">
        <v>5.2491378784179688</v>
      </c>
      <c r="N440" s="19">
        <v>121293</v>
      </c>
      <c r="O440" s="19">
        <v>0</v>
      </c>
      <c r="P440" s="5"/>
    </row>
    <row r="441" spans="1:16" x14ac:dyDescent="0.3">
      <c r="A441" s="5">
        <v>119584503</v>
      </c>
      <c r="B441" s="5" t="s">
        <v>436</v>
      </c>
      <c r="C441" s="5" t="s">
        <v>642</v>
      </c>
      <c r="D441" s="5" t="s">
        <v>662</v>
      </c>
      <c r="E441" s="9">
        <v>112780.44</v>
      </c>
      <c r="F441" s="9">
        <v>0</v>
      </c>
      <c r="G441" s="9">
        <v>0</v>
      </c>
      <c r="H441" s="9">
        <v>8608033</v>
      </c>
      <c r="I441" s="9">
        <v>112780</v>
      </c>
      <c r="J441" s="13">
        <v>1.3275649547576904</v>
      </c>
      <c r="K441" s="9">
        <v>1266046</v>
      </c>
      <c r="L441" s="9">
        <v>12724</v>
      </c>
      <c r="M441" s="13">
        <v>1.0152219533920288</v>
      </c>
      <c r="N441" s="19">
        <v>290716</v>
      </c>
      <c r="O441" s="19">
        <v>0</v>
      </c>
      <c r="P441" s="5"/>
    </row>
    <row r="442" spans="1:16" x14ac:dyDescent="0.3">
      <c r="A442" s="5">
        <v>119584603</v>
      </c>
      <c r="B442" s="5" t="s">
        <v>437</v>
      </c>
      <c r="C442" s="5" t="s">
        <v>642</v>
      </c>
      <c r="D442" s="5" t="s">
        <v>662</v>
      </c>
      <c r="E442" s="9">
        <v>67952.28</v>
      </c>
      <c r="F442" s="9">
        <v>0</v>
      </c>
      <c r="G442" s="9">
        <v>0</v>
      </c>
      <c r="H442" s="9">
        <v>5979206</v>
      </c>
      <c r="I442" s="9">
        <v>67952</v>
      </c>
      <c r="J442" s="13">
        <v>1.1495361328125</v>
      </c>
      <c r="K442" s="9">
        <v>899062</v>
      </c>
      <c r="L442" s="9">
        <v>5911</v>
      </c>
      <c r="M442" s="13">
        <v>0.66181421279907227</v>
      </c>
      <c r="N442" s="19">
        <v>191469</v>
      </c>
      <c r="O442" s="19">
        <v>0</v>
      </c>
      <c r="P442" s="5"/>
    </row>
    <row r="443" spans="1:16" x14ac:dyDescent="0.3">
      <c r="A443" s="5">
        <v>119586503</v>
      </c>
      <c r="B443" s="5" t="s">
        <v>439</v>
      </c>
      <c r="C443" s="5" t="s">
        <v>642</v>
      </c>
      <c r="D443" s="5" t="s">
        <v>662</v>
      </c>
      <c r="E443" s="9">
        <v>171677.05</v>
      </c>
      <c r="F443" s="9">
        <v>0</v>
      </c>
      <c r="G443" s="9">
        <v>19619</v>
      </c>
      <c r="H443" s="9">
        <v>8396076</v>
      </c>
      <c r="I443" s="9">
        <v>191296</v>
      </c>
      <c r="J443" s="13">
        <v>2.3315188884735107</v>
      </c>
      <c r="K443" s="9">
        <v>1266082</v>
      </c>
      <c r="L443" s="9">
        <v>35658</v>
      </c>
      <c r="M443" s="13">
        <v>2.8980255126953125</v>
      </c>
      <c r="N443" s="19">
        <v>192774</v>
      </c>
      <c r="O443" s="19">
        <v>0</v>
      </c>
      <c r="P443" s="5"/>
    </row>
    <row r="444" spans="1:16" x14ac:dyDescent="0.3">
      <c r="A444" s="5">
        <v>117596003</v>
      </c>
      <c r="B444" s="5" t="s">
        <v>404</v>
      </c>
      <c r="C444" s="5" t="s">
        <v>638</v>
      </c>
      <c r="D444" s="5" t="s">
        <v>662</v>
      </c>
      <c r="E444" s="9">
        <v>327478.03999999998</v>
      </c>
      <c r="F444" s="9">
        <v>0</v>
      </c>
      <c r="G444" s="9">
        <v>1613530</v>
      </c>
      <c r="H444" s="9">
        <v>17371446</v>
      </c>
      <c r="I444" s="9">
        <v>1941008</v>
      </c>
      <c r="J444" s="13">
        <v>12.579085350036621</v>
      </c>
      <c r="K444" s="9">
        <v>2128925</v>
      </c>
      <c r="L444" s="9">
        <v>66457</v>
      </c>
      <c r="M444" s="13">
        <v>3.2222075462341309</v>
      </c>
      <c r="N444" s="19">
        <v>446252</v>
      </c>
      <c r="O444" s="19">
        <v>97621</v>
      </c>
      <c r="P444" s="5"/>
    </row>
    <row r="445" spans="1:16" x14ac:dyDescent="0.3">
      <c r="A445" s="5">
        <v>117597003</v>
      </c>
      <c r="B445" s="5" t="s">
        <v>405</v>
      </c>
      <c r="C445" s="5" t="s">
        <v>638</v>
      </c>
      <c r="D445" s="5" t="s">
        <v>662</v>
      </c>
      <c r="E445" s="9">
        <v>196536.77</v>
      </c>
      <c r="F445" s="9">
        <v>0</v>
      </c>
      <c r="G445" s="9">
        <v>787858</v>
      </c>
      <c r="H445" s="9">
        <v>11403012</v>
      </c>
      <c r="I445" s="9">
        <v>984395</v>
      </c>
      <c r="J445" s="13">
        <v>9.4484233856201172</v>
      </c>
      <c r="K445" s="9">
        <v>1669151</v>
      </c>
      <c r="L445" s="9">
        <v>47731</v>
      </c>
      <c r="M445" s="13">
        <v>2.9437775611877441</v>
      </c>
      <c r="N445" s="19">
        <v>340919</v>
      </c>
      <c r="O445" s="19">
        <v>79619</v>
      </c>
      <c r="P445" s="5"/>
    </row>
    <row r="446" spans="1:16" x14ac:dyDescent="0.3">
      <c r="A446" s="5">
        <v>117598503</v>
      </c>
      <c r="B446" s="5" t="s">
        <v>406</v>
      </c>
      <c r="C446" s="5" t="s">
        <v>638</v>
      </c>
      <c r="D446" s="5" t="s">
        <v>662</v>
      </c>
      <c r="E446" s="9">
        <v>173008.49</v>
      </c>
      <c r="F446" s="9">
        <v>0</v>
      </c>
      <c r="G446" s="9">
        <v>666163</v>
      </c>
      <c r="H446" s="9">
        <v>8298534</v>
      </c>
      <c r="I446" s="9">
        <v>839171</v>
      </c>
      <c r="J446" s="13">
        <v>11.24990177154541</v>
      </c>
      <c r="K446" s="9">
        <v>1218716</v>
      </c>
      <c r="L446" s="9">
        <v>28727</v>
      </c>
      <c r="M446" s="13">
        <v>2.4140558242797852</v>
      </c>
      <c r="N446" s="19">
        <v>219909</v>
      </c>
      <c r="O446" s="19">
        <v>30724</v>
      </c>
      <c r="P446" s="5"/>
    </row>
    <row r="447" spans="1:16" x14ac:dyDescent="0.3">
      <c r="A447" s="5">
        <v>116604003</v>
      </c>
      <c r="B447" s="5" t="s">
        <v>383</v>
      </c>
      <c r="C447" s="5" t="s">
        <v>634</v>
      </c>
      <c r="D447" s="5" t="s">
        <v>662</v>
      </c>
      <c r="E447" s="9">
        <v>280814.05</v>
      </c>
      <c r="F447" s="9">
        <v>0</v>
      </c>
      <c r="G447" s="9">
        <v>61488</v>
      </c>
      <c r="H447" s="9">
        <v>6166610</v>
      </c>
      <c r="I447" s="9">
        <v>342302</v>
      </c>
      <c r="J447" s="13">
        <v>5.8771271705627441</v>
      </c>
      <c r="K447" s="9">
        <v>1293829</v>
      </c>
      <c r="L447" s="9">
        <v>29424</v>
      </c>
      <c r="M447" s="13">
        <v>2.3271024227142334</v>
      </c>
      <c r="N447" s="19">
        <v>168400</v>
      </c>
      <c r="O447" s="19">
        <v>0</v>
      </c>
      <c r="P447" s="5"/>
    </row>
    <row r="448" spans="1:16" x14ac:dyDescent="0.3">
      <c r="A448" s="5">
        <v>116605003</v>
      </c>
      <c r="B448" s="5" t="s">
        <v>384</v>
      </c>
      <c r="C448" s="5" t="s">
        <v>634</v>
      </c>
      <c r="D448" s="5" t="s">
        <v>662</v>
      </c>
      <c r="E448" s="9">
        <v>217298.18</v>
      </c>
      <c r="F448" s="9">
        <v>0</v>
      </c>
      <c r="G448" s="9">
        <v>314808</v>
      </c>
      <c r="H448" s="9">
        <v>10215236</v>
      </c>
      <c r="I448" s="9">
        <v>532106</v>
      </c>
      <c r="J448" s="13">
        <v>5.4951858520507813</v>
      </c>
      <c r="K448" s="9">
        <v>1550342</v>
      </c>
      <c r="L448" s="9">
        <v>19386</v>
      </c>
      <c r="M448" s="13">
        <v>1.2662676572799683</v>
      </c>
      <c r="N448" s="19">
        <v>354755</v>
      </c>
      <c r="O448" s="19">
        <v>103287</v>
      </c>
      <c r="P448" s="5"/>
    </row>
    <row r="449" spans="1:16" x14ac:dyDescent="0.3">
      <c r="A449" s="5">
        <v>106611303</v>
      </c>
      <c r="B449" s="5" t="s">
        <v>160</v>
      </c>
      <c r="C449" s="5" t="s">
        <v>605</v>
      </c>
      <c r="D449" s="5" t="s">
        <v>662</v>
      </c>
      <c r="E449" s="9">
        <v>119779.71</v>
      </c>
      <c r="F449" s="9">
        <v>0</v>
      </c>
      <c r="G449" s="9">
        <v>620766</v>
      </c>
      <c r="H449" s="9">
        <v>8463609</v>
      </c>
      <c r="I449" s="9">
        <v>740546</v>
      </c>
      <c r="J449" s="13">
        <v>9.5887603759765625</v>
      </c>
      <c r="K449" s="9">
        <v>1084036</v>
      </c>
      <c r="L449" s="9">
        <v>38125</v>
      </c>
      <c r="M449" s="13">
        <v>3.6451475620269775</v>
      </c>
      <c r="N449" s="19">
        <v>207812</v>
      </c>
      <c r="O449" s="19">
        <v>0</v>
      </c>
      <c r="P449" s="5"/>
    </row>
    <row r="450" spans="1:16" x14ac:dyDescent="0.3">
      <c r="A450" s="5">
        <v>106612203</v>
      </c>
      <c r="B450" s="5" t="s">
        <v>161</v>
      </c>
      <c r="C450" s="5" t="s">
        <v>605</v>
      </c>
      <c r="D450" s="5" t="s">
        <v>662</v>
      </c>
      <c r="E450" s="9">
        <v>176175.39</v>
      </c>
      <c r="F450" s="9">
        <v>0</v>
      </c>
      <c r="G450" s="9">
        <v>929697</v>
      </c>
      <c r="H450" s="9">
        <v>14581992</v>
      </c>
      <c r="I450" s="9">
        <v>1105872</v>
      </c>
      <c r="J450" s="13">
        <v>8.2061605453491211</v>
      </c>
      <c r="K450" s="9">
        <v>2105440</v>
      </c>
      <c r="L450" s="9">
        <v>86589</v>
      </c>
      <c r="M450" s="13">
        <v>4.2890238761901855</v>
      </c>
      <c r="N450" s="19">
        <v>382881</v>
      </c>
      <c r="O450" s="19">
        <v>0</v>
      </c>
      <c r="P450" s="5"/>
    </row>
    <row r="451" spans="1:16" x14ac:dyDescent="0.3">
      <c r="A451" s="5">
        <v>106616203</v>
      </c>
      <c r="B451" s="5" t="s">
        <v>162</v>
      </c>
      <c r="C451" s="5" t="s">
        <v>605</v>
      </c>
      <c r="D451" s="5" t="s">
        <v>662</v>
      </c>
      <c r="E451" s="9">
        <v>260679.46</v>
      </c>
      <c r="F451" s="9">
        <v>0</v>
      </c>
      <c r="G451" s="9">
        <v>659343</v>
      </c>
      <c r="H451" s="9">
        <v>17621958</v>
      </c>
      <c r="I451" s="9">
        <v>920022</v>
      </c>
      <c r="J451" s="13">
        <v>5.5084753036499023</v>
      </c>
      <c r="K451" s="9">
        <v>1967611</v>
      </c>
      <c r="L451" s="9">
        <v>57982</v>
      </c>
      <c r="M451" s="13">
        <v>3.0362966060638428</v>
      </c>
      <c r="N451" s="19">
        <v>486703</v>
      </c>
      <c r="O451" s="19">
        <v>0</v>
      </c>
      <c r="P451" s="5"/>
    </row>
    <row r="452" spans="1:16" x14ac:dyDescent="0.3">
      <c r="A452" s="5">
        <v>106617203</v>
      </c>
      <c r="B452" s="5" t="s">
        <v>163</v>
      </c>
      <c r="C452" s="5" t="s">
        <v>605</v>
      </c>
      <c r="D452" s="5" t="s">
        <v>662</v>
      </c>
      <c r="E452" s="9">
        <v>347631.81</v>
      </c>
      <c r="F452" s="9">
        <v>0</v>
      </c>
      <c r="G452" s="9">
        <v>1108343</v>
      </c>
      <c r="H452" s="9">
        <v>18342519</v>
      </c>
      <c r="I452" s="9">
        <v>1455975</v>
      </c>
      <c r="J452" s="13">
        <v>8.6221017837524414</v>
      </c>
      <c r="K452" s="9">
        <v>2075542</v>
      </c>
      <c r="L452" s="9">
        <v>57720</v>
      </c>
      <c r="M452" s="13">
        <v>2.8605101108551025</v>
      </c>
      <c r="N452" s="19">
        <v>434788</v>
      </c>
      <c r="O452" s="19">
        <v>5874</v>
      </c>
      <c r="P452" s="5"/>
    </row>
    <row r="453" spans="1:16" x14ac:dyDescent="0.3">
      <c r="A453" s="5">
        <v>106618603</v>
      </c>
      <c r="B453" s="5" t="s">
        <v>164</v>
      </c>
      <c r="C453" s="5" t="s">
        <v>605</v>
      </c>
      <c r="D453" s="5" t="s">
        <v>662</v>
      </c>
      <c r="E453" s="9">
        <v>98971.13</v>
      </c>
      <c r="F453" s="9">
        <v>0</v>
      </c>
      <c r="G453" s="9">
        <v>153499</v>
      </c>
      <c r="H453" s="9">
        <v>7655727</v>
      </c>
      <c r="I453" s="9">
        <v>252470</v>
      </c>
      <c r="J453" s="13">
        <v>3.4102556705474854</v>
      </c>
      <c r="K453" s="9">
        <v>825526</v>
      </c>
      <c r="L453" s="9">
        <v>23020</v>
      </c>
      <c r="M453" s="13">
        <v>2.8685142993927002</v>
      </c>
      <c r="N453" s="19">
        <v>195288</v>
      </c>
      <c r="O453" s="19">
        <v>0</v>
      </c>
      <c r="P453" s="5"/>
    </row>
    <row r="454" spans="1:16" x14ac:dyDescent="0.3">
      <c r="A454" s="5">
        <v>105628302</v>
      </c>
      <c r="B454" s="5" t="s">
        <v>145</v>
      </c>
      <c r="C454" s="5" t="s">
        <v>600</v>
      </c>
      <c r="D454" s="5" t="s">
        <v>662</v>
      </c>
      <c r="E454" s="9">
        <v>479857.11</v>
      </c>
      <c r="F454" s="9">
        <v>0</v>
      </c>
      <c r="G454" s="9">
        <v>790298</v>
      </c>
      <c r="H454" s="9">
        <v>30090284</v>
      </c>
      <c r="I454" s="9">
        <v>1270156</v>
      </c>
      <c r="J454" s="13">
        <v>4.4071836471557617</v>
      </c>
      <c r="K454" s="9">
        <v>5219564</v>
      </c>
      <c r="L454" s="9">
        <v>174497</v>
      </c>
      <c r="M454" s="13">
        <v>3.4587647914886475</v>
      </c>
      <c r="N454" s="19">
        <v>1023439</v>
      </c>
      <c r="O454" s="19">
        <v>0</v>
      </c>
      <c r="P454" s="5"/>
    </row>
    <row r="455" spans="1:16" x14ac:dyDescent="0.3">
      <c r="A455" s="5">
        <v>101630504</v>
      </c>
      <c r="B455" s="5" t="s">
        <v>30</v>
      </c>
      <c r="C455" s="5" t="s">
        <v>593</v>
      </c>
      <c r="D455" s="5" t="s">
        <v>662</v>
      </c>
      <c r="E455" s="9">
        <v>36715.81</v>
      </c>
      <c r="F455" s="9">
        <v>0</v>
      </c>
      <c r="G455" s="9">
        <v>0</v>
      </c>
      <c r="H455" s="9">
        <v>4674681</v>
      </c>
      <c r="I455" s="9">
        <v>36716</v>
      </c>
      <c r="J455" s="13">
        <v>0.79164028167724609</v>
      </c>
      <c r="K455" s="9">
        <v>633110</v>
      </c>
      <c r="L455" s="9">
        <v>6417</v>
      </c>
      <c r="M455" s="13">
        <v>1.0239462852478027</v>
      </c>
      <c r="N455" s="19">
        <v>105057</v>
      </c>
      <c r="O455" s="19">
        <v>8477</v>
      </c>
      <c r="P455" s="5"/>
    </row>
    <row r="456" spans="1:16" x14ac:dyDescent="0.3">
      <c r="A456" s="5">
        <v>101630903</v>
      </c>
      <c r="B456" s="5" t="s">
        <v>31</v>
      </c>
      <c r="C456" s="5" t="s">
        <v>593</v>
      </c>
      <c r="D456" s="5" t="s">
        <v>662</v>
      </c>
      <c r="E456" s="9">
        <v>120917.99</v>
      </c>
      <c r="F456" s="9">
        <v>0</v>
      </c>
      <c r="G456" s="9">
        <v>577107</v>
      </c>
      <c r="H456" s="9">
        <v>8158314</v>
      </c>
      <c r="I456" s="9">
        <v>698025</v>
      </c>
      <c r="J456" s="13">
        <v>9.3565406799316406</v>
      </c>
      <c r="K456" s="9">
        <v>1001862</v>
      </c>
      <c r="L456" s="9">
        <v>31081</v>
      </c>
      <c r="M456" s="13">
        <v>3.2016489505767822</v>
      </c>
      <c r="N456" s="19">
        <v>210735</v>
      </c>
      <c r="O456" s="19">
        <v>0</v>
      </c>
      <c r="P456" s="5"/>
    </row>
    <row r="457" spans="1:16" x14ac:dyDescent="0.3">
      <c r="A457" s="5">
        <v>101631003</v>
      </c>
      <c r="B457" s="5" t="s">
        <v>32</v>
      </c>
      <c r="C457" s="5" t="s">
        <v>593</v>
      </c>
      <c r="D457" s="5" t="s">
        <v>662</v>
      </c>
      <c r="E457" s="9">
        <v>88489.14</v>
      </c>
      <c r="F457" s="9">
        <v>0</v>
      </c>
      <c r="G457" s="9">
        <v>405744</v>
      </c>
      <c r="H457" s="9">
        <v>9973865</v>
      </c>
      <c r="I457" s="9">
        <v>494233</v>
      </c>
      <c r="J457" s="13">
        <v>5.2136306762695313</v>
      </c>
      <c r="K457" s="9">
        <v>1293352</v>
      </c>
      <c r="L457" s="9">
        <v>35029</v>
      </c>
      <c r="M457" s="13">
        <v>2.7837843894958496</v>
      </c>
      <c r="N457" s="19">
        <v>252070</v>
      </c>
      <c r="O457" s="19">
        <v>0</v>
      </c>
      <c r="P457" s="5"/>
    </row>
    <row r="458" spans="1:16" x14ac:dyDescent="0.3">
      <c r="A458" s="5">
        <v>101631203</v>
      </c>
      <c r="B458" s="5" t="s">
        <v>33</v>
      </c>
      <c r="C458" s="5" t="s">
        <v>593</v>
      </c>
      <c r="D458" s="5" t="s">
        <v>662</v>
      </c>
      <c r="E458" s="9">
        <v>82237.98</v>
      </c>
      <c r="F458" s="9">
        <v>0</v>
      </c>
      <c r="G458" s="9">
        <v>112892</v>
      </c>
      <c r="H458" s="9">
        <v>7167340</v>
      </c>
      <c r="I458" s="9">
        <v>195130</v>
      </c>
      <c r="J458" s="13">
        <v>2.7986822128295898</v>
      </c>
      <c r="K458" s="9">
        <v>1034526</v>
      </c>
      <c r="L458" s="9">
        <v>21131</v>
      </c>
      <c r="M458" s="13">
        <v>2.0851690769195557</v>
      </c>
      <c r="N458" s="19">
        <v>239888</v>
      </c>
      <c r="O458" s="19">
        <v>0</v>
      </c>
      <c r="P458" s="5"/>
    </row>
    <row r="459" spans="1:16" x14ac:dyDescent="0.3">
      <c r="A459" s="5">
        <v>101631503</v>
      </c>
      <c r="B459" s="5" t="s">
        <v>34</v>
      </c>
      <c r="C459" s="5" t="s">
        <v>593</v>
      </c>
      <c r="D459" s="5" t="s">
        <v>662</v>
      </c>
      <c r="E459" s="9">
        <v>118384.99</v>
      </c>
      <c r="F459" s="9">
        <v>0</v>
      </c>
      <c r="G459" s="9">
        <v>469450</v>
      </c>
      <c r="H459" s="9">
        <v>7519794</v>
      </c>
      <c r="I459" s="9">
        <v>587835</v>
      </c>
      <c r="J459" s="13">
        <v>8.4800701141357422</v>
      </c>
      <c r="K459" s="9">
        <v>801721</v>
      </c>
      <c r="L459" s="9">
        <v>23830</v>
      </c>
      <c r="M459" s="13">
        <v>3.0634112358093262</v>
      </c>
      <c r="N459" s="19">
        <v>173671</v>
      </c>
      <c r="O459" s="19">
        <v>0</v>
      </c>
      <c r="P459" s="5"/>
    </row>
    <row r="460" spans="1:16" x14ac:dyDescent="0.3">
      <c r="A460" s="5">
        <v>101631703</v>
      </c>
      <c r="B460" s="5" t="s">
        <v>35</v>
      </c>
      <c r="C460" s="5" t="s">
        <v>593</v>
      </c>
      <c r="D460" s="5" t="s">
        <v>662</v>
      </c>
      <c r="E460" s="9">
        <v>386157.11</v>
      </c>
      <c r="F460" s="9">
        <v>0</v>
      </c>
      <c r="G460" s="9">
        <v>142310</v>
      </c>
      <c r="H460" s="9">
        <v>14967388</v>
      </c>
      <c r="I460" s="9">
        <v>528467</v>
      </c>
      <c r="J460" s="13">
        <v>3.6600172519683838</v>
      </c>
      <c r="K460" s="9">
        <v>2593477</v>
      </c>
      <c r="L460" s="9">
        <v>52207</v>
      </c>
      <c r="M460" s="13">
        <v>2.0543665885925293</v>
      </c>
      <c r="N460" s="19">
        <v>537616</v>
      </c>
      <c r="O460" s="19">
        <v>0</v>
      </c>
      <c r="P460" s="5"/>
    </row>
    <row r="461" spans="1:16" x14ac:dyDescent="0.3">
      <c r="A461" s="5">
        <v>101631803</v>
      </c>
      <c r="B461" s="5" t="s">
        <v>36</v>
      </c>
      <c r="C461" s="5" t="s">
        <v>593</v>
      </c>
      <c r="D461" s="5" t="s">
        <v>662</v>
      </c>
      <c r="E461" s="9">
        <v>272198.52</v>
      </c>
      <c r="F461" s="9">
        <v>62715</v>
      </c>
      <c r="G461" s="9">
        <v>1271326</v>
      </c>
      <c r="H461" s="9">
        <v>12372710</v>
      </c>
      <c r="I461" s="9">
        <v>1606240</v>
      </c>
      <c r="J461" s="13">
        <v>14.918910026550293</v>
      </c>
      <c r="K461" s="9">
        <v>1558646</v>
      </c>
      <c r="L461" s="9">
        <v>56735</v>
      </c>
      <c r="M461" s="13">
        <v>3.7775206565856934</v>
      </c>
      <c r="N461" s="19">
        <v>321336</v>
      </c>
      <c r="O461" s="19">
        <v>0</v>
      </c>
      <c r="P461" s="5"/>
    </row>
    <row r="462" spans="1:16" x14ac:dyDescent="0.3">
      <c r="A462" s="5">
        <v>101631903</v>
      </c>
      <c r="B462" s="5" t="s">
        <v>37</v>
      </c>
      <c r="C462" s="5" t="s">
        <v>593</v>
      </c>
      <c r="D462" s="5" t="s">
        <v>662</v>
      </c>
      <c r="E462" s="9">
        <v>68877.149999999994</v>
      </c>
      <c r="F462" s="9">
        <v>0</v>
      </c>
      <c r="G462" s="9">
        <v>152485</v>
      </c>
      <c r="H462" s="9">
        <v>5465731</v>
      </c>
      <c r="I462" s="9">
        <v>221362</v>
      </c>
      <c r="J462" s="13">
        <v>4.2209463119506836</v>
      </c>
      <c r="K462" s="9">
        <v>808385</v>
      </c>
      <c r="L462" s="9">
        <v>19782</v>
      </c>
      <c r="M462" s="13">
        <v>2.5084865093231201</v>
      </c>
      <c r="N462" s="19">
        <v>178652</v>
      </c>
      <c r="O462" s="19">
        <v>0</v>
      </c>
      <c r="P462" s="5"/>
    </row>
    <row r="463" spans="1:16" x14ac:dyDescent="0.3">
      <c r="A463" s="5">
        <v>101632403</v>
      </c>
      <c r="B463" s="5" t="s">
        <v>38</v>
      </c>
      <c r="C463" s="5" t="s">
        <v>593</v>
      </c>
      <c r="D463" s="5" t="s">
        <v>662</v>
      </c>
      <c r="E463" s="9">
        <v>72191.83</v>
      </c>
      <c r="F463" s="9">
        <v>0</v>
      </c>
      <c r="G463" s="9">
        <v>27363</v>
      </c>
      <c r="H463" s="9">
        <v>7176329</v>
      </c>
      <c r="I463" s="9">
        <v>99555</v>
      </c>
      <c r="J463" s="13">
        <v>1.4067850112915039</v>
      </c>
      <c r="K463" s="9">
        <v>963492</v>
      </c>
      <c r="L463" s="9">
        <v>22367</v>
      </c>
      <c r="M463" s="13">
        <v>2.3766236305236816</v>
      </c>
      <c r="N463" s="19">
        <v>186506</v>
      </c>
      <c r="O463" s="19">
        <v>107184</v>
      </c>
      <c r="P463" s="5"/>
    </row>
    <row r="464" spans="1:16" x14ac:dyDescent="0.3">
      <c r="A464" s="5">
        <v>101633903</v>
      </c>
      <c r="B464" s="5" t="s">
        <v>39</v>
      </c>
      <c r="C464" s="5" t="s">
        <v>593</v>
      </c>
      <c r="D464" s="5" t="s">
        <v>662</v>
      </c>
      <c r="E464" s="9">
        <v>110670.85</v>
      </c>
      <c r="F464" s="9">
        <v>0</v>
      </c>
      <c r="G464" s="9">
        <v>98362</v>
      </c>
      <c r="H464" s="9">
        <v>11347054</v>
      </c>
      <c r="I464" s="9">
        <v>209033</v>
      </c>
      <c r="J464" s="13">
        <v>1.8767516613006592</v>
      </c>
      <c r="K464" s="9">
        <v>1655372</v>
      </c>
      <c r="L464" s="9">
        <v>32835</v>
      </c>
      <c r="M464" s="13">
        <v>2.0236825942993164</v>
      </c>
      <c r="N464" s="19">
        <v>339263</v>
      </c>
      <c r="O464" s="19">
        <v>150314</v>
      </c>
      <c r="P464" s="5"/>
    </row>
    <row r="465" spans="1:16" x14ac:dyDescent="0.3">
      <c r="A465" s="5">
        <v>101636503</v>
      </c>
      <c r="B465" s="5" t="s">
        <v>41</v>
      </c>
      <c r="C465" s="5" t="s">
        <v>593</v>
      </c>
      <c r="D465" s="5" t="s">
        <v>662</v>
      </c>
      <c r="E465" s="9">
        <v>146829.23000000001</v>
      </c>
      <c r="F465" s="9">
        <v>0</v>
      </c>
      <c r="G465" s="9">
        <v>0</v>
      </c>
      <c r="H465" s="9">
        <v>6785907</v>
      </c>
      <c r="I465" s="9">
        <v>146829</v>
      </c>
      <c r="J465" s="13">
        <v>2.2115871906280518</v>
      </c>
      <c r="K465" s="9">
        <v>1791654</v>
      </c>
      <c r="L465" s="9">
        <v>32262</v>
      </c>
      <c r="M465" s="13">
        <v>1.8337016105651855</v>
      </c>
      <c r="N465" s="19">
        <v>335813</v>
      </c>
      <c r="O465" s="19">
        <v>0</v>
      </c>
      <c r="P465" s="5"/>
    </row>
    <row r="466" spans="1:16" x14ac:dyDescent="0.3">
      <c r="A466" s="5">
        <v>101637002</v>
      </c>
      <c r="B466" s="5" t="s">
        <v>42</v>
      </c>
      <c r="C466" s="5" t="s">
        <v>593</v>
      </c>
      <c r="D466" s="5" t="s">
        <v>662</v>
      </c>
      <c r="E466" s="9">
        <v>230764.95</v>
      </c>
      <c r="F466" s="9">
        <v>0</v>
      </c>
      <c r="G466" s="9">
        <v>2057491</v>
      </c>
      <c r="H466" s="9">
        <v>17027592</v>
      </c>
      <c r="I466" s="9">
        <v>2288256</v>
      </c>
      <c r="J466" s="13">
        <v>15.524824142456055</v>
      </c>
      <c r="K466" s="9">
        <v>2573088</v>
      </c>
      <c r="L466" s="9">
        <v>65536</v>
      </c>
      <c r="M466" s="13">
        <v>2.6135449409484863</v>
      </c>
      <c r="N466" s="19">
        <v>540337</v>
      </c>
      <c r="O466" s="19">
        <v>0</v>
      </c>
      <c r="P466" s="5"/>
    </row>
    <row r="467" spans="1:16" x14ac:dyDescent="0.3">
      <c r="A467" s="5">
        <v>101638003</v>
      </c>
      <c r="B467" s="5" t="s">
        <v>43</v>
      </c>
      <c r="C467" s="5" t="s">
        <v>593</v>
      </c>
      <c r="D467" s="5" t="s">
        <v>662</v>
      </c>
      <c r="E467" s="9">
        <v>253566.71</v>
      </c>
      <c r="F467" s="9">
        <v>0</v>
      </c>
      <c r="G467" s="9">
        <v>767704</v>
      </c>
      <c r="H467" s="9">
        <v>14959288</v>
      </c>
      <c r="I467" s="9">
        <v>1021271</v>
      </c>
      <c r="J467" s="13">
        <v>7.3272333145141602</v>
      </c>
      <c r="K467" s="9">
        <v>2620832</v>
      </c>
      <c r="L467" s="9">
        <v>87031</v>
      </c>
      <c r="M467" s="13">
        <v>3.4348001480102539</v>
      </c>
      <c r="N467" s="19">
        <v>470547</v>
      </c>
      <c r="O467" s="19">
        <v>260268</v>
      </c>
      <c r="P467" s="5"/>
    </row>
    <row r="468" spans="1:16" x14ac:dyDescent="0.3">
      <c r="A468" s="5">
        <v>101638803</v>
      </c>
      <c r="B468" s="5" t="s">
        <v>44</v>
      </c>
      <c r="C468" s="5" t="s">
        <v>593</v>
      </c>
      <c r="D468" s="5" t="s">
        <v>662</v>
      </c>
      <c r="E468" s="9">
        <v>202300.7</v>
      </c>
      <c r="F468" s="9">
        <v>0</v>
      </c>
      <c r="G468" s="9">
        <v>950447</v>
      </c>
      <c r="H468" s="9">
        <v>12199825</v>
      </c>
      <c r="I468" s="9">
        <v>1152748</v>
      </c>
      <c r="J468" s="13">
        <v>10.434868812561035</v>
      </c>
      <c r="K468" s="9">
        <v>1948460</v>
      </c>
      <c r="L468" s="9">
        <v>78284</v>
      </c>
      <c r="M468" s="13">
        <v>4.1859164237976074</v>
      </c>
      <c r="N468" s="19">
        <v>335434</v>
      </c>
      <c r="O468" s="19">
        <v>0</v>
      </c>
      <c r="P468" s="5"/>
    </row>
    <row r="469" spans="1:16" x14ac:dyDescent="0.3">
      <c r="A469" s="5">
        <v>119648703</v>
      </c>
      <c r="B469" s="5" t="s">
        <v>441</v>
      </c>
      <c r="C469" s="5" t="s">
        <v>644</v>
      </c>
      <c r="D469" s="5" t="s">
        <v>662</v>
      </c>
      <c r="E469" s="9">
        <v>338170.72</v>
      </c>
      <c r="F469" s="9">
        <v>0</v>
      </c>
      <c r="G469" s="9">
        <v>0</v>
      </c>
      <c r="H469" s="9">
        <v>11220683</v>
      </c>
      <c r="I469" s="9">
        <v>338171</v>
      </c>
      <c r="J469" s="13">
        <v>3.1074719429016113</v>
      </c>
      <c r="K469" s="9">
        <v>1924331</v>
      </c>
      <c r="L469" s="9">
        <v>28290</v>
      </c>
      <c r="M469" s="13">
        <v>1.4920563697814941</v>
      </c>
      <c r="N469" s="19">
        <v>340935</v>
      </c>
      <c r="O469" s="19">
        <v>43756</v>
      </c>
      <c r="P469" s="5"/>
    </row>
    <row r="470" spans="1:16" x14ac:dyDescent="0.3">
      <c r="A470" s="5">
        <v>119648903</v>
      </c>
      <c r="B470" s="5" t="s">
        <v>442</v>
      </c>
      <c r="C470" s="5" t="s">
        <v>644</v>
      </c>
      <c r="D470" s="5" t="s">
        <v>662</v>
      </c>
      <c r="E470" s="9">
        <v>217134.89</v>
      </c>
      <c r="F470" s="9">
        <v>0</v>
      </c>
      <c r="G470" s="9">
        <v>0</v>
      </c>
      <c r="H470" s="9">
        <v>7043526</v>
      </c>
      <c r="I470" s="9">
        <v>217135</v>
      </c>
      <c r="J470" s="13">
        <v>3.1808168888092041</v>
      </c>
      <c r="K470" s="9">
        <v>1422188</v>
      </c>
      <c r="L470" s="9">
        <v>32188</v>
      </c>
      <c r="M470" s="13">
        <v>2.3156833648681641</v>
      </c>
      <c r="N470" s="19">
        <v>239366</v>
      </c>
      <c r="O470" s="19">
        <v>0</v>
      </c>
      <c r="P470" s="5"/>
    </row>
    <row r="471" spans="1:16" x14ac:dyDescent="0.3">
      <c r="A471" s="5">
        <v>107650603</v>
      </c>
      <c r="B471" s="5" t="s">
        <v>166</v>
      </c>
      <c r="C471" s="5" t="s">
        <v>606</v>
      </c>
      <c r="D471" s="5" t="s">
        <v>662</v>
      </c>
      <c r="E471" s="9">
        <v>203579.17</v>
      </c>
      <c r="F471" s="9">
        <v>0</v>
      </c>
      <c r="G471" s="9">
        <v>1429184</v>
      </c>
      <c r="H471" s="9">
        <v>12946352</v>
      </c>
      <c r="I471" s="9">
        <v>1632763</v>
      </c>
      <c r="J471" s="13">
        <v>14.431875228881836</v>
      </c>
      <c r="K471" s="9">
        <v>1945840</v>
      </c>
      <c r="L471" s="9">
        <v>51502</v>
      </c>
      <c r="M471" s="13">
        <v>2.7187333106994629</v>
      </c>
      <c r="N471" s="19">
        <v>444877</v>
      </c>
      <c r="O471" s="19">
        <v>0</v>
      </c>
      <c r="P471" s="5"/>
    </row>
    <row r="472" spans="1:16" x14ac:dyDescent="0.3">
      <c r="A472" s="5">
        <v>107650703</v>
      </c>
      <c r="B472" s="5" t="s">
        <v>167</v>
      </c>
      <c r="C472" s="5" t="s">
        <v>606</v>
      </c>
      <c r="D472" s="5" t="s">
        <v>662</v>
      </c>
      <c r="E472" s="9">
        <v>122256.05</v>
      </c>
      <c r="F472" s="9">
        <v>0</v>
      </c>
      <c r="G472" s="9">
        <v>368834</v>
      </c>
      <c r="H472" s="9">
        <v>7255054</v>
      </c>
      <c r="I472" s="9">
        <v>491090</v>
      </c>
      <c r="J472" s="13">
        <v>7.2603874206542969</v>
      </c>
      <c r="K472" s="9">
        <v>1475479</v>
      </c>
      <c r="L472" s="9">
        <v>45974</v>
      </c>
      <c r="M472" s="13">
        <v>3.2160782814025879</v>
      </c>
      <c r="N472" s="19">
        <v>268508</v>
      </c>
      <c r="O472" s="19">
        <v>0</v>
      </c>
      <c r="P472" s="5"/>
    </row>
    <row r="473" spans="1:16" x14ac:dyDescent="0.3">
      <c r="A473" s="5">
        <v>107651603</v>
      </c>
      <c r="B473" s="5" t="s">
        <v>169</v>
      </c>
      <c r="C473" s="5" t="s">
        <v>606</v>
      </c>
      <c r="D473" s="5" t="s">
        <v>662</v>
      </c>
      <c r="E473" s="9">
        <v>177495.24</v>
      </c>
      <c r="F473" s="9">
        <v>0</v>
      </c>
      <c r="G473" s="9">
        <v>778526</v>
      </c>
      <c r="H473" s="9">
        <v>13787763</v>
      </c>
      <c r="I473" s="9">
        <v>956021</v>
      </c>
      <c r="J473" s="13">
        <v>7.4504380226135254</v>
      </c>
      <c r="K473" s="9">
        <v>2043121</v>
      </c>
      <c r="L473" s="9">
        <v>63721</v>
      </c>
      <c r="M473" s="13">
        <v>3.219207763671875</v>
      </c>
      <c r="N473" s="19">
        <v>392930</v>
      </c>
      <c r="O473" s="19">
        <v>110958</v>
      </c>
      <c r="P473" s="5"/>
    </row>
    <row r="474" spans="1:16" x14ac:dyDescent="0.3">
      <c r="A474" s="5">
        <v>107652603</v>
      </c>
      <c r="B474" s="5" t="s">
        <v>171</v>
      </c>
      <c r="C474" s="5" t="s">
        <v>606</v>
      </c>
      <c r="D474" s="5" t="s">
        <v>662</v>
      </c>
      <c r="E474" s="9">
        <v>153654.68</v>
      </c>
      <c r="F474" s="9">
        <v>0</v>
      </c>
      <c r="G474" s="9">
        <v>0</v>
      </c>
      <c r="H474" s="9">
        <v>8370349</v>
      </c>
      <c r="I474" s="9">
        <v>153655</v>
      </c>
      <c r="J474" s="13">
        <v>1.8700343370437622</v>
      </c>
      <c r="K474" s="9">
        <v>2201214</v>
      </c>
      <c r="L474" s="9">
        <v>72130</v>
      </c>
      <c r="M474" s="13">
        <v>3.3878419399261475</v>
      </c>
      <c r="N474" s="19">
        <v>334456</v>
      </c>
      <c r="O474" s="19">
        <v>0</v>
      </c>
      <c r="P474" s="5"/>
    </row>
    <row r="475" spans="1:16" x14ac:dyDescent="0.3">
      <c r="A475" s="5">
        <v>107653102</v>
      </c>
      <c r="B475" s="5" t="s">
        <v>172</v>
      </c>
      <c r="C475" s="5" t="s">
        <v>606</v>
      </c>
      <c r="D475" s="5" t="s">
        <v>662</v>
      </c>
      <c r="E475" s="9">
        <v>301141.73</v>
      </c>
      <c r="F475" s="9">
        <v>0</v>
      </c>
      <c r="G475" s="9">
        <v>1596183</v>
      </c>
      <c r="H475" s="9">
        <v>15068194</v>
      </c>
      <c r="I475" s="9">
        <v>1897325</v>
      </c>
      <c r="J475" s="13">
        <v>14.405465126037598</v>
      </c>
      <c r="K475" s="9">
        <v>2582779</v>
      </c>
      <c r="L475" s="9">
        <v>33516</v>
      </c>
      <c r="M475" s="13">
        <v>1.3147329092025757</v>
      </c>
      <c r="N475" s="19">
        <v>516843</v>
      </c>
      <c r="O475" s="19">
        <v>0</v>
      </c>
      <c r="P475" s="5"/>
    </row>
    <row r="476" spans="1:16" x14ac:dyDescent="0.3">
      <c r="A476" s="5">
        <v>107653203</v>
      </c>
      <c r="B476" s="5" t="s">
        <v>173</v>
      </c>
      <c r="C476" s="5" t="s">
        <v>606</v>
      </c>
      <c r="D476" s="5" t="s">
        <v>662</v>
      </c>
      <c r="E476" s="9">
        <v>242220.5</v>
      </c>
      <c r="F476" s="9">
        <v>0</v>
      </c>
      <c r="G476" s="9">
        <v>1403163</v>
      </c>
      <c r="H476" s="9">
        <v>14509578</v>
      </c>
      <c r="I476" s="9">
        <v>1645384</v>
      </c>
      <c r="J476" s="13">
        <v>12.790416717529297</v>
      </c>
      <c r="K476" s="9">
        <v>2535108</v>
      </c>
      <c r="L476" s="9">
        <v>75915</v>
      </c>
      <c r="M476" s="13">
        <v>3.0869882106781006</v>
      </c>
      <c r="N476" s="19">
        <v>427212</v>
      </c>
      <c r="O476" s="19">
        <v>0</v>
      </c>
      <c r="P476" s="5"/>
    </row>
    <row r="477" spans="1:16" x14ac:dyDescent="0.3">
      <c r="A477" s="5">
        <v>107653802</v>
      </c>
      <c r="B477" s="5" t="s">
        <v>174</v>
      </c>
      <c r="C477" s="5" t="s">
        <v>606</v>
      </c>
      <c r="D477" s="5" t="s">
        <v>662</v>
      </c>
      <c r="E477" s="9">
        <v>385957.56</v>
      </c>
      <c r="F477" s="9">
        <v>0</v>
      </c>
      <c r="G477" s="9">
        <v>1338774</v>
      </c>
      <c r="H477" s="9">
        <v>22668969</v>
      </c>
      <c r="I477" s="9">
        <v>1724733</v>
      </c>
      <c r="J477" s="13">
        <v>8.2348814010620117</v>
      </c>
      <c r="K477" s="9">
        <v>4014500</v>
      </c>
      <c r="L477" s="9">
        <v>118756</v>
      </c>
      <c r="M477" s="13">
        <v>3.0483522415161133</v>
      </c>
      <c r="N477" s="19">
        <v>707433</v>
      </c>
      <c r="O477" s="19">
        <v>0</v>
      </c>
      <c r="P477" s="5"/>
    </row>
    <row r="478" spans="1:16" x14ac:dyDescent="0.3">
      <c r="A478" s="5">
        <v>107654103</v>
      </c>
      <c r="B478" s="5" t="s">
        <v>175</v>
      </c>
      <c r="C478" s="5" t="s">
        <v>606</v>
      </c>
      <c r="D478" s="5" t="s">
        <v>662</v>
      </c>
      <c r="E478" s="9">
        <v>187879.85</v>
      </c>
      <c r="F478" s="9">
        <v>0</v>
      </c>
      <c r="G478" s="9">
        <v>780254</v>
      </c>
      <c r="H478" s="9">
        <v>11060481</v>
      </c>
      <c r="I478" s="9">
        <v>968134</v>
      </c>
      <c r="J478" s="13">
        <v>9.5927534103393555</v>
      </c>
      <c r="K478" s="9">
        <v>1339659</v>
      </c>
      <c r="L478" s="9">
        <v>50159</v>
      </c>
      <c r="M478" s="13">
        <v>3.8898022174835205</v>
      </c>
      <c r="N478" s="19">
        <v>247552</v>
      </c>
      <c r="O478" s="19">
        <v>0</v>
      </c>
      <c r="P478" s="5"/>
    </row>
    <row r="479" spans="1:16" x14ac:dyDescent="0.3">
      <c r="A479" s="5">
        <v>107654403</v>
      </c>
      <c r="B479" s="5" t="s">
        <v>176</v>
      </c>
      <c r="C479" s="5" t="s">
        <v>606</v>
      </c>
      <c r="D479" s="5" t="s">
        <v>662</v>
      </c>
      <c r="E479" s="9">
        <v>312448.65999999997</v>
      </c>
      <c r="F479" s="9">
        <v>0</v>
      </c>
      <c r="G479" s="9">
        <v>1602551</v>
      </c>
      <c r="H479" s="9">
        <v>20084383</v>
      </c>
      <c r="I479" s="9">
        <v>1914999</v>
      </c>
      <c r="J479" s="13">
        <v>10.539702415466309</v>
      </c>
      <c r="K479" s="9">
        <v>3213690</v>
      </c>
      <c r="L479" s="9">
        <v>93817</v>
      </c>
      <c r="M479" s="13">
        <v>3.0070774555206299</v>
      </c>
      <c r="N479" s="19">
        <v>630145</v>
      </c>
      <c r="O479" s="19">
        <v>0</v>
      </c>
      <c r="P479" s="5"/>
    </row>
    <row r="480" spans="1:16" x14ac:dyDescent="0.3">
      <c r="A480" s="5">
        <v>107654903</v>
      </c>
      <c r="B480" s="5" t="s">
        <v>177</v>
      </c>
      <c r="C480" s="5" t="s">
        <v>606</v>
      </c>
      <c r="D480" s="5" t="s">
        <v>662</v>
      </c>
      <c r="E480" s="9">
        <v>131015.01</v>
      </c>
      <c r="F480" s="9">
        <v>0</v>
      </c>
      <c r="G480" s="9">
        <v>0</v>
      </c>
      <c r="H480" s="9">
        <v>7113421</v>
      </c>
      <c r="I480" s="9">
        <v>131015</v>
      </c>
      <c r="J480" s="13">
        <v>1.8763589859008789</v>
      </c>
      <c r="K480" s="9">
        <v>1260707</v>
      </c>
      <c r="L480" s="9">
        <v>5122</v>
      </c>
      <c r="M480" s="13">
        <v>0.40793734788894653</v>
      </c>
      <c r="N480" s="19">
        <v>167418</v>
      </c>
      <c r="O480" s="19">
        <v>0</v>
      </c>
      <c r="P480" s="5"/>
    </row>
    <row r="481" spans="1:16" x14ac:dyDescent="0.3">
      <c r="A481" s="5">
        <v>107655803</v>
      </c>
      <c r="B481" s="5" t="s">
        <v>178</v>
      </c>
      <c r="C481" s="5" t="s">
        <v>606</v>
      </c>
      <c r="D481" s="5" t="s">
        <v>662</v>
      </c>
      <c r="E481" s="9">
        <v>102467.08</v>
      </c>
      <c r="F481" s="9">
        <v>66764</v>
      </c>
      <c r="G481" s="9">
        <v>304645</v>
      </c>
      <c r="H481" s="9">
        <v>7489398</v>
      </c>
      <c r="I481" s="9">
        <v>473876</v>
      </c>
      <c r="J481" s="13">
        <v>6.7546792030334473</v>
      </c>
      <c r="K481" s="9">
        <v>954363</v>
      </c>
      <c r="L481" s="9">
        <v>32688</v>
      </c>
      <c r="M481" s="13">
        <v>3.546586275100708</v>
      </c>
      <c r="N481" s="19">
        <v>200433</v>
      </c>
      <c r="O481" s="19">
        <v>0</v>
      </c>
      <c r="P481" s="5"/>
    </row>
    <row r="482" spans="1:16" x14ac:dyDescent="0.3">
      <c r="A482" s="5">
        <v>107655903</v>
      </c>
      <c r="B482" s="5" t="s">
        <v>179</v>
      </c>
      <c r="C482" s="5" t="s">
        <v>606</v>
      </c>
      <c r="D482" s="5" t="s">
        <v>662</v>
      </c>
      <c r="E482" s="9">
        <v>185154.07</v>
      </c>
      <c r="F482" s="9">
        <v>0</v>
      </c>
      <c r="G482" s="9">
        <v>782173</v>
      </c>
      <c r="H482" s="9">
        <v>11591588</v>
      </c>
      <c r="I482" s="9">
        <v>967327</v>
      </c>
      <c r="J482" s="13">
        <v>9.1048870086669922</v>
      </c>
      <c r="K482" s="9">
        <v>1750551</v>
      </c>
      <c r="L482" s="9">
        <v>44185</v>
      </c>
      <c r="M482" s="13">
        <v>2.5894210338592529</v>
      </c>
      <c r="N482" s="19">
        <v>344356</v>
      </c>
      <c r="O482" s="19">
        <v>0</v>
      </c>
      <c r="P482" s="5"/>
    </row>
    <row r="483" spans="1:16" x14ac:dyDescent="0.3">
      <c r="A483" s="5">
        <v>107656303</v>
      </c>
      <c r="B483" s="5" t="s">
        <v>180</v>
      </c>
      <c r="C483" s="5" t="s">
        <v>606</v>
      </c>
      <c r="D483" s="5" t="s">
        <v>662</v>
      </c>
      <c r="E483" s="9">
        <v>451092.85</v>
      </c>
      <c r="F483" s="9">
        <v>149649</v>
      </c>
      <c r="G483" s="9">
        <v>1534371</v>
      </c>
      <c r="H483" s="9">
        <v>19143250</v>
      </c>
      <c r="I483" s="9">
        <v>2135114</v>
      </c>
      <c r="J483" s="13">
        <v>12.553485870361328</v>
      </c>
      <c r="K483" s="9">
        <v>2804441</v>
      </c>
      <c r="L483" s="9">
        <v>143588</v>
      </c>
      <c r="M483" s="13">
        <v>5.3963146209716797</v>
      </c>
      <c r="N483" s="19">
        <v>480928</v>
      </c>
      <c r="O483" s="19">
        <v>0</v>
      </c>
      <c r="P483" s="5"/>
    </row>
    <row r="484" spans="1:16" x14ac:dyDescent="0.3">
      <c r="A484" s="5">
        <v>107656502</v>
      </c>
      <c r="B484" s="5" t="s">
        <v>182</v>
      </c>
      <c r="C484" s="5" t="s">
        <v>606</v>
      </c>
      <c r="D484" s="5" t="s">
        <v>662</v>
      </c>
      <c r="E484" s="9">
        <v>287412.26</v>
      </c>
      <c r="F484" s="9">
        <v>0</v>
      </c>
      <c r="G484" s="9">
        <v>2461585</v>
      </c>
      <c r="H484" s="9">
        <v>20976787</v>
      </c>
      <c r="I484" s="9">
        <v>2748997</v>
      </c>
      <c r="J484" s="13">
        <v>15.081351280212402</v>
      </c>
      <c r="K484" s="9">
        <v>3378533</v>
      </c>
      <c r="L484" s="9">
        <v>95001</v>
      </c>
      <c r="M484" s="13">
        <v>2.8932564258575439</v>
      </c>
      <c r="N484" s="19">
        <v>671460</v>
      </c>
      <c r="O484" s="19">
        <v>0</v>
      </c>
      <c r="P484" s="5"/>
    </row>
    <row r="485" spans="1:16" x14ac:dyDescent="0.3">
      <c r="A485" s="5">
        <v>107657103</v>
      </c>
      <c r="B485" s="5" t="s">
        <v>183</v>
      </c>
      <c r="C485" s="5" t="s">
        <v>606</v>
      </c>
      <c r="D485" s="5" t="s">
        <v>662</v>
      </c>
      <c r="E485" s="9">
        <v>202225.6</v>
      </c>
      <c r="F485" s="9">
        <v>0</v>
      </c>
      <c r="G485" s="9">
        <v>170248</v>
      </c>
      <c r="H485" s="9">
        <v>16071771</v>
      </c>
      <c r="I485" s="9">
        <v>372474</v>
      </c>
      <c r="J485" s="13">
        <v>2.3725521564483643</v>
      </c>
      <c r="K485" s="9">
        <v>2885485</v>
      </c>
      <c r="L485" s="9">
        <v>72533</v>
      </c>
      <c r="M485" s="13">
        <v>2.5785367488861084</v>
      </c>
      <c r="N485" s="19">
        <v>580222</v>
      </c>
      <c r="O485" s="19">
        <v>0</v>
      </c>
      <c r="P485" s="5"/>
    </row>
    <row r="486" spans="1:16" x14ac:dyDescent="0.3">
      <c r="A486" s="5">
        <v>107657503</v>
      </c>
      <c r="B486" s="5" t="s">
        <v>184</v>
      </c>
      <c r="C486" s="5" t="s">
        <v>606</v>
      </c>
      <c r="D486" s="5" t="s">
        <v>662</v>
      </c>
      <c r="E486" s="9">
        <v>158893.38</v>
      </c>
      <c r="F486" s="9">
        <v>0</v>
      </c>
      <c r="G486" s="9">
        <v>829829</v>
      </c>
      <c r="H486" s="9">
        <v>11890655</v>
      </c>
      <c r="I486" s="9">
        <v>988722</v>
      </c>
      <c r="J486" s="13">
        <v>9.0692358016967773</v>
      </c>
      <c r="K486" s="9">
        <v>1674542</v>
      </c>
      <c r="L486" s="9">
        <v>44455</v>
      </c>
      <c r="M486" s="13">
        <v>2.7271549701690674</v>
      </c>
      <c r="N486" s="19">
        <v>357264</v>
      </c>
      <c r="O486" s="19">
        <v>0</v>
      </c>
      <c r="P486" s="5"/>
    </row>
    <row r="487" spans="1:16" x14ac:dyDescent="0.3">
      <c r="A487" s="5">
        <v>107658903</v>
      </c>
      <c r="B487" s="5" t="s">
        <v>185</v>
      </c>
      <c r="C487" s="5" t="s">
        <v>606</v>
      </c>
      <c r="D487" s="5" t="s">
        <v>662</v>
      </c>
      <c r="E487" s="9">
        <v>141151.23000000001</v>
      </c>
      <c r="F487" s="9">
        <v>0</v>
      </c>
      <c r="G487" s="9">
        <v>975737</v>
      </c>
      <c r="H487" s="9">
        <v>12012549</v>
      </c>
      <c r="I487" s="9">
        <v>1116888</v>
      </c>
      <c r="J487" s="13">
        <v>10.250759124755859</v>
      </c>
      <c r="K487" s="9">
        <v>1830782</v>
      </c>
      <c r="L487" s="9">
        <v>57982</v>
      </c>
      <c r="M487" s="13">
        <v>3.2706453800201416</v>
      </c>
      <c r="N487" s="19">
        <v>401277</v>
      </c>
      <c r="O487" s="19">
        <v>0</v>
      </c>
      <c r="P487" s="5"/>
    </row>
    <row r="488" spans="1:16" x14ac:dyDescent="0.3">
      <c r="A488" s="5">
        <v>119665003</v>
      </c>
      <c r="B488" s="5" t="s">
        <v>443</v>
      </c>
      <c r="C488" s="5" t="s">
        <v>640</v>
      </c>
      <c r="D488" s="5" t="s">
        <v>662</v>
      </c>
      <c r="E488" s="9">
        <v>107584.03</v>
      </c>
      <c r="F488" s="9">
        <v>0</v>
      </c>
      <c r="G488" s="9">
        <v>125826</v>
      </c>
      <c r="H488" s="9">
        <v>6858284</v>
      </c>
      <c r="I488" s="9">
        <v>233410</v>
      </c>
      <c r="J488" s="13">
        <v>3.5232367515563965</v>
      </c>
      <c r="K488" s="9">
        <v>1104704</v>
      </c>
      <c r="L488" s="9">
        <v>32369</v>
      </c>
      <c r="M488" s="13">
        <v>3.0185530185699463</v>
      </c>
      <c r="N488" s="19">
        <v>181454</v>
      </c>
      <c r="O488" s="19">
        <v>0</v>
      </c>
      <c r="P488" s="5"/>
    </row>
    <row r="489" spans="1:16" x14ac:dyDescent="0.3">
      <c r="A489" s="5">
        <v>118667503</v>
      </c>
      <c r="B489" s="5" t="s">
        <v>421</v>
      </c>
      <c r="C489" s="5" t="s">
        <v>640</v>
      </c>
      <c r="D489" s="5" t="s">
        <v>662</v>
      </c>
      <c r="E489" s="9">
        <v>178884.62</v>
      </c>
      <c r="F489" s="9">
        <v>0</v>
      </c>
      <c r="G489" s="9">
        <v>0</v>
      </c>
      <c r="H489" s="9">
        <v>12675664</v>
      </c>
      <c r="I489" s="9">
        <v>178885</v>
      </c>
      <c r="J489" s="13">
        <v>1.4314488172531128</v>
      </c>
      <c r="K489" s="9">
        <v>2073072</v>
      </c>
      <c r="L489" s="9">
        <v>49340</v>
      </c>
      <c r="M489" s="13">
        <v>2.4380698204040527</v>
      </c>
      <c r="N489" s="19">
        <v>401678</v>
      </c>
      <c r="O489" s="19">
        <v>94247</v>
      </c>
      <c r="P489" s="5"/>
    </row>
    <row r="490" spans="1:16" x14ac:dyDescent="0.3">
      <c r="A490" s="5">
        <v>112671303</v>
      </c>
      <c r="B490" s="5" t="s">
        <v>281</v>
      </c>
      <c r="C490" s="5" t="s">
        <v>623</v>
      </c>
      <c r="D490" s="5" t="s">
        <v>662</v>
      </c>
      <c r="E490" s="9">
        <v>539627.74</v>
      </c>
      <c r="F490" s="9">
        <v>0</v>
      </c>
      <c r="G490" s="9">
        <v>1607910</v>
      </c>
      <c r="H490" s="9">
        <v>14196521</v>
      </c>
      <c r="I490" s="9">
        <v>2147538</v>
      </c>
      <c r="J490" s="13">
        <v>17.823396682739258</v>
      </c>
      <c r="K490" s="9">
        <v>2784737</v>
      </c>
      <c r="L490" s="9">
        <v>109255</v>
      </c>
      <c r="M490" s="13">
        <v>4.0835633277893066</v>
      </c>
      <c r="N490" s="19">
        <v>581460</v>
      </c>
      <c r="O490" s="19">
        <v>0</v>
      </c>
      <c r="P490" s="5"/>
    </row>
    <row r="491" spans="1:16" x14ac:dyDescent="0.3">
      <c r="A491" s="5">
        <v>112671603</v>
      </c>
      <c r="B491" s="5" t="s">
        <v>282</v>
      </c>
      <c r="C491" s="5" t="s">
        <v>623</v>
      </c>
      <c r="D491" s="5" t="s">
        <v>662</v>
      </c>
      <c r="E491" s="9">
        <v>706597.87</v>
      </c>
      <c r="F491" s="9">
        <v>2108910</v>
      </c>
      <c r="G491" s="9">
        <v>2170844</v>
      </c>
      <c r="H491" s="9">
        <v>20316288</v>
      </c>
      <c r="I491" s="9">
        <v>4986352</v>
      </c>
      <c r="J491" s="13">
        <v>32.526893615722656</v>
      </c>
      <c r="K491" s="9">
        <v>4210380</v>
      </c>
      <c r="L491" s="9">
        <v>232506</v>
      </c>
      <c r="M491" s="13">
        <v>5.8449816703796387</v>
      </c>
      <c r="N491" s="19">
        <v>650028</v>
      </c>
      <c r="O491" s="19">
        <v>0</v>
      </c>
      <c r="P491" s="5"/>
    </row>
    <row r="492" spans="1:16" x14ac:dyDescent="0.3">
      <c r="A492" s="5">
        <v>112671803</v>
      </c>
      <c r="B492" s="5" t="s">
        <v>283</v>
      </c>
      <c r="C492" s="5" t="s">
        <v>623</v>
      </c>
      <c r="D492" s="5" t="s">
        <v>662</v>
      </c>
      <c r="E492" s="9">
        <v>274638.44</v>
      </c>
      <c r="F492" s="9">
        <v>236388</v>
      </c>
      <c r="G492" s="9">
        <v>1023177</v>
      </c>
      <c r="H492" s="9">
        <v>14944610</v>
      </c>
      <c r="I492" s="9">
        <v>1534203</v>
      </c>
      <c r="J492" s="13">
        <v>11.440390586853027</v>
      </c>
      <c r="K492" s="9">
        <v>2796342</v>
      </c>
      <c r="L492" s="9">
        <v>104217</v>
      </c>
      <c r="M492" s="13">
        <v>3.8711798191070557</v>
      </c>
      <c r="N492" s="19">
        <v>560822</v>
      </c>
      <c r="O492" s="19">
        <v>335810</v>
      </c>
      <c r="P492" s="5"/>
    </row>
    <row r="493" spans="1:16" x14ac:dyDescent="0.3">
      <c r="A493" s="5">
        <v>112672203</v>
      </c>
      <c r="B493" s="5" t="s">
        <v>284</v>
      </c>
      <c r="C493" s="5" t="s">
        <v>623</v>
      </c>
      <c r="D493" s="5" t="s">
        <v>662</v>
      </c>
      <c r="E493" s="9">
        <v>218917.37</v>
      </c>
      <c r="F493" s="9">
        <v>779174</v>
      </c>
      <c r="G493" s="9">
        <v>633815</v>
      </c>
      <c r="H493" s="9">
        <v>10812484</v>
      </c>
      <c r="I493" s="9">
        <v>1631906</v>
      </c>
      <c r="J493" s="13">
        <v>17.775634765625</v>
      </c>
      <c r="K493" s="9">
        <v>2381853</v>
      </c>
      <c r="L493" s="9">
        <v>77958</v>
      </c>
      <c r="M493" s="13">
        <v>3.3837480545043945</v>
      </c>
      <c r="N493" s="19">
        <v>374675</v>
      </c>
      <c r="O493" s="19">
        <v>0</v>
      </c>
      <c r="P493" s="5"/>
    </row>
    <row r="494" spans="1:16" x14ac:dyDescent="0.3">
      <c r="A494" s="5">
        <v>112672803</v>
      </c>
      <c r="B494" s="5" t="s">
        <v>285</v>
      </c>
      <c r="C494" s="5" t="s">
        <v>623</v>
      </c>
      <c r="D494" s="5" t="s">
        <v>662</v>
      </c>
      <c r="E494" s="9">
        <v>350932.42</v>
      </c>
      <c r="F494" s="9">
        <v>762763</v>
      </c>
      <c r="G494" s="9">
        <v>2261374</v>
      </c>
      <c r="H494" s="9">
        <v>9329849</v>
      </c>
      <c r="I494" s="9">
        <v>3375069</v>
      </c>
      <c r="J494" s="13">
        <v>56.678314208984375</v>
      </c>
      <c r="K494" s="9">
        <v>1400798</v>
      </c>
      <c r="L494" s="9">
        <v>72687</v>
      </c>
      <c r="M494" s="13">
        <v>5.47296142578125</v>
      </c>
      <c r="N494" s="19">
        <v>196627</v>
      </c>
      <c r="O494" s="19">
        <v>48620</v>
      </c>
      <c r="P494" s="5"/>
    </row>
    <row r="495" spans="1:16" x14ac:dyDescent="0.3">
      <c r="A495" s="5">
        <v>112674403</v>
      </c>
      <c r="B495" s="5" t="s">
        <v>286</v>
      </c>
      <c r="C495" s="5" t="s">
        <v>623</v>
      </c>
      <c r="D495" s="5" t="s">
        <v>662</v>
      </c>
      <c r="E495" s="9">
        <v>411802.05</v>
      </c>
      <c r="F495" s="9">
        <v>1341354</v>
      </c>
      <c r="G495" s="9">
        <v>1051077</v>
      </c>
      <c r="H495" s="9">
        <v>17398047</v>
      </c>
      <c r="I495" s="9">
        <v>2804233</v>
      </c>
      <c r="J495" s="13">
        <v>19.215217590332031</v>
      </c>
      <c r="K495" s="9">
        <v>2698848</v>
      </c>
      <c r="L495" s="9">
        <v>124037</v>
      </c>
      <c r="M495" s="13">
        <v>4.8173246383666992</v>
      </c>
      <c r="N495" s="19">
        <v>542734</v>
      </c>
      <c r="O495" s="19">
        <v>0</v>
      </c>
      <c r="P495" s="5"/>
    </row>
    <row r="496" spans="1:16" x14ac:dyDescent="0.3">
      <c r="A496" s="5">
        <v>115674603</v>
      </c>
      <c r="B496" s="5" t="s">
        <v>365</v>
      </c>
      <c r="C496" s="5" t="s">
        <v>623</v>
      </c>
      <c r="D496" s="5" t="s">
        <v>662</v>
      </c>
      <c r="E496" s="9">
        <v>264420.2</v>
      </c>
      <c r="F496" s="9">
        <v>146763</v>
      </c>
      <c r="G496" s="9">
        <v>1268662</v>
      </c>
      <c r="H496" s="9">
        <v>11560564</v>
      </c>
      <c r="I496" s="9">
        <v>1679845</v>
      </c>
      <c r="J496" s="13">
        <v>17.001241683959961</v>
      </c>
      <c r="K496" s="9">
        <v>2259889</v>
      </c>
      <c r="L496" s="9">
        <v>104021</v>
      </c>
      <c r="M496" s="13">
        <v>4.825016975402832</v>
      </c>
      <c r="N496" s="19">
        <v>384133</v>
      </c>
      <c r="O496" s="19">
        <v>36309</v>
      </c>
      <c r="P496" s="5"/>
    </row>
    <row r="497" spans="1:16" x14ac:dyDescent="0.3">
      <c r="A497" s="5">
        <v>112675503</v>
      </c>
      <c r="B497" s="5" t="s">
        <v>287</v>
      </c>
      <c r="C497" s="5" t="s">
        <v>623</v>
      </c>
      <c r="D497" s="5" t="s">
        <v>662</v>
      </c>
      <c r="E497" s="9">
        <v>358399.52</v>
      </c>
      <c r="F497" s="9">
        <v>570998</v>
      </c>
      <c r="G497" s="9">
        <v>2137025</v>
      </c>
      <c r="H497" s="9">
        <v>20900939</v>
      </c>
      <c r="I497" s="9">
        <v>3066423</v>
      </c>
      <c r="J497" s="13">
        <v>17.193754196166992</v>
      </c>
      <c r="K497" s="9">
        <v>4310895</v>
      </c>
      <c r="L497" s="9">
        <v>229845</v>
      </c>
      <c r="M497" s="13">
        <v>5.6320066452026367</v>
      </c>
      <c r="N497" s="19">
        <v>849464</v>
      </c>
      <c r="O497" s="19">
        <v>128228</v>
      </c>
      <c r="P497" s="5"/>
    </row>
    <row r="498" spans="1:16" x14ac:dyDescent="0.3">
      <c r="A498" s="5">
        <v>112676203</v>
      </c>
      <c r="B498" s="5" t="s">
        <v>288</v>
      </c>
      <c r="C498" s="5" t="s">
        <v>623</v>
      </c>
      <c r="D498" s="5" t="s">
        <v>662</v>
      </c>
      <c r="E498" s="9">
        <v>171056.41</v>
      </c>
      <c r="F498" s="9">
        <v>413466</v>
      </c>
      <c r="G498" s="9">
        <v>0</v>
      </c>
      <c r="H498" s="9">
        <v>10851034</v>
      </c>
      <c r="I498" s="9">
        <v>584522</v>
      </c>
      <c r="J498" s="13">
        <v>5.6934819221496582</v>
      </c>
      <c r="K498" s="9">
        <v>2258957</v>
      </c>
      <c r="L498" s="9">
        <v>83211</v>
      </c>
      <c r="M498" s="13">
        <v>3.8244812488555908</v>
      </c>
      <c r="N498" s="19">
        <v>438108</v>
      </c>
      <c r="O498" s="19">
        <v>153748</v>
      </c>
      <c r="P498" s="5"/>
    </row>
    <row r="499" spans="1:16" x14ac:dyDescent="0.3">
      <c r="A499" s="5">
        <v>112676403</v>
      </c>
      <c r="B499" s="5" t="s">
        <v>289</v>
      </c>
      <c r="C499" s="5" t="s">
        <v>623</v>
      </c>
      <c r="D499" s="5" t="s">
        <v>662</v>
      </c>
      <c r="E499" s="9">
        <v>375462.85</v>
      </c>
      <c r="F499" s="9">
        <v>306143</v>
      </c>
      <c r="G499" s="9">
        <v>1410109</v>
      </c>
      <c r="H499" s="9">
        <v>15543396</v>
      </c>
      <c r="I499" s="9">
        <v>2091715</v>
      </c>
      <c r="J499" s="13">
        <v>15.549840927124023</v>
      </c>
      <c r="K499" s="9">
        <v>2928973</v>
      </c>
      <c r="L499" s="9">
        <v>136749</v>
      </c>
      <c r="M499" s="13">
        <v>4.897493839263916</v>
      </c>
      <c r="N499" s="19">
        <v>521680</v>
      </c>
      <c r="O499" s="19">
        <v>0</v>
      </c>
      <c r="P499" s="5"/>
    </row>
    <row r="500" spans="1:16" x14ac:dyDescent="0.3">
      <c r="A500" s="5">
        <v>112676503</v>
      </c>
      <c r="B500" s="5" t="s">
        <v>290</v>
      </c>
      <c r="C500" s="5" t="s">
        <v>623</v>
      </c>
      <c r="D500" s="5" t="s">
        <v>662</v>
      </c>
      <c r="E500" s="9">
        <v>196061.28</v>
      </c>
      <c r="F500" s="9">
        <v>89474</v>
      </c>
      <c r="G500" s="9">
        <v>550268</v>
      </c>
      <c r="H500" s="9">
        <v>10271471</v>
      </c>
      <c r="I500" s="9">
        <v>835803</v>
      </c>
      <c r="J500" s="13">
        <v>8.85791015625</v>
      </c>
      <c r="K500" s="9">
        <v>2365344</v>
      </c>
      <c r="L500" s="9">
        <v>103828</v>
      </c>
      <c r="M500" s="13">
        <v>4.5910797119140625</v>
      </c>
      <c r="N500" s="19">
        <v>386378</v>
      </c>
      <c r="O500" s="19">
        <v>0</v>
      </c>
      <c r="P500" s="5"/>
    </row>
    <row r="501" spans="1:16" x14ac:dyDescent="0.3">
      <c r="A501" s="5">
        <v>112676703</v>
      </c>
      <c r="B501" s="5" t="s">
        <v>291</v>
      </c>
      <c r="C501" s="5" t="s">
        <v>623</v>
      </c>
      <c r="D501" s="5" t="s">
        <v>662</v>
      </c>
      <c r="E501" s="9">
        <v>309694.88</v>
      </c>
      <c r="F501" s="9">
        <v>783173</v>
      </c>
      <c r="G501" s="9">
        <v>665799</v>
      </c>
      <c r="H501" s="9">
        <v>15093467</v>
      </c>
      <c r="I501" s="9">
        <v>1758667</v>
      </c>
      <c r="J501" s="13">
        <v>13.188551902770996</v>
      </c>
      <c r="K501" s="9">
        <v>3029435</v>
      </c>
      <c r="L501" s="9">
        <v>116003</v>
      </c>
      <c r="M501" s="13">
        <v>3.9816615581512451</v>
      </c>
      <c r="N501" s="19">
        <v>513525</v>
      </c>
      <c r="O501" s="19">
        <v>0</v>
      </c>
      <c r="P501" s="5"/>
    </row>
    <row r="502" spans="1:16" x14ac:dyDescent="0.3">
      <c r="A502" s="5">
        <v>115219002</v>
      </c>
      <c r="B502" s="5" t="s">
        <v>349</v>
      </c>
      <c r="C502" s="5" t="s">
        <v>623</v>
      </c>
      <c r="D502" s="5" t="s">
        <v>662</v>
      </c>
      <c r="E502" s="9">
        <v>494087.13</v>
      </c>
      <c r="F502" s="9">
        <v>0</v>
      </c>
      <c r="G502" s="9">
        <v>3012482</v>
      </c>
      <c r="H502" s="9">
        <v>20759564</v>
      </c>
      <c r="I502" s="9">
        <v>3506568</v>
      </c>
      <c r="J502" s="13">
        <v>20.324399948120117</v>
      </c>
      <c r="K502" s="9">
        <v>5041814</v>
      </c>
      <c r="L502" s="9">
        <v>222198</v>
      </c>
      <c r="M502" s="13">
        <v>4.6102843284606934</v>
      </c>
      <c r="N502" s="19">
        <v>810789</v>
      </c>
      <c r="O502" s="19">
        <v>0</v>
      </c>
      <c r="P502" s="5"/>
    </row>
    <row r="503" spans="1:16" x14ac:dyDescent="0.3">
      <c r="A503" s="5">
        <v>112678503</v>
      </c>
      <c r="B503" s="5" t="s">
        <v>292</v>
      </c>
      <c r="C503" s="5" t="s">
        <v>623</v>
      </c>
      <c r="D503" s="5" t="s">
        <v>662</v>
      </c>
      <c r="E503" s="9">
        <v>380248.18</v>
      </c>
      <c r="F503" s="9">
        <v>1175232</v>
      </c>
      <c r="G503" s="9">
        <v>799015</v>
      </c>
      <c r="H503" s="9">
        <v>11686882</v>
      </c>
      <c r="I503" s="9">
        <v>2354495</v>
      </c>
      <c r="J503" s="13">
        <v>25.229290008544922</v>
      </c>
      <c r="K503" s="9">
        <v>2300781</v>
      </c>
      <c r="L503" s="9">
        <v>144471</v>
      </c>
      <c r="M503" s="13">
        <v>6.6999177932739258</v>
      </c>
      <c r="N503" s="19">
        <v>402398</v>
      </c>
      <c r="O503" s="19">
        <v>0</v>
      </c>
      <c r="P503" s="5"/>
    </row>
    <row r="504" spans="1:16" x14ac:dyDescent="0.3">
      <c r="A504" s="5">
        <v>112679002</v>
      </c>
      <c r="B504" s="5" t="s">
        <v>293</v>
      </c>
      <c r="C504" s="5" t="s">
        <v>623</v>
      </c>
      <c r="D504" s="5" t="s">
        <v>662</v>
      </c>
      <c r="E504" s="9">
        <v>3332298.67</v>
      </c>
      <c r="F504" s="9">
        <v>2353839</v>
      </c>
      <c r="G504" s="9">
        <v>10116360</v>
      </c>
      <c r="H504" s="9">
        <v>114858871</v>
      </c>
      <c r="I504" s="9">
        <v>15802495</v>
      </c>
      <c r="J504" s="13">
        <v>15.953031539916992</v>
      </c>
      <c r="K504" s="9">
        <v>8948747</v>
      </c>
      <c r="L504" s="9">
        <v>445202</v>
      </c>
      <c r="M504" s="13">
        <v>5.2354869842529297</v>
      </c>
      <c r="N504" s="19">
        <v>1566041</v>
      </c>
      <c r="O504" s="19">
        <v>0</v>
      </c>
      <c r="P504" s="5"/>
    </row>
    <row r="505" spans="1:16" x14ac:dyDescent="0.3">
      <c r="A505" s="5">
        <v>112679403</v>
      </c>
      <c r="B505" s="5" t="s">
        <v>295</v>
      </c>
      <c r="C505" s="5" t="s">
        <v>623</v>
      </c>
      <c r="D505" s="5" t="s">
        <v>662</v>
      </c>
      <c r="E505" s="9">
        <v>420011.16</v>
      </c>
      <c r="F505" s="9">
        <v>895422</v>
      </c>
      <c r="G505" s="9">
        <v>535808</v>
      </c>
      <c r="H505" s="9">
        <v>7658134</v>
      </c>
      <c r="I505" s="9">
        <v>1851241</v>
      </c>
      <c r="J505" s="13">
        <v>31.880060195922852</v>
      </c>
      <c r="K505" s="9">
        <v>1703770</v>
      </c>
      <c r="L505" s="9">
        <v>72164</v>
      </c>
      <c r="M505" s="13">
        <v>4.4228816032409668</v>
      </c>
      <c r="N505" s="19">
        <v>171965</v>
      </c>
      <c r="O505" s="19">
        <v>0</v>
      </c>
      <c r="P505" s="5"/>
    </row>
    <row r="506" spans="1:16" x14ac:dyDescent="0.3">
      <c r="A506" s="5">
        <v>112015106</v>
      </c>
      <c r="B506" s="5" t="s">
        <v>272</v>
      </c>
      <c r="C506" s="5" t="s">
        <v>621</v>
      </c>
      <c r="D506" s="5" t="s">
        <v>1297</v>
      </c>
      <c r="E506" s="9">
        <v>0</v>
      </c>
      <c r="F506" s="9">
        <v>0</v>
      </c>
      <c r="G506" s="9">
        <v>0</v>
      </c>
      <c r="H506" s="9">
        <v>0</v>
      </c>
      <c r="I506" s="9">
        <v>0</v>
      </c>
      <c r="J506" s="25">
        <v>0</v>
      </c>
      <c r="K506" s="9">
        <v>0</v>
      </c>
      <c r="L506" s="9">
        <v>0</v>
      </c>
      <c r="M506" s="25">
        <v>0</v>
      </c>
      <c r="N506" s="19">
        <v>0</v>
      </c>
      <c r="O506" s="19">
        <v>348777</v>
      </c>
      <c r="P506" s="5"/>
    </row>
    <row r="507" spans="1:16" x14ac:dyDescent="0.3">
      <c r="A507" s="5">
        <v>103020407</v>
      </c>
      <c r="B507" s="5" t="s">
        <v>48</v>
      </c>
      <c r="C507" s="5" t="s">
        <v>594</v>
      </c>
      <c r="D507" s="5" t="s">
        <v>1297</v>
      </c>
      <c r="E507" s="9">
        <v>0</v>
      </c>
      <c r="F507" s="9">
        <v>0</v>
      </c>
      <c r="G507" s="9">
        <v>0</v>
      </c>
      <c r="H507" s="9">
        <v>0</v>
      </c>
      <c r="I507" s="9">
        <v>0</v>
      </c>
      <c r="J507" s="25">
        <v>0</v>
      </c>
      <c r="K507" s="9">
        <v>0</v>
      </c>
      <c r="L507" s="9">
        <v>0</v>
      </c>
      <c r="M507" s="25">
        <v>0</v>
      </c>
      <c r="N507" s="19">
        <v>0</v>
      </c>
      <c r="O507" s="19">
        <v>1006932</v>
      </c>
      <c r="P507" s="5"/>
    </row>
    <row r="508" spans="1:16" x14ac:dyDescent="0.3">
      <c r="A508" s="5">
        <v>103023807</v>
      </c>
      <c r="B508" s="5" t="s">
        <v>63</v>
      </c>
      <c r="C508" s="5" t="s">
        <v>594</v>
      </c>
      <c r="D508" s="5" t="s">
        <v>1297</v>
      </c>
      <c r="E508" s="9">
        <v>0</v>
      </c>
      <c r="F508" s="9">
        <v>0</v>
      </c>
      <c r="G508" s="9">
        <v>0</v>
      </c>
      <c r="H508" s="9">
        <v>0</v>
      </c>
      <c r="I508" s="9">
        <v>0</v>
      </c>
      <c r="J508" s="25">
        <v>0</v>
      </c>
      <c r="K508" s="9">
        <v>0</v>
      </c>
      <c r="L508" s="9">
        <v>0</v>
      </c>
      <c r="M508" s="25">
        <v>0</v>
      </c>
      <c r="N508" s="19">
        <v>0</v>
      </c>
      <c r="O508" s="19">
        <v>1072045</v>
      </c>
      <c r="P508" s="5"/>
    </row>
    <row r="509" spans="1:16" x14ac:dyDescent="0.3">
      <c r="A509" s="5">
        <v>103026037</v>
      </c>
      <c r="B509" s="5" t="s">
        <v>70</v>
      </c>
      <c r="C509" s="5" t="s">
        <v>594</v>
      </c>
      <c r="D509" s="5" t="s">
        <v>1297</v>
      </c>
      <c r="E509" s="9">
        <v>0</v>
      </c>
      <c r="F509" s="9">
        <v>0</v>
      </c>
      <c r="G509" s="9">
        <v>0</v>
      </c>
      <c r="H509" s="9">
        <v>0</v>
      </c>
      <c r="I509" s="9">
        <v>0</v>
      </c>
      <c r="J509" s="25">
        <v>0</v>
      </c>
      <c r="K509" s="9">
        <v>0</v>
      </c>
      <c r="L509" s="9">
        <v>0</v>
      </c>
      <c r="M509" s="25">
        <v>0</v>
      </c>
      <c r="N509" s="19">
        <v>0</v>
      </c>
      <c r="O509" s="19">
        <v>371815</v>
      </c>
      <c r="P509" s="5"/>
    </row>
    <row r="510" spans="1:16" x14ac:dyDescent="0.3">
      <c r="A510" s="5">
        <v>103027307</v>
      </c>
      <c r="B510" s="5" t="s">
        <v>77</v>
      </c>
      <c r="C510" s="5" t="s">
        <v>594</v>
      </c>
      <c r="D510" s="5" t="s">
        <v>1297</v>
      </c>
      <c r="E510" s="9">
        <v>0</v>
      </c>
      <c r="F510" s="9">
        <v>0</v>
      </c>
      <c r="G510" s="9">
        <v>0</v>
      </c>
      <c r="H510" s="9">
        <v>0</v>
      </c>
      <c r="I510" s="9">
        <v>0</v>
      </c>
      <c r="J510" s="25">
        <v>0</v>
      </c>
      <c r="K510" s="9">
        <v>0</v>
      </c>
      <c r="L510" s="9">
        <v>0</v>
      </c>
      <c r="M510" s="25">
        <v>0</v>
      </c>
      <c r="N510" s="19">
        <v>0</v>
      </c>
      <c r="O510" s="19">
        <v>1190622</v>
      </c>
      <c r="P510" s="5"/>
    </row>
    <row r="511" spans="1:16" x14ac:dyDescent="0.3">
      <c r="A511" s="5">
        <v>102025007</v>
      </c>
      <c r="B511" s="5" t="s">
        <v>46</v>
      </c>
      <c r="C511" s="5" t="s">
        <v>594</v>
      </c>
      <c r="D511" s="5" t="s">
        <v>1297</v>
      </c>
      <c r="E511" s="9">
        <v>0</v>
      </c>
      <c r="F511" s="9">
        <v>0</v>
      </c>
      <c r="G511" s="9">
        <v>0</v>
      </c>
      <c r="H511" s="9">
        <v>0</v>
      </c>
      <c r="I511" s="9">
        <v>0</v>
      </c>
      <c r="J511" s="25">
        <v>0</v>
      </c>
      <c r="K511" s="9">
        <v>0</v>
      </c>
      <c r="L511" s="9">
        <v>0</v>
      </c>
      <c r="M511" s="25">
        <v>0</v>
      </c>
      <c r="N511" s="19">
        <v>0</v>
      </c>
      <c r="O511" s="19">
        <v>484296</v>
      </c>
      <c r="P511" s="5"/>
    </row>
    <row r="512" spans="1:16" x14ac:dyDescent="0.3">
      <c r="A512" s="5">
        <v>103028807</v>
      </c>
      <c r="B512" s="5" t="s">
        <v>86</v>
      </c>
      <c r="C512" s="5" t="s">
        <v>594</v>
      </c>
      <c r="D512" s="5" t="s">
        <v>1297</v>
      </c>
      <c r="E512" s="9">
        <v>0</v>
      </c>
      <c r="F512" s="9">
        <v>0</v>
      </c>
      <c r="G512" s="9">
        <v>0</v>
      </c>
      <c r="H512" s="9">
        <v>0</v>
      </c>
      <c r="I512" s="9">
        <v>0</v>
      </c>
      <c r="J512" s="25">
        <v>0</v>
      </c>
      <c r="K512" s="9">
        <v>0</v>
      </c>
      <c r="L512" s="9">
        <v>0</v>
      </c>
      <c r="M512" s="25">
        <v>0</v>
      </c>
      <c r="N512" s="19">
        <v>0</v>
      </c>
      <c r="O512" s="19">
        <v>1290086</v>
      </c>
      <c r="P512" s="5"/>
    </row>
    <row r="513" spans="1:16" x14ac:dyDescent="0.3">
      <c r="A513" s="5">
        <v>128034607</v>
      </c>
      <c r="B513" s="5" t="s">
        <v>568</v>
      </c>
      <c r="C513" s="5" t="s">
        <v>655</v>
      </c>
      <c r="D513" s="5" t="s">
        <v>1297</v>
      </c>
      <c r="E513" s="9">
        <v>0</v>
      </c>
      <c r="F513" s="9">
        <v>0</v>
      </c>
      <c r="G513" s="9">
        <v>0</v>
      </c>
      <c r="H513" s="9">
        <v>0</v>
      </c>
      <c r="I513" s="9">
        <v>0</v>
      </c>
      <c r="J513" s="25">
        <v>0</v>
      </c>
      <c r="K513" s="9">
        <v>0</v>
      </c>
      <c r="L513" s="9">
        <v>0</v>
      </c>
      <c r="M513" s="25">
        <v>0</v>
      </c>
      <c r="N513" s="19">
        <v>0</v>
      </c>
      <c r="O513" s="19">
        <v>927115</v>
      </c>
      <c r="P513" s="5"/>
    </row>
    <row r="514" spans="1:16" x14ac:dyDescent="0.3">
      <c r="A514" s="5">
        <v>127041307</v>
      </c>
      <c r="B514" s="5" t="s">
        <v>552</v>
      </c>
      <c r="C514" s="5" t="s">
        <v>654</v>
      </c>
      <c r="D514" s="5" t="s">
        <v>1297</v>
      </c>
      <c r="E514" s="9">
        <v>0</v>
      </c>
      <c r="F514" s="9">
        <v>0</v>
      </c>
      <c r="G514" s="9">
        <v>0</v>
      </c>
      <c r="H514" s="9">
        <v>0</v>
      </c>
      <c r="I514" s="9">
        <v>0</v>
      </c>
      <c r="J514" s="25">
        <v>0</v>
      </c>
      <c r="K514" s="9">
        <v>0</v>
      </c>
      <c r="L514" s="9">
        <v>0</v>
      </c>
      <c r="M514" s="25">
        <v>0</v>
      </c>
      <c r="N514" s="19">
        <v>0</v>
      </c>
      <c r="O514" s="19">
        <v>986078</v>
      </c>
      <c r="P514" s="5"/>
    </row>
    <row r="515" spans="1:16" x14ac:dyDescent="0.3">
      <c r="A515" s="5">
        <v>108051307</v>
      </c>
      <c r="B515" s="5" t="s">
        <v>187</v>
      </c>
      <c r="C515" s="5" t="s">
        <v>607</v>
      </c>
      <c r="D515" s="5" t="s">
        <v>1297</v>
      </c>
      <c r="E515" s="9">
        <v>0</v>
      </c>
      <c r="F515" s="9">
        <v>0</v>
      </c>
      <c r="G515" s="9">
        <v>0</v>
      </c>
      <c r="H515" s="9">
        <v>0</v>
      </c>
      <c r="I515" s="9">
        <v>0</v>
      </c>
      <c r="J515" s="25">
        <v>0</v>
      </c>
      <c r="K515" s="9">
        <v>0</v>
      </c>
      <c r="L515" s="9">
        <v>0</v>
      </c>
      <c r="M515" s="25">
        <v>0</v>
      </c>
      <c r="N515" s="19">
        <v>0</v>
      </c>
      <c r="O515" s="19">
        <v>382213</v>
      </c>
      <c r="P515" s="5"/>
    </row>
    <row r="516" spans="1:16" x14ac:dyDescent="0.3">
      <c r="A516" s="5">
        <v>114060557</v>
      </c>
      <c r="B516" s="5" t="s">
        <v>321</v>
      </c>
      <c r="C516" s="5" t="s">
        <v>626</v>
      </c>
      <c r="D516" s="5" t="s">
        <v>1297</v>
      </c>
      <c r="E516" s="9">
        <v>0</v>
      </c>
      <c r="F516" s="9">
        <v>0</v>
      </c>
      <c r="G516" s="9">
        <v>0</v>
      </c>
      <c r="H516" s="9">
        <v>0</v>
      </c>
      <c r="I516" s="9">
        <v>0</v>
      </c>
      <c r="J516" s="25">
        <v>0</v>
      </c>
      <c r="K516" s="9">
        <v>0</v>
      </c>
      <c r="L516" s="9">
        <v>0</v>
      </c>
      <c r="M516" s="25">
        <v>0</v>
      </c>
      <c r="N516" s="19">
        <v>0</v>
      </c>
      <c r="O516" s="19">
        <v>2190600</v>
      </c>
      <c r="P516" s="5"/>
    </row>
    <row r="517" spans="1:16" x14ac:dyDescent="0.3">
      <c r="A517" s="5">
        <v>114067107</v>
      </c>
      <c r="B517" s="5" t="s">
        <v>334</v>
      </c>
      <c r="C517" s="5" t="s">
        <v>626</v>
      </c>
      <c r="D517" s="5" t="s">
        <v>1297</v>
      </c>
      <c r="E517" s="9">
        <v>0</v>
      </c>
      <c r="F517" s="9">
        <v>0</v>
      </c>
      <c r="G517" s="9">
        <v>0</v>
      </c>
      <c r="H517" s="9">
        <v>0</v>
      </c>
      <c r="I517" s="9">
        <v>0</v>
      </c>
      <c r="J517" s="25">
        <v>0</v>
      </c>
      <c r="K517" s="9">
        <v>0</v>
      </c>
      <c r="L517" s="9">
        <v>0</v>
      </c>
      <c r="M517" s="25">
        <v>0</v>
      </c>
      <c r="N517" s="19">
        <v>0</v>
      </c>
      <c r="O517" s="19">
        <v>1931060</v>
      </c>
      <c r="P517" s="5"/>
    </row>
    <row r="518" spans="1:16" x14ac:dyDescent="0.3">
      <c r="A518" s="5">
        <v>108070607</v>
      </c>
      <c r="B518" s="5" t="s">
        <v>193</v>
      </c>
      <c r="C518" s="5" t="s">
        <v>608</v>
      </c>
      <c r="D518" s="5" t="s">
        <v>1297</v>
      </c>
      <c r="E518" s="9">
        <v>0</v>
      </c>
      <c r="F518" s="9">
        <v>0</v>
      </c>
      <c r="G518" s="9">
        <v>0</v>
      </c>
      <c r="H518" s="9">
        <v>0</v>
      </c>
      <c r="I518" s="9">
        <v>0</v>
      </c>
      <c r="J518" s="25">
        <v>0</v>
      </c>
      <c r="K518" s="9">
        <v>0</v>
      </c>
      <c r="L518" s="9">
        <v>0</v>
      </c>
      <c r="M518" s="25">
        <v>0</v>
      </c>
      <c r="N518" s="19">
        <v>0</v>
      </c>
      <c r="O518" s="19">
        <v>1286651</v>
      </c>
      <c r="P518" s="5"/>
    </row>
    <row r="519" spans="1:16" x14ac:dyDescent="0.3">
      <c r="A519" s="5">
        <v>117080607</v>
      </c>
      <c r="B519" s="5" t="s">
        <v>387</v>
      </c>
      <c r="C519" s="5" t="s">
        <v>635</v>
      </c>
      <c r="D519" s="5" t="s">
        <v>1297</v>
      </c>
      <c r="E519" s="9">
        <v>0</v>
      </c>
      <c r="F519" s="9">
        <v>0</v>
      </c>
      <c r="G519" s="9">
        <v>0</v>
      </c>
      <c r="H519" s="9">
        <v>0</v>
      </c>
      <c r="I519" s="9">
        <v>0</v>
      </c>
      <c r="J519" s="25">
        <v>0</v>
      </c>
      <c r="K519" s="9">
        <v>0</v>
      </c>
      <c r="L519" s="9">
        <v>0</v>
      </c>
      <c r="M519" s="25">
        <v>0</v>
      </c>
      <c r="N519" s="19">
        <v>0</v>
      </c>
      <c r="O519" s="19">
        <v>713989</v>
      </c>
      <c r="P519" s="5"/>
    </row>
    <row r="520" spans="1:16" x14ac:dyDescent="0.3">
      <c r="A520" s="5">
        <v>122091457</v>
      </c>
      <c r="B520" s="5" t="s">
        <v>479</v>
      </c>
      <c r="C520" s="5" t="s">
        <v>649</v>
      </c>
      <c r="D520" s="5" t="s">
        <v>1297</v>
      </c>
      <c r="E520" s="9">
        <v>0</v>
      </c>
      <c r="F520" s="9">
        <v>0</v>
      </c>
      <c r="G520" s="9">
        <v>0</v>
      </c>
      <c r="H520" s="9">
        <v>0</v>
      </c>
      <c r="I520" s="9">
        <v>0</v>
      </c>
      <c r="J520" s="25">
        <v>0</v>
      </c>
      <c r="K520" s="9">
        <v>0</v>
      </c>
      <c r="L520" s="9">
        <v>0</v>
      </c>
      <c r="M520" s="25">
        <v>0</v>
      </c>
      <c r="N520" s="19">
        <v>0</v>
      </c>
      <c r="O520" s="19">
        <v>1850195</v>
      </c>
      <c r="P520" s="5"/>
    </row>
    <row r="521" spans="1:16" x14ac:dyDescent="0.3">
      <c r="A521" s="5">
        <v>122097007</v>
      </c>
      <c r="B521" s="5" t="s">
        <v>483</v>
      </c>
      <c r="C521" s="5" t="s">
        <v>649</v>
      </c>
      <c r="D521" s="5" t="s">
        <v>1297</v>
      </c>
      <c r="E521" s="9">
        <v>0</v>
      </c>
      <c r="F521" s="9">
        <v>0</v>
      </c>
      <c r="G521" s="9">
        <v>0</v>
      </c>
      <c r="H521" s="9">
        <v>0</v>
      </c>
      <c r="I521" s="9">
        <v>0</v>
      </c>
      <c r="J521" s="25">
        <v>0</v>
      </c>
      <c r="K521" s="9">
        <v>0</v>
      </c>
      <c r="L521" s="9">
        <v>0</v>
      </c>
      <c r="M521" s="25">
        <v>0</v>
      </c>
      <c r="N521" s="19">
        <v>0</v>
      </c>
      <c r="O521" s="19">
        <v>897611</v>
      </c>
      <c r="P521" s="5"/>
    </row>
    <row r="522" spans="1:16" x14ac:dyDescent="0.3">
      <c r="A522" s="5">
        <v>122099007</v>
      </c>
      <c r="B522" s="5" t="s">
        <v>491</v>
      </c>
      <c r="C522" s="5" t="s">
        <v>649</v>
      </c>
      <c r="D522" s="5" t="s">
        <v>1297</v>
      </c>
      <c r="E522" s="9">
        <v>0</v>
      </c>
      <c r="F522" s="9">
        <v>0</v>
      </c>
      <c r="G522" s="9">
        <v>0</v>
      </c>
      <c r="H522" s="9">
        <v>0</v>
      </c>
      <c r="I522" s="9">
        <v>0</v>
      </c>
      <c r="J522" s="25">
        <v>0</v>
      </c>
      <c r="K522" s="9">
        <v>0</v>
      </c>
      <c r="L522" s="9">
        <v>0</v>
      </c>
      <c r="M522" s="25">
        <v>0</v>
      </c>
      <c r="N522" s="19">
        <v>0</v>
      </c>
      <c r="O522" s="19">
        <v>813972</v>
      </c>
      <c r="P522" s="5"/>
    </row>
    <row r="523" spans="1:16" x14ac:dyDescent="0.3">
      <c r="A523" s="5">
        <v>104101307</v>
      </c>
      <c r="B523" s="5" t="s">
        <v>96</v>
      </c>
      <c r="C523" s="5" t="s">
        <v>595</v>
      </c>
      <c r="D523" s="5" t="s">
        <v>1297</v>
      </c>
      <c r="E523" s="9">
        <v>0</v>
      </c>
      <c r="F523" s="9">
        <v>0</v>
      </c>
      <c r="G523" s="9">
        <v>0</v>
      </c>
      <c r="H523" s="9">
        <v>0</v>
      </c>
      <c r="I523" s="9">
        <v>0</v>
      </c>
      <c r="J523" s="25">
        <v>0</v>
      </c>
      <c r="K523" s="9">
        <v>0</v>
      </c>
      <c r="L523" s="9">
        <v>0</v>
      </c>
      <c r="M523" s="25">
        <v>0</v>
      </c>
      <c r="N523" s="19">
        <v>0</v>
      </c>
      <c r="O523" s="19">
        <v>1201291</v>
      </c>
      <c r="P523" s="5"/>
    </row>
    <row r="524" spans="1:16" x14ac:dyDescent="0.3">
      <c r="A524" s="5">
        <v>108110307</v>
      </c>
      <c r="B524" s="5" t="s">
        <v>200</v>
      </c>
      <c r="C524" s="5" t="s">
        <v>609</v>
      </c>
      <c r="D524" s="5" t="s">
        <v>1297</v>
      </c>
      <c r="E524" s="9">
        <v>0</v>
      </c>
      <c r="F524" s="9">
        <v>0</v>
      </c>
      <c r="G524" s="9">
        <v>0</v>
      </c>
      <c r="H524" s="9">
        <v>0</v>
      </c>
      <c r="I524" s="9">
        <v>0</v>
      </c>
      <c r="J524" s="25">
        <v>0</v>
      </c>
      <c r="K524" s="9">
        <v>0</v>
      </c>
      <c r="L524" s="9">
        <v>0</v>
      </c>
      <c r="M524" s="25">
        <v>0</v>
      </c>
      <c r="N524" s="19">
        <v>0</v>
      </c>
      <c r="O524" s="19">
        <v>947303</v>
      </c>
      <c r="P524" s="5"/>
    </row>
    <row r="525" spans="1:16" x14ac:dyDescent="0.3">
      <c r="A525" s="5">
        <v>108112607</v>
      </c>
      <c r="B525" s="5" t="s">
        <v>208</v>
      </c>
      <c r="C525" s="5" t="s">
        <v>609</v>
      </c>
      <c r="D525" s="5" t="s">
        <v>1297</v>
      </c>
      <c r="E525" s="9">
        <v>0</v>
      </c>
      <c r="F525" s="9">
        <v>0</v>
      </c>
      <c r="G525" s="9">
        <v>0</v>
      </c>
      <c r="H525" s="9">
        <v>0</v>
      </c>
      <c r="I525" s="9">
        <v>0</v>
      </c>
      <c r="J525" s="25">
        <v>0</v>
      </c>
      <c r="K525" s="9">
        <v>0</v>
      </c>
      <c r="L525" s="9">
        <v>0</v>
      </c>
      <c r="M525" s="25">
        <v>0</v>
      </c>
      <c r="N525" s="19">
        <v>0</v>
      </c>
      <c r="O525" s="19">
        <v>661037</v>
      </c>
      <c r="P525" s="5"/>
    </row>
    <row r="526" spans="1:16" x14ac:dyDescent="0.3">
      <c r="A526" s="5">
        <v>121131507</v>
      </c>
      <c r="B526" s="5" t="s">
        <v>460</v>
      </c>
      <c r="C526" s="5" t="s">
        <v>647</v>
      </c>
      <c r="D526" s="5" t="s">
        <v>1297</v>
      </c>
      <c r="E526" s="9">
        <v>0</v>
      </c>
      <c r="F526" s="9">
        <v>0</v>
      </c>
      <c r="G526" s="9">
        <v>0</v>
      </c>
      <c r="H526" s="9">
        <v>0</v>
      </c>
      <c r="I526" s="9">
        <v>0</v>
      </c>
      <c r="J526" s="25">
        <v>0</v>
      </c>
      <c r="K526" s="9">
        <v>0</v>
      </c>
      <c r="L526" s="9">
        <v>0</v>
      </c>
      <c r="M526" s="25">
        <v>0</v>
      </c>
      <c r="N526" s="19">
        <v>0</v>
      </c>
      <c r="O526" s="19">
        <v>550803</v>
      </c>
      <c r="P526" s="5"/>
    </row>
    <row r="527" spans="1:16" x14ac:dyDescent="0.3">
      <c r="A527" s="5">
        <v>110141607</v>
      </c>
      <c r="B527" s="5" t="s">
        <v>243</v>
      </c>
      <c r="C527" s="5" t="s">
        <v>615</v>
      </c>
      <c r="D527" s="5" t="s">
        <v>1297</v>
      </c>
      <c r="E527" s="9">
        <v>0</v>
      </c>
      <c r="F527" s="9">
        <v>0</v>
      </c>
      <c r="G527" s="9">
        <v>0</v>
      </c>
      <c r="H527" s="9">
        <v>0</v>
      </c>
      <c r="I527" s="9">
        <v>0</v>
      </c>
      <c r="J527" s="25">
        <v>0</v>
      </c>
      <c r="K527" s="9">
        <v>0</v>
      </c>
      <c r="L527" s="9">
        <v>0</v>
      </c>
      <c r="M527" s="25">
        <v>0</v>
      </c>
      <c r="N527" s="19">
        <v>0</v>
      </c>
      <c r="O527" s="19">
        <v>734931</v>
      </c>
      <c r="P527" s="5"/>
    </row>
    <row r="528" spans="1:16" x14ac:dyDescent="0.3">
      <c r="A528" s="5">
        <v>124151607</v>
      </c>
      <c r="B528" s="5" t="s">
        <v>519</v>
      </c>
      <c r="C528" s="5" t="s">
        <v>651</v>
      </c>
      <c r="D528" s="5" t="s">
        <v>1297</v>
      </c>
      <c r="E528" s="9">
        <v>0</v>
      </c>
      <c r="F528" s="9">
        <v>0</v>
      </c>
      <c r="G528" s="9">
        <v>0</v>
      </c>
      <c r="H528" s="9">
        <v>0</v>
      </c>
      <c r="I528" s="9">
        <v>0</v>
      </c>
      <c r="J528" s="25">
        <v>0</v>
      </c>
      <c r="K528" s="9">
        <v>0</v>
      </c>
      <c r="L528" s="9">
        <v>0</v>
      </c>
      <c r="M528" s="25">
        <v>0</v>
      </c>
      <c r="N528" s="19">
        <v>0</v>
      </c>
      <c r="O528" s="19">
        <v>2464031</v>
      </c>
      <c r="P528" s="5"/>
    </row>
    <row r="529" spans="1:16" x14ac:dyDescent="0.3">
      <c r="A529" s="5">
        <v>106161357</v>
      </c>
      <c r="B529" s="5" t="s">
        <v>148</v>
      </c>
      <c r="C529" s="5" t="s">
        <v>601</v>
      </c>
      <c r="D529" s="5" t="s">
        <v>1297</v>
      </c>
      <c r="E529" s="9">
        <v>0</v>
      </c>
      <c r="F529" s="9">
        <v>0</v>
      </c>
      <c r="G529" s="9">
        <v>0</v>
      </c>
      <c r="H529" s="9">
        <v>0</v>
      </c>
      <c r="I529" s="9">
        <v>0</v>
      </c>
      <c r="J529" s="25">
        <v>0</v>
      </c>
      <c r="K529" s="9">
        <v>0</v>
      </c>
      <c r="L529" s="9">
        <v>0</v>
      </c>
      <c r="M529" s="25">
        <v>0</v>
      </c>
      <c r="N529" s="19">
        <v>0</v>
      </c>
      <c r="O529" s="19">
        <v>592292</v>
      </c>
      <c r="P529" s="5"/>
    </row>
    <row r="530" spans="1:16" x14ac:dyDescent="0.3">
      <c r="A530" s="5">
        <v>110171607</v>
      </c>
      <c r="B530" s="5" t="s">
        <v>247</v>
      </c>
      <c r="C530" s="5" t="s">
        <v>602</v>
      </c>
      <c r="D530" s="5" t="s">
        <v>1297</v>
      </c>
      <c r="E530" s="9">
        <v>0</v>
      </c>
      <c r="F530" s="9">
        <v>0</v>
      </c>
      <c r="G530" s="9">
        <v>0</v>
      </c>
      <c r="H530" s="9">
        <v>0</v>
      </c>
      <c r="I530" s="9">
        <v>0</v>
      </c>
      <c r="J530" s="25">
        <v>0</v>
      </c>
      <c r="K530" s="9">
        <v>0</v>
      </c>
      <c r="L530" s="9">
        <v>0</v>
      </c>
      <c r="M530" s="25">
        <v>0</v>
      </c>
      <c r="N530" s="19">
        <v>0</v>
      </c>
      <c r="O530" s="19">
        <v>675980</v>
      </c>
      <c r="P530" s="5"/>
    </row>
    <row r="531" spans="1:16" x14ac:dyDescent="0.3">
      <c r="A531" s="5">
        <v>110183707</v>
      </c>
      <c r="B531" s="5" t="s">
        <v>255</v>
      </c>
      <c r="C531" s="5" t="s">
        <v>616</v>
      </c>
      <c r="D531" s="5" t="s">
        <v>1297</v>
      </c>
      <c r="E531" s="9">
        <v>0</v>
      </c>
      <c r="F531" s="9">
        <v>0</v>
      </c>
      <c r="G531" s="9">
        <v>0</v>
      </c>
      <c r="H531" s="9">
        <v>0</v>
      </c>
      <c r="I531" s="9">
        <v>0</v>
      </c>
      <c r="J531" s="25">
        <v>0</v>
      </c>
      <c r="K531" s="9">
        <v>0</v>
      </c>
      <c r="L531" s="9">
        <v>0</v>
      </c>
      <c r="M531" s="25">
        <v>0</v>
      </c>
      <c r="N531" s="19">
        <v>0</v>
      </c>
      <c r="O531" s="19">
        <v>801905</v>
      </c>
      <c r="P531" s="5"/>
    </row>
    <row r="532" spans="1:16" x14ac:dyDescent="0.3">
      <c r="A532" s="5">
        <v>116191757</v>
      </c>
      <c r="B532" s="5" t="s">
        <v>370</v>
      </c>
      <c r="C532" s="5" t="s">
        <v>630</v>
      </c>
      <c r="D532" s="5" t="s">
        <v>1297</v>
      </c>
      <c r="E532" s="9">
        <v>0</v>
      </c>
      <c r="F532" s="9">
        <v>0</v>
      </c>
      <c r="G532" s="9">
        <v>0</v>
      </c>
      <c r="H532" s="9">
        <v>0</v>
      </c>
      <c r="I532" s="9">
        <v>0</v>
      </c>
      <c r="J532" s="25">
        <v>0</v>
      </c>
      <c r="K532" s="9">
        <v>0</v>
      </c>
      <c r="L532" s="9">
        <v>0</v>
      </c>
      <c r="M532" s="25">
        <v>0</v>
      </c>
      <c r="N532" s="19">
        <v>0</v>
      </c>
      <c r="O532" s="19">
        <v>866711</v>
      </c>
      <c r="P532" s="5"/>
    </row>
    <row r="533" spans="1:16" x14ac:dyDescent="0.3">
      <c r="A533" s="5">
        <v>105201407</v>
      </c>
      <c r="B533" s="5" t="s">
        <v>127</v>
      </c>
      <c r="C533" s="5" t="s">
        <v>598</v>
      </c>
      <c r="D533" s="5" t="s">
        <v>1297</v>
      </c>
      <c r="E533" s="9">
        <v>0</v>
      </c>
      <c r="F533" s="9">
        <v>0</v>
      </c>
      <c r="G533" s="9">
        <v>0</v>
      </c>
      <c r="H533" s="9">
        <v>0</v>
      </c>
      <c r="I533" s="9">
        <v>0</v>
      </c>
      <c r="J533" s="25">
        <v>0</v>
      </c>
      <c r="K533" s="9">
        <v>0</v>
      </c>
      <c r="L533" s="9">
        <v>0</v>
      </c>
      <c r="M533" s="25">
        <v>0</v>
      </c>
      <c r="N533" s="19">
        <v>0</v>
      </c>
      <c r="O533" s="19">
        <v>757642</v>
      </c>
      <c r="P533" s="5"/>
    </row>
    <row r="534" spans="1:16" x14ac:dyDescent="0.3">
      <c r="A534" s="5">
        <v>115211657</v>
      </c>
      <c r="B534" s="5" t="s">
        <v>344</v>
      </c>
      <c r="C534" s="5" t="s">
        <v>627</v>
      </c>
      <c r="D534" s="5" t="s">
        <v>1297</v>
      </c>
      <c r="E534" s="9">
        <v>0</v>
      </c>
      <c r="F534" s="9">
        <v>0</v>
      </c>
      <c r="G534" s="9">
        <v>0</v>
      </c>
      <c r="H534" s="9">
        <v>0</v>
      </c>
      <c r="I534" s="9">
        <v>0</v>
      </c>
      <c r="J534" s="25">
        <v>0</v>
      </c>
      <c r="K534" s="9">
        <v>0</v>
      </c>
      <c r="L534" s="9">
        <v>0</v>
      </c>
      <c r="M534" s="25">
        <v>0</v>
      </c>
      <c r="N534" s="19">
        <v>0</v>
      </c>
      <c r="O534" s="19">
        <v>1472152</v>
      </c>
      <c r="P534" s="5"/>
    </row>
    <row r="535" spans="1:16" x14ac:dyDescent="0.3">
      <c r="A535" s="5">
        <v>115221607</v>
      </c>
      <c r="B535" s="5" t="s">
        <v>351</v>
      </c>
      <c r="C535" s="5" t="s">
        <v>628</v>
      </c>
      <c r="D535" s="5" t="s">
        <v>1297</v>
      </c>
      <c r="E535" s="9">
        <v>0</v>
      </c>
      <c r="F535" s="9">
        <v>0</v>
      </c>
      <c r="G535" s="9">
        <v>0</v>
      </c>
      <c r="H535" s="9">
        <v>0</v>
      </c>
      <c r="I535" s="9">
        <v>0</v>
      </c>
      <c r="J535" s="25">
        <v>0</v>
      </c>
      <c r="K535" s="9">
        <v>0</v>
      </c>
      <c r="L535" s="9">
        <v>0</v>
      </c>
      <c r="M535" s="25">
        <v>0</v>
      </c>
      <c r="N535" s="19">
        <v>0</v>
      </c>
      <c r="O535" s="19">
        <v>1434130</v>
      </c>
      <c r="P535" s="5"/>
    </row>
    <row r="536" spans="1:16" x14ac:dyDescent="0.3">
      <c r="A536" s="5">
        <v>125232407</v>
      </c>
      <c r="B536" s="5" t="s">
        <v>533</v>
      </c>
      <c r="C536" s="5" t="s">
        <v>652</v>
      </c>
      <c r="D536" s="5" t="s">
        <v>1297</v>
      </c>
      <c r="E536" s="9">
        <v>0</v>
      </c>
      <c r="F536" s="9">
        <v>0</v>
      </c>
      <c r="G536" s="9">
        <v>0</v>
      </c>
      <c r="H536" s="9">
        <v>0</v>
      </c>
      <c r="I536" s="9">
        <v>0</v>
      </c>
      <c r="J536" s="25">
        <v>0</v>
      </c>
      <c r="K536" s="9">
        <v>0</v>
      </c>
      <c r="L536" s="9">
        <v>0</v>
      </c>
      <c r="M536" s="25">
        <v>0</v>
      </c>
      <c r="N536" s="19">
        <v>0</v>
      </c>
      <c r="O536" s="19">
        <v>1933611</v>
      </c>
      <c r="P536" s="5"/>
    </row>
    <row r="537" spans="1:16" x14ac:dyDescent="0.3">
      <c r="A537" s="5">
        <v>105252507</v>
      </c>
      <c r="B537" s="5" t="s">
        <v>130</v>
      </c>
      <c r="C537" s="5" t="s">
        <v>599</v>
      </c>
      <c r="D537" s="5" t="s">
        <v>1297</v>
      </c>
      <c r="E537" s="9">
        <v>0</v>
      </c>
      <c r="F537" s="9">
        <v>0</v>
      </c>
      <c r="G537" s="9">
        <v>0</v>
      </c>
      <c r="H537" s="9">
        <v>0</v>
      </c>
      <c r="I537" s="9">
        <v>0</v>
      </c>
      <c r="J537" s="25">
        <v>0</v>
      </c>
      <c r="K537" s="9">
        <v>0</v>
      </c>
      <c r="L537" s="9">
        <v>0</v>
      </c>
      <c r="M537" s="25">
        <v>0</v>
      </c>
      <c r="N537" s="19">
        <v>0</v>
      </c>
      <c r="O537" s="19">
        <v>1257660</v>
      </c>
      <c r="P537" s="5"/>
    </row>
    <row r="538" spans="1:16" x14ac:dyDescent="0.3">
      <c r="A538" s="5">
        <v>105252807</v>
      </c>
      <c r="B538" s="5" t="s">
        <v>132</v>
      </c>
      <c r="C538" s="5" t="s">
        <v>599</v>
      </c>
      <c r="D538" s="5" t="s">
        <v>1297</v>
      </c>
      <c r="E538" s="9">
        <v>0</v>
      </c>
      <c r="F538" s="9">
        <v>0</v>
      </c>
      <c r="G538" s="9">
        <v>0</v>
      </c>
      <c r="H538" s="9">
        <v>0</v>
      </c>
      <c r="I538" s="9">
        <v>0</v>
      </c>
      <c r="J538" s="25">
        <v>0</v>
      </c>
      <c r="K538" s="9">
        <v>0</v>
      </c>
      <c r="L538" s="9">
        <v>0</v>
      </c>
      <c r="M538" s="25">
        <v>0</v>
      </c>
      <c r="N538" s="19">
        <v>0</v>
      </c>
      <c r="O538" s="19">
        <v>1016875</v>
      </c>
      <c r="P538" s="5"/>
    </row>
    <row r="539" spans="1:16" x14ac:dyDescent="0.3">
      <c r="A539" s="5">
        <v>101266007</v>
      </c>
      <c r="B539" s="5" t="s">
        <v>22</v>
      </c>
      <c r="C539" s="5" t="s">
        <v>591</v>
      </c>
      <c r="D539" s="5" t="s">
        <v>1297</v>
      </c>
      <c r="E539" s="9">
        <v>0</v>
      </c>
      <c r="F539" s="9">
        <v>0</v>
      </c>
      <c r="G539" s="9">
        <v>0</v>
      </c>
      <c r="H539" s="9">
        <v>0</v>
      </c>
      <c r="I539" s="9">
        <v>0</v>
      </c>
      <c r="J539" s="25">
        <v>0</v>
      </c>
      <c r="K539" s="9">
        <v>0</v>
      </c>
      <c r="L539" s="9">
        <v>0</v>
      </c>
      <c r="M539" s="25">
        <v>0</v>
      </c>
      <c r="N539" s="19">
        <v>0</v>
      </c>
      <c r="O539" s="19">
        <v>534614</v>
      </c>
      <c r="P539" s="5"/>
    </row>
    <row r="540" spans="1:16" x14ac:dyDescent="0.3">
      <c r="A540" s="5">
        <v>101262507</v>
      </c>
      <c r="B540" s="5" t="s">
        <v>19</v>
      </c>
      <c r="C540" s="5" t="s">
        <v>591</v>
      </c>
      <c r="D540" s="5" t="s">
        <v>1297</v>
      </c>
      <c r="E540" s="9">
        <v>0</v>
      </c>
      <c r="F540" s="9">
        <v>0</v>
      </c>
      <c r="G540" s="9">
        <v>0</v>
      </c>
      <c r="H540" s="9">
        <v>0</v>
      </c>
      <c r="I540" s="9">
        <v>0</v>
      </c>
      <c r="J540" s="25">
        <v>0</v>
      </c>
      <c r="K540" s="9">
        <v>0</v>
      </c>
      <c r="L540" s="9">
        <v>0</v>
      </c>
      <c r="M540" s="25">
        <v>0</v>
      </c>
      <c r="N540" s="19">
        <v>0</v>
      </c>
      <c r="O540" s="19">
        <v>917257</v>
      </c>
      <c r="P540" s="5"/>
    </row>
    <row r="541" spans="1:16" x14ac:dyDescent="0.3">
      <c r="A541" s="5">
        <v>112282307</v>
      </c>
      <c r="B541" s="5" t="s">
        <v>277</v>
      </c>
      <c r="C541" s="5" t="s">
        <v>622</v>
      </c>
      <c r="D541" s="5" t="s">
        <v>1297</v>
      </c>
      <c r="E541" s="9">
        <v>0</v>
      </c>
      <c r="F541" s="9">
        <v>0</v>
      </c>
      <c r="G541" s="9">
        <v>0</v>
      </c>
      <c r="H541" s="9">
        <v>0</v>
      </c>
      <c r="I541" s="9">
        <v>0</v>
      </c>
      <c r="J541" s="25">
        <v>0</v>
      </c>
      <c r="K541" s="9">
        <v>0</v>
      </c>
      <c r="L541" s="9">
        <v>0</v>
      </c>
      <c r="M541" s="25">
        <v>0</v>
      </c>
      <c r="N541" s="19">
        <v>0</v>
      </c>
      <c r="O541" s="19">
        <v>1266437</v>
      </c>
      <c r="P541" s="5"/>
    </row>
    <row r="542" spans="1:16" x14ac:dyDescent="0.3">
      <c r="A542" s="5">
        <v>111292507</v>
      </c>
      <c r="B542" s="5" t="s">
        <v>258</v>
      </c>
      <c r="C542" s="5" t="s">
        <v>617</v>
      </c>
      <c r="D542" s="5" t="s">
        <v>1297</v>
      </c>
      <c r="E542" s="9">
        <v>0</v>
      </c>
      <c r="F542" s="9">
        <v>0</v>
      </c>
      <c r="G542" s="9">
        <v>0</v>
      </c>
      <c r="H542" s="9">
        <v>0</v>
      </c>
      <c r="I542" s="9">
        <v>0</v>
      </c>
      <c r="J542" s="25">
        <v>0</v>
      </c>
      <c r="K542" s="9">
        <v>0</v>
      </c>
      <c r="L542" s="9">
        <v>0</v>
      </c>
      <c r="M542" s="25">
        <v>0</v>
      </c>
      <c r="N542" s="19">
        <v>0</v>
      </c>
      <c r="O542" s="19">
        <v>227131</v>
      </c>
      <c r="P542" s="5"/>
    </row>
    <row r="543" spans="1:16" x14ac:dyDescent="0.3">
      <c r="A543" s="5">
        <v>101302607</v>
      </c>
      <c r="B543" s="5" t="s">
        <v>26</v>
      </c>
      <c r="C543" s="5" t="s">
        <v>592</v>
      </c>
      <c r="D543" s="5" t="s">
        <v>1297</v>
      </c>
      <c r="E543" s="9">
        <v>0</v>
      </c>
      <c r="F543" s="9">
        <v>0</v>
      </c>
      <c r="G543" s="9">
        <v>0</v>
      </c>
      <c r="H543" s="9">
        <v>0</v>
      </c>
      <c r="I543" s="9">
        <v>0</v>
      </c>
      <c r="J543" s="25">
        <v>0</v>
      </c>
      <c r="K543" s="9">
        <v>0</v>
      </c>
      <c r="L543" s="9">
        <v>0</v>
      </c>
      <c r="M543" s="25">
        <v>0</v>
      </c>
      <c r="N543" s="19">
        <v>0</v>
      </c>
      <c r="O543" s="19">
        <v>481660</v>
      </c>
      <c r="P543" s="5"/>
    </row>
    <row r="544" spans="1:16" x14ac:dyDescent="0.3">
      <c r="A544" s="5">
        <v>111312607</v>
      </c>
      <c r="B544" s="5" t="s">
        <v>261</v>
      </c>
      <c r="C544" s="5" t="s">
        <v>618</v>
      </c>
      <c r="D544" s="5" t="s">
        <v>1297</v>
      </c>
      <c r="E544" s="9">
        <v>0</v>
      </c>
      <c r="F544" s="9">
        <v>0</v>
      </c>
      <c r="G544" s="9">
        <v>0</v>
      </c>
      <c r="H544" s="9">
        <v>0</v>
      </c>
      <c r="I544" s="9">
        <v>0</v>
      </c>
      <c r="J544" s="25">
        <v>0</v>
      </c>
      <c r="K544" s="9">
        <v>0</v>
      </c>
      <c r="L544" s="9">
        <v>0</v>
      </c>
      <c r="M544" s="25">
        <v>0</v>
      </c>
      <c r="N544" s="19">
        <v>0</v>
      </c>
      <c r="O544" s="19">
        <v>496227</v>
      </c>
      <c r="P544" s="5"/>
    </row>
    <row r="545" spans="1:16" x14ac:dyDescent="0.3">
      <c r="A545" s="5">
        <v>128324207</v>
      </c>
      <c r="B545" s="5" t="s">
        <v>572</v>
      </c>
      <c r="C545" s="5" t="s">
        <v>656</v>
      </c>
      <c r="D545" s="5" t="s">
        <v>1297</v>
      </c>
      <c r="E545" s="9">
        <v>0</v>
      </c>
      <c r="F545" s="9">
        <v>0</v>
      </c>
      <c r="G545" s="9">
        <v>0</v>
      </c>
      <c r="H545" s="9">
        <v>0</v>
      </c>
      <c r="I545" s="9">
        <v>0</v>
      </c>
      <c r="J545" s="25">
        <v>0</v>
      </c>
      <c r="K545" s="9">
        <v>0</v>
      </c>
      <c r="L545" s="9">
        <v>0</v>
      </c>
      <c r="M545" s="25">
        <v>0</v>
      </c>
      <c r="N545" s="19">
        <v>0</v>
      </c>
      <c r="O545" s="19">
        <v>849626</v>
      </c>
      <c r="P545" s="5"/>
    </row>
    <row r="546" spans="1:16" x14ac:dyDescent="0.3">
      <c r="A546" s="5">
        <v>106333407</v>
      </c>
      <c r="B546" s="5" t="s">
        <v>158</v>
      </c>
      <c r="C546" s="5" t="s">
        <v>604</v>
      </c>
      <c r="D546" s="5" t="s">
        <v>1297</v>
      </c>
      <c r="E546" s="9">
        <v>0</v>
      </c>
      <c r="F546" s="9">
        <v>0</v>
      </c>
      <c r="G546" s="9">
        <v>0</v>
      </c>
      <c r="H546" s="9">
        <v>0</v>
      </c>
      <c r="I546" s="9">
        <v>0</v>
      </c>
      <c r="J546" s="25">
        <v>0</v>
      </c>
      <c r="K546" s="9">
        <v>0</v>
      </c>
      <c r="L546" s="9">
        <v>0</v>
      </c>
      <c r="M546" s="25">
        <v>0</v>
      </c>
      <c r="N546" s="19">
        <v>0</v>
      </c>
      <c r="O546" s="19">
        <v>673434</v>
      </c>
      <c r="P546" s="5"/>
    </row>
    <row r="547" spans="1:16" x14ac:dyDescent="0.3">
      <c r="A547" s="5">
        <v>119354207</v>
      </c>
      <c r="B547" s="5" t="s">
        <v>425</v>
      </c>
      <c r="C547" s="5" t="s">
        <v>641</v>
      </c>
      <c r="D547" s="5" t="s">
        <v>1297</v>
      </c>
      <c r="E547" s="9">
        <v>0</v>
      </c>
      <c r="F547" s="9">
        <v>0</v>
      </c>
      <c r="G547" s="9">
        <v>0</v>
      </c>
      <c r="H547" s="9">
        <v>0</v>
      </c>
      <c r="I547" s="9">
        <v>0</v>
      </c>
      <c r="J547" s="25">
        <v>0</v>
      </c>
      <c r="K547" s="9">
        <v>0</v>
      </c>
      <c r="L547" s="9">
        <v>0</v>
      </c>
      <c r="M547" s="25">
        <v>0</v>
      </c>
      <c r="N547" s="19">
        <v>0</v>
      </c>
      <c r="O547" s="19">
        <v>1032496</v>
      </c>
      <c r="P547" s="5"/>
    </row>
    <row r="548" spans="1:16" x14ac:dyDescent="0.3">
      <c r="A548" s="5">
        <v>113363807</v>
      </c>
      <c r="B548" s="5" t="s">
        <v>305</v>
      </c>
      <c r="C548" s="5" t="s">
        <v>624</v>
      </c>
      <c r="D548" s="5" t="s">
        <v>1297</v>
      </c>
      <c r="E548" s="9">
        <v>0</v>
      </c>
      <c r="F548" s="9">
        <v>0</v>
      </c>
      <c r="G548" s="9">
        <v>0</v>
      </c>
      <c r="H548" s="9">
        <v>0</v>
      </c>
      <c r="I548" s="9">
        <v>0</v>
      </c>
      <c r="J548" s="25">
        <v>0</v>
      </c>
      <c r="K548" s="9">
        <v>0</v>
      </c>
      <c r="L548" s="9">
        <v>0</v>
      </c>
      <c r="M548" s="25">
        <v>0</v>
      </c>
      <c r="N548" s="19">
        <v>0</v>
      </c>
      <c r="O548" s="19">
        <v>2233165</v>
      </c>
      <c r="P548" s="5"/>
    </row>
    <row r="549" spans="1:16" x14ac:dyDescent="0.3">
      <c r="A549" s="5">
        <v>104374207</v>
      </c>
      <c r="B549" s="5" t="s">
        <v>105</v>
      </c>
      <c r="C549" s="5" t="s">
        <v>596</v>
      </c>
      <c r="D549" s="5" t="s">
        <v>1297</v>
      </c>
      <c r="E549" s="9">
        <v>0</v>
      </c>
      <c r="F549" s="9">
        <v>0</v>
      </c>
      <c r="G549" s="9">
        <v>0</v>
      </c>
      <c r="H549" s="9">
        <v>0</v>
      </c>
      <c r="I549" s="9">
        <v>0</v>
      </c>
      <c r="J549" s="25">
        <v>0</v>
      </c>
      <c r="K549" s="9">
        <v>0</v>
      </c>
      <c r="L549" s="9">
        <v>0</v>
      </c>
      <c r="M549" s="25">
        <v>0</v>
      </c>
      <c r="N549" s="19">
        <v>0</v>
      </c>
      <c r="O549" s="19">
        <v>624642</v>
      </c>
      <c r="P549" s="5"/>
    </row>
    <row r="550" spans="1:16" x14ac:dyDescent="0.3">
      <c r="A550" s="5">
        <v>113384307</v>
      </c>
      <c r="B550" s="5" t="s">
        <v>316</v>
      </c>
      <c r="C550" s="5" t="s">
        <v>625</v>
      </c>
      <c r="D550" s="5" t="s">
        <v>1297</v>
      </c>
      <c r="E550" s="9">
        <v>0</v>
      </c>
      <c r="F550" s="9">
        <v>0</v>
      </c>
      <c r="G550" s="9">
        <v>0</v>
      </c>
      <c r="H550" s="9">
        <v>0</v>
      </c>
      <c r="I550" s="9">
        <v>0</v>
      </c>
      <c r="J550" s="25">
        <v>0</v>
      </c>
      <c r="K550" s="9">
        <v>0</v>
      </c>
      <c r="L550" s="9">
        <v>0</v>
      </c>
      <c r="M550" s="25">
        <v>0</v>
      </c>
      <c r="N550" s="19">
        <v>0</v>
      </c>
      <c r="O550" s="19">
        <v>925586</v>
      </c>
      <c r="P550" s="5"/>
    </row>
    <row r="551" spans="1:16" x14ac:dyDescent="0.3">
      <c r="A551" s="5">
        <v>121393007</v>
      </c>
      <c r="B551" s="5" t="s">
        <v>469</v>
      </c>
      <c r="C551" s="5" t="s">
        <v>648</v>
      </c>
      <c r="D551" s="5" t="s">
        <v>1297</v>
      </c>
      <c r="E551" s="9">
        <v>0</v>
      </c>
      <c r="F551" s="9">
        <v>0</v>
      </c>
      <c r="G551" s="9">
        <v>0</v>
      </c>
      <c r="H551" s="9">
        <v>0</v>
      </c>
      <c r="I551" s="9">
        <v>0</v>
      </c>
      <c r="J551" s="25">
        <v>0</v>
      </c>
      <c r="K551" s="9">
        <v>0</v>
      </c>
      <c r="L551" s="9">
        <v>0</v>
      </c>
      <c r="M551" s="25">
        <v>0</v>
      </c>
      <c r="N551" s="19">
        <v>0</v>
      </c>
      <c r="O551" s="19">
        <v>2799726</v>
      </c>
      <c r="P551" s="5"/>
    </row>
    <row r="552" spans="1:16" x14ac:dyDescent="0.3">
      <c r="A552" s="5">
        <v>118403207</v>
      </c>
      <c r="B552" s="5" t="s">
        <v>411</v>
      </c>
      <c r="C552" s="5" t="s">
        <v>639</v>
      </c>
      <c r="D552" s="5" t="s">
        <v>1297</v>
      </c>
      <c r="E552" s="9">
        <v>0</v>
      </c>
      <c r="F552" s="9">
        <v>0</v>
      </c>
      <c r="G552" s="9">
        <v>0</v>
      </c>
      <c r="H552" s="9">
        <v>0</v>
      </c>
      <c r="I552" s="9">
        <v>0</v>
      </c>
      <c r="J552" s="25">
        <v>0</v>
      </c>
      <c r="K552" s="9">
        <v>0</v>
      </c>
      <c r="L552" s="9">
        <v>0</v>
      </c>
      <c r="M552" s="25">
        <v>0</v>
      </c>
      <c r="N552" s="19">
        <v>0</v>
      </c>
      <c r="O552" s="19">
        <v>670612</v>
      </c>
      <c r="P552" s="5"/>
    </row>
    <row r="553" spans="1:16" x14ac:dyDescent="0.3">
      <c r="A553" s="5">
        <v>118408707</v>
      </c>
      <c r="B553" s="5" t="s">
        <v>417</v>
      </c>
      <c r="C553" s="5" t="s">
        <v>639</v>
      </c>
      <c r="D553" s="5" t="s">
        <v>1297</v>
      </c>
      <c r="E553" s="9">
        <v>0</v>
      </c>
      <c r="F553" s="9">
        <v>0</v>
      </c>
      <c r="G553" s="9">
        <v>0</v>
      </c>
      <c r="H553" s="9">
        <v>0</v>
      </c>
      <c r="I553" s="9">
        <v>0</v>
      </c>
      <c r="J553" s="25">
        <v>0</v>
      </c>
      <c r="K553" s="9">
        <v>0</v>
      </c>
      <c r="L553" s="9">
        <v>0</v>
      </c>
      <c r="M553" s="25">
        <v>0</v>
      </c>
      <c r="N553" s="19">
        <v>0</v>
      </c>
      <c r="O553" s="19">
        <v>739410</v>
      </c>
      <c r="P553" s="5"/>
    </row>
    <row r="554" spans="1:16" x14ac:dyDescent="0.3">
      <c r="A554" s="5">
        <v>118408607</v>
      </c>
      <c r="B554" s="5" t="s">
        <v>416</v>
      </c>
      <c r="C554" s="5" t="s">
        <v>639</v>
      </c>
      <c r="D554" s="5" t="s">
        <v>1297</v>
      </c>
      <c r="E554" s="9">
        <v>0</v>
      </c>
      <c r="F554" s="9">
        <v>0</v>
      </c>
      <c r="G554" s="9">
        <v>0</v>
      </c>
      <c r="H554" s="9">
        <v>0</v>
      </c>
      <c r="I554" s="9">
        <v>0</v>
      </c>
      <c r="J554" s="25">
        <v>0</v>
      </c>
      <c r="K554" s="9">
        <v>0</v>
      </c>
      <c r="L554" s="9">
        <v>0</v>
      </c>
      <c r="M554" s="25">
        <v>0</v>
      </c>
      <c r="N554" s="19">
        <v>0</v>
      </c>
      <c r="O554" s="19">
        <v>855888</v>
      </c>
      <c r="P554" s="5"/>
    </row>
    <row r="555" spans="1:16" x14ac:dyDescent="0.3">
      <c r="A555" s="5">
        <v>117414807</v>
      </c>
      <c r="B555" s="5" t="s">
        <v>397</v>
      </c>
      <c r="C555" s="5" t="s">
        <v>636</v>
      </c>
      <c r="D555" s="5" t="s">
        <v>1297</v>
      </c>
      <c r="E555" s="9">
        <v>0</v>
      </c>
      <c r="F555" s="9">
        <v>0</v>
      </c>
      <c r="G555" s="9">
        <v>0</v>
      </c>
      <c r="H555" s="9">
        <v>0</v>
      </c>
      <c r="I555" s="9">
        <v>0</v>
      </c>
      <c r="J555" s="25">
        <v>0</v>
      </c>
      <c r="K555" s="9">
        <v>0</v>
      </c>
      <c r="L555" s="9">
        <v>0</v>
      </c>
      <c r="M555" s="25">
        <v>0</v>
      </c>
      <c r="N555" s="19">
        <v>0</v>
      </c>
      <c r="O555" s="19">
        <v>404884</v>
      </c>
      <c r="P555" s="5"/>
    </row>
    <row r="556" spans="1:16" x14ac:dyDescent="0.3">
      <c r="A556" s="5">
        <v>109420107</v>
      </c>
      <c r="B556" s="5" t="s">
        <v>230</v>
      </c>
      <c r="C556" s="5" t="s">
        <v>613</v>
      </c>
      <c r="D556" s="5" t="s">
        <v>1297</v>
      </c>
      <c r="E556" s="9">
        <v>0</v>
      </c>
      <c r="F556" s="9">
        <v>0</v>
      </c>
      <c r="G556" s="9">
        <v>0</v>
      </c>
      <c r="H556" s="9">
        <v>0</v>
      </c>
      <c r="I556" s="9">
        <v>0</v>
      </c>
      <c r="J556" s="25">
        <v>0</v>
      </c>
      <c r="K556" s="9">
        <v>0</v>
      </c>
      <c r="L556" s="9">
        <v>0</v>
      </c>
      <c r="M556" s="25">
        <v>0</v>
      </c>
      <c r="N556" s="19">
        <v>0</v>
      </c>
      <c r="O556" s="19">
        <v>533051</v>
      </c>
      <c r="P556" s="5"/>
    </row>
    <row r="557" spans="1:16" x14ac:dyDescent="0.3">
      <c r="A557" s="5">
        <v>104435107</v>
      </c>
      <c r="B557" s="5" t="s">
        <v>120</v>
      </c>
      <c r="C557" s="5" t="s">
        <v>597</v>
      </c>
      <c r="D557" s="5" t="s">
        <v>1297</v>
      </c>
      <c r="E557" s="9">
        <v>0</v>
      </c>
      <c r="F557" s="9">
        <v>0</v>
      </c>
      <c r="G557" s="9">
        <v>0</v>
      </c>
      <c r="H557" s="9">
        <v>0</v>
      </c>
      <c r="I557" s="9">
        <v>0</v>
      </c>
      <c r="J557" s="25">
        <v>0</v>
      </c>
      <c r="K557" s="9">
        <v>0</v>
      </c>
      <c r="L557" s="9">
        <v>0</v>
      </c>
      <c r="M557" s="25">
        <v>0</v>
      </c>
      <c r="N557" s="19">
        <v>0</v>
      </c>
      <c r="O557" s="19">
        <v>660284</v>
      </c>
      <c r="P557" s="5"/>
    </row>
    <row r="558" spans="1:16" x14ac:dyDescent="0.3">
      <c r="A558" s="5">
        <v>111444307</v>
      </c>
      <c r="B558" s="5" t="s">
        <v>266</v>
      </c>
      <c r="C558" s="5" t="s">
        <v>620</v>
      </c>
      <c r="D558" s="5" t="s">
        <v>1297</v>
      </c>
      <c r="E558" s="9">
        <v>0</v>
      </c>
      <c r="F558" s="9">
        <v>0</v>
      </c>
      <c r="G558" s="9">
        <v>0</v>
      </c>
      <c r="H558" s="9">
        <v>0</v>
      </c>
      <c r="I558" s="9">
        <v>0</v>
      </c>
      <c r="J558" s="25">
        <v>0</v>
      </c>
      <c r="K558" s="9">
        <v>0</v>
      </c>
      <c r="L558" s="9">
        <v>0</v>
      </c>
      <c r="M558" s="25">
        <v>0</v>
      </c>
      <c r="N558" s="19">
        <v>0</v>
      </c>
      <c r="O558" s="19">
        <v>359915</v>
      </c>
      <c r="P558" s="5"/>
    </row>
    <row r="559" spans="1:16" x14ac:dyDescent="0.3">
      <c r="A559" s="5">
        <v>120454507</v>
      </c>
      <c r="B559" s="5" t="s">
        <v>445</v>
      </c>
      <c r="C559" s="5" t="s">
        <v>645</v>
      </c>
      <c r="D559" s="5" t="s">
        <v>1297</v>
      </c>
      <c r="E559" s="9">
        <v>0</v>
      </c>
      <c r="F559" s="9">
        <v>0</v>
      </c>
      <c r="G559" s="9">
        <v>0</v>
      </c>
      <c r="H559" s="9">
        <v>0</v>
      </c>
      <c r="I559" s="9">
        <v>0</v>
      </c>
      <c r="J559" s="25">
        <v>0</v>
      </c>
      <c r="K559" s="9">
        <v>0</v>
      </c>
      <c r="L559" s="9">
        <v>0</v>
      </c>
      <c r="M559" s="25">
        <v>0</v>
      </c>
      <c r="N559" s="19">
        <v>0</v>
      </c>
      <c r="O559" s="19">
        <v>1691718</v>
      </c>
      <c r="P559" s="5"/>
    </row>
    <row r="560" spans="1:16" x14ac:dyDescent="0.3">
      <c r="A560" s="5">
        <v>123460957</v>
      </c>
      <c r="B560" s="5" t="s">
        <v>494</v>
      </c>
      <c r="C560" s="5" t="s">
        <v>650</v>
      </c>
      <c r="D560" s="5" t="s">
        <v>1297</v>
      </c>
      <c r="E560" s="9">
        <v>0</v>
      </c>
      <c r="F560" s="9">
        <v>0</v>
      </c>
      <c r="G560" s="9">
        <v>0</v>
      </c>
      <c r="H560" s="9">
        <v>0</v>
      </c>
      <c r="I560" s="9">
        <v>0</v>
      </c>
      <c r="J560" s="25">
        <v>0</v>
      </c>
      <c r="K560" s="9">
        <v>0</v>
      </c>
      <c r="L560" s="9">
        <v>0</v>
      </c>
      <c r="M560" s="25">
        <v>0</v>
      </c>
      <c r="N560" s="19">
        <v>0</v>
      </c>
      <c r="O560" s="19">
        <v>1010026</v>
      </c>
      <c r="P560" s="5"/>
    </row>
    <row r="561" spans="1:16" x14ac:dyDescent="0.3">
      <c r="A561" s="5">
        <v>123463507</v>
      </c>
      <c r="B561" s="5" t="s">
        <v>497</v>
      </c>
      <c r="C561" s="5" t="s">
        <v>650</v>
      </c>
      <c r="D561" s="5" t="s">
        <v>1297</v>
      </c>
      <c r="E561" s="9">
        <v>0</v>
      </c>
      <c r="F561" s="9">
        <v>0</v>
      </c>
      <c r="G561" s="9">
        <v>0</v>
      </c>
      <c r="H561" s="9">
        <v>0</v>
      </c>
      <c r="I561" s="9">
        <v>0</v>
      </c>
      <c r="J561" s="25">
        <v>0</v>
      </c>
      <c r="K561" s="9">
        <v>0</v>
      </c>
      <c r="L561" s="9">
        <v>0</v>
      </c>
      <c r="M561" s="25">
        <v>0</v>
      </c>
      <c r="N561" s="19">
        <v>0</v>
      </c>
      <c r="O561" s="19">
        <v>623783</v>
      </c>
      <c r="P561" s="5"/>
    </row>
    <row r="562" spans="1:16" x14ac:dyDescent="0.3">
      <c r="A562" s="5">
        <v>123465507</v>
      </c>
      <c r="B562" s="5" t="s">
        <v>503</v>
      </c>
      <c r="C562" s="5" t="s">
        <v>650</v>
      </c>
      <c r="D562" s="5" t="s">
        <v>1297</v>
      </c>
      <c r="E562" s="9">
        <v>0</v>
      </c>
      <c r="F562" s="9">
        <v>0</v>
      </c>
      <c r="G562" s="9">
        <v>0</v>
      </c>
      <c r="H562" s="9">
        <v>0</v>
      </c>
      <c r="I562" s="9">
        <v>0</v>
      </c>
      <c r="J562" s="25">
        <v>0</v>
      </c>
      <c r="K562" s="9">
        <v>0</v>
      </c>
      <c r="L562" s="9">
        <v>0</v>
      </c>
      <c r="M562" s="25">
        <v>0</v>
      </c>
      <c r="N562" s="19">
        <v>0</v>
      </c>
      <c r="O562" s="19">
        <v>924764</v>
      </c>
      <c r="P562" s="5"/>
    </row>
    <row r="563" spans="1:16" x14ac:dyDescent="0.3">
      <c r="A563" s="5">
        <v>123469007</v>
      </c>
      <c r="B563" s="5" t="s">
        <v>516</v>
      </c>
      <c r="C563" s="5" t="s">
        <v>650</v>
      </c>
      <c r="D563" s="5" t="s">
        <v>1297</v>
      </c>
      <c r="E563" s="9">
        <v>0</v>
      </c>
      <c r="F563" s="9">
        <v>0</v>
      </c>
      <c r="G563" s="9">
        <v>0</v>
      </c>
      <c r="H563" s="9">
        <v>0</v>
      </c>
      <c r="I563" s="9">
        <v>0</v>
      </c>
      <c r="J563" s="25">
        <v>0</v>
      </c>
      <c r="K563" s="9">
        <v>0</v>
      </c>
      <c r="L563" s="9">
        <v>0</v>
      </c>
      <c r="M563" s="25">
        <v>0</v>
      </c>
      <c r="N563" s="19">
        <v>0</v>
      </c>
      <c r="O563" s="19">
        <v>776607</v>
      </c>
      <c r="P563" s="5"/>
    </row>
    <row r="564" spans="1:16" x14ac:dyDescent="0.3">
      <c r="A564" s="5">
        <v>120481107</v>
      </c>
      <c r="B564" s="5" t="s">
        <v>451</v>
      </c>
      <c r="C564" s="5" t="s">
        <v>646</v>
      </c>
      <c r="D564" s="5" t="s">
        <v>1297</v>
      </c>
      <c r="E564" s="9">
        <v>0</v>
      </c>
      <c r="F564" s="9">
        <v>0</v>
      </c>
      <c r="G564" s="9">
        <v>0</v>
      </c>
      <c r="H564" s="9">
        <v>0</v>
      </c>
      <c r="I564" s="9">
        <v>0</v>
      </c>
      <c r="J564" s="25">
        <v>0</v>
      </c>
      <c r="K564" s="9">
        <v>0</v>
      </c>
      <c r="L564" s="9">
        <v>0</v>
      </c>
      <c r="M564" s="25">
        <v>0</v>
      </c>
      <c r="N564" s="19">
        <v>0</v>
      </c>
      <c r="O564" s="19">
        <v>1289453</v>
      </c>
      <c r="P564" s="5"/>
    </row>
    <row r="565" spans="1:16" x14ac:dyDescent="0.3">
      <c r="A565" s="5">
        <v>120483007</v>
      </c>
      <c r="B565" s="5" t="s">
        <v>452</v>
      </c>
      <c r="C565" s="5" t="s">
        <v>646</v>
      </c>
      <c r="D565" s="5" t="s">
        <v>1297</v>
      </c>
      <c r="E565" s="9">
        <v>0</v>
      </c>
      <c r="F565" s="9">
        <v>0</v>
      </c>
      <c r="G565" s="9">
        <v>0</v>
      </c>
      <c r="H565" s="9">
        <v>0</v>
      </c>
      <c r="I565" s="9">
        <v>0</v>
      </c>
      <c r="J565" s="25">
        <v>0</v>
      </c>
      <c r="K565" s="9">
        <v>0</v>
      </c>
      <c r="L565" s="9">
        <v>0</v>
      </c>
      <c r="M565" s="25">
        <v>0</v>
      </c>
      <c r="N565" s="19">
        <v>0</v>
      </c>
      <c r="O565" s="19">
        <v>818863</v>
      </c>
      <c r="P565" s="5"/>
    </row>
    <row r="566" spans="1:16" x14ac:dyDescent="0.3">
      <c r="A566" s="5">
        <v>116495207</v>
      </c>
      <c r="B566" s="5" t="s">
        <v>377</v>
      </c>
      <c r="C566" s="5" t="s">
        <v>632</v>
      </c>
      <c r="D566" s="5" t="s">
        <v>1297</v>
      </c>
      <c r="E566" s="9">
        <v>0</v>
      </c>
      <c r="F566" s="9">
        <v>0</v>
      </c>
      <c r="G566" s="9">
        <v>0</v>
      </c>
      <c r="H566" s="9">
        <v>0</v>
      </c>
      <c r="I566" s="9">
        <v>0</v>
      </c>
      <c r="J566" s="25">
        <v>0</v>
      </c>
      <c r="K566" s="9">
        <v>0</v>
      </c>
      <c r="L566" s="9">
        <v>0</v>
      </c>
      <c r="M566" s="25">
        <v>0</v>
      </c>
      <c r="N566" s="19">
        <v>0</v>
      </c>
      <c r="O566" s="19">
        <v>419184</v>
      </c>
      <c r="P566" s="5"/>
    </row>
    <row r="567" spans="1:16" x14ac:dyDescent="0.3">
      <c r="A567" s="5">
        <v>126514007</v>
      </c>
      <c r="B567" s="5" t="s">
        <v>547</v>
      </c>
      <c r="C567" s="5" t="s">
        <v>653</v>
      </c>
      <c r="D567" s="5" t="s">
        <v>1297</v>
      </c>
      <c r="E567" s="9">
        <v>0</v>
      </c>
      <c r="F567" s="9">
        <v>0</v>
      </c>
      <c r="G567" s="9">
        <v>0</v>
      </c>
      <c r="H567" s="9">
        <v>0</v>
      </c>
      <c r="I567" s="9">
        <v>0</v>
      </c>
      <c r="J567" s="25">
        <v>0</v>
      </c>
      <c r="K567" s="9">
        <v>0</v>
      </c>
      <c r="L567" s="9">
        <v>0</v>
      </c>
      <c r="M567" s="25">
        <v>0</v>
      </c>
      <c r="N567" s="19">
        <v>0</v>
      </c>
      <c r="O567" s="19">
        <v>8676569</v>
      </c>
      <c r="P567" s="5"/>
    </row>
    <row r="568" spans="1:16" x14ac:dyDescent="0.3">
      <c r="A568" s="5">
        <v>129546907</v>
      </c>
      <c r="B568" s="5" t="s">
        <v>584</v>
      </c>
      <c r="C568" s="5" t="s">
        <v>657</v>
      </c>
      <c r="D568" s="5" t="s">
        <v>1297</v>
      </c>
      <c r="E568" s="9">
        <v>0</v>
      </c>
      <c r="F568" s="9">
        <v>0</v>
      </c>
      <c r="G568" s="9">
        <v>0</v>
      </c>
      <c r="H568" s="9">
        <v>0</v>
      </c>
      <c r="I568" s="9">
        <v>0</v>
      </c>
      <c r="J568" s="25">
        <v>0</v>
      </c>
      <c r="K568" s="9">
        <v>0</v>
      </c>
      <c r="L568" s="9">
        <v>0</v>
      </c>
      <c r="M568" s="25">
        <v>0</v>
      </c>
      <c r="N568" s="19">
        <v>0</v>
      </c>
      <c r="O568" s="19">
        <v>1113537</v>
      </c>
      <c r="P568" s="5"/>
    </row>
    <row r="569" spans="1:16" x14ac:dyDescent="0.3">
      <c r="A569" s="5">
        <v>108567807</v>
      </c>
      <c r="B569" s="5" t="s">
        <v>223</v>
      </c>
      <c r="C569" s="5" t="s">
        <v>610</v>
      </c>
      <c r="D569" s="5" t="s">
        <v>1297</v>
      </c>
      <c r="E569" s="9">
        <v>0</v>
      </c>
      <c r="F569" s="9">
        <v>0</v>
      </c>
      <c r="G569" s="9">
        <v>0</v>
      </c>
      <c r="H569" s="9">
        <v>0</v>
      </c>
      <c r="I569" s="9">
        <v>0</v>
      </c>
      <c r="J569" s="25">
        <v>0</v>
      </c>
      <c r="K569" s="9">
        <v>0</v>
      </c>
      <c r="L569" s="9">
        <v>0</v>
      </c>
      <c r="M569" s="25">
        <v>0</v>
      </c>
      <c r="N569" s="19">
        <v>0</v>
      </c>
      <c r="O569" s="19">
        <v>696367</v>
      </c>
      <c r="P569" s="5"/>
    </row>
    <row r="570" spans="1:16" x14ac:dyDescent="0.3">
      <c r="A570" s="5">
        <v>119584707</v>
      </c>
      <c r="B570" s="5" t="s">
        <v>438</v>
      </c>
      <c r="C570" s="5" t="s">
        <v>642</v>
      </c>
      <c r="D570" s="5" t="s">
        <v>1297</v>
      </c>
      <c r="E570" s="9">
        <v>0</v>
      </c>
      <c r="F570" s="9">
        <v>0</v>
      </c>
      <c r="G570" s="9">
        <v>0</v>
      </c>
      <c r="H570" s="9">
        <v>0</v>
      </c>
      <c r="I570" s="9">
        <v>0</v>
      </c>
      <c r="J570" s="25">
        <v>0</v>
      </c>
      <c r="K570" s="9">
        <v>0</v>
      </c>
      <c r="L570" s="9">
        <v>0</v>
      </c>
      <c r="M570" s="25">
        <v>0</v>
      </c>
      <c r="N570" s="19">
        <v>0</v>
      </c>
      <c r="O570" s="19">
        <v>549477</v>
      </c>
      <c r="P570" s="5"/>
    </row>
    <row r="571" spans="1:16" x14ac:dyDescent="0.3">
      <c r="A571" s="5">
        <v>116606707</v>
      </c>
      <c r="B571" s="5" t="s">
        <v>385</v>
      </c>
      <c r="C571" s="5" t="s">
        <v>634</v>
      </c>
      <c r="D571" s="5" t="s">
        <v>1297</v>
      </c>
      <c r="E571" s="9">
        <v>0</v>
      </c>
      <c r="F571" s="9">
        <v>0</v>
      </c>
      <c r="G571" s="9">
        <v>0</v>
      </c>
      <c r="H571" s="9">
        <v>0</v>
      </c>
      <c r="I571" s="9">
        <v>0</v>
      </c>
      <c r="J571" s="25">
        <v>0</v>
      </c>
      <c r="K571" s="9">
        <v>0</v>
      </c>
      <c r="L571" s="9">
        <v>0</v>
      </c>
      <c r="M571" s="25">
        <v>0</v>
      </c>
      <c r="N571" s="19">
        <v>0</v>
      </c>
      <c r="O571" s="19">
        <v>808930</v>
      </c>
      <c r="P571" s="5"/>
    </row>
    <row r="572" spans="1:16" x14ac:dyDescent="0.3">
      <c r="A572" s="5">
        <v>106619107</v>
      </c>
      <c r="B572" s="5" t="s">
        <v>165</v>
      </c>
      <c r="C572" s="5" t="s">
        <v>605</v>
      </c>
      <c r="D572" s="5" t="s">
        <v>1297</v>
      </c>
      <c r="E572" s="9">
        <v>0</v>
      </c>
      <c r="F572" s="9">
        <v>0</v>
      </c>
      <c r="G572" s="9">
        <v>0</v>
      </c>
      <c r="H572" s="9">
        <v>0</v>
      </c>
      <c r="I572" s="9">
        <v>0</v>
      </c>
      <c r="J572" s="25">
        <v>0</v>
      </c>
      <c r="K572" s="9">
        <v>0</v>
      </c>
      <c r="L572" s="9">
        <v>0</v>
      </c>
      <c r="M572" s="25">
        <v>0</v>
      </c>
      <c r="N572" s="19">
        <v>0</v>
      </c>
      <c r="O572" s="19">
        <v>884985</v>
      </c>
      <c r="P572" s="5"/>
    </row>
    <row r="573" spans="1:16" x14ac:dyDescent="0.3">
      <c r="A573" s="5">
        <v>105628007</v>
      </c>
      <c r="B573" s="5" t="s">
        <v>144</v>
      </c>
      <c r="C573" s="5" t="s">
        <v>600</v>
      </c>
      <c r="D573" s="5" t="s">
        <v>1297</v>
      </c>
      <c r="E573" s="9">
        <v>0</v>
      </c>
      <c r="F573" s="9">
        <v>0</v>
      </c>
      <c r="G573" s="9">
        <v>0</v>
      </c>
      <c r="H573" s="9">
        <v>0</v>
      </c>
      <c r="I573" s="9">
        <v>0</v>
      </c>
      <c r="J573" s="25">
        <v>0</v>
      </c>
      <c r="K573" s="9">
        <v>0</v>
      </c>
      <c r="L573" s="9">
        <v>0</v>
      </c>
      <c r="M573" s="25">
        <v>0</v>
      </c>
      <c r="N573" s="19">
        <v>0</v>
      </c>
      <c r="O573" s="19">
        <v>496317</v>
      </c>
      <c r="P573" s="5"/>
    </row>
    <row r="574" spans="1:16" x14ac:dyDescent="0.3">
      <c r="A574" s="5">
        <v>101634207</v>
      </c>
      <c r="B574" s="5" t="s">
        <v>40</v>
      </c>
      <c r="C574" s="5" t="s">
        <v>593</v>
      </c>
      <c r="D574" s="5" t="s">
        <v>1297</v>
      </c>
      <c r="E574" s="9">
        <v>0</v>
      </c>
      <c r="F574" s="9">
        <v>0</v>
      </c>
      <c r="G574" s="9">
        <v>0</v>
      </c>
      <c r="H574" s="9">
        <v>0</v>
      </c>
      <c r="I574" s="9">
        <v>0</v>
      </c>
      <c r="J574" s="25">
        <v>0</v>
      </c>
      <c r="K574" s="9">
        <v>0</v>
      </c>
      <c r="L574" s="9">
        <v>0</v>
      </c>
      <c r="M574" s="25">
        <v>0</v>
      </c>
      <c r="N574" s="19">
        <v>0</v>
      </c>
      <c r="O574" s="19">
        <v>791965</v>
      </c>
      <c r="P574" s="5"/>
    </row>
    <row r="575" spans="1:16" x14ac:dyDescent="0.3">
      <c r="A575" s="5">
        <v>101638907</v>
      </c>
      <c r="B575" s="5" t="s">
        <v>45</v>
      </c>
      <c r="C575" s="5" t="s">
        <v>593</v>
      </c>
      <c r="D575" s="5" t="s">
        <v>1297</v>
      </c>
      <c r="E575" s="9">
        <v>0</v>
      </c>
      <c r="F575" s="9">
        <v>0</v>
      </c>
      <c r="G575" s="9">
        <v>0</v>
      </c>
      <c r="H575" s="9">
        <v>0</v>
      </c>
      <c r="I575" s="9">
        <v>0</v>
      </c>
      <c r="J575" s="25">
        <v>0</v>
      </c>
      <c r="K575" s="9">
        <v>0</v>
      </c>
      <c r="L575" s="9">
        <v>0</v>
      </c>
      <c r="M575" s="25">
        <v>0</v>
      </c>
      <c r="N575" s="19">
        <v>0</v>
      </c>
      <c r="O575" s="19">
        <v>558495</v>
      </c>
      <c r="P575" s="5"/>
    </row>
    <row r="576" spans="1:16" x14ac:dyDescent="0.3">
      <c r="A576" s="5">
        <v>107651207</v>
      </c>
      <c r="B576" s="5" t="s">
        <v>168</v>
      </c>
      <c r="C576" s="5" t="s">
        <v>606</v>
      </c>
      <c r="D576" s="5" t="s">
        <v>1297</v>
      </c>
      <c r="E576" s="9">
        <v>0</v>
      </c>
      <c r="F576" s="9">
        <v>0</v>
      </c>
      <c r="G576" s="9">
        <v>0</v>
      </c>
      <c r="H576" s="9">
        <v>0</v>
      </c>
      <c r="I576" s="9">
        <v>0</v>
      </c>
      <c r="J576" s="25">
        <v>0</v>
      </c>
      <c r="K576" s="9">
        <v>0</v>
      </c>
      <c r="L576" s="9">
        <v>0</v>
      </c>
      <c r="M576" s="25">
        <v>0</v>
      </c>
      <c r="N576" s="19">
        <v>0</v>
      </c>
      <c r="O576" s="19">
        <v>1467650</v>
      </c>
      <c r="P576" s="5"/>
    </row>
    <row r="577" spans="1:16" x14ac:dyDescent="0.3">
      <c r="A577" s="5">
        <v>107652207</v>
      </c>
      <c r="B577" s="5" t="s">
        <v>170</v>
      </c>
      <c r="C577" s="5" t="s">
        <v>606</v>
      </c>
      <c r="D577" s="5" t="s">
        <v>1297</v>
      </c>
      <c r="E577" s="9">
        <v>0</v>
      </c>
      <c r="F577" s="9">
        <v>0</v>
      </c>
      <c r="G577" s="9">
        <v>0</v>
      </c>
      <c r="H577" s="9">
        <v>0</v>
      </c>
      <c r="I577" s="9">
        <v>0</v>
      </c>
      <c r="J577" s="25">
        <v>0</v>
      </c>
      <c r="K577" s="9">
        <v>0</v>
      </c>
      <c r="L577" s="9">
        <v>0</v>
      </c>
      <c r="M577" s="25">
        <v>0</v>
      </c>
      <c r="N577" s="19">
        <v>0</v>
      </c>
      <c r="O577" s="19">
        <v>548856</v>
      </c>
      <c r="P577" s="5"/>
    </row>
    <row r="578" spans="1:16" x14ac:dyDescent="0.3">
      <c r="A578" s="5">
        <v>107656407</v>
      </c>
      <c r="B578" s="5" t="s">
        <v>181</v>
      </c>
      <c r="C578" s="5" t="s">
        <v>606</v>
      </c>
      <c r="D578" s="5" t="s">
        <v>1297</v>
      </c>
      <c r="E578" s="9">
        <v>0</v>
      </c>
      <c r="F578" s="9">
        <v>0</v>
      </c>
      <c r="G578" s="9">
        <v>0</v>
      </c>
      <c r="H578" s="9">
        <v>0</v>
      </c>
      <c r="I578" s="9">
        <v>0</v>
      </c>
      <c r="J578" s="25">
        <v>0</v>
      </c>
      <c r="K578" s="9">
        <v>0</v>
      </c>
      <c r="L578" s="9">
        <v>0</v>
      </c>
      <c r="M578" s="25">
        <v>0</v>
      </c>
      <c r="N578" s="19">
        <v>0</v>
      </c>
      <c r="O578" s="19">
        <v>650846</v>
      </c>
      <c r="P578" s="5"/>
    </row>
    <row r="579" spans="1:16" ht="13.5" thickBot="1" x14ac:dyDescent="0.35">
      <c r="A579" s="5">
        <v>112679107</v>
      </c>
      <c r="B579" s="5" t="s">
        <v>294</v>
      </c>
      <c r="C579" s="5" t="s">
        <v>623</v>
      </c>
      <c r="D579" s="5" t="s">
        <v>1297</v>
      </c>
      <c r="E579" s="9">
        <v>0</v>
      </c>
      <c r="F579" s="9">
        <v>0</v>
      </c>
      <c r="G579" s="9">
        <v>0</v>
      </c>
      <c r="H579" s="9">
        <v>0</v>
      </c>
      <c r="I579" s="9">
        <v>0</v>
      </c>
      <c r="J579" s="25">
        <v>0</v>
      </c>
      <c r="K579" s="9">
        <v>0</v>
      </c>
      <c r="L579" s="9">
        <v>0</v>
      </c>
      <c r="M579" s="25">
        <v>0</v>
      </c>
      <c r="N579" s="19">
        <v>0</v>
      </c>
      <c r="O579" s="19">
        <v>2797297</v>
      </c>
      <c r="P579" s="5"/>
    </row>
    <row r="580" spans="1:16" x14ac:dyDescent="0.3">
      <c r="A580" s="5"/>
      <c r="B580" s="27" t="s">
        <v>680</v>
      </c>
      <c r="C580" s="28"/>
      <c r="D580" s="28"/>
      <c r="E580" s="28"/>
      <c r="F580" s="28"/>
      <c r="G580" s="28"/>
      <c r="H580" s="28"/>
      <c r="I580" s="28"/>
      <c r="J580" s="28"/>
      <c r="K580" s="28"/>
      <c r="L580" s="28"/>
      <c r="M580" s="28"/>
      <c r="N580" s="28"/>
      <c r="O580" s="28"/>
      <c r="P580" s="5"/>
    </row>
    <row r="581" spans="1:16" x14ac:dyDescent="0.3">
      <c r="A581" s="5"/>
      <c r="B581" s="5"/>
      <c r="C581" s="5"/>
      <c r="D581" s="5"/>
      <c r="E581" s="5"/>
      <c r="F581" s="5"/>
      <c r="G581" s="5"/>
      <c r="H581" s="5"/>
      <c r="I581" s="5"/>
      <c r="J581" s="5"/>
      <c r="K581" s="5"/>
      <c r="L581" s="5"/>
      <c r="M581" s="5"/>
      <c r="N581" s="5"/>
      <c r="O581" s="5"/>
      <c r="P581" s="5"/>
    </row>
  </sheetData>
  <mergeCells count="6">
    <mergeCell ref="O3:O4"/>
    <mergeCell ref="A3:A4"/>
    <mergeCell ref="B3:B4"/>
    <mergeCell ref="C3:C4"/>
    <mergeCell ref="D3:D4"/>
    <mergeCell ref="N3:N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288E4-0B58-4B54-81F0-E8008CA9E951}">
  <dimension ref="B2:Y1001"/>
  <sheetViews>
    <sheetView topLeftCell="E1" workbookViewId="0">
      <selection activeCell="N30" sqref="N30"/>
    </sheetView>
  </sheetViews>
  <sheetFormatPr defaultColWidth="8.85546875" defaultRowHeight="10.5" x14ac:dyDescent="0.25"/>
  <cols>
    <col min="1" max="1" width="8.85546875" style="2"/>
    <col min="2" max="2" width="8.5703125" style="2" bestFit="1" customWidth="1"/>
    <col min="3" max="3" width="3.42578125" style="2" bestFit="1" customWidth="1"/>
    <col min="4" max="7" width="8.85546875" style="2"/>
    <col min="8" max="8" width="10.85546875" style="2" bestFit="1" customWidth="1"/>
    <col min="9" max="9" width="3.42578125" style="2" bestFit="1" customWidth="1"/>
    <col min="10" max="15" width="8.85546875" style="2"/>
    <col min="16" max="16" width="3.42578125" style="2" bestFit="1" customWidth="1"/>
    <col min="17" max="21" width="8.85546875" style="2"/>
    <col min="22" max="22" width="3.42578125" style="2" bestFit="1" customWidth="1"/>
    <col min="23" max="23" width="8.85546875" style="2"/>
    <col min="24" max="24" width="11.140625" style="2" bestFit="1" customWidth="1"/>
    <col min="25" max="16384" width="8.85546875" style="2"/>
  </cols>
  <sheetData>
    <row r="2" spans="2:25" x14ac:dyDescent="0.25">
      <c r="B2" s="2" t="s">
        <v>0</v>
      </c>
      <c r="C2" s="2">
        <v>1</v>
      </c>
      <c r="E2" s="2" t="s">
        <v>1</v>
      </c>
      <c r="F2" s="2">
        <v>2</v>
      </c>
      <c r="H2" s="2" t="s">
        <v>14</v>
      </c>
      <c r="I2" s="2">
        <v>1</v>
      </c>
      <c r="K2" s="2" t="s">
        <v>14</v>
      </c>
      <c r="L2" s="2">
        <v>1</v>
      </c>
      <c r="O2" s="2" t="s">
        <v>14</v>
      </c>
      <c r="P2" s="2">
        <v>1</v>
      </c>
      <c r="R2" s="2" t="s">
        <v>679</v>
      </c>
      <c r="S2" s="2">
        <v>7</v>
      </c>
      <c r="U2" s="2" t="s">
        <v>1312</v>
      </c>
      <c r="V2" s="2">
        <v>1</v>
      </c>
      <c r="X2" s="2" t="s">
        <v>14</v>
      </c>
      <c r="Y2" s="2">
        <v>2</v>
      </c>
    </row>
    <row r="3" spans="2:25" x14ac:dyDescent="0.25">
      <c r="B3" s="2" t="s">
        <v>1</v>
      </c>
      <c r="C3" s="2">
        <v>2</v>
      </c>
      <c r="E3" s="2" t="s">
        <v>10</v>
      </c>
      <c r="F3" s="2">
        <v>11</v>
      </c>
      <c r="H3" s="2" t="s">
        <v>15</v>
      </c>
      <c r="I3" s="2">
        <v>2</v>
      </c>
      <c r="K3" s="2" t="s">
        <v>667</v>
      </c>
      <c r="L3" s="2">
        <v>11</v>
      </c>
      <c r="O3" s="2" t="s">
        <v>1301</v>
      </c>
      <c r="P3" s="2">
        <v>2</v>
      </c>
      <c r="R3" s="2" t="s">
        <v>14</v>
      </c>
      <c r="S3" s="2">
        <v>1</v>
      </c>
      <c r="U3" s="2" t="s">
        <v>14</v>
      </c>
      <c r="V3" s="2">
        <v>2</v>
      </c>
      <c r="X3" s="2" t="s">
        <v>1885</v>
      </c>
      <c r="Y3" s="2">
        <v>6</v>
      </c>
    </row>
    <row r="4" spans="2:25" x14ac:dyDescent="0.25">
      <c r="B4" s="2" t="s">
        <v>2</v>
      </c>
      <c r="C4" s="2">
        <v>3</v>
      </c>
      <c r="E4" s="2" t="s">
        <v>11</v>
      </c>
      <c r="F4" s="2">
        <v>12</v>
      </c>
      <c r="H4" s="2" t="s">
        <v>590</v>
      </c>
      <c r="I4" s="2">
        <v>3</v>
      </c>
      <c r="K4" s="2" t="s">
        <v>664</v>
      </c>
      <c r="L4" s="2">
        <v>8</v>
      </c>
      <c r="O4" s="2" t="s">
        <v>590</v>
      </c>
      <c r="P4" s="2">
        <v>3</v>
      </c>
      <c r="R4" s="2" t="s">
        <v>1302</v>
      </c>
      <c r="S4" s="2">
        <v>4</v>
      </c>
      <c r="U4" s="2" t="s">
        <v>1313</v>
      </c>
      <c r="V4" s="2">
        <v>3</v>
      </c>
      <c r="X4" s="2" t="s">
        <v>1887</v>
      </c>
      <c r="Y4" s="2">
        <v>8</v>
      </c>
    </row>
    <row r="5" spans="2:25" x14ac:dyDescent="0.25">
      <c r="B5" s="2" t="s">
        <v>3</v>
      </c>
      <c r="C5" s="2">
        <v>4</v>
      </c>
      <c r="E5" s="2" t="s">
        <v>12</v>
      </c>
      <c r="F5" s="2">
        <v>13</v>
      </c>
      <c r="H5" s="2" t="s">
        <v>658</v>
      </c>
      <c r="I5" s="2">
        <v>4</v>
      </c>
      <c r="K5" s="2" t="s">
        <v>668</v>
      </c>
      <c r="L5" s="2">
        <v>12</v>
      </c>
      <c r="O5" s="2" t="s">
        <v>1302</v>
      </c>
      <c r="P5" s="2">
        <v>4</v>
      </c>
      <c r="R5" s="2" t="s">
        <v>1307</v>
      </c>
      <c r="S5" s="2">
        <v>9</v>
      </c>
      <c r="U5" s="2" t="s">
        <v>1882</v>
      </c>
      <c r="V5" s="2">
        <v>4</v>
      </c>
      <c r="X5" s="2" t="s">
        <v>1888</v>
      </c>
      <c r="Y5" s="2">
        <v>9</v>
      </c>
    </row>
    <row r="6" spans="2:25" x14ac:dyDescent="0.25">
      <c r="B6" s="2" t="s">
        <v>4</v>
      </c>
      <c r="C6" s="2">
        <v>5</v>
      </c>
      <c r="E6" s="2" t="s">
        <v>2</v>
      </c>
      <c r="F6" s="2">
        <v>3</v>
      </c>
      <c r="H6" s="2" t="s">
        <v>0</v>
      </c>
      <c r="I6" s="2">
        <v>5</v>
      </c>
      <c r="K6" s="2" t="s">
        <v>671</v>
      </c>
      <c r="L6" s="2">
        <v>15</v>
      </c>
      <c r="O6" s="2" t="s">
        <v>677</v>
      </c>
      <c r="P6" s="2">
        <v>5</v>
      </c>
      <c r="R6" s="2" t="s">
        <v>1308</v>
      </c>
      <c r="S6" s="2">
        <v>10</v>
      </c>
      <c r="U6" s="2" t="s">
        <v>1883</v>
      </c>
      <c r="V6" s="2">
        <v>5</v>
      </c>
      <c r="X6" s="2" t="s">
        <v>1911</v>
      </c>
      <c r="Y6" s="2">
        <v>21</v>
      </c>
    </row>
    <row r="7" spans="2:25" x14ac:dyDescent="0.25">
      <c r="B7" s="2" t="s">
        <v>5</v>
      </c>
      <c r="C7" s="2">
        <v>6</v>
      </c>
      <c r="E7" s="2" t="s">
        <v>3</v>
      </c>
      <c r="F7" s="2">
        <v>4</v>
      </c>
      <c r="H7" s="2" t="s">
        <v>660</v>
      </c>
      <c r="I7" s="2">
        <v>6</v>
      </c>
      <c r="K7" s="2" t="s">
        <v>0</v>
      </c>
      <c r="L7" s="2">
        <v>5</v>
      </c>
      <c r="O7" s="2" t="s">
        <v>678</v>
      </c>
      <c r="P7" s="2">
        <v>6</v>
      </c>
      <c r="R7" s="2" t="s">
        <v>590</v>
      </c>
      <c r="S7" s="2">
        <v>3</v>
      </c>
      <c r="U7" s="2" t="s">
        <v>1885</v>
      </c>
      <c r="V7" s="2">
        <v>6</v>
      </c>
      <c r="X7" s="2" t="s">
        <v>1904</v>
      </c>
      <c r="Y7" s="2">
        <v>18</v>
      </c>
    </row>
    <row r="8" spans="2:25" x14ac:dyDescent="0.25">
      <c r="B8" s="2" t="s">
        <v>6</v>
      </c>
      <c r="C8" s="2">
        <v>7</v>
      </c>
      <c r="E8" s="2" t="s">
        <v>4</v>
      </c>
      <c r="F8" s="2">
        <v>5</v>
      </c>
      <c r="H8" s="2" t="s">
        <v>661</v>
      </c>
      <c r="I8" s="2">
        <v>7</v>
      </c>
      <c r="K8" s="2" t="s">
        <v>590</v>
      </c>
      <c r="L8" s="2">
        <v>3</v>
      </c>
      <c r="O8" s="2" t="s">
        <v>679</v>
      </c>
      <c r="P8" s="2">
        <v>7</v>
      </c>
      <c r="R8" s="2" t="s">
        <v>677</v>
      </c>
      <c r="S8" s="2">
        <v>5</v>
      </c>
      <c r="U8" s="2" t="s">
        <v>1886</v>
      </c>
      <c r="V8" s="2">
        <v>7</v>
      </c>
      <c r="X8" s="2" t="s">
        <v>1889</v>
      </c>
      <c r="Y8" s="2">
        <v>12</v>
      </c>
    </row>
    <row r="9" spans="2:25" x14ac:dyDescent="0.25">
      <c r="B9" s="2" t="s">
        <v>7</v>
      </c>
      <c r="C9" s="2">
        <v>8</v>
      </c>
      <c r="E9" s="2" t="s">
        <v>5</v>
      </c>
      <c r="F9" s="2">
        <v>6</v>
      </c>
      <c r="H9" s="2" t="s">
        <v>664</v>
      </c>
      <c r="I9" s="2">
        <v>8</v>
      </c>
      <c r="K9" s="2" t="s">
        <v>674</v>
      </c>
      <c r="L9" s="2">
        <v>18</v>
      </c>
      <c r="O9" s="2" t="s">
        <v>1303</v>
      </c>
      <c r="P9" s="2">
        <v>8</v>
      </c>
      <c r="R9" s="2" t="s">
        <v>1305</v>
      </c>
      <c r="S9" s="2">
        <v>14</v>
      </c>
      <c r="U9" s="2" t="s">
        <v>1887</v>
      </c>
      <c r="V9" s="2">
        <v>8</v>
      </c>
      <c r="X9" s="2" t="s">
        <v>1902</v>
      </c>
      <c r="Y9" s="2">
        <v>15</v>
      </c>
    </row>
    <row r="10" spans="2:25" x14ac:dyDescent="0.25">
      <c r="B10" s="2" t="s">
        <v>8</v>
      </c>
      <c r="C10" s="2">
        <v>9</v>
      </c>
      <c r="E10" s="2" t="s">
        <v>6</v>
      </c>
      <c r="F10" s="2">
        <v>7</v>
      </c>
      <c r="H10" s="2" t="s">
        <v>665</v>
      </c>
      <c r="I10" s="2">
        <v>9</v>
      </c>
      <c r="K10" s="2" t="s">
        <v>660</v>
      </c>
      <c r="L10" s="2">
        <v>6</v>
      </c>
      <c r="O10" s="2" t="s">
        <v>1307</v>
      </c>
      <c r="P10" s="2">
        <v>9</v>
      </c>
      <c r="R10" s="2" t="s">
        <v>1301</v>
      </c>
      <c r="S10" s="2">
        <v>2</v>
      </c>
      <c r="U10" s="2" t="s">
        <v>1888</v>
      </c>
      <c r="V10" s="2">
        <v>9</v>
      </c>
      <c r="X10" s="2" t="s">
        <v>1312</v>
      </c>
      <c r="Y10" s="2">
        <v>1</v>
      </c>
    </row>
    <row r="11" spans="2:25" x14ac:dyDescent="0.25">
      <c r="B11" s="2" t="s">
        <v>9</v>
      </c>
      <c r="C11" s="2">
        <v>10</v>
      </c>
      <c r="E11" s="2" t="s">
        <v>7</v>
      </c>
      <c r="F11" s="2">
        <v>8</v>
      </c>
      <c r="H11" s="2" t="s">
        <v>666</v>
      </c>
      <c r="I11" s="2">
        <v>10</v>
      </c>
      <c r="K11" s="2" t="s">
        <v>661</v>
      </c>
      <c r="L11" s="2">
        <v>7</v>
      </c>
      <c r="O11" s="2" t="s">
        <v>1308</v>
      </c>
      <c r="P11" s="2">
        <v>10</v>
      </c>
      <c r="R11" s="2" t="s">
        <v>1306</v>
      </c>
      <c r="S11" s="2">
        <v>15</v>
      </c>
      <c r="U11" s="2" t="s">
        <v>1898</v>
      </c>
      <c r="V11" s="2">
        <v>10</v>
      </c>
      <c r="X11" s="2" t="s">
        <v>1313</v>
      </c>
      <c r="Y11" s="2">
        <v>3</v>
      </c>
    </row>
    <row r="12" spans="2:25" x14ac:dyDescent="0.25">
      <c r="B12" s="2" t="s">
        <v>10</v>
      </c>
      <c r="C12" s="2">
        <v>11</v>
      </c>
      <c r="E12" s="2" t="s">
        <v>8</v>
      </c>
      <c r="F12" s="2">
        <v>9</v>
      </c>
      <c r="H12" s="2" t="s">
        <v>667</v>
      </c>
      <c r="I12" s="2">
        <v>11</v>
      </c>
      <c r="K12" s="2" t="s">
        <v>669</v>
      </c>
      <c r="L12" s="2">
        <v>13</v>
      </c>
      <c r="O12" s="2" t="s">
        <v>1304</v>
      </c>
      <c r="P12" s="2">
        <v>11</v>
      </c>
      <c r="R12" s="2" t="s">
        <v>1304</v>
      </c>
      <c r="S12" s="2">
        <v>11</v>
      </c>
      <c r="U12" s="2" t="s">
        <v>1892</v>
      </c>
      <c r="V12" s="2">
        <v>11</v>
      </c>
      <c r="X12" s="2" t="s">
        <v>1898</v>
      </c>
      <c r="Y12" s="2">
        <v>10</v>
      </c>
    </row>
    <row r="13" spans="2:25" x14ac:dyDescent="0.25">
      <c r="B13" s="2" t="s">
        <v>11</v>
      </c>
      <c r="C13" s="2">
        <v>12</v>
      </c>
      <c r="E13" s="2" t="s">
        <v>9</v>
      </c>
      <c r="F13" s="2">
        <v>10</v>
      </c>
      <c r="H13" s="2" t="s">
        <v>668</v>
      </c>
      <c r="I13" s="2">
        <v>12</v>
      </c>
      <c r="K13" s="2" t="s">
        <v>672</v>
      </c>
      <c r="L13" s="2">
        <v>16</v>
      </c>
      <c r="O13" s="2" t="s">
        <v>1309</v>
      </c>
      <c r="P13" s="2">
        <v>12</v>
      </c>
      <c r="R13" s="2" t="s">
        <v>1309</v>
      </c>
      <c r="S13" s="2">
        <v>12</v>
      </c>
      <c r="U13" s="2" t="s">
        <v>1889</v>
      </c>
      <c r="V13" s="2">
        <v>12</v>
      </c>
      <c r="X13" s="2" t="s">
        <v>1912</v>
      </c>
      <c r="Y13" s="2">
        <v>22</v>
      </c>
    </row>
    <row r="14" spans="2:25" x14ac:dyDescent="0.25">
      <c r="B14" s="2" t="s">
        <v>12</v>
      </c>
      <c r="C14" s="2">
        <v>13</v>
      </c>
      <c r="E14" s="2" t="s">
        <v>13</v>
      </c>
      <c r="F14" s="2">
        <v>14</v>
      </c>
      <c r="H14" s="2" t="s">
        <v>669</v>
      </c>
      <c r="I14" s="2">
        <v>13</v>
      </c>
      <c r="K14" s="2" t="s">
        <v>676</v>
      </c>
      <c r="L14" s="2">
        <v>20</v>
      </c>
      <c r="O14" s="2" t="s">
        <v>1310</v>
      </c>
      <c r="P14" s="2">
        <v>13</v>
      </c>
      <c r="R14" s="2" t="s">
        <v>1310</v>
      </c>
      <c r="S14" s="2">
        <v>13</v>
      </c>
      <c r="U14" s="2" t="s">
        <v>1899</v>
      </c>
      <c r="V14" s="2">
        <v>13</v>
      </c>
      <c r="X14" s="2" t="s">
        <v>1905</v>
      </c>
      <c r="Y14" s="2">
        <v>19</v>
      </c>
    </row>
    <row r="15" spans="2:25" x14ac:dyDescent="0.25">
      <c r="B15" s="2" t="s">
        <v>13</v>
      </c>
      <c r="C15" s="2">
        <v>14</v>
      </c>
      <c r="E15" s="2" t="s">
        <v>0</v>
      </c>
      <c r="F15" s="2">
        <v>1</v>
      </c>
      <c r="H15" s="2" t="s">
        <v>670</v>
      </c>
      <c r="I15" s="2">
        <v>14</v>
      </c>
      <c r="K15" s="2" t="s">
        <v>658</v>
      </c>
      <c r="L15" s="2">
        <v>4</v>
      </c>
      <c r="O15" s="2" t="s">
        <v>1305</v>
      </c>
      <c r="P15" s="2">
        <v>14</v>
      </c>
      <c r="R15" s="2" t="s">
        <v>678</v>
      </c>
      <c r="S15" s="2">
        <v>6</v>
      </c>
      <c r="U15" s="2" t="s">
        <v>1890</v>
      </c>
      <c r="V15" s="2">
        <v>14</v>
      </c>
      <c r="X15" s="2" t="s">
        <v>1899</v>
      </c>
      <c r="Y15" s="2">
        <v>13</v>
      </c>
    </row>
    <row r="16" spans="2:25" x14ac:dyDescent="0.25">
      <c r="C16" s="2">
        <v>15</v>
      </c>
      <c r="H16" s="2" t="s">
        <v>671</v>
      </c>
      <c r="I16" s="2">
        <v>15</v>
      </c>
      <c r="K16" s="2" t="s">
        <v>673</v>
      </c>
      <c r="L16" s="2">
        <v>17</v>
      </c>
      <c r="O16" s="2" t="s">
        <v>1306</v>
      </c>
      <c r="P16" s="2">
        <v>15</v>
      </c>
      <c r="R16" s="2" t="s">
        <v>1303</v>
      </c>
      <c r="S16" s="2">
        <v>8</v>
      </c>
      <c r="U16" s="2" t="s">
        <v>1902</v>
      </c>
      <c r="V16" s="2">
        <v>15</v>
      </c>
      <c r="X16" s="2" t="s">
        <v>1903</v>
      </c>
      <c r="Y16" s="2">
        <v>16</v>
      </c>
    </row>
    <row r="17" spans="3:25" x14ac:dyDescent="0.25">
      <c r="C17" s="2">
        <v>16</v>
      </c>
      <c r="H17" s="2" t="s">
        <v>672</v>
      </c>
      <c r="I17" s="2">
        <v>16</v>
      </c>
      <c r="K17" s="2" t="s">
        <v>15</v>
      </c>
      <c r="L17" s="2">
        <v>2</v>
      </c>
      <c r="P17" s="2">
        <v>16</v>
      </c>
      <c r="U17" s="2" t="s">
        <v>1903</v>
      </c>
      <c r="V17" s="2">
        <v>16</v>
      </c>
      <c r="X17" s="2" t="s">
        <v>1910</v>
      </c>
      <c r="Y17" s="2">
        <v>20</v>
      </c>
    </row>
    <row r="18" spans="3:25" x14ac:dyDescent="0.25">
      <c r="C18" s="2">
        <v>17</v>
      </c>
      <c r="H18" s="2" t="s">
        <v>673</v>
      </c>
      <c r="I18" s="2">
        <v>17</v>
      </c>
      <c r="K18" s="2" t="s">
        <v>670</v>
      </c>
      <c r="L18" s="2">
        <v>14</v>
      </c>
      <c r="P18" s="2">
        <v>17</v>
      </c>
      <c r="U18" s="2" t="s">
        <v>1891</v>
      </c>
      <c r="V18" s="2">
        <v>17</v>
      </c>
      <c r="X18" s="2" t="s">
        <v>1913</v>
      </c>
      <c r="Y18" s="2">
        <v>24</v>
      </c>
    </row>
    <row r="19" spans="3:25" x14ac:dyDescent="0.25">
      <c r="C19" s="2">
        <v>18</v>
      </c>
      <c r="H19" s="2" t="s">
        <v>674</v>
      </c>
      <c r="I19" s="2">
        <v>18</v>
      </c>
      <c r="K19" s="2" t="s">
        <v>666</v>
      </c>
      <c r="L19" s="2">
        <v>10</v>
      </c>
      <c r="P19" s="2">
        <v>18</v>
      </c>
      <c r="U19" s="2" t="s">
        <v>1904</v>
      </c>
      <c r="V19" s="2">
        <v>18</v>
      </c>
      <c r="X19" s="2" t="s">
        <v>1914</v>
      </c>
      <c r="Y19" s="2">
        <v>26</v>
      </c>
    </row>
    <row r="20" spans="3:25" x14ac:dyDescent="0.25">
      <c r="C20" s="2">
        <v>19</v>
      </c>
      <c r="H20" s="2" t="s">
        <v>675</v>
      </c>
      <c r="I20" s="2">
        <v>19</v>
      </c>
      <c r="K20" s="2" t="s">
        <v>665</v>
      </c>
      <c r="L20" s="2">
        <v>9</v>
      </c>
      <c r="P20" s="2">
        <v>19</v>
      </c>
      <c r="U20" s="2" t="s">
        <v>1905</v>
      </c>
      <c r="V20" s="2">
        <v>19</v>
      </c>
      <c r="X20" s="2" t="s">
        <v>1883</v>
      </c>
      <c r="Y20" s="2">
        <v>5</v>
      </c>
    </row>
    <row r="21" spans="3:25" x14ac:dyDescent="0.25">
      <c r="C21" s="2">
        <v>20</v>
      </c>
      <c r="H21" s="2" t="s">
        <v>676</v>
      </c>
      <c r="I21" s="2">
        <v>20</v>
      </c>
      <c r="K21" s="2" t="s">
        <v>675</v>
      </c>
      <c r="L21" s="2">
        <v>19</v>
      </c>
      <c r="P21" s="2">
        <v>20</v>
      </c>
      <c r="U21" s="2" t="s">
        <v>1910</v>
      </c>
      <c r="V21" s="2">
        <v>20</v>
      </c>
      <c r="X21" s="2" t="s">
        <v>1909</v>
      </c>
      <c r="Y21" s="2">
        <v>25</v>
      </c>
    </row>
    <row r="22" spans="3:25" x14ac:dyDescent="0.25">
      <c r="C22" s="2">
        <v>21</v>
      </c>
      <c r="I22" s="2">
        <v>21</v>
      </c>
      <c r="P22" s="2">
        <v>21</v>
      </c>
      <c r="U22" s="2" t="s">
        <v>1911</v>
      </c>
      <c r="V22" s="2">
        <v>21</v>
      </c>
      <c r="X22" s="2" t="s">
        <v>1918</v>
      </c>
      <c r="Y22" s="2">
        <v>27</v>
      </c>
    </row>
    <row r="23" spans="3:25" x14ac:dyDescent="0.25">
      <c r="C23" s="2">
        <v>22</v>
      </c>
      <c r="I23" s="2">
        <v>22</v>
      </c>
      <c r="P23" s="2">
        <v>22</v>
      </c>
      <c r="U23" s="2" t="s">
        <v>1912</v>
      </c>
      <c r="V23" s="2">
        <v>22</v>
      </c>
      <c r="X23" s="2" t="s">
        <v>1908</v>
      </c>
      <c r="Y23" s="2">
        <v>23</v>
      </c>
    </row>
    <row r="24" spans="3:25" x14ac:dyDescent="0.25">
      <c r="C24" s="2">
        <v>23</v>
      </c>
      <c r="I24" s="2">
        <v>23</v>
      </c>
      <c r="P24" s="2">
        <v>23</v>
      </c>
      <c r="U24" s="2" t="s">
        <v>1908</v>
      </c>
      <c r="V24" s="2">
        <v>23</v>
      </c>
      <c r="X24" s="2" t="s">
        <v>1919</v>
      </c>
      <c r="Y24" s="2">
        <v>28</v>
      </c>
    </row>
    <row r="25" spans="3:25" x14ac:dyDescent="0.25">
      <c r="C25" s="2">
        <v>24</v>
      </c>
      <c r="I25" s="2">
        <v>24</v>
      </c>
      <c r="P25" s="2">
        <v>24</v>
      </c>
      <c r="U25" s="2" t="s">
        <v>1913</v>
      </c>
      <c r="V25" s="2">
        <v>24</v>
      </c>
      <c r="X25" s="2" t="s">
        <v>1891</v>
      </c>
      <c r="Y25" s="2">
        <v>17</v>
      </c>
    </row>
    <row r="26" spans="3:25" x14ac:dyDescent="0.25">
      <c r="C26" s="2">
        <v>25</v>
      </c>
      <c r="I26" s="2">
        <v>25</v>
      </c>
      <c r="P26" s="2">
        <v>25</v>
      </c>
      <c r="U26" s="2" t="s">
        <v>1909</v>
      </c>
      <c r="V26" s="2">
        <v>25</v>
      </c>
      <c r="X26" s="2" t="s">
        <v>1892</v>
      </c>
      <c r="Y26" s="2">
        <v>11</v>
      </c>
    </row>
    <row r="27" spans="3:25" x14ac:dyDescent="0.25">
      <c r="C27" s="2">
        <v>26</v>
      </c>
      <c r="I27" s="2">
        <v>26</v>
      </c>
      <c r="P27" s="2">
        <v>26</v>
      </c>
      <c r="U27" s="2" t="s">
        <v>1914</v>
      </c>
      <c r="V27" s="2">
        <v>26</v>
      </c>
      <c r="X27" s="2" t="s">
        <v>1890</v>
      </c>
      <c r="Y27" s="2">
        <v>14</v>
      </c>
    </row>
    <row r="28" spans="3:25" x14ac:dyDescent="0.25">
      <c r="C28" s="2">
        <v>27</v>
      </c>
      <c r="I28" s="2">
        <v>27</v>
      </c>
      <c r="P28" s="2">
        <v>27</v>
      </c>
      <c r="U28" s="2" t="s">
        <v>1918</v>
      </c>
      <c r="V28" s="2">
        <v>27</v>
      </c>
      <c r="X28" s="2" t="s">
        <v>1882</v>
      </c>
      <c r="Y28" s="2">
        <v>4</v>
      </c>
    </row>
    <row r="29" spans="3:25" x14ac:dyDescent="0.25">
      <c r="C29" s="2">
        <v>28</v>
      </c>
      <c r="I29" s="2">
        <v>28</v>
      </c>
      <c r="P29" s="2">
        <v>28</v>
      </c>
      <c r="U29" s="2" t="s">
        <v>1919</v>
      </c>
      <c r="V29" s="2">
        <v>28</v>
      </c>
      <c r="X29" s="2" t="s">
        <v>1886</v>
      </c>
      <c r="Y29" s="2">
        <v>7</v>
      </c>
    </row>
    <row r="30" spans="3:25" x14ac:dyDescent="0.25">
      <c r="C30" s="2">
        <v>29</v>
      </c>
      <c r="I30" s="2">
        <v>29</v>
      </c>
      <c r="P30" s="2">
        <v>29</v>
      </c>
      <c r="V30" s="2">
        <v>29</v>
      </c>
    </row>
    <row r="31" spans="3:25" x14ac:dyDescent="0.25">
      <c r="C31" s="2">
        <v>30</v>
      </c>
      <c r="I31" s="2">
        <v>30</v>
      </c>
      <c r="P31" s="2">
        <v>30</v>
      </c>
      <c r="V31" s="2">
        <v>30</v>
      </c>
    </row>
    <row r="32" spans="3:25" x14ac:dyDescent="0.25">
      <c r="C32" s="2">
        <v>31</v>
      </c>
      <c r="I32" s="2">
        <v>31</v>
      </c>
      <c r="P32" s="2">
        <v>31</v>
      </c>
      <c r="V32" s="2">
        <v>31</v>
      </c>
    </row>
    <row r="33" spans="3:22" x14ac:dyDescent="0.25">
      <c r="C33" s="2">
        <v>32</v>
      </c>
      <c r="I33" s="2">
        <v>32</v>
      </c>
      <c r="P33" s="2">
        <v>32</v>
      </c>
      <c r="V33" s="2">
        <v>32</v>
      </c>
    </row>
    <row r="34" spans="3:22" x14ac:dyDescent="0.25">
      <c r="C34" s="2">
        <v>33</v>
      </c>
      <c r="I34" s="2">
        <v>33</v>
      </c>
      <c r="P34" s="2">
        <v>33</v>
      </c>
      <c r="V34" s="2">
        <v>33</v>
      </c>
    </row>
    <row r="35" spans="3:22" x14ac:dyDescent="0.25">
      <c r="C35" s="2">
        <v>34</v>
      </c>
      <c r="I35" s="2">
        <v>34</v>
      </c>
      <c r="P35" s="2">
        <v>34</v>
      </c>
      <c r="V35" s="2">
        <v>34</v>
      </c>
    </row>
    <row r="36" spans="3:22" x14ac:dyDescent="0.25">
      <c r="C36" s="2">
        <v>35</v>
      </c>
      <c r="I36" s="2">
        <v>35</v>
      </c>
      <c r="P36" s="2">
        <v>35</v>
      </c>
      <c r="V36" s="2">
        <v>35</v>
      </c>
    </row>
    <row r="37" spans="3:22" x14ac:dyDescent="0.25">
      <c r="C37" s="2">
        <v>36</v>
      </c>
      <c r="I37" s="2">
        <v>36</v>
      </c>
      <c r="P37" s="2">
        <v>36</v>
      </c>
      <c r="V37" s="2">
        <v>36</v>
      </c>
    </row>
    <row r="38" spans="3:22" x14ac:dyDescent="0.25">
      <c r="C38" s="2">
        <v>37</v>
      </c>
      <c r="I38" s="2">
        <v>37</v>
      </c>
      <c r="P38" s="2">
        <v>37</v>
      </c>
      <c r="V38" s="2">
        <v>37</v>
      </c>
    </row>
    <row r="39" spans="3:22" x14ac:dyDescent="0.25">
      <c r="C39" s="2">
        <v>38</v>
      </c>
      <c r="I39" s="2">
        <v>38</v>
      </c>
      <c r="P39" s="2">
        <v>38</v>
      </c>
      <c r="V39" s="2">
        <v>38</v>
      </c>
    </row>
    <row r="40" spans="3:22" x14ac:dyDescent="0.25">
      <c r="C40" s="2">
        <v>39</v>
      </c>
      <c r="I40" s="2">
        <v>39</v>
      </c>
      <c r="P40" s="2">
        <v>39</v>
      </c>
      <c r="V40" s="2">
        <v>39</v>
      </c>
    </row>
    <row r="41" spans="3:22" x14ac:dyDescent="0.25">
      <c r="C41" s="2">
        <v>40</v>
      </c>
      <c r="I41" s="2">
        <v>40</v>
      </c>
      <c r="P41" s="2">
        <v>40</v>
      </c>
      <c r="V41" s="2">
        <v>40</v>
      </c>
    </row>
    <row r="42" spans="3:22" x14ac:dyDescent="0.25">
      <c r="C42" s="2">
        <v>41</v>
      </c>
      <c r="I42" s="2">
        <v>41</v>
      </c>
      <c r="P42" s="2">
        <v>41</v>
      </c>
      <c r="V42" s="2">
        <v>41</v>
      </c>
    </row>
    <row r="43" spans="3:22" x14ac:dyDescent="0.25">
      <c r="C43" s="2">
        <v>42</v>
      </c>
      <c r="I43" s="2">
        <v>42</v>
      </c>
      <c r="P43" s="2">
        <v>42</v>
      </c>
      <c r="V43" s="2">
        <v>42</v>
      </c>
    </row>
    <row r="44" spans="3:22" x14ac:dyDescent="0.25">
      <c r="C44" s="2">
        <v>43</v>
      </c>
      <c r="I44" s="2">
        <v>43</v>
      </c>
      <c r="P44" s="2">
        <v>43</v>
      </c>
      <c r="V44" s="2">
        <v>43</v>
      </c>
    </row>
    <row r="45" spans="3:22" x14ac:dyDescent="0.25">
      <c r="C45" s="2">
        <v>44</v>
      </c>
      <c r="I45" s="2">
        <v>44</v>
      </c>
      <c r="P45" s="2">
        <v>44</v>
      </c>
      <c r="V45" s="2">
        <v>44</v>
      </c>
    </row>
    <row r="46" spans="3:22" x14ac:dyDescent="0.25">
      <c r="C46" s="2">
        <v>45</v>
      </c>
      <c r="I46" s="2">
        <v>45</v>
      </c>
      <c r="P46" s="2">
        <v>45</v>
      </c>
      <c r="V46" s="2">
        <v>45</v>
      </c>
    </row>
    <row r="47" spans="3:22" x14ac:dyDescent="0.25">
      <c r="C47" s="2">
        <v>46</v>
      </c>
      <c r="I47" s="2">
        <v>46</v>
      </c>
      <c r="P47" s="2">
        <v>46</v>
      </c>
      <c r="V47" s="2">
        <v>46</v>
      </c>
    </row>
    <row r="48" spans="3:22" x14ac:dyDescent="0.25">
      <c r="C48" s="2">
        <v>47</v>
      </c>
      <c r="I48" s="2">
        <v>47</v>
      </c>
      <c r="P48" s="2">
        <v>47</v>
      </c>
      <c r="V48" s="2">
        <v>47</v>
      </c>
    </row>
    <row r="49" spans="3:22" x14ac:dyDescent="0.25">
      <c r="C49" s="2">
        <v>48</v>
      </c>
      <c r="I49" s="2">
        <v>48</v>
      </c>
      <c r="P49" s="2">
        <v>48</v>
      </c>
      <c r="V49" s="2">
        <v>48</v>
      </c>
    </row>
    <row r="50" spans="3:22" x14ac:dyDescent="0.25">
      <c r="C50" s="2">
        <v>49</v>
      </c>
      <c r="I50" s="2">
        <v>49</v>
      </c>
      <c r="P50" s="2">
        <v>49</v>
      </c>
      <c r="V50" s="2">
        <v>49</v>
      </c>
    </row>
    <row r="51" spans="3:22" x14ac:dyDescent="0.25">
      <c r="C51" s="2">
        <v>50</v>
      </c>
      <c r="I51" s="2">
        <v>50</v>
      </c>
      <c r="P51" s="2">
        <v>50</v>
      </c>
      <c r="V51" s="2">
        <v>50</v>
      </c>
    </row>
    <row r="52" spans="3:22" x14ac:dyDescent="0.25">
      <c r="C52" s="2">
        <v>51</v>
      </c>
      <c r="I52" s="2">
        <v>51</v>
      </c>
      <c r="P52" s="2">
        <v>51</v>
      </c>
      <c r="V52" s="2">
        <v>51</v>
      </c>
    </row>
    <row r="53" spans="3:22" x14ac:dyDescent="0.25">
      <c r="C53" s="2">
        <v>52</v>
      </c>
      <c r="I53" s="2">
        <v>52</v>
      </c>
      <c r="P53" s="2">
        <v>52</v>
      </c>
      <c r="V53" s="2">
        <v>52</v>
      </c>
    </row>
    <row r="54" spans="3:22" x14ac:dyDescent="0.25">
      <c r="C54" s="2">
        <v>53</v>
      </c>
      <c r="I54" s="2">
        <v>53</v>
      </c>
      <c r="P54" s="2">
        <v>53</v>
      </c>
      <c r="V54" s="2">
        <v>53</v>
      </c>
    </row>
    <row r="55" spans="3:22" x14ac:dyDescent="0.25">
      <c r="C55" s="2">
        <v>54</v>
      </c>
      <c r="I55" s="2">
        <v>54</v>
      </c>
      <c r="P55" s="2">
        <v>54</v>
      </c>
      <c r="V55" s="2">
        <v>54</v>
      </c>
    </row>
    <row r="56" spans="3:22" x14ac:dyDescent="0.25">
      <c r="C56" s="2">
        <v>55</v>
      </c>
      <c r="I56" s="2">
        <v>55</v>
      </c>
      <c r="P56" s="2">
        <v>55</v>
      </c>
      <c r="V56" s="2">
        <v>55</v>
      </c>
    </row>
    <row r="57" spans="3:22" x14ac:dyDescent="0.25">
      <c r="C57" s="2">
        <v>56</v>
      </c>
      <c r="I57" s="2">
        <v>56</v>
      </c>
      <c r="P57" s="2">
        <v>56</v>
      </c>
      <c r="V57" s="2">
        <v>56</v>
      </c>
    </row>
    <row r="58" spans="3:22" x14ac:dyDescent="0.25">
      <c r="C58" s="2">
        <v>57</v>
      </c>
      <c r="I58" s="2">
        <v>57</v>
      </c>
      <c r="P58" s="2">
        <v>57</v>
      </c>
      <c r="V58" s="2">
        <v>57</v>
      </c>
    </row>
    <row r="59" spans="3:22" x14ac:dyDescent="0.25">
      <c r="C59" s="2">
        <v>58</v>
      </c>
      <c r="I59" s="2">
        <v>58</v>
      </c>
      <c r="P59" s="2">
        <v>58</v>
      </c>
      <c r="V59" s="2">
        <v>58</v>
      </c>
    </row>
    <row r="60" spans="3:22" x14ac:dyDescent="0.25">
      <c r="C60" s="2">
        <v>59</v>
      </c>
      <c r="I60" s="2">
        <v>59</v>
      </c>
      <c r="P60" s="2">
        <v>59</v>
      </c>
      <c r="V60" s="2">
        <v>59</v>
      </c>
    </row>
    <row r="61" spans="3:22" x14ac:dyDescent="0.25">
      <c r="C61" s="2">
        <v>60</v>
      </c>
      <c r="I61" s="2">
        <v>60</v>
      </c>
      <c r="P61" s="2">
        <v>60</v>
      </c>
      <c r="V61" s="2">
        <v>60</v>
      </c>
    </row>
    <row r="62" spans="3:22" x14ac:dyDescent="0.25">
      <c r="C62" s="2">
        <v>61</v>
      </c>
      <c r="I62" s="2">
        <v>61</v>
      </c>
      <c r="P62" s="2">
        <v>61</v>
      </c>
      <c r="V62" s="2">
        <v>61</v>
      </c>
    </row>
    <row r="63" spans="3:22" x14ac:dyDescent="0.25">
      <c r="C63" s="2">
        <v>62</v>
      </c>
      <c r="I63" s="2">
        <v>62</v>
      </c>
      <c r="P63" s="2">
        <v>62</v>
      </c>
      <c r="V63" s="2">
        <v>62</v>
      </c>
    </row>
    <row r="64" spans="3:22" x14ac:dyDescent="0.25">
      <c r="C64" s="2">
        <v>63</v>
      </c>
      <c r="I64" s="2">
        <v>63</v>
      </c>
      <c r="P64" s="2">
        <v>63</v>
      </c>
      <c r="V64" s="2">
        <v>63</v>
      </c>
    </row>
    <row r="65" spans="3:22" x14ac:dyDescent="0.25">
      <c r="C65" s="2">
        <v>64</v>
      </c>
      <c r="I65" s="2">
        <v>64</v>
      </c>
      <c r="P65" s="2">
        <v>64</v>
      </c>
      <c r="V65" s="2">
        <v>64</v>
      </c>
    </row>
    <row r="66" spans="3:22" x14ac:dyDescent="0.25">
      <c r="C66" s="2">
        <v>65</v>
      </c>
      <c r="I66" s="2">
        <v>65</v>
      </c>
      <c r="P66" s="2">
        <v>65</v>
      </c>
      <c r="V66" s="2">
        <v>65</v>
      </c>
    </row>
    <row r="67" spans="3:22" x14ac:dyDescent="0.25">
      <c r="C67" s="2">
        <v>66</v>
      </c>
      <c r="I67" s="2">
        <v>66</v>
      </c>
      <c r="P67" s="2">
        <v>66</v>
      </c>
      <c r="V67" s="2">
        <v>66</v>
      </c>
    </row>
    <row r="68" spans="3:22" x14ac:dyDescent="0.25">
      <c r="C68" s="2">
        <v>67</v>
      </c>
      <c r="I68" s="2">
        <v>67</v>
      </c>
      <c r="P68" s="2">
        <v>67</v>
      </c>
      <c r="V68" s="2">
        <v>67</v>
      </c>
    </row>
    <row r="69" spans="3:22" x14ac:dyDescent="0.25">
      <c r="C69" s="2">
        <v>68</v>
      </c>
      <c r="I69" s="2">
        <v>68</v>
      </c>
      <c r="P69" s="2">
        <v>68</v>
      </c>
      <c r="V69" s="2">
        <v>68</v>
      </c>
    </row>
    <row r="70" spans="3:22" x14ac:dyDescent="0.25">
      <c r="C70" s="2">
        <v>69</v>
      </c>
      <c r="I70" s="2">
        <v>69</v>
      </c>
      <c r="P70" s="2">
        <v>69</v>
      </c>
      <c r="V70" s="2">
        <v>69</v>
      </c>
    </row>
    <row r="71" spans="3:22" x14ac:dyDescent="0.25">
      <c r="C71" s="2">
        <v>70</v>
      </c>
      <c r="I71" s="2">
        <v>70</v>
      </c>
      <c r="P71" s="2">
        <v>70</v>
      </c>
      <c r="V71" s="2">
        <v>70</v>
      </c>
    </row>
    <row r="72" spans="3:22" x14ac:dyDescent="0.25">
      <c r="C72" s="2">
        <v>71</v>
      </c>
      <c r="I72" s="2">
        <v>71</v>
      </c>
      <c r="P72" s="2">
        <v>71</v>
      </c>
      <c r="V72" s="2">
        <v>71</v>
      </c>
    </row>
    <row r="73" spans="3:22" x14ac:dyDescent="0.25">
      <c r="C73" s="2">
        <v>72</v>
      </c>
      <c r="I73" s="2">
        <v>72</v>
      </c>
      <c r="P73" s="2">
        <v>72</v>
      </c>
      <c r="V73" s="2">
        <v>72</v>
      </c>
    </row>
    <row r="74" spans="3:22" x14ac:dyDescent="0.25">
      <c r="C74" s="2">
        <v>73</v>
      </c>
      <c r="I74" s="2">
        <v>73</v>
      </c>
      <c r="P74" s="2">
        <v>73</v>
      </c>
      <c r="V74" s="2">
        <v>73</v>
      </c>
    </row>
    <row r="75" spans="3:22" x14ac:dyDescent="0.25">
      <c r="C75" s="2">
        <v>74</v>
      </c>
      <c r="I75" s="2">
        <v>74</v>
      </c>
      <c r="P75" s="2">
        <v>74</v>
      </c>
      <c r="V75" s="2">
        <v>74</v>
      </c>
    </row>
    <row r="76" spans="3:22" x14ac:dyDescent="0.25">
      <c r="C76" s="2">
        <v>75</v>
      </c>
      <c r="I76" s="2">
        <v>75</v>
      </c>
      <c r="P76" s="2">
        <v>75</v>
      </c>
      <c r="V76" s="2">
        <v>75</v>
      </c>
    </row>
    <row r="77" spans="3:22" x14ac:dyDescent="0.25">
      <c r="C77" s="2">
        <v>76</v>
      </c>
      <c r="I77" s="2">
        <v>76</v>
      </c>
      <c r="P77" s="2">
        <v>76</v>
      </c>
      <c r="V77" s="2">
        <v>76</v>
      </c>
    </row>
    <row r="78" spans="3:22" x14ac:dyDescent="0.25">
      <c r="C78" s="2">
        <v>77</v>
      </c>
      <c r="I78" s="2">
        <v>77</v>
      </c>
      <c r="P78" s="2">
        <v>77</v>
      </c>
      <c r="V78" s="2">
        <v>77</v>
      </c>
    </row>
    <row r="79" spans="3:22" x14ac:dyDescent="0.25">
      <c r="C79" s="2">
        <v>78</v>
      </c>
      <c r="I79" s="2">
        <v>78</v>
      </c>
      <c r="P79" s="2">
        <v>78</v>
      </c>
      <c r="V79" s="2">
        <v>78</v>
      </c>
    </row>
    <row r="80" spans="3:22" x14ac:dyDescent="0.25">
      <c r="C80" s="2">
        <v>79</v>
      </c>
      <c r="I80" s="2">
        <v>79</v>
      </c>
      <c r="P80" s="2">
        <v>79</v>
      </c>
      <c r="V80" s="2">
        <v>79</v>
      </c>
    </row>
    <row r="81" spans="3:22" x14ac:dyDescent="0.25">
      <c r="C81" s="2">
        <v>80</v>
      </c>
      <c r="I81" s="2">
        <v>80</v>
      </c>
      <c r="P81" s="2">
        <v>80</v>
      </c>
      <c r="V81" s="2">
        <v>80</v>
      </c>
    </row>
    <row r="82" spans="3:22" x14ac:dyDescent="0.25">
      <c r="C82" s="2">
        <v>81</v>
      </c>
      <c r="I82" s="2">
        <v>81</v>
      </c>
      <c r="P82" s="2">
        <v>81</v>
      </c>
      <c r="V82" s="2">
        <v>81</v>
      </c>
    </row>
    <row r="83" spans="3:22" x14ac:dyDescent="0.25">
      <c r="C83" s="2">
        <v>82</v>
      </c>
      <c r="I83" s="2">
        <v>82</v>
      </c>
      <c r="P83" s="2">
        <v>82</v>
      </c>
      <c r="V83" s="2">
        <v>82</v>
      </c>
    </row>
    <row r="84" spans="3:22" x14ac:dyDescent="0.25">
      <c r="C84" s="2">
        <v>83</v>
      </c>
      <c r="I84" s="2">
        <v>83</v>
      </c>
      <c r="P84" s="2">
        <v>83</v>
      </c>
      <c r="V84" s="2">
        <v>83</v>
      </c>
    </row>
    <row r="85" spans="3:22" x14ac:dyDescent="0.25">
      <c r="C85" s="2">
        <v>84</v>
      </c>
      <c r="I85" s="2">
        <v>84</v>
      </c>
      <c r="P85" s="2">
        <v>84</v>
      </c>
      <c r="V85" s="2">
        <v>84</v>
      </c>
    </row>
    <row r="86" spans="3:22" x14ac:dyDescent="0.25">
      <c r="C86" s="2">
        <v>85</v>
      </c>
      <c r="I86" s="2">
        <v>85</v>
      </c>
      <c r="P86" s="2">
        <v>85</v>
      </c>
      <c r="V86" s="2">
        <v>85</v>
      </c>
    </row>
    <row r="87" spans="3:22" x14ac:dyDescent="0.25">
      <c r="C87" s="2">
        <v>86</v>
      </c>
      <c r="I87" s="2">
        <v>86</v>
      </c>
      <c r="P87" s="2">
        <v>86</v>
      </c>
      <c r="V87" s="2">
        <v>86</v>
      </c>
    </row>
    <row r="88" spans="3:22" x14ac:dyDescent="0.25">
      <c r="C88" s="2">
        <v>87</v>
      </c>
      <c r="I88" s="2">
        <v>87</v>
      </c>
      <c r="P88" s="2">
        <v>87</v>
      </c>
      <c r="V88" s="2">
        <v>87</v>
      </c>
    </row>
    <row r="89" spans="3:22" x14ac:dyDescent="0.25">
      <c r="C89" s="2">
        <v>88</v>
      </c>
      <c r="I89" s="2">
        <v>88</v>
      </c>
      <c r="P89" s="2">
        <v>88</v>
      </c>
      <c r="V89" s="2">
        <v>88</v>
      </c>
    </row>
    <row r="90" spans="3:22" x14ac:dyDescent="0.25">
      <c r="C90" s="2">
        <v>89</v>
      </c>
      <c r="I90" s="2">
        <v>89</v>
      </c>
      <c r="P90" s="2">
        <v>89</v>
      </c>
      <c r="V90" s="2">
        <v>89</v>
      </c>
    </row>
    <row r="91" spans="3:22" x14ac:dyDescent="0.25">
      <c r="C91" s="2">
        <v>90</v>
      </c>
      <c r="I91" s="2">
        <v>90</v>
      </c>
      <c r="P91" s="2">
        <v>90</v>
      </c>
      <c r="V91" s="2">
        <v>90</v>
      </c>
    </row>
    <row r="92" spans="3:22" x14ac:dyDescent="0.25">
      <c r="C92" s="2">
        <v>91</v>
      </c>
      <c r="I92" s="2">
        <v>91</v>
      </c>
      <c r="P92" s="2">
        <v>91</v>
      </c>
      <c r="V92" s="2">
        <v>91</v>
      </c>
    </row>
    <row r="93" spans="3:22" x14ac:dyDescent="0.25">
      <c r="C93" s="2">
        <v>92</v>
      </c>
      <c r="I93" s="2">
        <v>92</v>
      </c>
      <c r="P93" s="2">
        <v>92</v>
      </c>
      <c r="V93" s="2">
        <v>92</v>
      </c>
    </row>
    <row r="94" spans="3:22" x14ac:dyDescent="0.25">
      <c r="C94" s="2">
        <v>93</v>
      </c>
      <c r="I94" s="2">
        <v>93</v>
      </c>
      <c r="P94" s="2">
        <v>93</v>
      </c>
      <c r="V94" s="2">
        <v>93</v>
      </c>
    </row>
    <row r="95" spans="3:22" x14ac:dyDescent="0.25">
      <c r="C95" s="2">
        <v>94</v>
      </c>
      <c r="I95" s="2">
        <v>94</v>
      </c>
      <c r="P95" s="2">
        <v>94</v>
      </c>
      <c r="V95" s="2">
        <v>94</v>
      </c>
    </row>
    <row r="96" spans="3:22" x14ac:dyDescent="0.25">
      <c r="C96" s="2">
        <v>95</v>
      </c>
      <c r="I96" s="2">
        <v>95</v>
      </c>
      <c r="P96" s="2">
        <v>95</v>
      </c>
      <c r="V96" s="2">
        <v>95</v>
      </c>
    </row>
    <row r="97" spans="3:22" x14ac:dyDescent="0.25">
      <c r="C97" s="2">
        <v>96</v>
      </c>
      <c r="I97" s="2">
        <v>96</v>
      </c>
      <c r="P97" s="2">
        <v>96</v>
      </c>
      <c r="V97" s="2">
        <v>96</v>
      </c>
    </row>
    <row r="98" spans="3:22" x14ac:dyDescent="0.25">
      <c r="C98" s="2">
        <v>97</v>
      </c>
      <c r="I98" s="2">
        <v>97</v>
      </c>
      <c r="P98" s="2">
        <v>97</v>
      </c>
      <c r="V98" s="2">
        <v>97</v>
      </c>
    </row>
    <row r="99" spans="3:22" x14ac:dyDescent="0.25">
      <c r="C99" s="2">
        <v>98</v>
      </c>
      <c r="I99" s="2">
        <v>98</v>
      </c>
      <c r="P99" s="2">
        <v>98</v>
      </c>
      <c r="V99" s="2">
        <v>98</v>
      </c>
    </row>
    <row r="100" spans="3:22" x14ac:dyDescent="0.25">
      <c r="C100" s="2">
        <v>99</v>
      </c>
      <c r="I100" s="2">
        <v>99</v>
      </c>
      <c r="P100" s="2">
        <v>99</v>
      </c>
      <c r="V100" s="2">
        <v>99</v>
      </c>
    </row>
    <row r="101" spans="3:22" x14ac:dyDescent="0.25">
      <c r="C101" s="2">
        <v>100</v>
      </c>
      <c r="I101" s="2">
        <v>100</v>
      </c>
      <c r="P101" s="2">
        <v>100</v>
      </c>
      <c r="V101" s="2">
        <v>100</v>
      </c>
    </row>
    <row r="102" spans="3:22" x14ac:dyDescent="0.25">
      <c r="C102" s="2">
        <v>101</v>
      </c>
      <c r="I102" s="2">
        <v>101</v>
      </c>
      <c r="P102" s="2">
        <v>101</v>
      </c>
      <c r="V102" s="2">
        <v>101</v>
      </c>
    </row>
    <row r="103" spans="3:22" x14ac:dyDescent="0.25">
      <c r="C103" s="2">
        <v>102</v>
      </c>
      <c r="I103" s="2">
        <v>102</v>
      </c>
      <c r="P103" s="2">
        <v>102</v>
      </c>
      <c r="V103" s="2">
        <v>102</v>
      </c>
    </row>
    <row r="104" spans="3:22" x14ac:dyDescent="0.25">
      <c r="C104" s="2">
        <v>103</v>
      </c>
      <c r="I104" s="2">
        <v>103</v>
      </c>
      <c r="P104" s="2">
        <v>103</v>
      </c>
      <c r="V104" s="2">
        <v>103</v>
      </c>
    </row>
    <row r="105" spans="3:22" x14ac:dyDescent="0.25">
      <c r="C105" s="2">
        <v>104</v>
      </c>
      <c r="I105" s="2">
        <v>104</v>
      </c>
      <c r="P105" s="2">
        <v>104</v>
      </c>
      <c r="V105" s="2">
        <v>104</v>
      </c>
    </row>
    <row r="106" spans="3:22" x14ac:dyDescent="0.25">
      <c r="C106" s="2">
        <v>105</v>
      </c>
      <c r="I106" s="2">
        <v>105</v>
      </c>
      <c r="P106" s="2">
        <v>105</v>
      </c>
      <c r="V106" s="2">
        <v>105</v>
      </c>
    </row>
    <row r="107" spans="3:22" x14ac:dyDescent="0.25">
      <c r="C107" s="2">
        <v>106</v>
      </c>
      <c r="I107" s="2">
        <v>106</v>
      </c>
      <c r="P107" s="2">
        <v>106</v>
      </c>
      <c r="V107" s="2">
        <v>106</v>
      </c>
    </row>
    <row r="108" spans="3:22" x14ac:dyDescent="0.25">
      <c r="C108" s="2">
        <v>107</v>
      </c>
      <c r="I108" s="2">
        <v>107</v>
      </c>
      <c r="P108" s="2">
        <v>107</v>
      </c>
      <c r="V108" s="2">
        <v>107</v>
      </c>
    </row>
    <row r="109" spans="3:22" x14ac:dyDescent="0.25">
      <c r="C109" s="2">
        <v>108</v>
      </c>
      <c r="I109" s="2">
        <v>108</v>
      </c>
      <c r="P109" s="2">
        <v>108</v>
      </c>
      <c r="V109" s="2">
        <v>108</v>
      </c>
    </row>
    <row r="110" spans="3:22" x14ac:dyDescent="0.25">
      <c r="C110" s="2">
        <v>109</v>
      </c>
      <c r="I110" s="2">
        <v>109</v>
      </c>
      <c r="P110" s="2">
        <v>109</v>
      </c>
      <c r="V110" s="2">
        <v>109</v>
      </c>
    </row>
    <row r="111" spans="3:22" x14ac:dyDescent="0.25">
      <c r="C111" s="2">
        <v>110</v>
      </c>
      <c r="I111" s="2">
        <v>110</v>
      </c>
      <c r="P111" s="2">
        <v>110</v>
      </c>
      <c r="V111" s="2">
        <v>110</v>
      </c>
    </row>
    <row r="112" spans="3:22" x14ac:dyDescent="0.25">
      <c r="C112" s="2">
        <v>111</v>
      </c>
      <c r="I112" s="2">
        <v>111</v>
      </c>
      <c r="P112" s="2">
        <v>111</v>
      </c>
      <c r="V112" s="2">
        <v>111</v>
      </c>
    </row>
    <row r="113" spans="3:22" x14ac:dyDescent="0.25">
      <c r="C113" s="2">
        <v>112</v>
      </c>
      <c r="I113" s="2">
        <v>112</v>
      </c>
      <c r="P113" s="2">
        <v>112</v>
      </c>
      <c r="V113" s="2">
        <v>112</v>
      </c>
    </row>
    <row r="114" spans="3:22" x14ac:dyDescent="0.25">
      <c r="C114" s="2">
        <v>113</v>
      </c>
      <c r="I114" s="2">
        <v>113</v>
      </c>
      <c r="P114" s="2">
        <v>113</v>
      </c>
      <c r="V114" s="2">
        <v>113</v>
      </c>
    </row>
    <row r="115" spans="3:22" x14ac:dyDescent="0.25">
      <c r="C115" s="2">
        <v>114</v>
      </c>
      <c r="I115" s="2">
        <v>114</v>
      </c>
      <c r="P115" s="2">
        <v>114</v>
      </c>
      <c r="V115" s="2">
        <v>114</v>
      </c>
    </row>
    <row r="116" spans="3:22" x14ac:dyDescent="0.25">
      <c r="C116" s="2">
        <v>115</v>
      </c>
      <c r="I116" s="2">
        <v>115</v>
      </c>
      <c r="P116" s="2">
        <v>115</v>
      </c>
      <c r="V116" s="2">
        <v>115</v>
      </c>
    </row>
    <row r="117" spans="3:22" x14ac:dyDescent="0.25">
      <c r="C117" s="2">
        <v>116</v>
      </c>
      <c r="I117" s="2">
        <v>116</v>
      </c>
      <c r="P117" s="2">
        <v>116</v>
      </c>
      <c r="V117" s="2">
        <v>116</v>
      </c>
    </row>
    <row r="118" spans="3:22" x14ac:dyDescent="0.25">
      <c r="C118" s="2">
        <v>117</v>
      </c>
      <c r="I118" s="2">
        <v>117</v>
      </c>
      <c r="P118" s="2">
        <v>117</v>
      </c>
      <c r="V118" s="2">
        <v>117</v>
      </c>
    </row>
    <row r="119" spans="3:22" x14ac:dyDescent="0.25">
      <c r="C119" s="2">
        <v>118</v>
      </c>
      <c r="I119" s="2">
        <v>118</v>
      </c>
      <c r="P119" s="2">
        <v>118</v>
      </c>
      <c r="V119" s="2">
        <v>118</v>
      </c>
    </row>
    <row r="120" spans="3:22" x14ac:dyDescent="0.25">
      <c r="C120" s="2">
        <v>119</v>
      </c>
      <c r="I120" s="2">
        <v>119</v>
      </c>
      <c r="P120" s="2">
        <v>119</v>
      </c>
      <c r="V120" s="2">
        <v>119</v>
      </c>
    </row>
    <row r="121" spans="3:22" x14ac:dyDescent="0.25">
      <c r="C121" s="2">
        <v>120</v>
      </c>
      <c r="I121" s="2">
        <v>120</v>
      </c>
      <c r="P121" s="2">
        <v>120</v>
      </c>
      <c r="V121" s="2">
        <v>120</v>
      </c>
    </row>
    <row r="122" spans="3:22" x14ac:dyDescent="0.25">
      <c r="C122" s="2">
        <v>121</v>
      </c>
      <c r="I122" s="2">
        <v>121</v>
      </c>
      <c r="P122" s="2">
        <v>121</v>
      </c>
      <c r="V122" s="2">
        <v>121</v>
      </c>
    </row>
    <row r="123" spans="3:22" x14ac:dyDescent="0.25">
      <c r="C123" s="2">
        <v>122</v>
      </c>
      <c r="I123" s="2">
        <v>122</v>
      </c>
      <c r="P123" s="2">
        <v>122</v>
      </c>
      <c r="V123" s="2">
        <v>122</v>
      </c>
    </row>
    <row r="124" spans="3:22" x14ac:dyDescent="0.25">
      <c r="C124" s="2">
        <v>123</v>
      </c>
      <c r="I124" s="2">
        <v>123</v>
      </c>
      <c r="P124" s="2">
        <v>123</v>
      </c>
      <c r="V124" s="2">
        <v>123</v>
      </c>
    </row>
    <row r="125" spans="3:22" x14ac:dyDescent="0.25">
      <c r="C125" s="2">
        <v>124</v>
      </c>
      <c r="I125" s="2">
        <v>124</v>
      </c>
      <c r="P125" s="2">
        <v>124</v>
      </c>
      <c r="V125" s="2">
        <v>124</v>
      </c>
    </row>
    <row r="126" spans="3:22" x14ac:dyDescent="0.25">
      <c r="C126" s="2">
        <v>125</v>
      </c>
      <c r="I126" s="2">
        <v>125</v>
      </c>
      <c r="P126" s="2">
        <v>125</v>
      </c>
      <c r="V126" s="2">
        <v>125</v>
      </c>
    </row>
    <row r="127" spans="3:22" x14ac:dyDescent="0.25">
      <c r="C127" s="2">
        <v>126</v>
      </c>
      <c r="I127" s="2">
        <v>126</v>
      </c>
      <c r="P127" s="2">
        <v>126</v>
      </c>
      <c r="V127" s="2">
        <v>126</v>
      </c>
    </row>
    <row r="128" spans="3:22" x14ac:dyDescent="0.25">
      <c r="C128" s="2">
        <v>127</v>
      </c>
      <c r="I128" s="2">
        <v>127</v>
      </c>
      <c r="P128" s="2">
        <v>127</v>
      </c>
      <c r="V128" s="2">
        <v>127</v>
      </c>
    </row>
    <row r="129" spans="3:22" x14ac:dyDescent="0.25">
      <c r="C129" s="2">
        <v>128</v>
      </c>
      <c r="I129" s="2">
        <v>128</v>
      </c>
      <c r="P129" s="2">
        <v>128</v>
      </c>
      <c r="V129" s="2">
        <v>128</v>
      </c>
    </row>
    <row r="130" spans="3:22" x14ac:dyDescent="0.25">
      <c r="C130" s="2">
        <v>129</v>
      </c>
      <c r="I130" s="2">
        <v>129</v>
      </c>
      <c r="P130" s="2">
        <v>129</v>
      </c>
      <c r="V130" s="2">
        <v>129</v>
      </c>
    </row>
    <row r="131" spans="3:22" x14ac:dyDescent="0.25">
      <c r="C131" s="2">
        <v>130</v>
      </c>
      <c r="I131" s="2">
        <v>130</v>
      </c>
      <c r="P131" s="2">
        <v>130</v>
      </c>
      <c r="V131" s="2">
        <v>130</v>
      </c>
    </row>
    <row r="132" spans="3:22" x14ac:dyDescent="0.25">
      <c r="C132" s="2">
        <v>131</v>
      </c>
      <c r="I132" s="2">
        <v>131</v>
      </c>
      <c r="P132" s="2">
        <v>131</v>
      </c>
      <c r="V132" s="2">
        <v>131</v>
      </c>
    </row>
    <row r="133" spans="3:22" x14ac:dyDescent="0.25">
      <c r="C133" s="2">
        <v>132</v>
      </c>
      <c r="I133" s="2">
        <v>132</v>
      </c>
      <c r="P133" s="2">
        <v>132</v>
      </c>
      <c r="V133" s="2">
        <v>132</v>
      </c>
    </row>
    <row r="134" spans="3:22" x14ac:dyDescent="0.25">
      <c r="C134" s="2">
        <v>133</v>
      </c>
      <c r="I134" s="2">
        <v>133</v>
      </c>
      <c r="P134" s="2">
        <v>133</v>
      </c>
      <c r="V134" s="2">
        <v>133</v>
      </c>
    </row>
    <row r="135" spans="3:22" x14ac:dyDescent="0.25">
      <c r="C135" s="2">
        <v>134</v>
      </c>
      <c r="I135" s="2">
        <v>134</v>
      </c>
      <c r="P135" s="2">
        <v>134</v>
      </c>
      <c r="V135" s="2">
        <v>134</v>
      </c>
    </row>
    <row r="136" spans="3:22" x14ac:dyDescent="0.25">
      <c r="C136" s="2">
        <v>135</v>
      </c>
      <c r="I136" s="2">
        <v>135</v>
      </c>
      <c r="P136" s="2">
        <v>135</v>
      </c>
      <c r="V136" s="2">
        <v>135</v>
      </c>
    </row>
    <row r="137" spans="3:22" x14ac:dyDescent="0.25">
      <c r="C137" s="2">
        <v>136</v>
      </c>
      <c r="I137" s="2">
        <v>136</v>
      </c>
      <c r="P137" s="2">
        <v>136</v>
      </c>
      <c r="V137" s="2">
        <v>136</v>
      </c>
    </row>
    <row r="138" spans="3:22" x14ac:dyDescent="0.25">
      <c r="C138" s="2">
        <v>137</v>
      </c>
      <c r="I138" s="2">
        <v>137</v>
      </c>
      <c r="P138" s="2">
        <v>137</v>
      </c>
      <c r="V138" s="2">
        <v>137</v>
      </c>
    </row>
    <row r="139" spans="3:22" x14ac:dyDescent="0.25">
      <c r="C139" s="2">
        <v>138</v>
      </c>
      <c r="I139" s="2">
        <v>138</v>
      </c>
      <c r="P139" s="2">
        <v>138</v>
      </c>
      <c r="V139" s="2">
        <v>138</v>
      </c>
    </row>
    <row r="140" spans="3:22" x14ac:dyDescent="0.25">
      <c r="C140" s="2">
        <v>139</v>
      </c>
      <c r="I140" s="2">
        <v>139</v>
      </c>
      <c r="P140" s="2">
        <v>139</v>
      </c>
      <c r="V140" s="2">
        <v>139</v>
      </c>
    </row>
    <row r="141" spans="3:22" x14ac:dyDescent="0.25">
      <c r="C141" s="2">
        <v>140</v>
      </c>
      <c r="I141" s="2">
        <v>140</v>
      </c>
      <c r="P141" s="2">
        <v>140</v>
      </c>
      <c r="V141" s="2">
        <v>140</v>
      </c>
    </row>
    <row r="142" spans="3:22" x14ac:dyDescent="0.25">
      <c r="C142" s="2">
        <v>141</v>
      </c>
      <c r="I142" s="2">
        <v>141</v>
      </c>
      <c r="P142" s="2">
        <v>141</v>
      </c>
      <c r="V142" s="2">
        <v>141</v>
      </c>
    </row>
    <row r="143" spans="3:22" x14ac:dyDescent="0.25">
      <c r="C143" s="2">
        <v>142</v>
      </c>
      <c r="I143" s="2">
        <v>142</v>
      </c>
      <c r="P143" s="2">
        <v>142</v>
      </c>
      <c r="V143" s="2">
        <v>142</v>
      </c>
    </row>
    <row r="144" spans="3:22" x14ac:dyDescent="0.25">
      <c r="C144" s="2">
        <v>143</v>
      </c>
      <c r="I144" s="2">
        <v>143</v>
      </c>
      <c r="P144" s="2">
        <v>143</v>
      </c>
      <c r="V144" s="2">
        <v>143</v>
      </c>
    </row>
    <row r="145" spans="3:22" x14ac:dyDescent="0.25">
      <c r="C145" s="2">
        <v>144</v>
      </c>
      <c r="I145" s="2">
        <v>144</v>
      </c>
      <c r="P145" s="2">
        <v>144</v>
      </c>
      <c r="V145" s="2">
        <v>144</v>
      </c>
    </row>
    <row r="146" spans="3:22" x14ac:dyDescent="0.25">
      <c r="C146" s="2">
        <v>145</v>
      </c>
      <c r="I146" s="2">
        <v>145</v>
      </c>
      <c r="P146" s="2">
        <v>145</v>
      </c>
      <c r="V146" s="2">
        <v>145</v>
      </c>
    </row>
    <row r="147" spans="3:22" x14ac:dyDescent="0.25">
      <c r="C147" s="2">
        <v>146</v>
      </c>
      <c r="I147" s="2">
        <v>146</v>
      </c>
      <c r="P147" s="2">
        <v>146</v>
      </c>
      <c r="V147" s="2">
        <v>146</v>
      </c>
    </row>
    <row r="148" spans="3:22" x14ac:dyDescent="0.25">
      <c r="C148" s="2">
        <v>147</v>
      </c>
      <c r="I148" s="2">
        <v>147</v>
      </c>
      <c r="P148" s="2">
        <v>147</v>
      </c>
      <c r="V148" s="2">
        <v>147</v>
      </c>
    </row>
    <row r="149" spans="3:22" x14ac:dyDescent="0.25">
      <c r="C149" s="2">
        <v>148</v>
      </c>
      <c r="I149" s="2">
        <v>148</v>
      </c>
      <c r="P149" s="2">
        <v>148</v>
      </c>
      <c r="V149" s="2">
        <v>148</v>
      </c>
    </row>
    <row r="150" spans="3:22" x14ac:dyDescent="0.25">
      <c r="C150" s="2">
        <v>149</v>
      </c>
      <c r="I150" s="2">
        <v>149</v>
      </c>
      <c r="P150" s="2">
        <v>149</v>
      </c>
      <c r="V150" s="2">
        <v>149</v>
      </c>
    </row>
    <row r="151" spans="3:22" x14ac:dyDescent="0.25">
      <c r="C151" s="2">
        <v>150</v>
      </c>
      <c r="I151" s="2">
        <v>150</v>
      </c>
      <c r="P151" s="2">
        <v>150</v>
      </c>
      <c r="V151" s="2">
        <v>150</v>
      </c>
    </row>
    <row r="152" spans="3:22" x14ac:dyDescent="0.25">
      <c r="C152" s="2">
        <v>151</v>
      </c>
      <c r="I152" s="2">
        <v>151</v>
      </c>
      <c r="P152" s="2">
        <v>151</v>
      </c>
      <c r="V152" s="2">
        <v>151</v>
      </c>
    </row>
    <row r="153" spans="3:22" x14ac:dyDescent="0.25">
      <c r="C153" s="2">
        <v>152</v>
      </c>
      <c r="I153" s="2">
        <v>152</v>
      </c>
      <c r="P153" s="2">
        <v>152</v>
      </c>
      <c r="V153" s="2">
        <v>152</v>
      </c>
    </row>
    <row r="154" spans="3:22" x14ac:dyDescent="0.25">
      <c r="C154" s="2">
        <v>153</v>
      </c>
      <c r="I154" s="2">
        <v>153</v>
      </c>
      <c r="P154" s="2">
        <v>153</v>
      </c>
      <c r="V154" s="2">
        <v>153</v>
      </c>
    </row>
    <row r="155" spans="3:22" x14ac:dyDescent="0.25">
      <c r="C155" s="2">
        <v>154</v>
      </c>
      <c r="I155" s="2">
        <v>154</v>
      </c>
      <c r="P155" s="2">
        <v>154</v>
      </c>
      <c r="V155" s="2">
        <v>154</v>
      </c>
    </row>
    <row r="156" spans="3:22" x14ac:dyDescent="0.25">
      <c r="C156" s="2">
        <v>155</v>
      </c>
      <c r="I156" s="2">
        <v>155</v>
      </c>
      <c r="P156" s="2">
        <v>155</v>
      </c>
      <c r="V156" s="2">
        <v>155</v>
      </c>
    </row>
    <row r="157" spans="3:22" x14ac:dyDescent="0.25">
      <c r="C157" s="2">
        <v>156</v>
      </c>
      <c r="I157" s="2">
        <v>156</v>
      </c>
      <c r="P157" s="2">
        <v>156</v>
      </c>
      <c r="V157" s="2">
        <v>156</v>
      </c>
    </row>
    <row r="158" spans="3:22" x14ac:dyDescent="0.25">
      <c r="C158" s="2">
        <v>157</v>
      </c>
      <c r="I158" s="2">
        <v>157</v>
      </c>
      <c r="P158" s="2">
        <v>157</v>
      </c>
      <c r="V158" s="2">
        <v>157</v>
      </c>
    </row>
    <row r="159" spans="3:22" x14ac:dyDescent="0.25">
      <c r="C159" s="2">
        <v>158</v>
      </c>
      <c r="I159" s="2">
        <v>158</v>
      </c>
      <c r="P159" s="2">
        <v>158</v>
      </c>
      <c r="V159" s="2">
        <v>158</v>
      </c>
    </row>
    <row r="160" spans="3:22" x14ac:dyDescent="0.25">
      <c r="C160" s="2">
        <v>159</v>
      </c>
      <c r="I160" s="2">
        <v>159</v>
      </c>
      <c r="P160" s="2">
        <v>159</v>
      </c>
      <c r="V160" s="2">
        <v>159</v>
      </c>
    </row>
    <row r="161" spans="3:22" x14ac:dyDescent="0.25">
      <c r="C161" s="2">
        <v>160</v>
      </c>
      <c r="I161" s="2">
        <v>160</v>
      </c>
      <c r="P161" s="2">
        <v>160</v>
      </c>
      <c r="V161" s="2">
        <v>160</v>
      </c>
    </row>
    <row r="162" spans="3:22" x14ac:dyDescent="0.25">
      <c r="C162" s="2">
        <v>161</v>
      </c>
      <c r="I162" s="2">
        <v>161</v>
      </c>
      <c r="P162" s="2">
        <v>161</v>
      </c>
      <c r="V162" s="2">
        <v>161</v>
      </c>
    </row>
    <row r="163" spans="3:22" x14ac:dyDescent="0.25">
      <c r="C163" s="2">
        <v>162</v>
      </c>
      <c r="I163" s="2">
        <v>162</v>
      </c>
      <c r="P163" s="2">
        <v>162</v>
      </c>
      <c r="V163" s="2">
        <v>162</v>
      </c>
    </row>
    <row r="164" spans="3:22" x14ac:dyDescent="0.25">
      <c r="C164" s="2">
        <v>163</v>
      </c>
      <c r="I164" s="2">
        <v>163</v>
      </c>
      <c r="P164" s="2">
        <v>163</v>
      </c>
      <c r="V164" s="2">
        <v>163</v>
      </c>
    </row>
    <row r="165" spans="3:22" x14ac:dyDescent="0.25">
      <c r="C165" s="2">
        <v>164</v>
      </c>
      <c r="I165" s="2">
        <v>164</v>
      </c>
      <c r="P165" s="2">
        <v>164</v>
      </c>
      <c r="V165" s="2">
        <v>164</v>
      </c>
    </row>
    <row r="166" spans="3:22" x14ac:dyDescent="0.25">
      <c r="C166" s="2">
        <v>165</v>
      </c>
      <c r="I166" s="2">
        <v>165</v>
      </c>
      <c r="P166" s="2">
        <v>165</v>
      </c>
      <c r="V166" s="2">
        <v>165</v>
      </c>
    </row>
    <row r="167" spans="3:22" x14ac:dyDescent="0.25">
      <c r="C167" s="2">
        <v>166</v>
      </c>
      <c r="I167" s="2">
        <v>166</v>
      </c>
      <c r="P167" s="2">
        <v>166</v>
      </c>
      <c r="V167" s="2">
        <v>166</v>
      </c>
    </row>
    <row r="168" spans="3:22" x14ac:dyDescent="0.25">
      <c r="C168" s="2">
        <v>167</v>
      </c>
      <c r="I168" s="2">
        <v>167</v>
      </c>
      <c r="P168" s="2">
        <v>167</v>
      </c>
      <c r="V168" s="2">
        <v>167</v>
      </c>
    </row>
    <row r="169" spans="3:22" x14ac:dyDescent="0.25">
      <c r="C169" s="2">
        <v>168</v>
      </c>
      <c r="I169" s="2">
        <v>168</v>
      </c>
      <c r="P169" s="2">
        <v>168</v>
      </c>
      <c r="V169" s="2">
        <v>168</v>
      </c>
    </row>
    <row r="170" spans="3:22" x14ac:dyDescent="0.25">
      <c r="C170" s="2">
        <v>169</v>
      </c>
      <c r="I170" s="2">
        <v>169</v>
      </c>
      <c r="P170" s="2">
        <v>169</v>
      </c>
      <c r="V170" s="2">
        <v>169</v>
      </c>
    </row>
    <row r="171" spans="3:22" x14ac:dyDescent="0.25">
      <c r="C171" s="2">
        <v>170</v>
      </c>
      <c r="I171" s="2">
        <v>170</v>
      </c>
      <c r="P171" s="2">
        <v>170</v>
      </c>
      <c r="V171" s="2">
        <v>170</v>
      </c>
    </row>
    <row r="172" spans="3:22" x14ac:dyDescent="0.25">
      <c r="C172" s="2">
        <v>171</v>
      </c>
      <c r="I172" s="2">
        <v>171</v>
      </c>
      <c r="P172" s="2">
        <v>171</v>
      </c>
      <c r="V172" s="2">
        <v>171</v>
      </c>
    </row>
    <row r="173" spans="3:22" x14ac:dyDescent="0.25">
      <c r="C173" s="2">
        <v>172</v>
      </c>
      <c r="I173" s="2">
        <v>172</v>
      </c>
      <c r="P173" s="2">
        <v>172</v>
      </c>
      <c r="V173" s="2">
        <v>172</v>
      </c>
    </row>
    <row r="174" spans="3:22" x14ac:dyDescent="0.25">
      <c r="C174" s="2">
        <v>173</v>
      </c>
      <c r="I174" s="2">
        <v>173</v>
      </c>
      <c r="P174" s="2">
        <v>173</v>
      </c>
      <c r="V174" s="2">
        <v>173</v>
      </c>
    </row>
    <row r="175" spans="3:22" x14ac:dyDescent="0.25">
      <c r="C175" s="2">
        <v>174</v>
      </c>
      <c r="I175" s="2">
        <v>174</v>
      </c>
      <c r="P175" s="2">
        <v>174</v>
      </c>
      <c r="V175" s="2">
        <v>174</v>
      </c>
    </row>
    <row r="176" spans="3:22" x14ac:dyDescent="0.25">
      <c r="C176" s="2">
        <v>175</v>
      </c>
      <c r="I176" s="2">
        <v>175</v>
      </c>
      <c r="P176" s="2">
        <v>175</v>
      </c>
      <c r="V176" s="2">
        <v>175</v>
      </c>
    </row>
    <row r="177" spans="3:22" x14ac:dyDescent="0.25">
      <c r="C177" s="2">
        <v>176</v>
      </c>
      <c r="I177" s="2">
        <v>176</v>
      </c>
      <c r="P177" s="2">
        <v>176</v>
      </c>
      <c r="V177" s="2">
        <v>176</v>
      </c>
    </row>
    <row r="178" spans="3:22" x14ac:dyDescent="0.25">
      <c r="C178" s="2">
        <v>177</v>
      </c>
      <c r="I178" s="2">
        <v>177</v>
      </c>
      <c r="P178" s="2">
        <v>177</v>
      </c>
      <c r="V178" s="2">
        <v>177</v>
      </c>
    </row>
    <row r="179" spans="3:22" x14ac:dyDescent="0.25">
      <c r="C179" s="2">
        <v>178</v>
      </c>
      <c r="I179" s="2">
        <v>178</v>
      </c>
      <c r="P179" s="2">
        <v>178</v>
      </c>
      <c r="V179" s="2">
        <v>178</v>
      </c>
    </row>
    <row r="180" spans="3:22" x14ac:dyDescent="0.25">
      <c r="C180" s="2">
        <v>179</v>
      </c>
      <c r="I180" s="2">
        <v>179</v>
      </c>
      <c r="P180" s="2">
        <v>179</v>
      </c>
      <c r="V180" s="2">
        <v>179</v>
      </c>
    </row>
    <row r="181" spans="3:22" x14ac:dyDescent="0.25">
      <c r="C181" s="2">
        <v>180</v>
      </c>
      <c r="I181" s="2">
        <v>180</v>
      </c>
      <c r="P181" s="2">
        <v>180</v>
      </c>
      <c r="V181" s="2">
        <v>180</v>
      </c>
    </row>
    <row r="182" spans="3:22" x14ac:dyDescent="0.25">
      <c r="C182" s="2">
        <v>181</v>
      </c>
      <c r="I182" s="2">
        <v>181</v>
      </c>
      <c r="P182" s="2">
        <v>181</v>
      </c>
      <c r="V182" s="2">
        <v>181</v>
      </c>
    </row>
    <row r="183" spans="3:22" x14ac:dyDescent="0.25">
      <c r="C183" s="2">
        <v>182</v>
      </c>
      <c r="I183" s="2">
        <v>182</v>
      </c>
      <c r="P183" s="2">
        <v>182</v>
      </c>
      <c r="V183" s="2">
        <v>182</v>
      </c>
    </row>
    <row r="184" spans="3:22" x14ac:dyDescent="0.25">
      <c r="C184" s="2">
        <v>183</v>
      </c>
      <c r="I184" s="2">
        <v>183</v>
      </c>
      <c r="P184" s="2">
        <v>183</v>
      </c>
      <c r="V184" s="2">
        <v>183</v>
      </c>
    </row>
    <row r="185" spans="3:22" x14ac:dyDescent="0.25">
      <c r="C185" s="2">
        <v>184</v>
      </c>
      <c r="I185" s="2">
        <v>184</v>
      </c>
      <c r="P185" s="2">
        <v>184</v>
      </c>
      <c r="V185" s="2">
        <v>184</v>
      </c>
    </row>
    <row r="186" spans="3:22" x14ac:dyDescent="0.25">
      <c r="C186" s="2">
        <v>185</v>
      </c>
      <c r="I186" s="2">
        <v>185</v>
      </c>
      <c r="P186" s="2">
        <v>185</v>
      </c>
      <c r="V186" s="2">
        <v>185</v>
      </c>
    </row>
    <row r="187" spans="3:22" x14ac:dyDescent="0.25">
      <c r="C187" s="2">
        <v>186</v>
      </c>
      <c r="I187" s="2">
        <v>186</v>
      </c>
      <c r="P187" s="2">
        <v>186</v>
      </c>
      <c r="V187" s="2">
        <v>186</v>
      </c>
    </row>
    <row r="188" spans="3:22" x14ac:dyDescent="0.25">
      <c r="C188" s="2">
        <v>187</v>
      </c>
      <c r="I188" s="2">
        <v>187</v>
      </c>
      <c r="P188" s="2">
        <v>187</v>
      </c>
      <c r="V188" s="2">
        <v>187</v>
      </c>
    </row>
    <row r="189" spans="3:22" x14ac:dyDescent="0.25">
      <c r="C189" s="2">
        <v>188</v>
      </c>
      <c r="I189" s="2">
        <v>188</v>
      </c>
      <c r="P189" s="2">
        <v>188</v>
      </c>
      <c r="V189" s="2">
        <v>188</v>
      </c>
    </row>
    <row r="190" spans="3:22" x14ac:dyDescent="0.25">
      <c r="C190" s="2">
        <v>189</v>
      </c>
      <c r="I190" s="2">
        <v>189</v>
      </c>
      <c r="P190" s="2">
        <v>189</v>
      </c>
      <c r="V190" s="2">
        <v>189</v>
      </c>
    </row>
    <row r="191" spans="3:22" x14ac:dyDescent="0.25">
      <c r="C191" s="2">
        <v>190</v>
      </c>
      <c r="I191" s="2">
        <v>190</v>
      </c>
      <c r="P191" s="2">
        <v>190</v>
      </c>
      <c r="V191" s="2">
        <v>190</v>
      </c>
    </row>
    <row r="192" spans="3:22" x14ac:dyDescent="0.25">
      <c r="C192" s="2">
        <v>191</v>
      </c>
      <c r="I192" s="2">
        <v>191</v>
      </c>
      <c r="P192" s="2">
        <v>191</v>
      </c>
      <c r="V192" s="2">
        <v>191</v>
      </c>
    </row>
    <row r="193" spans="3:22" x14ac:dyDescent="0.25">
      <c r="C193" s="2">
        <v>192</v>
      </c>
      <c r="I193" s="2">
        <v>192</v>
      </c>
      <c r="P193" s="2">
        <v>192</v>
      </c>
      <c r="V193" s="2">
        <v>192</v>
      </c>
    </row>
    <row r="194" spans="3:22" x14ac:dyDescent="0.25">
      <c r="C194" s="2">
        <v>193</v>
      </c>
      <c r="I194" s="2">
        <v>193</v>
      </c>
      <c r="P194" s="2">
        <v>193</v>
      </c>
      <c r="V194" s="2">
        <v>193</v>
      </c>
    </row>
    <row r="195" spans="3:22" x14ac:dyDescent="0.25">
      <c r="C195" s="2">
        <v>194</v>
      </c>
      <c r="I195" s="2">
        <v>194</v>
      </c>
      <c r="P195" s="2">
        <v>194</v>
      </c>
      <c r="V195" s="2">
        <v>194</v>
      </c>
    </row>
    <row r="196" spans="3:22" x14ac:dyDescent="0.25">
      <c r="C196" s="2">
        <v>195</v>
      </c>
      <c r="I196" s="2">
        <v>195</v>
      </c>
      <c r="P196" s="2">
        <v>195</v>
      </c>
      <c r="V196" s="2">
        <v>195</v>
      </c>
    </row>
    <row r="197" spans="3:22" x14ac:dyDescent="0.25">
      <c r="C197" s="2">
        <v>196</v>
      </c>
      <c r="I197" s="2">
        <v>196</v>
      </c>
      <c r="P197" s="2">
        <v>196</v>
      </c>
      <c r="V197" s="2">
        <v>196</v>
      </c>
    </row>
    <row r="198" spans="3:22" x14ac:dyDescent="0.25">
      <c r="C198" s="2">
        <v>197</v>
      </c>
      <c r="I198" s="2">
        <v>197</v>
      </c>
      <c r="P198" s="2">
        <v>197</v>
      </c>
      <c r="V198" s="2">
        <v>197</v>
      </c>
    </row>
    <row r="199" spans="3:22" x14ac:dyDescent="0.25">
      <c r="C199" s="2">
        <v>198</v>
      </c>
      <c r="I199" s="2">
        <v>198</v>
      </c>
      <c r="P199" s="2">
        <v>198</v>
      </c>
      <c r="V199" s="2">
        <v>198</v>
      </c>
    </row>
    <row r="200" spans="3:22" x14ac:dyDescent="0.25">
      <c r="C200" s="2">
        <v>199</v>
      </c>
      <c r="I200" s="2">
        <v>199</v>
      </c>
      <c r="P200" s="2">
        <v>199</v>
      </c>
      <c r="V200" s="2">
        <v>199</v>
      </c>
    </row>
    <row r="201" spans="3:22" x14ac:dyDescent="0.25">
      <c r="C201" s="2">
        <v>200</v>
      </c>
      <c r="I201" s="2">
        <v>200</v>
      </c>
      <c r="P201" s="2">
        <v>200</v>
      </c>
      <c r="V201" s="2">
        <v>200</v>
      </c>
    </row>
    <row r="202" spans="3:22" x14ac:dyDescent="0.25">
      <c r="C202" s="2">
        <v>201</v>
      </c>
      <c r="I202" s="2">
        <v>201</v>
      </c>
      <c r="P202" s="2">
        <v>201</v>
      </c>
      <c r="V202" s="2">
        <v>201</v>
      </c>
    </row>
    <row r="203" spans="3:22" x14ac:dyDescent="0.25">
      <c r="C203" s="2">
        <v>202</v>
      </c>
      <c r="I203" s="2">
        <v>202</v>
      </c>
      <c r="P203" s="2">
        <v>202</v>
      </c>
      <c r="V203" s="2">
        <v>202</v>
      </c>
    </row>
    <row r="204" spans="3:22" x14ac:dyDescent="0.25">
      <c r="C204" s="2">
        <v>203</v>
      </c>
      <c r="I204" s="2">
        <v>203</v>
      </c>
      <c r="P204" s="2">
        <v>203</v>
      </c>
      <c r="V204" s="2">
        <v>203</v>
      </c>
    </row>
    <row r="205" spans="3:22" x14ac:dyDescent="0.25">
      <c r="C205" s="2">
        <v>204</v>
      </c>
      <c r="I205" s="2">
        <v>204</v>
      </c>
      <c r="P205" s="2">
        <v>204</v>
      </c>
      <c r="V205" s="2">
        <v>204</v>
      </c>
    </row>
    <row r="206" spans="3:22" x14ac:dyDescent="0.25">
      <c r="C206" s="2">
        <v>205</v>
      </c>
      <c r="I206" s="2">
        <v>205</v>
      </c>
      <c r="P206" s="2">
        <v>205</v>
      </c>
      <c r="V206" s="2">
        <v>205</v>
      </c>
    </row>
    <row r="207" spans="3:22" x14ac:dyDescent="0.25">
      <c r="C207" s="2">
        <v>206</v>
      </c>
      <c r="I207" s="2">
        <v>206</v>
      </c>
      <c r="P207" s="2">
        <v>206</v>
      </c>
      <c r="V207" s="2">
        <v>206</v>
      </c>
    </row>
    <row r="208" spans="3:22" x14ac:dyDescent="0.25">
      <c r="C208" s="2">
        <v>207</v>
      </c>
      <c r="I208" s="2">
        <v>207</v>
      </c>
      <c r="P208" s="2">
        <v>207</v>
      </c>
      <c r="V208" s="2">
        <v>207</v>
      </c>
    </row>
    <row r="209" spans="3:22" x14ac:dyDescent="0.25">
      <c r="C209" s="2">
        <v>208</v>
      </c>
      <c r="I209" s="2">
        <v>208</v>
      </c>
      <c r="P209" s="2">
        <v>208</v>
      </c>
      <c r="V209" s="2">
        <v>208</v>
      </c>
    </row>
    <row r="210" spans="3:22" x14ac:dyDescent="0.25">
      <c r="C210" s="2">
        <v>209</v>
      </c>
      <c r="I210" s="2">
        <v>209</v>
      </c>
      <c r="P210" s="2">
        <v>209</v>
      </c>
      <c r="V210" s="2">
        <v>209</v>
      </c>
    </row>
    <row r="211" spans="3:22" x14ac:dyDescent="0.25">
      <c r="C211" s="2">
        <v>210</v>
      </c>
      <c r="I211" s="2">
        <v>210</v>
      </c>
      <c r="P211" s="2">
        <v>210</v>
      </c>
      <c r="V211" s="2">
        <v>210</v>
      </c>
    </row>
    <row r="212" spans="3:22" x14ac:dyDescent="0.25">
      <c r="C212" s="2">
        <v>211</v>
      </c>
      <c r="I212" s="2">
        <v>211</v>
      </c>
      <c r="P212" s="2">
        <v>211</v>
      </c>
      <c r="V212" s="2">
        <v>211</v>
      </c>
    </row>
    <row r="213" spans="3:22" x14ac:dyDescent="0.25">
      <c r="C213" s="2">
        <v>212</v>
      </c>
      <c r="I213" s="2">
        <v>212</v>
      </c>
      <c r="P213" s="2">
        <v>212</v>
      </c>
      <c r="V213" s="2">
        <v>212</v>
      </c>
    </row>
    <row r="214" spans="3:22" x14ac:dyDescent="0.25">
      <c r="C214" s="2">
        <v>213</v>
      </c>
      <c r="I214" s="2">
        <v>213</v>
      </c>
      <c r="P214" s="2">
        <v>213</v>
      </c>
      <c r="V214" s="2">
        <v>213</v>
      </c>
    </row>
    <row r="215" spans="3:22" x14ac:dyDescent="0.25">
      <c r="C215" s="2">
        <v>214</v>
      </c>
      <c r="I215" s="2">
        <v>214</v>
      </c>
      <c r="P215" s="2">
        <v>214</v>
      </c>
      <c r="V215" s="2">
        <v>214</v>
      </c>
    </row>
    <row r="216" spans="3:22" x14ac:dyDescent="0.25">
      <c r="C216" s="2">
        <v>215</v>
      </c>
      <c r="I216" s="2">
        <v>215</v>
      </c>
      <c r="P216" s="2">
        <v>215</v>
      </c>
      <c r="V216" s="2">
        <v>215</v>
      </c>
    </row>
    <row r="217" spans="3:22" x14ac:dyDescent="0.25">
      <c r="C217" s="2">
        <v>216</v>
      </c>
      <c r="I217" s="2">
        <v>216</v>
      </c>
      <c r="P217" s="2">
        <v>216</v>
      </c>
      <c r="V217" s="2">
        <v>216</v>
      </c>
    </row>
    <row r="218" spans="3:22" x14ac:dyDescent="0.25">
      <c r="C218" s="2">
        <v>217</v>
      </c>
      <c r="I218" s="2">
        <v>217</v>
      </c>
      <c r="P218" s="2">
        <v>217</v>
      </c>
      <c r="V218" s="2">
        <v>217</v>
      </c>
    </row>
    <row r="219" spans="3:22" x14ac:dyDescent="0.25">
      <c r="C219" s="2">
        <v>218</v>
      </c>
      <c r="I219" s="2">
        <v>218</v>
      </c>
      <c r="P219" s="2">
        <v>218</v>
      </c>
      <c r="V219" s="2">
        <v>218</v>
      </c>
    </row>
    <row r="220" spans="3:22" x14ac:dyDescent="0.25">
      <c r="C220" s="2">
        <v>219</v>
      </c>
      <c r="I220" s="2">
        <v>219</v>
      </c>
      <c r="P220" s="2">
        <v>219</v>
      </c>
      <c r="V220" s="2">
        <v>219</v>
      </c>
    </row>
    <row r="221" spans="3:22" x14ac:dyDescent="0.25">
      <c r="C221" s="2">
        <v>220</v>
      </c>
      <c r="I221" s="2">
        <v>220</v>
      </c>
      <c r="P221" s="2">
        <v>220</v>
      </c>
      <c r="V221" s="2">
        <v>220</v>
      </c>
    </row>
    <row r="222" spans="3:22" x14ac:dyDescent="0.25">
      <c r="C222" s="2">
        <v>221</v>
      </c>
      <c r="I222" s="2">
        <v>221</v>
      </c>
      <c r="P222" s="2">
        <v>221</v>
      </c>
      <c r="V222" s="2">
        <v>221</v>
      </c>
    </row>
    <row r="223" spans="3:22" x14ac:dyDescent="0.25">
      <c r="C223" s="2">
        <v>222</v>
      </c>
      <c r="I223" s="2">
        <v>222</v>
      </c>
      <c r="P223" s="2">
        <v>222</v>
      </c>
      <c r="V223" s="2">
        <v>222</v>
      </c>
    </row>
    <row r="224" spans="3:22" x14ac:dyDescent="0.25">
      <c r="C224" s="2">
        <v>223</v>
      </c>
      <c r="I224" s="2">
        <v>223</v>
      </c>
      <c r="P224" s="2">
        <v>223</v>
      </c>
      <c r="V224" s="2">
        <v>223</v>
      </c>
    </row>
    <row r="225" spans="3:22" x14ac:dyDescent="0.25">
      <c r="C225" s="2">
        <v>224</v>
      </c>
      <c r="I225" s="2">
        <v>224</v>
      </c>
      <c r="P225" s="2">
        <v>224</v>
      </c>
      <c r="V225" s="2">
        <v>224</v>
      </c>
    </row>
    <row r="226" spans="3:22" x14ac:dyDescent="0.25">
      <c r="C226" s="2">
        <v>225</v>
      </c>
      <c r="I226" s="2">
        <v>225</v>
      </c>
      <c r="P226" s="2">
        <v>225</v>
      </c>
      <c r="V226" s="2">
        <v>225</v>
      </c>
    </row>
    <row r="227" spans="3:22" x14ac:dyDescent="0.25">
      <c r="C227" s="2">
        <v>226</v>
      </c>
      <c r="I227" s="2">
        <v>226</v>
      </c>
      <c r="P227" s="2">
        <v>226</v>
      </c>
      <c r="V227" s="2">
        <v>226</v>
      </c>
    </row>
    <row r="228" spans="3:22" x14ac:dyDescent="0.25">
      <c r="C228" s="2">
        <v>227</v>
      </c>
      <c r="I228" s="2">
        <v>227</v>
      </c>
      <c r="P228" s="2">
        <v>227</v>
      </c>
      <c r="V228" s="2">
        <v>227</v>
      </c>
    </row>
    <row r="229" spans="3:22" x14ac:dyDescent="0.25">
      <c r="C229" s="2">
        <v>228</v>
      </c>
      <c r="I229" s="2">
        <v>228</v>
      </c>
      <c r="P229" s="2">
        <v>228</v>
      </c>
      <c r="V229" s="2">
        <v>228</v>
      </c>
    </row>
    <row r="230" spans="3:22" x14ac:dyDescent="0.25">
      <c r="C230" s="2">
        <v>229</v>
      </c>
      <c r="I230" s="2">
        <v>229</v>
      </c>
      <c r="P230" s="2">
        <v>229</v>
      </c>
      <c r="V230" s="2">
        <v>229</v>
      </c>
    </row>
    <row r="231" spans="3:22" x14ac:dyDescent="0.25">
      <c r="C231" s="2">
        <v>230</v>
      </c>
      <c r="I231" s="2">
        <v>230</v>
      </c>
      <c r="P231" s="2">
        <v>230</v>
      </c>
      <c r="V231" s="2">
        <v>230</v>
      </c>
    </row>
    <row r="232" spans="3:22" x14ac:dyDescent="0.25">
      <c r="C232" s="2">
        <v>231</v>
      </c>
      <c r="I232" s="2">
        <v>231</v>
      </c>
      <c r="P232" s="2">
        <v>231</v>
      </c>
      <c r="V232" s="2">
        <v>231</v>
      </c>
    </row>
    <row r="233" spans="3:22" x14ac:dyDescent="0.25">
      <c r="C233" s="2">
        <v>232</v>
      </c>
      <c r="I233" s="2">
        <v>232</v>
      </c>
      <c r="P233" s="2">
        <v>232</v>
      </c>
      <c r="V233" s="2">
        <v>232</v>
      </c>
    </row>
    <row r="234" spans="3:22" x14ac:dyDescent="0.25">
      <c r="C234" s="2">
        <v>233</v>
      </c>
      <c r="I234" s="2">
        <v>233</v>
      </c>
      <c r="P234" s="2">
        <v>233</v>
      </c>
      <c r="V234" s="2">
        <v>233</v>
      </c>
    </row>
    <row r="235" spans="3:22" x14ac:dyDescent="0.25">
      <c r="C235" s="2">
        <v>234</v>
      </c>
      <c r="I235" s="2">
        <v>234</v>
      </c>
      <c r="P235" s="2">
        <v>234</v>
      </c>
      <c r="V235" s="2">
        <v>234</v>
      </c>
    </row>
    <row r="236" spans="3:22" x14ac:dyDescent="0.25">
      <c r="C236" s="2">
        <v>235</v>
      </c>
      <c r="I236" s="2">
        <v>235</v>
      </c>
      <c r="P236" s="2">
        <v>235</v>
      </c>
      <c r="V236" s="2">
        <v>235</v>
      </c>
    </row>
    <row r="237" spans="3:22" x14ac:dyDescent="0.25">
      <c r="C237" s="2">
        <v>236</v>
      </c>
      <c r="I237" s="2">
        <v>236</v>
      </c>
      <c r="P237" s="2">
        <v>236</v>
      </c>
      <c r="V237" s="2">
        <v>236</v>
      </c>
    </row>
    <row r="238" spans="3:22" x14ac:dyDescent="0.25">
      <c r="C238" s="2">
        <v>237</v>
      </c>
      <c r="I238" s="2">
        <v>237</v>
      </c>
      <c r="P238" s="2">
        <v>237</v>
      </c>
      <c r="V238" s="2">
        <v>237</v>
      </c>
    </row>
    <row r="239" spans="3:22" x14ac:dyDescent="0.25">
      <c r="C239" s="2">
        <v>238</v>
      </c>
      <c r="I239" s="2">
        <v>238</v>
      </c>
      <c r="P239" s="2">
        <v>238</v>
      </c>
      <c r="V239" s="2">
        <v>238</v>
      </c>
    </row>
    <row r="240" spans="3:22" x14ac:dyDescent="0.25">
      <c r="C240" s="2">
        <v>239</v>
      </c>
      <c r="I240" s="2">
        <v>239</v>
      </c>
      <c r="P240" s="2">
        <v>239</v>
      </c>
      <c r="V240" s="2">
        <v>239</v>
      </c>
    </row>
    <row r="241" spans="3:22" x14ac:dyDescent="0.25">
      <c r="C241" s="2">
        <v>240</v>
      </c>
      <c r="I241" s="2">
        <v>240</v>
      </c>
      <c r="P241" s="2">
        <v>240</v>
      </c>
      <c r="V241" s="2">
        <v>240</v>
      </c>
    </row>
    <row r="242" spans="3:22" x14ac:dyDescent="0.25">
      <c r="C242" s="2">
        <v>241</v>
      </c>
      <c r="I242" s="2">
        <v>241</v>
      </c>
      <c r="P242" s="2">
        <v>241</v>
      </c>
      <c r="V242" s="2">
        <v>241</v>
      </c>
    </row>
    <row r="243" spans="3:22" x14ac:dyDescent="0.25">
      <c r="C243" s="2">
        <v>242</v>
      </c>
      <c r="I243" s="2">
        <v>242</v>
      </c>
      <c r="P243" s="2">
        <v>242</v>
      </c>
      <c r="V243" s="2">
        <v>242</v>
      </c>
    </row>
    <row r="244" spans="3:22" x14ac:dyDescent="0.25">
      <c r="C244" s="2">
        <v>243</v>
      </c>
      <c r="I244" s="2">
        <v>243</v>
      </c>
      <c r="P244" s="2">
        <v>243</v>
      </c>
      <c r="V244" s="2">
        <v>243</v>
      </c>
    </row>
    <row r="245" spans="3:22" x14ac:dyDescent="0.25">
      <c r="C245" s="2">
        <v>244</v>
      </c>
      <c r="I245" s="2">
        <v>244</v>
      </c>
      <c r="P245" s="2">
        <v>244</v>
      </c>
      <c r="V245" s="2">
        <v>244</v>
      </c>
    </row>
    <row r="246" spans="3:22" x14ac:dyDescent="0.25">
      <c r="C246" s="2">
        <v>245</v>
      </c>
      <c r="I246" s="2">
        <v>245</v>
      </c>
      <c r="P246" s="2">
        <v>245</v>
      </c>
      <c r="V246" s="2">
        <v>245</v>
      </c>
    </row>
    <row r="247" spans="3:22" x14ac:dyDescent="0.25">
      <c r="C247" s="2">
        <v>246</v>
      </c>
      <c r="I247" s="2">
        <v>246</v>
      </c>
      <c r="P247" s="2">
        <v>246</v>
      </c>
      <c r="V247" s="2">
        <v>246</v>
      </c>
    </row>
    <row r="248" spans="3:22" x14ac:dyDescent="0.25">
      <c r="C248" s="2">
        <v>247</v>
      </c>
      <c r="I248" s="2">
        <v>247</v>
      </c>
      <c r="P248" s="2">
        <v>247</v>
      </c>
      <c r="V248" s="2">
        <v>247</v>
      </c>
    </row>
    <row r="249" spans="3:22" x14ac:dyDescent="0.25">
      <c r="C249" s="2">
        <v>248</v>
      </c>
      <c r="I249" s="2">
        <v>248</v>
      </c>
      <c r="P249" s="2">
        <v>248</v>
      </c>
      <c r="V249" s="2">
        <v>248</v>
      </c>
    </row>
    <row r="250" spans="3:22" x14ac:dyDescent="0.25">
      <c r="C250" s="2">
        <v>249</v>
      </c>
      <c r="I250" s="2">
        <v>249</v>
      </c>
      <c r="P250" s="2">
        <v>249</v>
      </c>
      <c r="V250" s="2">
        <v>249</v>
      </c>
    </row>
    <row r="251" spans="3:22" x14ac:dyDescent="0.25">
      <c r="C251" s="2">
        <v>250</v>
      </c>
      <c r="I251" s="2">
        <v>250</v>
      </c>
      <c r="P251" s="2">
        <v>250</v>
      </c>
      <c r="V251" s="2">
        <v>250</v>
      </c>
    </row>
    <row r="252" spans="3:22" x14ac:dyDescent="0.25">
      <c r="C252" s="2">
        <v>251</v>
      </c>
      <c r="I252" s="2">
        <v>251</v>
      </c>
      <c r="P252" s="2">
        <v>251</v>
      </c>
      <c r="V252" s="2">
        <v>251</v>
      </c>
    </row>
    <row r="253" spans="3:22" x14ac:dyDescent="0.25">
      <c r="C253" s="2">
        <v>252</v>
      </c>
      <c r="I253" s="2">
        <v>252</v>
      </c>
      <c r="P253" s="2">
        <v>252</v>
      </c>
      <c r="V253" s="2">
        <v>252</v>
      </c>
    </row>
    <row r="254" spans="3:22" x14ac:dyDescent="0.25">
      <c r="C254" s="2">
        <v>253</v>
      </c>
      <c r="I254" s="2">
        <v>253</v>
      </c>
      <c r="P254" s="2">
        <v>253</v>
      </c>
      <c r="V254" s="2">
        <v>253</v>
      </c>
    </row>
    <row r="255" spans="3:22" x14ac:dyDescent="0.25">
      <c r="C255" s="2">
        <v>254</v>
      </c>
      <c r="I255" s="2">
        <v>254</v>
      </c>
      <c r="P255" s="2">
        <v>254</v>
      </c>
      <c r="V255" s="2">
        <v>254</v>
      </c>
    </row>
    <row r="256" spans="3:22" x14ac:dyDescent="0.25">
      <c r="C256" s="2">
        <v>255</v>
      </c>
      <c r="I256" s="2">
        <v>255</v>
      </c>
      <c r="P256" s="2">
        <v>255</v>
      </c>
      <c r="V256" s="2">
        <v>255</v>
      </c>
    </row>
    <row r="257" spans="3:22" x14ac:dyDescent="0.25">
      <c r="C257" s="2">
        <v>256</v>
      </c>
      <c r="I257" s="2">
        <v>256</v>
      </c>
      <c r="P257" s="2">
        <v>256</v>
      </c>
      <c r="V257" s="2">
        <v>256</v>
      </c>
    </row>
    <row r="258" spans="3:22" x14ac:dyDescent="0.25">
      <c r="C258" s="2">
        <v>257</v>
      </c>
      <c r="I258" s="2">
        <v>257</v>
      </c>
      <c r="P258" s="2">
        <v>257</v>
      </c>
      <c r="V258" s="2">
        <v>257</v>
      </c>
    </row>
    <row r="259" spans="3:22" x14ac:dyDescent="0.25">
      <c r="C259" s="2">
        <v>258</v>
      </c>
      <c r="I259" s="2">
        <v>258</v>
      </c>
      <c r="P259" s="2">
        <v>258</v>
      </c>
      <c r="V259" s="2">
        <v>258</v>
      </c>
    </row>
    <row r="260" spans="3:22" x14ac:dyDescent="0.25">
      <c r="C260" s="2">
        <v>259</v>
      </c>
      <c r="I260" s="2">
        <v>259</v>
      </c>
      <c r="P260" s="2">
        <v>259</v>
      </c>
      <c r="V260" s="2">
        <v>259</v>
      </c>
    </row>
    <row r="261" spans="3:22" x14ac:dyDescent="0.25">
      <c r="C261" s="2">
        <v>260</v>
      </c>
      <c r="I261" s="2">
        <v>260</v>
      </c>
      <c r="P261" s="2">
        <v>260</v>
      </c>
      <c r="V261" s="2">
        <v>260</v>
      </c>
    </row>
    <row r="262" spans="3:22" x14ac:dyDescent="0.25">
      <c r="C262" s="2">
        <v>261</v>
      </c>
      <c r="I262" s="2">
        <v>261</v>
      </c>
      <c r="P262" s="2">
        <v>261</v>
      </c>
      <c r="V262" s="2">
        <v>261</v>
      </c>
    </row>
    <row r="263" spans="3:22" x14ac:dyDescent="0.25">
      <c r="C263" s="2">
        <v>262</v>
      </c>
      <c r="I263" s="2">
        <v>262</v>
      </c>
      <c r="P263" s="2">
        <v>262</v>
      </c>
      <c r="V263" s="2">
        <v>262</v>
      </c>
    </row>
    <row r="264" spans="3:22" x14ac:dyDescent="0.25">
      <c r="C264" s="2">
        <v>263</v>
      </c>
      <c r="I264" s="2">
        <v>263</v>
      </c>
      <c r="P264" s="2">
        <v>263</v>
      </c>
      <c r="V264" s="2">
        <v>263</v>
      </c>
    </row>
    <row r="265" spans="3:22" x14ac:dyDescent="0.25">
      <c r="C265" s="2">
        <v>264</v>
      </c>
      <c r="I265" s="2">
        <v>264</v>
      </c>
      <c r="P265" s="2">
        <v>264</v>
      </c>
      <c r="V265" s="2">
        <v>264</v>
      </c>
    </row>
    <row r="266" spans="3:22" x14ac:dyDescent="0.25">
      <c r="C266" s="2">
        <v>265</v>
      </c>
      <c r="I266" s="2">
        <v>265</v>
      </c>
      <c r="P266" s="2">
        <v>265</v>
      </c>
      <c r="V266" s="2">
        <v>265</v>
      </c>
    </row>
    <row r="267" spans="3:22" x14ac:dyDescent="0.25">
      <c r="C267" s="2">
        <v>266</v>
      </c>
      <c r="I267" s="2">
        <v>266</v>
      </c>
      <c r="P267" s="2">
        <v>266</v>
      </c>
      <c r="V267" s="2">
        <v>266</v>
      </c>
    </row>
    <row r="268" spans="3:22" x14ac:dyDescent="0.25">
      <c r="C268" s="2">
        <v>267</v>
      </c>
      <c r="I268" s="2">
        <v>267</v>
      </c>
      <c r="P268" s="2">
        <v>267</v>
      </c>
      <c r="V268" s="2">
        <v>267</v>
      </c>
    </row>
    <row r="269" spans="3:22" x14ac:dyDescent="0.25">
      <c r="C269" s="2">
        <v>268</v>
      </c>
      <c r="I269" s="2">
        <v>268</v>
      </c>
      <c r="P269" s="2">
        <v>268</v>
      </c>
      <c r="V269" s="2">
        <v>268</v>
      </c>
    </row>
    <row r="270" spans="3:22" x14ac:dyDescent="0.25">
      <c r="C270" s="2">
        <v>269</v>
      </c>
      <c r="I270" s="2">
        <v>269</v>
      </c>
      <c r="P270" s="2">
        <v>269</v>
      </c>
      <c r="V270" s="2">
        <v>269</v>
      </c>
    </row>
    <row r="271" spans="3:22" x14ac:dyDescent="0.25">
      <c r="C271" s="2">
        <v>270</v>
      </c>
      <c r="I271" s="2">
        <v>270</v>
      </c>
      <c r="P271" s="2">
        <v>270</v>
      </c>
      <c r="V271" s="2">
        <v>270</v>
      </c>
    </row>
    <row r="272" spans="3:22" x14ac:dyDescent="0.25">
      <c r="C272" s="2">
        <v>271</v>
      </c>
      <c r="I272" s="2">
        <v>271</v>
      </c>
      <c r="P272" s="2">
        <v>271</v>
      </c>
      <c r="V272" s="2">
        <v>271</v>
      </c>
    </row>
    <row r="273" spans="3:22" x14ac:dyDescent="0.25">
      <c r="C273" s="2">
        <v>272</v>
      </c>
      <c r="I273" s="2">
        <v>272</v>
      </c>
      <c r="P273" s="2">
        <v>272</v>
      </c>
      <c r="V273" s="2">
        <v>272</v>
      </c>
    </row>
    <row r="274" spans="3:22" x14ac:dyDescent="0.25">
      <c r="C274" s="2">
        <v>273</v>
      </c>
      <c r="I274" s="2">
        <v>273</v>
      </c>
      <c r="P274" s="2">
        <v>273</v>
      </c>
      <c r="V274" s="2">
        <v>273</v>
      </c>
    </row>
    <row r="275" spans="3:22" x14ac:dyDescent="0.25">
      <c r="C275" s="2">
        <v>274</v>
      </c>
      <c r="I275" s="2">
        <v>274</v>
      </c>
      <c r="P275" s="2">
        <v>274</v>
      </c>
      <c r="V275" s="2">
        <v>274</v>
      </c>
    </row>
    <row r="276" spans="3:22" x14ac:dyDescent="0.25">
      <c r="C276" s="2">
        <v>275</v>
      </c>
      <c r="I276" s="2">
        <v>275</v>
      </c>
      <c r="P276" s="2">
        <v>275</v>
      </c>
      <c r="V276" s="2">
        <v>275</v>
      </c>
    </row>
    <row r="277" spans="3:22" x14ac:dyDescent="0.25">
      <c r="C277" s="2">
        <v>276</v>
      </c>
      <c r="I277" s="2">
        <v>276</v>
      </c>
      <c r="P277" s="2">
        <v>276</v>
      </c>
      <c r="V277" s="2">
        <v>276</v>
      </c>
    </row>
    <row r="278" spans="3:22" x14ac:dyDescent="0.25">
      <c r="C278" s="2">
        <v>277</v>
      </c>
      <c r="I278" s="2">
        <v>277</v>
      </c>
      <c r="P278" s="2">
        <v>277</v>
      </c>
      <c r="V278" s="2">
        <v>277</v>
      </c>
    </row>
    <row r="279" spans="3:22" x14ac:dyDescent="0.25">
      <c r="C279" s="2">
        <v>278</v>
      </c>
      <c r="I279" s="2">
        <v>278</v>
      </c>
      <c r="P279" s="2">
        <v>278</v>
      </c>
      <c r="V279" s="2">
        <v>278</v>
      </c>
    </row>
    <row r="280" spans="3:22" x14ac:dyDescent="0.25">
      <c r="C280" s="2">
        <v>279</v>
      </c>
      <c r="I280" s="2">
        <v>279</v>
      </c>
      <c r="P280" s="2">
        <v>279</v>
      </c>
      <c r="V280" s="2">
        <v>279</v>
      </c>
    </row>
    <row r="281" spans="3:22" x14ac:dyDescent="0.25">
      <c r="C281" s="2">
        <v>280</v>
      </c>
      <c r="I281" s="2">
        <v>280</v>
      </c>
      <c r="P281" s="2">
        <v>280</v>
      </c>
      <c r="V281" s="2">
        <v>280</v>
      </c>
    </row>
    <row r="282" spans="3:22" x14ac:dyDescent="0.25">
      <c r="C282" s="2">
        <v>281</v>
      </c>
      <c r="I282" s="2">
        <v>281</v>
      </c>
      <c r="P282" s="2">
        <v>281</v>
      </c>
      <c r="V282" s="2">
        <v>281</v>
      </c>
    </row>
    <row r="283" spans="3:22" x14ac:dyDescent="0.25">
      <c r="C283" s="2">
        <v>282</v>
      </c>
      <c r="I283" s="2">
        <v>282</v>
      </c>
      <c r="P283" s="2">
        <v>282</v>
      </c>
      <c r="V283" s="2">
        <v>282</v>
      </c>
    </row>
    <row r="284" spans="3:22" x14ac:dyDescent="0.25">
      <c r="C284" s="2">
        <v>283</v>
      </c>
      <c r="I284" s="2">
        <v>283</v>
      </c>
      <c r="P284" s="2">
        <v>283</v>
      </c>
      <c r="V284" s="2">
        <v>283</v>
      </c>
    </row>
    <row r="285" spans="3:22" x14ac:dyDescent="0.25">
      <c r="C285" s="2">
        <v>284</v>
      </c>
      <c r="I285" s="2">
        <v>284</v>
      </c>
      <c r="P285" s="2">
        <v>284</v>
      </c>
      <c r="V285" s="2">
        <v>284</v>
      </c>
    </row>
    <row r="286" spans="3:22" x14ac:dyDescent="0.25">
      <c r="C286" s="2">
        <v>285</v>
      </c>
      <c r="I286" s="2">
        <v>285</v>
      </c>
      <c r="P286" s="2">
        <v>285</v>
      </c>
      <c r="V286" s="2">
        <v>285</v>
      </c>
    </row>
    <row r="287" spans="3:22" x14ac:dyDescent="0.25">
      <c r="C287" s="2">
        <v>286</v>
      </c>
      <c r="I287" s="2">
        <v>286</v>
      </c>
      <c r="P287" s="2">
        <v>286</v>
      </c>
      <c r="V287" s="2">
        <v>286</v>
      </c>
    </row>
    <row r="288" spans="3:22" x14ac:dyDescent="0.25">
      <c r="C288" s="2">
        <v>287</v>
      </c>
      <c r="I288" s="2">
        <v>287</v>
      </c>
      <c r="P288" s="2">
        <v>287</v>
      </c>
      <c r="V288" s="2">
        <v>287</v>
      </c>
    </row>
    <row r="289" spans="3:22" x14ac:dyDescent="0.25">
      <c r="C289" s="2">
        <v>288</v>
      </c>
      <c r="I289" s="2">
        <v>288</v>
      </c>
      <c r="P289" s="2">
        <v>288</v>
      </c>
      <c r="V289" s="2">
        <v>288</v>
      </c>
    </row>
    <row r="290" spans="3:22" x14ac:dyDescent="0.25">
      <c r="C290" s="2">
        <v>289</v>
      </c>
      <c r="I290" s="2">
        <v>289</v>
      </c>
      <c r="P290" s="2">
        <v>289</v>
      </c>
      <c r="V290" s="2">
        <v>289</v>
      </c>
    </row>
    <row r="291" spans="3:22" x14ac:dyDescent="0.25">
      <c r="C291" s="2">
        <v>290</v>
      </c>
      <c r="I291" s="2">
        <v>290</v>
      </c>
      <c r="P291" s="2">
        <v>290</v>
      </c>
      <c r="V291" s="2">
        <v>290</v>
      </c>
    </row>
    <row r="292" spans="3:22" x14ac:dyDescent="0.25">
      <c r="C292" s="2">
        <v>291</v>
      </c>
      <c r="I292" s="2">
        <v>291</v>
      </c>
      <c r="P292" s="2">
        <v>291</v>
      </c>
      <c r="V292" s="2">
        <v>291</v>
      </c>
    </row>
    <row r="293" spans="3:22" x14ac:dyDescent="0.25">
      <c r="C293" s="2">
        <v>292</v>
      </c>
      <c r="I293" s="2">
        <v>292</v>
      </c>
      <c r="P293" s="2">
        <v>292</v>
      </c>
      <c r="V293" s="2">
        <v>292</v>
      </c>
    </row>
    <row r="294" spans="3:22" x14ac:dyDescent="0.25">
      <c r="C294" s="2">
        <v>293</v>
      </c>
      <c r="I294" s="2">
        <v>293</v>
      </c>
      <c r="P294" s="2">
        <v>293</v>
      </c>
      <c r="V294" s="2">
        <v>293</v>
      </c>
    </row>
    <row r="295" spans="3:22" x14ac:dyDescent="0.25">
      <c r="C295" s="2">
        <v>294</v>
      </c>
      <c r="I295" s="2">
        <v>294</v>
      </c>
      <c r="P295" s="2">
        <v>294</v>
      </c>
      <c r="V295" s="2">
        <v>294</v>
      </c>
    </row>
    <row r="296" spans="3:22" x14ac:dyDescent="0.25">
      <c r="C296" s="2">
        <v>295</v>
      </c>
      <c r="I296" s="2">
        <v>295</v>
      </c>
      <c r="P296" s="2">
        <v>295</v>
      </c>
      <c r="V296" s="2">
        <v>295</v>
      </c>
    </row>
    <row r="297" spans="3:22" x14ac:dyDescent="0.25">
      <c r="C297" s="2">
        <v>296</v>
      </c>
      <c r="I297" s="2">
        <v>296</v>
      </c>
      <c r="P297" s="2">
        <v>296</v>
      </c>
      <c r="V297" s="2">
        <v>296</v>
      </c>
    </row>
    <row r="298" spans="3:22" x14ac:dyDescent="0.25">
      <c r="C298" s="2">
        <v>297</v>
      </c>
      <c r="I298" s="2">
        <v>297</v>
      </c>
      <c r="P298" s="2">
        <v>297</v>
      </c>
      <c r="V298" s="2">
        <v>297</v>
      </c>
    </row>
    <row r="299" spans="3:22" x14ac:dyDescent="0.25">
      <c r="C299" s="2">
        <v>298</v>
      </c>
      <c r="I299" s="2">
        <v>298</v>
      </c>
      <c r="P299" s="2">
        <v>298</v>
      </c>
      <c r="V299" s="2">
        <v>298</v>
      </c>
    </row>
    <row r="300" spans="3:22" x14ac:dyDescent="0.25">
      <c r="C300" s="2">
        <v>299</v>
      </c>
      <c r="I300" s="2">
        <v>299</v>
      </c>
      <c r="P300" s="2">
        <v>299</v>
      </c>
      <c r="V300" s="2">
        <v>299</v>
      </c>
    </row>
    <row r="301" spans="3:22" x14ac:dyDescent="0.25">
      <c r="C301" s="2">
        <v>300</v>
      </c>
      <c r="I301" s="2">
        <v>300</v>
      </c>
      <c r="P301" s="2">
        <v>300</v>
      </c>
      <c r="V301" s="2">
        <v>300</v>
      </c>
    </row>
    <row r="302" spans="3:22" x14ac:dyDescent="0.25">
      <c r="C302" s="2">
        <v>301</v>
      </c>
      <c r="I302" s="2">
        <v>301</v>
      </c>
      <c r="P302" s="2">
        <v>301</v>
      </c>
      <c r="V302" s="2">
        <v>301</v>
      </c>
    </row>
    <row r="303" spans="3:22" x14ac:dyDescent="0.25">
      <c r="C303" s="2">
        <v>302</v>
      </c>
      <c r="I303" s="2">
        <v>302</v>
      </c>
      <c r="P303" s="2">
        <v>302</v>
      </c>
      <c r="V303" s="2">
        <v>302</v>
      </c>
    </row>
    <row r="304" spans="3:22" x14ac:dyDescent="0.25">
      <c r="C304" s="2">
        <v>303</v>
      </c>
      <c r="I304" s="2">
        <v>303</v>
      </c>
      <c r="P304" s="2">
        <v>303</v>
      </c>
      <c r="V304" s="2">
        <v>303</v>
      </c>
    </row>
    <row r="305" spans="3:22" x14ac:dyDescent="0.25">
      <c r="C305" s="2">
        <v>304</v>
      </c>
      <c r="I305" s="2">
        <v>304</v>
      </c>
      <c r="P305" s="2">
        <v>304</v>
      </c>
      <c r="V305" s="2">
        <v>304</v>
      </c>
    </row>
    <row r="306" spans="3:22" x14ac:dyDescent="0.25">
      <c r="C306" s="2">
        <v>305</v>
      </c>
      <c r="I306" s="2">
        <v>305</v>
      </c>
      <c r="P306" s="2">
        <v>305</v>
      </c>
      <c r="V306" s="2">
        <v>305</v>
      </c>
    </row>
    <row r="307" spans="3:22" x14ac:dyDescent="0.25">
      <c r="C307" s="2">
        <v>306</v>
      </c>
      <c r="I307" s="2">
        <v>306</v>
      </c>
      <c r="P307" s="2">
        <v>306</v>
      </c>
      <c r="V307" s="2">
        <v>306</v>
      </c>
    </row>
    <row r="308" spans="3:22" x14ac:dyDescent="0.25">
      <c r="C308" s="2">
        <v>307</v>
      </c>
      <c r="I308" s="2">
        <v>307</v>
      </c>
      <c r="P308" s="2">
        <v>307</v>
      </c>
      <c r="V308" s="2">
        <v>307</v>
      </c>
    </row>
    <row r="309" spans="3:22" x14ac:dyDescent="0.25">
      <c r="C309" s="2">
        <v>308</v>
      </c>
      <c r="I309" s="2">
        <v>308</v>
      </c>
      <c r="P309" s="2">
        <v>308</v>
      </c>
      <c r="V309" s="2">
        <v>308</v>
      </c>
    </row>
    <row r="310" spans="3:22" x14ac:dyDescent="0.25">
      <c r="C310" s="2">
        <v>309</v>
      </c>
      <c r="I310" s="2">
        <v>309</v>
      </c>
      <c r="P310" s="2">
        <v>309</v>
      </c>
      <c r="V310" s="2">
        <v>309</v>
      </c>
    </row>
    <row r="311" spans="3:22" x14ac:dyDescent="0.25">
      <c r="C311" s="2">
        <v>310</v>
      </c>
      <c r="I311" s="2">
        <v>310</v>
      </c>
      <c r="P311" s="2">
        <v>310</v>
      </c>
      <c r="V311" s="2">
        <v>310</v>
      </c>
    </row>
    <row r="312" spans="3:22" x14ac:dyDescent="0.25">
      <c r="C312" s="2">
        <v>311</v>
      </c>
      <c r="I312" s="2">
        <v>311</v>
      </c>
      <c r="P312" s="2">
        <v>311</v>
      </c>
      <c r="V312" s="2">
        <v>311</v>
      </c>
    </row>
    <row r="313" spans="3:22" x14ac:dyDescent="0.25">
      <c r="C313" s="2">
        <v>312</v>
      </c>
      <c r="I313" s="2">
        <v>312</v>
      </c>
      <c r="P313" s="2">
        <v>312</v>
      </c>
      <c r="V313" s="2">
        <v>312</v>
      </c>
    </row>
    <row r="314" spans="3:22" x14ac:dyDescent="0.25">
      <c r="C314" s="2">
        <v>313</v>
      </c>
      <c r="I314" s="2">
        <v>313</v>
      </c>
      <c r="P314" s="2">
        <v>313</v>
      </c>
      <c r="V314" s="2">
        <v>313</v>
      </c>
    </row>
    <row r="315" spans="3:22" x14ac:dyDescent="0.25">
      <c r="C315" s="2">
        <v>314</v>
      </c>
      <c r="I315" s="2">
        <v>314</v>
      </c>
      <c r="P315" s="2">
        <v>314</v>
      </c>
      <c r="V315" s="2">
        <v>314</v>
      </c>
    </row>
    <row r="316" spans="3:22" x14ac:dyDescent="0.25">
      <c r="C316" s="2">
        <v>315</v>
      </c>
      <c r="I316" s="2">
        <v>315</v>
      </c>
      <c r="P316" s="2">
        <v>315</v>
      </c>
      <c r="V316" s="2">
        <v>315</v>
      </c>
    </row>
    <row r="317" spans="3:22" x14ac:dyDescent="0.25">
      <c r="C317" s="2">
        <v>316</v>
      </c>
      <c r="I317" s="2">
        <v>316</v>
      </c>
      <c r="P317" s="2">
        <v>316</v>
      </c>
      <c r="V317" s="2">
        <v>316</v>
      </c>
    </row>
    <row r="318" spans="3:22" x14ac:dyDescent="0.25">
      <c r="C318" s="2">
        <v>317</v>
      </c>
      <c r="I318" s="2">
        <v>317</v>
      </c>
      <c r="P318" s="2">
        <v>317</v>
      </c>
      <c r="V318" s="2">
        <v>317</v>
      </c>
    </row>
    <row r="319" spans="3:22" x14ac:dyDescent="0.25">
      <c r="C319" s="2">
        <v>318</v>
      </c>
      <c r="I319" s="2">
        <v>318</v>
      </c>
      <c r="P319" s="2">
        <v>318</v>
      </c>
      <c r="V319" s="2">
        <v>318</v>
      </c>
    </row>
    <row r="320" spans="3:22" x14ac:dyDescent="0.25">
      <c r="C320" s="2">
        <v>319</v>
      </c>
      <c r="I320" s="2">
        <v>319</v>
      </c>
      <c r="P320" s="2">
        <v>319</v>
      </c>
      <c r="V320" s="2">
        <v>319</v>
      </c>
    </row>
    <row r="321" spans="3:22" x14ac:dyDescent="0.25">
      <c r="C321" s="2">
        <v>320</v>
      </c>
      <c r="I321" s="2">
        <v>320</v>
      </c>
      <c r="P321" s="2">
        <v>320</v>
      </c>
      <c r="V321" s="2">
        <v>320</v>
      </c>
    </row>
    <row r="322" spans="3:22" x14ac:dyDescent="0.25">
      <c r="C322" s="2">
        <v>321</v>
      </c>
      <c r="I322" s="2">
        <v>321</v>
      </c>
      <c r="P322" s="2">
        <v>321</v>
      </c>
      <c r="V322" s="2">
        <v>321</v>
      </c>
    </row>
    <row r="323" spans="3:22" x14ac:dyDescent="0.25">
      <c r="C323" s="2">
        <v>322</v>
      </c>
      <c r="I323" s="2">
        <v>322</v>
      </c>
      <c r="P323" s="2">
        <v>322</v>
      </c>
      <c r="V323" s="2">
        <v>322</v>
      </c>
    </row>
    <row r="324" spans="3:22" x14ac:dyDescent="0.25">
      <c r="C324" s="2">
        <v>323</v>
      </c>
      <c r="I324" s="2">
        <v>323</v>
      </c>
      <c r="P324" s="2">
        <v>323</v>
      </c>
      <c r="V324" s="2">
        <v>323</v>
      </c>
    </row>
    <row r="325" spans="3:22" x14ac:dyDescent="0.25">
      <c r="C325" s="2">
        <v>324</v>
      </c>
      <c r="I325" s="2">
        <v>324</v>
      </c>
      <c r="P325" s="2">
        <v>324</v>
      </c>
      <c r="V325" s="2">
        <v>324</v>
      </c>
    </row>
    <row r="326" spans="3:22" x14ac:dyDescent="0.25">
      <c r="C326" s="2">
        <v>325</v>
      </c>
      <c r="I326" s="2">
        <v>325</v>
      </c>
      <c r="P326" s="2">
        <v>325</v>
      </c>
      <c r="V326" s="2">
        <v>325</v>
      </c>
    </row>
    <row r="327" spans="3:22" x14ac:dyDescent="0.25">
      <c r="C327" s="2">
        <v>326</v>
      </c>
      <c r="I327" s="2">
        <v>326</v>
      </c>
      <c r="P327" s="2">
        <v>326</v>
      </c>
      <c r="V327" s="2">
        <v>326</v>
      </c>
    </row>
    <row r="328" spans="3:22" x14ac:dyDescent="0.25">
      <c r="C328" s="2">
        <v>327</v>
      </c>
      <c r="I328" s="2">
        <v>327</v>
      </c>
      <c r="P328" s="2">
        <v>327</v>
      </c>
      <c r="V328" s="2">
        <v>327</v>
      </c>
    </row>
    <row r="329" spans="3:22" x14ac:dyDescent="0.25">
      <c r="C329" s="2">
        <v>328</v>
      </c>
      <c r="I329" s="2">
        <v>328</v>
      </c>
      <c r="P329" s="2">
        <v>328</v>
      </c>
      <c r="V329" s="2">
        <v>328</v>
      </c>
    </row>
    <row r="330" spans="3:22" x14ac:dyDescent="0.25">
      <c r="C330" s="2">
        <v>329</v>
      </c>
      <c r="I330" s="2">
        <v>329</v>
      </c>
      <c r="P330" s="2">
        <v>329</v>
      </c>
      <c r="V330" s="2">
        <v>329</v>
      </c>
    </row>
    <row r="331" spans="3:22" x14ac:dyDescent="0.25">
      <c r="C331" s="2">
        <v>330</v>
      </c>
      <c r="I331" s="2">
        <v>330</v>
      </c>
      <c r="P331" s="2">
        <v>330</v>
      </c>
      <c r="V331" s="2">
        <v>330</v>
      </c>
    </row>
    <row r="332" spans="3:22" x14ac:dyDescent="0.25">
      <c r="C332" s="2">
        <v>331</v>
      </c>
      <c r="I332" s="2">
        <v>331</v>
      </c>
      <c r="P332" s="2">
        <v>331</v>
      </c>
      <c r="V332" s="2">
        <v>331</v>
      </c>
    </row>
    <row r="333" spans="3:22" x14ac:dyDescent="0.25">
      <c r="C333" s="2">
        <v>332</v>
      </c>
      <c r="I333" s="2">
        <v>332</v>
      </c>
      <c r="P333" s="2">
        <v>332</v>
      </c>
      <c r="V333" s="2">
        <v>332</v>
      </c>
    </row>
    <row r="334" spans="3:22" x14ac:dyDescent="0.25">
      <c r="C334" s="2">
        <v>333</v>
      </c>
      <c r="I334" s="2">
        <v>333</v>
      </c>
      <c r="P334" s="2">
        <v>333</v>
      </c>
      <c r="V334" s="2">
        <v>333</v>
      </c>
    </row>
    <row r="335" spans="3:22" x14ac:dyDescent="0.25">
      <c r="C335" s="2">
        <v>334</v>
      </c>
      <c r="I335" s="2">
        <v>334</v>
      </c>
      <c r="P335" s="2">
        <v>334</v>
      </c>
      <c r="V335" s="2">
        <v>334</v>
      </c>
    </row>
    <row r="336" spans="3:22" x14ac:dyDescent="0.25">
      <c r="C336" s="2">
        <v>335</v>
      </c>
      <c r="I336" s="2">
        <v>335</v>
      </c>
      <c r="P336" s="2">
        <v>335</v>
      </c>
      <c r="V336" s="2">
        <v>335</v>
      </c>
    </row>
    <row r="337" spans="3:22" x14ac:dyDescent="0.25">
      <c r="C337" s="2">
        <v>336</v>
      </c>
      <c r="I337" s="2">
        <v>336</v>
      </c>
      <c r="P337" s="2">
        <v>336</v>
      </c>
      <c r="V337" s="2">
        <v>336</v>
      </c>
    </row>
    <row r="338" spans="3:22" x14ac:dyDescent="0.25">
      <c r="C338" s="2">
        <v>337</v>
      </c>
      <c r="I338" s="2">
        <v>337</v>
      </c>
      <c r="P338" s="2">
        <v>337</v>
      </c>
      <c r="V338" s="2">
        <v>337</v>
      </c>
    </row>
    <row r="339" spans="3:22" x14ac:dyDescent="0.25">
      <c r="C339" s="2">
        <v>338</v>
      </c>
      <c r="I339" s="2">
        <v>338</v>
      </c>
      <c r="P339" s="2">
        <v>338</v>
      </c>
      <c r="V339" s="2">
        <v>338</v>
      </c>
    </row>
    <row r="340" spans="3:22" x14ac:dyDescent="0.25">
      <c r="C340" s="2">
        <v>339</v>
      </c>
      <c r="I340" s="2">
        <v>339</v>
      </c>
      <c r="P340" s="2">
        <v>339</v>
      </c>
      <c r="V340" s="2">
        <v>339</v>
      </c>
    </row>
    <row r="341" spans="3:22" x14ac:dyDescent="0.25">
      <c r="C341" s="2">
        <v>340</v>
      </c>
      <c r="I341" s="2">
        <v>340</v>
      </c>
      <c r="P341" s="2">
        <v>340</v>
      </c>
      <c r="V341" s="2">
        <v>340</v>
      </c>
    </row>
    <row r="342" spans="3:22" x14ac:dyDescent="0.25">
      <c r="C342" s="2">
        <v>341</v>
      </c>
      <c r="I342" s="2">
        <v>341</v>
      </c>
      <c r="P342" s="2">
        <v>341</v>
      </c>
      <c r="V342" s="2">
        <v>341</v>
      </c>
    </row>
    <row r="343" spans="3:22" x14ac:dyDescent="0.25">
      <c r="C343" s="2">
        <v>342</v>
      </c>
      <c r="I343" s="2">
        <v>342</v>
      </c>
      <c r="P343" s="2">
        <v>342</v>
      </c>
      <c r="V343" s="2">
        <v>342</v>
      </c>
    </row>
    <row r="344" spans="3:22" x14ac:dyDescent="0.25">
      <c r="C344" s="2">
        <v>343</v>
      </c>
      <c r="I344" s="2">
        <v>343</v>
      </c>
      <c r="P344" s="2">
        <v>343</v>
      </c>
      <c r="V344" s="2">
        <v>343</v>
      </c>
    </row>
    <row r="345" spans="3:22" x14ac:dyDescent="0.25">
      <c r="C345" s="2">
        <v>344</v>
      </c>
      <c r="I345" s="2">
        <v>344</v>
      </c>
      <c r="P345" s="2">
        <v>344</v>
      </c>
      <c r="V345" s="2">
        <v>344</v>
      </c>
    </row>
    <row r="346" spans="3:22" x14ac:dyDescent="0.25">
      <c r="C346" s="2">
        <v>345</v>
      </c>
      <c r="I346" s="2">
        <v>345</v>
      </c>
      <c r="P346" s="2">
        <v>345</v>
      </c>
      <c r="V346" s="2">
        <v>345</v>
      </c>
    </row>
    <row r="347" spans="3:22" x14ac:dyDescent="0.25">
      <c r="C347" s="2">
        <v>346</v>
      </c>
      <c r="I347" s="2">
        <v>346</v>
      </c>
      <c r="P347" s="2">
        <v>346</v>
      </c>
      <c r="V347" s="2">
        <v>346</v>
      </c>
    </row>
    <row r="348" spans="3:22" x14ac:dyDescent="0.25">
      <c r="C348" s="2">
        <v>347</v>
      </c>
      <c r="I348" s="2">
        <v>347</v>
      </c>
      <c r="P348" s="2">
        <v>347</v>
      </c>
      <c r="V348" s="2">
        <v>347</v>
      </c>
    </row>
    <row r="349" spans="3:22" x14ac:dyDescent="0.25">
      <c r="C349" s="2">
        <v>348</v>
      </c>
      <c r="I349" s="2">
        <v>348</v>
      </c>
      <c r="P349" s="2">
        <v>348</v>
      </c>
      <c r="V349" s="2">
        <v>348</v>
      </c>
    </row>
    <row r="350" spans="3:22" x14ac:dyDescent="0.25">
      <c r="C350" s="2">
        <v>349</v>
      </c>
      <c r="I350" s="2">
        <v>349</v>
      </c>
      <c r="P350" s="2">
        <v>349</v>
      </c>
      <c r="V350" s="2">
        <v>349</v>
      </c>
    </row>
    <row r="351" spans="3:22" x14ac:dyDescent="0.25">
      <c r="C351" s="2">
        <v>350</v>
      </c>
      <c r="I351" s="2">
        <v>350</v>
      </c>
      <c r="P351" s="2">
        <v>350</v>
      </c>
      <c r="V351" s="2">
        <v>350</v>
      </c>
    </row>
    <row r="352" spans="3:22" x14ac:dyDescent="0.25">
      <c r="C352" s="2">
        <v>351</v>
      </c>
      <c r="I352" s="2">
        <v>351</v>
      </c>
      <c r="P352" s="2">
        <v>351</v>
      </c>
      <c r="V352" s="2">
        <v>351</v>
      </c>
    </row>
    <row r="353" spans="3:22" x14ac:dyDescent="0.25">
      <c r="C353" s="2">
        <v>352</v>
      </c>
      <c r="I353" s="2">
        <v>352</v>
      </c>
      <c r="P353" s="2">
        <v>352</v>
      </c>
      <c r="V353" s="2">
        <v>352</v>
      </c>
    </row>
    <row r="354" spans="3:22" x14ac:dyDescent="0.25">
      <c r="C354" s="2">
        <v>353</v>
      </c>
      <c r="I354" s="2">
        <v>353</v>
      </c>
      <c r="P354" s="2">
        <v>353</v>
      </c>
      <c r="V354" s="2">
        <v>353</v>
      </c>
    </row>
    <row r="355" spans="3:22" x14ac:dyDescent="0.25">
      <c r="C355" s="2">
        <v>354</v>
      </c>
      <c r="I355" s="2">
        <v>354</v>
      </c>
      <c r="P355" s="2">
        <v>354</v>
      </c>
      <c r="V355" s="2">
        <v>354</v>
      </c>
    </row>
    <row r="356" spans="3:22" x14ac:dyDescent="0.25">
      <c r="C356" s="2">
        <v>355</v>
      </c>
      <c r="I356" s="2">
        <v>355</v>
      </c>
      <c r="P356" s="2">
        <v>355</v>
      </c>
      <c r="V356" s="2">
        <v>355</v>
      </c>
    </row>
    <row r="357" spans="3:22" x14ac:dyDescent="0.25">
      <c r="C357" s="2">
        <v>356</v>
      </c>
      <c r="I357" s="2">
        <v>356</v>
      </c>
      <c r="P357" s="2">
        <v>356</v>
      </c>
      <c r="V357" s="2">
        <v>356</v>
      </c>
    </row>
    <row r="358" spans="3:22" x14ac:dyDescent="0.25">
      <c r="C358" s="2">
        <v>357</v>
      </c>
      <c r="I358" s="2">
        <v>357</v>
      </c>
      <c r="P358" s="2">
        <v>357</v>
      </c>
      <c r="V358" s="2">
        <v>357</v>
      </c>
    </row>
    <row r="359" spans="3:22" x14ac:dyDescent="0.25">
      <c r="C359" s="2">
        <v>358</v>
      </c>
      <c r="I359" s="2">
        <v>358</v>
      </c>
      <c r="P359" s="2">
        <v>358</v>
      </c>
      <c r="V359" s="2">
        <v>358</v>
      </c>
    </row>
    <row r="360" spans="3:22" x14ac:dyDescent="0.25">
      <c r="C360" s="2">
        <v>359</v>
      </c>
      <c r="I360" s="2">
        <v>359</v>
      </c>
      <c r="P360" s="2">
        <v>359</v>
      </c>
      <c r="V360" s="2">
        <v>359</v>
      </c>
    </row>
    <row r="361" spans="3:22" x14ac:dyDescent="0.25">
      <c r="C361" s="2">
        <v>360</v>
      </c>
      <c r="I361" s="2">
        <v>360</v>
      </c>
      <c r="P361" s="2">
        <v>360</v>
      </c>
      <c r="V361" s="2">
        <v>360</v>
      </c>
    </row>
    <row r="362" spans="3:22" x14ac:dyDescent="0.25">
      <c r="C362" s="2">
        <v>361</v>
      </c>
      <c r="I362" s="2">
        <v>361</v>
      </c>
      <c r="P362" s="2">
        <v>361</v>
      </c>
      <c r="V362" s="2">
        <v>361</v>
      </c>
    </row>
    <row r="363" spans="3:22" x14ac:dyDescent="0.25">
      <c r="C363" s="2">
        <v>362</v>
      </c>
      <c r="I363" s="2">
        <v>362</v>
      </c>
      <c r="P363" s="2">
        <v>362</v>
      </c>
      <c r="V363" s="2">
        <v>362</v>
      </c>
    </row>
    <row r="364" spans="3:22" x14ac:dyDescent="0.25">
      <c r="C364" s="2">
        <v>363</v>
      </c>
      <c r="I364" s="2">
        <v>363</v>
      </c>
      <c r="P364" s="2">
        <v>363</v>
      </c>
      <c r="V364" s="2">
        <v>363</v>
      </c>
    </row>
    <row r="365" spans="3:22" x14ac:dyDescent="0.25">
      <c r="C365" s="2">
        <v>364</v>
      </c>
      <c r="I365" s="2">
        <v>364</v>
      </c>
      <c r="P365" s="2">
        <v>364</v>
      </c>
      <c r="V365" s="2">
        <v>364</v>
      </c>
    </row>
    <row r="366" spans="3:22" x14ac:dyDescent="0.25">
      <c r="C366" s="2">
        <v>365</v>
      </c>
      <c r="I366" s="2">
        <v>365</v>
      </c>
      <c r="P366" s="2">
        <v>365</v>
      </c>
      <c r="V366" s="2">
        <v>365</v>
      </c>
    </row>
    <row r="367" spans="3:22" x14ac:dyDescent="0.25">
      <c r="C367" s="2">
        <v>366</v>
      </c>
      <c r="I367" s="2">
        <v>366</v>
      </c>
      <c r="P367" s="2">
        <v>366</v>
      </c>
      <c r="V367" s="2">
        <v>366</v>
      </c>
    </row>
    <row r="368" spans="3:22" x14ac:dyDescent="0.25">
      <c r="C368" s="2">
        <v>367</v>
      </c>
      <c r="I368" s="2">
        <v>367</v>
      </c>
      <c r="P368" s="2">
        <v>367</v>
      </c>
      <c r="V368" s="2">
        <v>367</v>
      </c>
    </row>
    <row r="369" spans="3:22" x14ac:dyDescent="0.25">
      <c r="C369" s="2">
        <v>368</v>
      </c>
      <c r="I369" s="2">
        <v>368</v>
      </c>
      <c r="P369" s="2">
        <v>368</v>
      </c>
      <c r="V369" s="2">
        <v>368</v>
      </c>
    </row>
    <row r="370" spans="3:22" x14ac:dyDescent="0.25">
      <c r="C370" s="2">
        <v>369</v>
      </c>
      <c r="I370" s="2">
        <v>369</v>
      </c>
      <c r="P370" s="2">
        <v>369</v>
      </c>
      <c r="V370" s="2">
        <v>369</v>
      </c>
    </row>
    <row r="371" spans="3:22" x14ac:dyDescent="0.25">
      <c r="C371" s="2">
        <v>370</v>
      </c>
      <c r="I371" s="2">
        <v>370</v>
      </c>
      <c r="P371" s="2">
        <v>370</v>
      </c>
      <c r="V371" s="2">
        <v>370</v>
      </c>
    </row>
    <row r="372" spans="3:22" x14ac:dyDescent="0.25">
      <c r="C372" s="2">
        <v>371</v>
      </c>
      <c r="I372" s="2">
        <v>371</v>
      </c>
      <c r="P372" s="2">
        <v>371</v>
      </c>
      <c r="V372" s="2">
        <v>371</v>
      </c>
    </row>
    <row r="373" spans="3:22" x14ac:dyDescent="0.25">
      <c r="C373" s="2">
        <v>372</v>
      </c>
      <c r="I373" s="2">
        <v>372</v>
      </c>
      <c r="P373" s="2">
        <v>372</v>
      </c>
      <c r="V373" s="2">
        <v>372</v>
      </c>
    </row>
    <row r="374" spans="3:22" x14ac:dyDescent="0.25">
      <c r="C374" s="2">
        <v>373</v>
      </c>
      <c r="I374" s="2">
        <v>373</v>
      </c>
      <c r="P374" s="2">
        <v>373</v>
      </c>
      <c r="V374" s="2">
        <v>373</v>
      </c>
    </row>
    <row r="375" spans="3:22" x14ac:dyDescent="0.25">
      <c r="C375" s="2">
        <v>374</v>
      </c>
      <c r="I375" s="2">
        <v>374</v>
      </c>
      <c r="P375" s="2">
        <v>374</v>
      </c>
      <c r="V375" s="2">
        <v>374</v>
      </c>
    </row>
    <row r="376" spans="3:22" x14ac:dyDescent="0.25">
      <c r="C376" s="2">
        <v>375</v>
      </c>
      <c r="I376" s="2">
        <v>375</v>
      </c>
      <c r="P376" s="2">
        <v>375</v>
      </c>
      <c r="V376" s="2">
        <v>375</v>
      </c>
    </row>
    <row r="377" spans="3:22" x14ac:dyDescent="0.25">
      <c r="C377" s="2">
        <v>376</v>
      </c>
      <c r="I377" s="2">
        <v>376</v>
      </c>
      <c r="P377" s="2">
        <v>376</v>
      </c>
      <c r="V377" s="2">
        <v>376</v>
      </c>
    </row>
    <row r="378" spans="3:22" x14ac:dyDescent="0.25">
      <c r="C378" s="2">
        <v>377</v>
      </c>
      <c r="I378" s="2">
        <v>377</v>
      </c>
      <c r="P378" s="2">
        <v>377</v>
      </c>
      <c r="V378" s="2">
        <v>377</v>
      </c>
    </row>
    <row r="379" spans="3:22" x14ac:dyDescent="0.25">
      <c r="C379" s="2">
        <v>378</v>
      </c>
      <c r="I379" s="2">
        <v>378</v>
      </c>
      <c r="P379" s="2">
        <v>378</v>
      </c>
      <c r="V379" s="2">
        <v>378</v>
      </c>
    </row>
    <row r="380" spans="3:22" x14ac:dyDescent="0.25">
      <c r="C380" s="2">
        <v>379</v>
      </c>
      <c r="I380" s="2">
        <v>379</v>
      </c>
      <c r="P380" s="2">
        <v>379</v>
      </c>
      <c r="V380" s="2">
        <v>379</v>
      </c>
    </row>
    <row r="381" spans="3:22" x14ac:dyDescent="0.25">
      <c r="C381" s="2">
        <v>380</v>
      </c>
      <c r="I381" s="2">
        <v>380</v>
      </c>
      <c r="P381" s="2">
        <v>380</v>
      </c>
      <c r="V381" s="2">
        <v>380</v>
      </c>
    </row>
    <row r="382" spans="3:22" x14ac:dyDescent="0.25">
      <c r="C382" s="2">
        <v>381</v>
      </c>
      <c r="I382" s="2">
        <v>381</v>
      </c>
      <c r="P382" s="2">
        <v>381</v>
      </c>
      <c r="V382" s="2">
        <v>381</v>
      </c>
    </row>
    <row r="383" spans="3:22" x14ac:dyDescent="0.25">
      <c r="C383" s="2">
        <v>382</v>
      </c>
      <c r="I383" s="2">
        <v>382</v>
      </c>
      <c r="P383" s="2">
        <v>382</v>
      </c>
      <c r="V383" s="2">
        <v>382</v>
      </c>
    </row>
    <row r="384" spans="3:22" x14ac:dyDescent="0.25">
      <c r="C384" s="2">
        <v>383</v>
      </c>
      <c r="I384" s="2">
        <v>383</v>
      </c>
      <c r="P384" s="2">
        <v>383</v>
      </c>
      <c r="V384" s="2">
        <v>383</v>
      </c>
    </row>
    <row r="385" spans="3:22" x14ac:dyDescent="0.25">
      <c r="C385" s="2">
        <v>384</v>
      </c>
      <c r="I385" s="2">
        <v>384</v>
      </c>
      <c r="P385" s="2">
        <v>384</v>
      </c>
      <c r="V385" s="2">
        <v>384</v>
      </c>
    </row>
    <row r="386" spans="3:22" x14ac:dyDescent="0.25">
      <c r="C386" s="2">
        <v>385</v>
      </c>
      <c r="I386" s="2">
        <v>385</v>
      </c>
      <c r="P386" s="2">
        <v>385</v>
      </c>
      <c r="V386" s="2">
        <v>385</v>
      </c>
    </row>
    <row r="387" spans="3:22" x14ac:dyDescent="0.25">
      <c r="C387" s="2">
        <v>386</v>
      </c>
      <c r="I387" s="2">
        <v>386</v>
      </c>
      <c r="P387" s="2">
        <v>386</v>
      </c>
      <c r="V387" s="2">
        <v>386</v>
      </c>
    </row>
    <row r="388" spans="3:22" x14ac:dyDescent="0.25">
      <c r="C388" s="2">
        <v>387</v>
      </c>
      <c r="I388" s="2">
        <v>387</v>
      </c>
      <c r="P388" s="2">
        <v>387</v>
      </c>
      <c r="V388" s="2">
        <v>387</v>
      </c>
    </row>
    <row r="389" spans="3:22" x14ac:dyDescent="0.25">
      <c r="C389" s="2">
        <v>388</v>
      </c>
      <c r="I389" s="2">
        <v>388</v>
      </c>
      <c r="P389" s="2">
        <v>388</v>
      </c>
      <c r="V389" s="2">
        <v>388</v>
      </c>
    </row>
    <row r="390" spans="3:22" x14ac:dyDescent="0.25">
      <c r="C390" s="2">
        <v>389</v>
      </c>
      <c r="I390" s="2">
        <v>389</v>
      </c>
      <c r="P390" s="2">
        <v>389</v>
      </c>
      <c r="V390" s="2">
        <v>389</v>
      </c>
    </row>
    <row r="391" spans="3:22" x14ac:dyDescent="0.25">
      <c r="C391" s="2">
        <v>390</v>
      </c>
      <c r="I391" s="2">
        <v>390</v>
      </c>
      <c r="P391" s="2">
        <v>390</v>
      </c>
      <c r="V391" s="2">
        <v>390</v>
      </c>
    </row>
    <row r="392" spans="3:22" x14ac:dyDescent="0.25">
      <c r="C392" s="2">
        <v>391</v>
      </c>
      <c r="I392" s="2">
        <v>391</v>
      </c>
      <c r="P392" s="2">
        <v>391</v>
      </c>
      <c r="V392" s="2">
        <v>391</v>
      </c>
    </row>
    <row r="393" spans="3:22" x14ac:dyDescent="0.25">
      <c r="C393" s="2">
        <v>392</v>
      </c>
      <c r="I393" s="2">
        <v>392</v>
      </c>
      <c r="P393" s="2">
        <v>392</v>
      </c>
      <c r="V393" s="2">
        <v>392</v>
      </c>
    </row>
    <row r="394" spans="3:22" x14ac:dyDescent="0.25">
      <c r="C394" s="2">
        <v>393</v>
      </c>
      <c r="I394" s="2">
        <v>393</v>
      </c>
      <c r="P394" s="2">
        <v>393</v>
      </c>
      <c r="V394" s="2">
        <v>393</v>
      </c>
    </row>
    <row r="395" spans="3:22" x14ac:dyDescent="0.25">
      <c r="C395" s="2">
        <v>394</v>
      </c>
      <c r="I395" s="2">
        <v>394</v>
      </c>
      <c r="P395" s="2">
        <v>394</v>
      </c>
      <c r="V395" s="2">
        <v>394</v>
      </c>
    </row>
    <row r="396" spans="3:22" x14ac:dyDescent="0.25">
      <c r="C396" s="2">
        <v>395</v>
      </c>
      <c r="I396" s="2">
        <v>395</v>
      </c>
      <c r="P396" s="2">
        <v>395</v>
      </c>
      <c r="V396" s="2">
        <v>395</v>
      </c>
    </row>
    <row r="397" spans="3:22" x14ac:dyDescent="0.25">
      <c r="C397" s="2">
        <v>396</v>
      </c>
      <c r="I397" s="2">
        <v>396</v>
      </c>
      <c r="P397" s="2">
        <v>396</v>
      </c>
      <c r="V397" s="2">
        <v>396</v>
      </c>
    </row>
    <row r="398" spans="3:22" x14ac:dyDescent="0.25">
      <c r="C398" s="2">
        <v>397</v>
      </c>
      <c r="I398" s="2">
        <v>397</v>
      </c>
      <c r="P398" s="2">
        <v>397</v>
      </c>
      <c r="V398" s="2">
        <v>397</v>
      </c>
    </row>
    <row r="399" spans="3:22" x14ac:dyDescent="0.25">
      <c r="C399" s="2">
        <v>398</v>
      </c>
      <c r="I399" s="2">
        <v>398</v>
      </c>
      <c r="P399" s="2">
        <v>398</v>
      </c>
      <c r="V399" s="2">
        <v>398</v>
      </c>
    </row>
    <row r="400" spans="3:22" x14ac:dyDescent="0.25">
      <c r="C400" s="2">
        <v>399</v>
      </c>
      <c r="I400" s="2">
        <v>399</v>
      </c>
      <c r="P400" s="2">
        <v>399</v>
      </c>
      <c r="V400" s="2">
        <v>399</v>
      </c>
    </row>
    <row r="401" spans="3:22" x14ac:dyDescent="0.25">
      <c r="C401" s="2">
        <v>400</v>
      </c>
      <c r="I401" s="2">
        <v>400</v>
      </c>
      <c r="P401" s="2">
        <v>400</v>
      </c>
      <c r="V401" s="2">
        <v>400</v>
      </c>
    </row>
    <row r="402" spans="3:22" x14ac:dyDescent="0.25">
      <c r="C402" s="2">
        <v>401</v>
      </c>
      <c r="I402" s="2">
        <v>401</v>
      </c>
      <c r="P402" s="2">
        <v>401</v>
      </c>
      <c r="V402" s="2">
        <v>401</v>
      </c>
    </row>
    <row r="403" spans="3:22" x14ac:dyDescent="0.25">
      <c r="C403" s="2">
        <v>402</v>
      </c>
      <c r="I403" s="2">
        <v>402</v>
      </c>
      <c r="P403" s="2">
        <v>402</v>
      </c>
      <c r="V403" s="2">
        <v>402</v>
      </c>
    </row>
    <row r="404" spans="3:22" x14ac:dyDescent="0.25">
      <c r="C404" s="2">
        <v>403</v>
      </c>
      <c r="I404" s="2">
        <v>403</v>
      </c>
      <c r="P404" s="2">
        <v>403</v>
      </c>
      <c r="V404" s="2">
        <v>403</v>
      </c>
    </row>
    <row r="405" spans="3:22" x14ac:dyDescent="0.25">
      <c r="C405" s="2">
        <v>404</v>
      </c>
      <c r="I405" s="2">
        <v>404</v>
      </c>
      <c r="P405" s="2">
        <v>404</v>
      </c>
      <c r="V405" s="2">
        <v>404</v>
      </c>
    </row>
    <row r="406" spans="3:22" x14ac:dyDescent="0.25">
      <c r="C406" s="2">
        <v>405</v>
      </c>
      <c r="I406" s="2">
        <v>405</v>
      </c>
      <c r="P406" s="2">
        <v>405</v>
      </c>
      <c r="V406" s="2">
        <v>405</v>
      </c>
    </row>
    <row r="407" spans="3:22" x14ac:dyDescent="0.25">
      <c r="C407" s="2">
        <v>406</v>
      </c>
      <c r="I407" s="2">
        <v>406</v>
      </c>
      <c r="P407" s="2">
        <v>406</v>
      </c>
      <c r="V407" s="2">
        <v>406</v>
      </c>
    </row>
    <row r="408" spans="3:22" x14ac:dyDescent="0.25">
      <c r="C408" s="2">
        <v>407</v>
      </c>
      <c r="I408" s="2">
        <v>407</v>
      </c>
      <c r="P408" s="2">
        <v>407</v>
      </c>
      <c r="V408" s="2">
        <v>407</v>
      </c>
    </row>
    <row r="409" spans="3:22" x14ac:dyDescent="0.25">
      <c r="C409" s="2">
        <v>408</v>
      </c>
      <c r="I409" s="2">
        <v>408</v>
      </c>
      <c r="P409" s="2">
        <v>408</v>
      </c>
      <c r="V409" s="2">
        <v>408</v>
      </c>
    </row>
    <row r="410" spans="3:22" x14ac:dyDescent="0.25">
      <c r="C410" s="2">
        <v>409</v>
      </c>
      <c r="I410" s="2">
        <v>409</v>
      </c>
      <c r="P410" s="2">
        <v>409</v>
      </c>
      <c r="V410" s="2">
        <v>409</v>
      </c>
    </row>
    <row r="411" spans="3:22" x14ac:dyDescent="0.25">
      <c r="C411" s="2">
        <v>410</v>
      </c>
      <c r="I411" s="2">
        <v>410</v>
      </c>
      <c r="P411" s="2">
        <v>410</v>
      </c>
      <c r="V411" s="2">
        <v>410</v>
      </c>
    </row>
    <row r="412" spans="3:22" x14ac:dyDescent="0.25">
      <c r="C412" s="2">
        <v>411</v>
      </c>
      <c r="I412" s="2">
        <v>411</v>
      </c>
      <c r="P412" s="2">
        <v>411</v>
      </c>
      <c r="V412" s="2">
        <v>411</v>
      </c>
    </row>
    <row r="413" spans="3:22" x14ac:dyDescent="0.25">
      <c r="C413" s="2">
        <v>412</v>
      </c>
      <c r="I413" s="2">
        <v>412</v>
      </c>
      <c r="P413" s="2">
        <v>412</v>
      </c>
      <c r="V413" s="2">
        <v>412</v>
      </c>
    </row>
    <row r="414" spans="3:22" x14ac:dyDescent="0.25">
      <c r="C414" s="2">
        <v>413</v>
      </c>
      <c r="I414" s="2">
        <v>413</v>
      </c>
      <c r="P414" s="2">
        <v>413</v>
      </c>
      <c r="V414" s="2">
        <v>413</v>
      </c>
    </row>
    <row r="415" spans="3:22" x14ac:dyDescent="0.25">
      <c r="C415" s="2">
        <v>414</v>
      </c>
      <c r="I415" s="2">
        <v>414</v>
      </c>
      <c r="P415" s="2">
        <v>414</v>
      </c>
      <c r="V415" s="2">
        <v>414</v>
      </c>
    </row>
    <row r="416" spans="3:22" x14ac:dyDescent="0.25">
      <c r="C416" s="2">
        <v>415</v>
      </c>
      <c r="I416" s="2">
        <v>415</v>
      </c>
      <c r="P416" s="2">
        <v>415</v>
      </c>
      <c r="V416" s="2">
        <v>415</v>
      </c>
    </row>
    <row r="417" spans="3:22" x14ac:dyDescent="0.25">
      <c r="C417" s="2">
        <v>416</v>
      </c>
      <c r="I417" s="2">
        <v>416</v>
      </c>
      <c r="P417" s="2">
        <v>416</v>
      </c>
      <c r="V417" s="2">
        <v>416</v>
      </c>
    </row>
    <row r="418" spans="3:22" x14ac:dyDescent="0.25">
      <c r="C418" s="2">
        <v>417</v>
      </c>
      <c r="I418" s="2">
        <v>417</v>
      </c>
      <c r="P418" s="2">
        <v>417</v>
      </c>
      <c r="V418" s="2">
        <v>417</v>
      </c>
    </row>
    <row r="419" spans="3:22" x14ac:dyDescent="0.25">
      <c r="C419" s="2">
        <v>418</v>
      </c>
      <c r="I419" s="2">
        <v>418</v>
      </c>
      <c r="P419" s="2">
        <v>418</v>
      </c>
      <c r="V419" s="2">
        <v>418</v>
      </c>
    </row>
    <row r="420" spans="3:22" x14ac:dyDescent="0.25">
      <c r="C420" s="2">
        <v>419</v>
      </c>
      <c r="I420" s="2">
        <v>419</v>
      </c>
      <c r="P420" s="2">
        <v>419</v>
      </c>
      <c r="V420" s="2">
        <v>419</v>
      </c>
    </row>
    <row r="421" spans="3:22" x14ac:dyDescent="0.25">
      <c r="C421" s="2">
        <v>420</v>
      </c>
      <c r="I421" s="2">
        <v>420</v>
      </c>
      <c r="P421" s="2">
        <v>420</v>
      </c>
      <c r="V421" s="2">
        <v>420</v>
      </c>
    </row>
    <row r="422" spans="3:22" x14ac:dyDescent="0.25">
      <c r="C422" s="2">
        <v>421</v>
      </c>
      <c r="I422" s="2">
        <v>421</v>
      </c>
      <c r="P422" s="2">
        <v>421</v>
      </c>
      <c r="V422" s="2">
        <v>421</v>
      </c>
    </row>
    <row r="423" spans="3:22" x14ac:dyDescent="0.25">
      <c r="C423" s="2">
        <v>422</v>
      </c>
      <c r="I423" s="2">
        <v>422</v>
      </c>
      <c r="P423" s="2">
        <v>422</v>
      </c>
      <c r="V423" s="2">
        <v>422</v>
      </c>
    </row>
    <row r="424" spans="3:22" x14ac:dyDescent="0.25">
      <c r="C424" s="2">
        <v>423</v>
      </c>
      <c r="I424" s="2">
        <v>423</v>
      </c>
      <c r="P424" s="2">
        <v>423</v>
      </c>
      <c r="V424" s="2">
        <v>423</v>
      </c>
    </row>
    <row r="425" spans="3:22" x14ac:dyDescent="0.25">
      <c r="C425" s="2">
        <v>424</v>
      </c>
      <c r="I425" s="2">
        <v>424</v>
      </c>
      <c r="P425" s="2">
        <v>424</v>
      </c>
      <c r="V425" s="2">
        <v>424</v>
      </c>
    </row>
    <row r="426" spans="3:22" x14ac:dyDescent="0.25">
      <c r="C426" s="2">
        <v>425</v>
      </c>
      <c r="I426" s="2">
        <v>425</v>
      </c>
      <c r="P426" s="2">
        <v>425</v>
      </c>
      <c r="V426" s="2">
        <v>425</v>
      </c>
    </row>
    <row r="427" spans="3:22" x14ac:dyDescent="0.25">
      <c r="C427" s="2">
        <v>426</v>
      </c>
      <c r="I427" s="2">
        <v>426</v>
      </c>
      <c r="P427" s="2">
        <v>426</v>
      </c>
      <c r="V427" s="2">
        <v>426</v>
      </c>
    </row>
    <row r="428" spans="3:22" x14ac:dyDescent="0.25">
      <c r="C428" s="2">
        <v>427</v>
      </c>
      <c r="I428" s="2">
        <v>427</v>
      </c>
      <c r="P428" s="2">
        <v>427</v>
      </c>
      <c r="V428" s="2">
        <v>427</v>
      </c>
    </row>
    <row r="429" spans="3:22" x14ac:dyDescent="0.25">
      <c r="C429" s="2">
        <v>428</v>
      </c>
      <c r="I429" s="2">
        <v>428</v>
      </c>
      <c r="P429" s="2">
        <v>428</v>
      </c>
      <c r="V429" s="2">
        <v>428</v>
      </c>
    </row>
    <row r="430" spans="3:22" x14ac:dyDescent="0.25">
      <c r="C430" s="2">
        <v>429</v>
      </c>
      <c r="I430" s="2">
        <v>429</v>
      </c>
      <c r="P430" s="2">
        <v>429</v>
      </c>
      <c r="V430" s="2">
        <v>429</v>
      </c>
    </row>
    <row r="431" spans="3:22" x14ac:dyDescent="0.25">
      <c r="C431" s="2">
        <v>430</v>
      </c>
      <c r="I431" s="2">
        <v>430</v>
      </c>
      <c r="P431" s="2">
        <v>430</v>
      </c>
      <c r="V431" s="2">
        <v>430</v>
      </c>
    </row>
    <row r="432" spans="3:22" x14ac:dyDescent="0.25">
      <c r="C432" s="2">
        <v>431</v>
      </c>
      <c r="I432" s="2">
        <v>431</v>
      </c>
      <c r="P432" s="2">
        <v>431</v>
      </c>
      <c r="V432" s="2">
        <v>431</v>
      </c>
    </row>
    <row r="433" spans="3:22" x14ac:dyDescent="0.25">
      <c r="C433" s="2">
        <v>432</v>
      </c>
      <c r="I433" s="2">
        <v>432</v>
      </c>
      <c r="P433" s="2">
        <v>432</v>
      </c>
      <c r="V433" s="2">
        <v>432</v>
      </c>
    </row>
    <row r="434" spans="3:22" x14ac:dyDescent="0.25">
      <c r="C434" s="2">
        <v>433</v>
      </c>
      <c r="I434" s="2">
        <v>433</v>
      </c>
      <c r="P434" s="2">
        <v>433</v>
      </c>
      <c r="V434" s="2">
        <v>433</v>
      </c>
    </row>
    <row r="435" spans="3:22" x14ac:dyDescent="0.25">
      <c r="C435" s="2">
        <v>434</v>
      </c>
      <c r="I435" s="2">
        <v>434</v>
      </c>
      <c r="P435" s="2">
        <v>434</v>
      </c>
      <c r="V435" s="2">
        <v>434</v>
      </c>
    </row>
    <row r="436" spans="3:22" x14ac:dyDescent="0.25">
      <c r="C436" s="2">
        <v>435</v>
      </c>
      <c r="I436" s="2">
        <v>435</v>
      </c>
      <c r="P436" s="2">
        <v>435</v>
      </c>
      <c r="V436" s="2">
        <v>435</v>
      </c>
    </row>
    <row r="437" spans="3:22" x14ac:dyDescent="0.25">
      <c r="C437" s="2">
        <v>436</v>
      </c>
      <c r="I437" s="2">
        <v>436</v>
      </c>
      <c r="P437" s="2">
        <v>436</v>
      </c>
      <c r="V437" s="2">
        <v>436</v>
      </c>
    </row>
    <row r="438" spans="3:22" x14ac:dyDescent="0.25">
      <c r="C438" s="2">
        <v>437</v>
      </c>
      <c r="I438" s="2">
        <v>437</v>
      </c>
      <c r="P438" s="2">
        <v>437</v>
      </c>
      <c r="V438" s="2">
        <v>437</v>
      </c>
    </row>
    <row r="439" spans="3:22" x14ac:dyDescent="0.25">
      <c r="C439" s="2">
        <v>438</v>
      </c>
      <c r="I439" s="2">
        <v>438</v>
      </c>
      <c r="P439" s="2">
        <v>438</v>
      </c>
      <c r="V439" s="2">
        <v>438</v>
      </c>
    </row>
    <row r="440" spans="3:22" x14ac:dyDescent="0.25">
      <c r="C440" s="2">
        <v>439</v>
      </c>
      <c r="I440" s="2">
        <v>439</v>
      </c>
      <c r="P440" s="2">
        <v>439</v>
      </c>
      <c r="V440" s="2">
        <v>439</v>
      </c>
    </row>
    <row r="441" spans="3:22" x14ac:dyDescent="0.25">
      <c r="C441" s="2">
        <v>440</v>
      </c>
      <c r="I441" s="2">
        <v>440</v>
      </c>
      <c r="P441" s="2">
        <v>440</v>
      </c>
      <c r="V441" s="2">
        <v>440</v>
      </c>
    </row>
    <row r="442" spans="3:22" x14ac:dyDescent="0.25">
      <c r="C442" s="2">
        <v>441</v>
      </c>
      <c r="I442" s="2">
        <v>441</v>
      </c>
      <c r="P442" s="2">
        <v>441</v>
      </c>
      <c r="V442" s="2">
        <v>441</v>
      </c>
    </row>
    <row r="443" spans="3:22" x14ac:dyDescent="0.25">
      <c r="C443" s="2">
        <v>442</v>
      </c>
      <c r="I443" s="2">
        <v>442</v>
      </c>
      <c r="P443" s="2">
        <v>442</v>
      </c>
      <c r="V443" s="2">
        <v>442</v>
      </c>
    </row>
    <row r="444" spans="3:22" x14ac:dyDescent="0.25">
      <c r="C444" s="2">
        <v>443</v>
      </c>
      <c r="I444" s="2">
        <v>443</v>
      </c>
      <c r="P444" s="2">
        <v>443</v>
      </c>
      <c r="V444" s="2">
        <v>443</v>
      </c>
    </row>
    <row r="445" spans="3:22" x14ac:dyDescent="0.25">
      <c r="C445" s="2">
        <v>444</v>
      </c>
      <c r="I445" s="2">
        <v>444</v>
      </c>
      <c r="P445" s="2">
        <v>444</v>
      </c>
      <c r="V445" s="2">
        <v>444</v>
      </c>
    </row>
    <row r="446" spans="3:22" x14ac:dyDescent="0.25">
      <c r="C446" s="2">
        <v>445</v>
      </c>
      <c r="I446" s="2">
        <v>445</v>
      </c>
      <c r="P446" s="2">
        <v>445</v>
      </c>
      <c r="V446" s="2">
        <v>445</v>
      </c>
    </row>
    <row r="447" spans="3:22" x14ac:dyDescent="0.25">
      <c r="C447" s="2">
        <v>446</v>
      </c>
      <c r="I447" s="2">
        <v>446</v>
      </c>
      <c r="P447" s="2">
        <v>446</v>
      </c>
      <c r="V447" s="2">
        <v>446</v>
      </c>
    </row>
    <row r="448" spans="3:22" x14ac:dyDescent="0.25">
      <c r="C448" s="2">
        <v>447</v>
      </c>
      <c r="I448" s="2">
        <v>447</v>
      </c>
      <c r="P448" s="2">
        <v>447</v>
      </c>
      <c r="V448" s="2">
        <v>447</v>
      </c>
    </row>
    <row r="449" spans="3:22" x14ac:dyDescent="0.25">
      <c r="C449" s="2">
        <v>448</v>
      </c>
      <c r="I449" s="2">
        <v>448</v>
      </c>
      <c r="P449" s="2">
        <v>448</v>
      </c>
      <c r="V449" s="2">
        <v>448</v>
      </c>
    </row>
    <row r="450" spans="3:22" x14ac:dyDescent="0.25">
      <c r="C450" s="2">
        <v>449</v>
      </c>
      <c r="I450" s="2">
        <v>449</v>
      </c>
      <c r="P450" s="2">
        <v>449</v>
      </c>
      <c r="V450" s="2">
        <v>449</v>
      </c>
    </row>
    <row r="451" spans="3:22" x14ac:dyDescent="0.25">
      <c r="C451" s="2">
        <v>450</v>
      </c>
      <c r="I451" s="2">
        <v>450</v>
      </c>
      <c r="P451" s="2">
        <v>450</v>
      </c>
      <c r="V451" s="2">
        <v>450</v>
      </c>
    </row>
    <row r="452" spans="3:22" x14ac:dyDescent="0.25">
      <c r="C452" s="2">
        <v>451</v>
      </c>
      <c r="I452" s="2">
        <v>451</v>
      </c>
      <c r="P452" s="2">
        <v>451</v>
      </c>
      <c r="V452" s="2">
        <v>451</v>
      </c>
    </row>
    <row r="453" spans="3:22" x14ac:dyDescent="0.25">
      <c r="C453" s="2">
        <v>452</v>
      </c>
      <c r="I453" s="2">
        <v>452</v>
      </c>
      <c r="P453" s="2">
        <v>452</v>
      </c>
      <c r="V453" s="2">
        <v>452</v>
      </c>
    </row>
    <row r="454" spans="3:22" x14ac:dyDescent="0.25">
      <c r="C454" s="2">
        <v>453</v>
      </c>
      <c r="I454" s="2">
        <v>453</v>
      </c>
      <c r="P454" s="2">
        <v>453</v>
      </c>
      <c r="V454" s="2">
        <v>453</v>
      </c>
    </row>
    <row r="455" spans="3:22" x14ac:dyDescent="0.25">
      <c r="C455" s="2">
        <v>454</v>
      </c>
      <c r="I455" s="2">
        <v>454</v>
      </c>
      <c r="P455" s="2">
        <v>454</v>
      </c>
      <c r="V455" s="2">
        <v>454</v>
      </c>
    </row>
    <row r="456" spans="3:22" x14ac:dyDescent="0.25">
      <c r="C456" s="2">
        <v>455</v>
      </c>
      <c r="I456" s="2">
        <v>455</v>
      </c>
      <c r="P456" s="2">
        <v>455</v>
      </c>
      <c r="V456" s="2">
        <v>455</v>
      </c>
    </row>
    <row r="457" spans="3:22" x14ac:dyDescent="0.25">
      <c r="C457" s="2">
        <v>456</v>
      </c>
      <c r="I457" s="2">
        <v>456</v>
      </c>
      <c r="P457" s="2">
        <v>456</v>
      </c>
      <c r="V457" s="2">
        <v>456</v>
      </c>
    </row>
    <row r="458" spans="3:22" x14ac:dyDescent="0.25">
      <c r="C458" s="2">
        <v>457</v>
      </c>
      <c r="I458" s="2">
        <v>457</v>
      </c>
      <c r="P458" s="2">
        <v>457</v>
      </c>
      <c r="V458" s="2">
        <v>457</v>
      </c>
    </row>
    <row r="459" spans="3:22" x14ac:dyDescent="0.25">
      <c r="C459" s="2">
        <v>458</v>
      </c>
      <c r="I459" s="2">
        <v>458</v>
      </c>
      <c r="P459" s="2">
        <v>458</v>
      </c>
      <c r="V459" s="2">
        <v>458</v>
      </c>
    </row>
    <row r="460" spans="3:22" x14ac:dyDescent="0.25">
      <c r="C460" s="2">
        <v>459</v>
      </c>
      <c r="I460" s="2">
        <v>459</v>
      </c>
      <c r="P460" s="2">
        <v>459</v>
      </c>
      <c r="V460" s="2">
        <v>459</v>
      </c>
    </row>
    <row r="461" spans="3:22" x14ac:dyDescent="0.25">
      <c r="C461" s="2">
        <v>460</v>
      </c>
      <c r="I461" s="2">
        <v>460</v>
      </c>
      <c r="P461" s="2">
        <v>460</v>
      </c>
      <c r="V461" s="2">
        <v>460</v>
      </c>
    </row>
    <row r="462" spans="3:22" x14ac:dyDescent="0.25">
      <c r="C462" s="2">
        <v>461</v>
      </c>
      <c r="I462" s="2">
        <v>461</v>
      </c>
      <c r="P462" s="2">
        <v>461</v>
      </c>
      <c r="V462" s="2">
        <v>461</v>
      </c>
    </row>
    <row r="463" spans="3:22" x14ac:dyDescent="0.25">
      <c r="C463" s="2">
        <v>462</v>
      </c>
      <c r="I463" s="2">
        <v>462</v>
      </c>
      <c r="P463" s="2">
        <v>462</v>
      </c>
      <c r="V463" s="2">
        <v>462</v>
      </c>
    </row>
    <row r="464" spans="3:22" x14ac:dyDescent="0.25">
      <c r="C464" s="2">
        <v>463</v>
      </c>
      <c r="I464" s="2">
        <v>463</v>
      </c>
      <c r="P464" s="2">
        <v>463</v>
      </c>
      <c r="V464" s="2">
        <v>463</v>
      </c>
    </row>
    <row r="465" spans="3:22" x14ac:dyDescent="0.25">
      <c r="C465" s="2">
        <v>464</v>
      </c>
      <c r="I465" s="2">
        <v>464</v>
      </c>
      <c r="P465" s="2">
        <v>464</v>
      </c>
      <c r="V465" s="2">
        <v>464</v>
      </c>
    </row>
    <row r="466" spans="3:22" x14ac:dyDescent="0.25">
      <c r="C466" s="2">
        <v>465</v>
      </c>
      <c r="I466" s="2">
        <v>465</v>
      </c>
      <c r="P466" s="2">
        <v>465</v>
      </c>
      <c r="V466" s="2">
        <v>465</v>
      </c>
    </row>
    <row r="467" spans="3:22" x14ac:dyDescent="0.25">
      <c r="C467" s="2">
        <v>466</v>
      </c>
      <c r="I467" s="2">
        <v>466</v>
      </c>
      <c r="P467" s="2">
        <v>466</v>
      </c>
      <c r="V467" s="2">
        <v>466</v>
      </c>
    </row>
    <row r="468" spans="3:22" x14ac:dyDescent="0.25">
      <c r="C468" s="2">
        <v>467</v>
      </c>
      <c r="I468" s="2">
        <v>467</v>
      </c>
      <c r="P468" s="2">
        <v>467</v>
      </c>
      <c r="V468" s="2">
        <v>467</v>
      </c>
    </row>
    <row r="469" spans="3:22" x14ac:dyDescent="0.25">
      <c r="C469" s="2">
        <v>468</v>
      </c>
      <c r="I469" s="2">
        <v>468</v>
      </c>
      <c r="P469" s="2">
        <v>468</v>
      </c>
      <c r="V469" s="2">
        <v>468</v>
      </c>
    </row>
    <row r="470" spans="3:22" x14ac:dyDescent="0.25">
      <c r="C470" s="2">
        <v>469</v>
      </c>
      <c r="I470" s="2">
        <v>469</v>
      </c>
      <c r="P470" s="2">
        <v>469</v>
      </c>
      <c r="V470" s="2">
        <v>469</v>
      </c>
    </row>
    <row r="471" spans="3:22" x14ac:dyDescent="0.25">
      <c r="C471" s="2">
        <v>470</v>
      </c>
      <c r="I471" s="2">
        <v>470</v>
      </c>
      <c r="P471" s="2">
        <v>470</v>
      </c>
      <c r="V471" s="2">
        <v>470</v>
      </c>
    </row>
    <row r="472" spans="3:22" x14ac:dyDescent="0.25">
      <c r="C472" s="2">
        <v>471</v>
      </c>
      <c r="I472" s="2">
        <v>471</v>
      </c>
      <c r="P472" s="2">
        <v>471</v>
      </c>
      <c r="V472" s="2">
        <v>471</v>
      </c>
    </row>
    <row r="473" spans="3:22" x14ac:dyDescent="0.25">
      <c r="C473" s="2">
        <v>472</v>
      </c>
      <c r="I473" s="2">
        <v>472</v>
      </c>
      <c r="P473" s="2">
        <v>472</v>
      </c>
      <c r="V473" s="2">
        <v>472</v>
      </c>
    </row>
    <row r="474" spans="3:22" x14ac:dyDescent="0.25">
      <c r="C474" s="2">
        <v>473</v>
      </c>
      <c r="I474" s="2">
        <v>473</v>
      </c>
      <c r="P474" s="2">
        <v>473</v>
      </c>
      <c r="V474" s="2">
        <v>473</v>
      </c>
    </row>
    <row r="475" spans="3:22" x14ac:dyDescent="0.25">
      <c r="C475" s="2">
        <v>474</v>
      </c>
      <c r="I475" s="2">
        <v>474</v>
      </c>
      <c r="P475" s="2">
        <v>474</v>
      </c>
      <c r="V475" s="2">
        <v>474</v>
      </c>
    </row>
    <row r="476" spans="3:22" x14ac:dyDescent="0.25">
      <c r="C476" s="2">
        <v>475</v>
      </c>
      <c r="I476" s="2">
        <v>475</v>
      </c>
      <c r="P476" s="2">
        <v>475</v>
      </c>
      <c r="V476" s="2">
        <v>475</v>
      </c>
    </row>
    <row r="477" spans="3:22" x14ac:dyDescent="0.25">
      <c r="C477" s="2">
        <v>476</v>
      </c>
      <c r="I477" s="2">
        <v>476</v>
      </c>
      <c r="P477" s="2">
        <v>476</v>
      </c>
      <c r="V477" s="2">
        <v>476</v>
      </c>
    </row>
    <row r="478" spans="3:22" x14ac:dyDescent="0.25">
      <c r="C478" s="2">
        <v>477</v>
      </c>
      <c r="I478" s="2">
        <v>477</v>
      </c>
      <c r="P478" s="2">
        <v>477</v>
      </c>
      <c r="V478" s="2">
        <v>477</v>
      </c>
    </row>
    <row r="479" spans="3:22" x14ac:dyDescent="0.25">
      <c r="C479" s="2">
        <v>478</v>
      </c>
      <c r="I479" s="2">
        <v>478</v>
      </c>
      <c r="P479" s="2">
        <v>478</v>
      </c>
      <c r="V479" s="2">
        <v>478</v>
      </c>
    </row>
    <row r="480" spans="3:22" x14ac:dyDescent="0.25">
      <c r="C480" s="2">
        <v>479</v>
      </c>
      <c r="I480" s="2">
        <v>479</v>
      </c>
      <c r="P480" s="2">
        <v>479</v>
      </c>
      <c r="V480" s="2">
        <v>479</v>
      </c>
    </row>
    <row r="481" spans="3:22" x14ac:dyDescent="0.25">
      <c r="C481" s="2">
        <v>480</v>
      </c>
      <c r="I481" s="2">
        <v>480</v>
      </c>
      <c r="P481" s="2">
        <v>480</v>
      </c>
      <c r="V481" s="2">
        <v>480</v>
      </c>
    </row>
    <row r="482" spans="3:22" x14ac:dyDescent="0.25">
      <c r="C482" s="2">
        <v>481</v>
      </c>
      <c r="I482" s="2">
        <v>481</v>
      </c>
      <c r="P482" s="2">
        <v>481</v>
      </c>
      <c r="V482" s="2">
        <v>481</v>
      </c>
    </row>
    <row r="483" spans="3:22" x14ac:dyDescent="0.25">
      <c r="C483" s="2">
        <v>482</v>
      </c>
      <c r="I483" s="2">
        <v>482</v>
      </c>
      <c r="P483" s="2">
        <v>482</v>
      </c>
      <c r="V483" s="2">
        <v>482</v>
      </c>
    </row>
    <row r="484" spans="3:22" x14ac:dyDescent="0.25">
      <c r="C484" s="2">
        <v>483</v>
      </c>
      <c r="I484" s="2">
        <v>483</v>
      </c>
      <c r="P484" s="2">
        <v>483</v>
      </c>
      <c r="V484" s="2">
        <v>483</v>
      </c>
    </row>
    <row r="485" spans="3:22" x14ac:dyDescent="0.25">
      <c r="C485" s="2">
        <v>484</v>
      </c>
      <c r="I485" s="2">
        <v>484</v>
      </c>
      <c r="P485" s="2">
        <v>484</v>
      </c>
      <c r="V485" s="2">
        <v>484</v>
      </c>
    </row>
    <row r="486" spans="3:22" x14ac:dyDescent="0.25">
      <c r="C486" s="2">
        <v>485</v>
      </c>
      <c r="I486" s="2">
        <v>485</v>
      </c>
      <c r="P486" s="2">
        <v>485</v>
      </c>
      <c r="V486" s="2">
        <v>485</v>
      </c>
    </row>
    <row r="487" spans="3:22" x14ac:dyDescent="0.25">
      <c r="C487" s="2">
        <v>486</v>
      </c>
      <c r="I487" s="2">
        <v>486</v>
      </c>
      <c r="P487" s="2">
        <v>486</v>
      </c>
      <c r="V487" s="2">
        <v>486</v>
      </c>
    </row>
    <row r="488" spans="3:22" x14ac:dyDescent="0.25">
      <c r="C488" s="2">
        <v>487</v>
      </c>
      <c r="I488" s="2">
        <v>487</v>
      </c>
      <c r="P488" s="2">
        <v>487</v>
      </c>
      <c r="V488" s="2">
        <v>487</v>
      </c>
    </row>
    <row r="489" spans="3:22" x14ac:dyDescent="0.25">
      <c r="C489" s="2">
        <v>488</v>
      </c>
      <c r="I489" s="2">
        <v>488</v>
      </c>
      <c r="P489" s="2">
        <v>488</v>
      </c>
      <c r="V489" s="2">
        <v>488</v>
      </c>
    </row>
    <row r="490" spans="3:22" x14ac:dyDescent="0.25">
      <c r="C490" s="2">
        <v>489</v>
      </c>
      <c r="I490" s="2">
        <v>489</v>
      </c>
      <c r="P490" s="2">
        <v>489</v>
      </c>
      <c r="V490" s="2">
        <v>489</v>
      </c>
    </row>
    <row r="491" spans="3:22" x14ac:dyDescent="0.25">
      <c r="C491" s="2">
        <v>490</v>
      </c>
      <c r="I491" s="2">
        <v>490</v>
      </c>
      <c r="P491" s="2">
        <v>490</v>
      </c>
      <c r="V491" s="2">
        <v>490</v>
      </c>
    </row>
    <row r="492" spans="3:22" x14ac:dyDescent="0.25">
      <c r="C492" s="2">
        <v>491</v>
      </c>
      <c r="I492" s="2">
        <v>491</v>
      </c>
      <c r="P492" s="2">
        <v>491</v>
      </c>
      <c r="V492" s="2">
        <v>491</v>
      </c>
    </row>
    <row r="493" spans="3:22" x14ac:dyDescent="0.25">
      <c r="C493" s="2">
        <v>492</v>
      </c>
      <c r="I493" s="2">
        <v>492</v>
      </c>
      <c r="P493" s="2">
        <v>492</v>
      </c>
      <c r="V493" s="2">
        <v>492</v>
      </c>
    </row>
    <row r="494" spans="3:22" x14ac:dyDescent="0.25">
      <c r="C494" s="2">
        <v>493</v>
      </c>
      <c r="I494" s="2">
        <v>493</v>
      </c>
      <c r="P494" s="2">
        <v>493</v>
      </c>
      <c r="V494" s="2">
        <v>493</v>
      </c>
    </row>
    <row r="495" spans="3:22" x14ac:dyDescent="0.25">
      <c r="C495" s="2">
        <v>494</v>
      </c>
      <c r="I495" s="2">
        <v>494</v>
      </c>
      <c r="P495" s="2">
        <v>494</v>
      </c>
      <c r="V495" s="2">
        <v>494</v>
      </c>
    </row>
    <row r="496" spans="3:22" x14ac:dyDescent="0.25">
      <c r="C496" s="2">
        <v>495</v>
      </c>
      <c r="I496" s="2">
        <v>495</v>
      </c>
      <c r="P496" s="2">
        <v>495</v>
      </c>
      <c r="V496" s="2">
        <v>495</v>
      </c>
    </row>
    <row r="497" spans="3:22" x14ac:dyDescent="0.25">
      <c r="C497" s="2">
        <v>496</v>
      </c>
      <c r="I497" s="2">
        <v>496</v>
      </c>
      <c r="P497" s="2">
        <v>496</v>
      </c>
      <c r="V497" s="2">
        <v>496</v>
      </c>
    </row>
    <row r="498" spans="3:22" x14ac:dyDescent="0.25">
      <c r="C498" s="2">
        <v>497</v>
      </c>
      <c r="I498" s="2">
        <v>497</v>
      </c>
      <c r="P498" s="2">
        <v>497</v>
      </c>
      <c r="V498" s="2">
        <v>497</v>
      </c>
    </row>
    <row r="499" spans="3:22" x14ac:dyDescent="0.25">
      <c r="C499" s="2">
        <v>498</v>
      </c>
      <c r="I499" s="2">
        <v>498</v>
      </c>
      <c r="P499" s="2">
        <v>498</v>
      </c>
      <c r="V499" s="2">
        <v>498</v>
      </c>
    </row>
    <row r="500" spans="3:22" x14ac:dyDescent="0.25">
      <c r="C500" s="2">
        <v>499</v>
      </c>
      <c r="I500" s="2">
        <v>499</v>
      </c>
      <c r="P500" s="2">
        <v>499</v>
      </c>
      <c r="V500" s="2">
        <v>499</v>
      </c>
    </row>
    <row r="501" spans="3:22" x14ac:dyDescent="0.25">
      <c r="C501" s="2">
        <v>500</v>
      </c>
      <c r="I501" s="2">
        <v>500</v>
      </c>
      <c r="P501" s="2">
        <v>500</v>
      </c>
      <c r="V501" s="2">
        <v>500</v>
      </c>
    </row>
    <row r="502" spans="3:22" x14ac:dyDescent="0.25">
      <c r="C502" s="2">
        <v>501</v>
      </c>
      <c r="I502" s="2">
        <v>501</v>
      </c>
      <c r="P502" s="2">
        <v>501</v>
      </c>
      <c r="V502" s="2">
        <v>501</v>
      </c>
    </row>
    <row r="503" spans="3:22" x14ac:dyDescent="0.25">
      <c r="C503" s="2">
        <v>502</v>
      </c>
      <c r="I503" s="2">
        <v>502</v>
      </c>
      <c r="P503" s="2">
        <v>502</v>
      </c>
      <c r="V503" s="2">
        <v>502</v>
      </c>
    </row>
    <row r="504" spans="3:22" x14ac:dyDescent="0.25">
      <c r="C504" s="2">
        <v>503</v>
      </c>
      <c r="I504" s="2">
        <v>503</v>
      </c>
      <c r="P504" s="2">
        <v>503</v>
      </c>
      <c r="V504" s="2">
        <v>503</v>
      </c>
    </row>
    <row r="505" spans="3:22" x14ac:dyDescent="0.25">
      <c r="C505" s="2">
        <v>504</v>
      </c>
      <c r="I505" s="2">
        <v>504</v>
      </c>
      <c r="P505" s="2">
        <v>504</v>
      </c>
      <c r="V505" s="2">
        <v>504</v>
      </c>
    </row>
    <row r="506" spans="3:22" x14ac:dyDescent="0.25">
      <c r="C506" s="2">
        <v>505</v>
      </c>
      <c r="I506" s="2">
        <v>505</v>
      </c>
      <c r="P506" s="2">
        <v>505</v>
      </c>
      <c r="V506" s="2">
        <v>505</v>
      </c>
    </row>
    <row r="507" spans="3:22" x14ac:dyDescent="0.25">
      <c r="C507" s="2">
        <v>506</v>
      </c>
      <c r="I507" s="2">
        <v>506</v>
      </c>
      <c r="P507" s="2">
        <v>506</v>
      </c>
      <c r="V507" s="2">
        <v>506</v>
      </c>
    </row>
    <row r="508" spans="3:22" x14ac:dyDescent="0.25">
      <c r="C508" s="2">
        <v>507</v>
      </c>
      <c r="I508" s="2">
        <v>507</v>
      </c>
      <c r="P508" s="2">
        <v>507</v>
      </c>
      <c r="V508" s="2">
        <v>507</v>
      </c>
    </row>
    <row r="509" spans="3:22" x14ac:dyDescent="0.25">
      <c r="C509" s="2">
        <v>508</v>
      </c>
      <c r="I509" s="2">
        <v>508</v>
      </c>
      <c r="P509" s="2">
        <v>508</v>
      </c>
      <c r="V509" s="2">
        <v>508</v>
      </c>
    </row>
    <row r="510" spans="3:22" x14ac:dyDescent="0.25">
      <c r="C510" s="2">
        <v>509</v>
      </c>
      <c r="I510" s="2">
        <v>509</v>
      </c>
      <c r="P510" s="2">
        <v>509</v>
      </c>
      <c r="V510" s="2">
        <v>509</v>
      </c>
    </row>
    <row r="511" spans="3:22" x14ac:dyDescent="0.25">
      <c r="C511" s="2">
        <v>510</v>
      </c>
      <c r="I511" s="2">
        <v>510</v>
      </c>
      <c r="P511" s="2">
        <v>510</v>
      </c>
      <c r="V511" s="2">
        <v>510</v>
      </c>
    </row>
    <row r="512" spans="3:22" x14ac:dyDescent="0.25">
      <c r="C512" s="2">
        <v>511</v>
      </c>
      <c r="I512" s="2">
        <v>511</v>
      </c>
      <c r="P512" s="2">
        <v>511</v>
      </c>
      <c r="V512" s="2">
        <v>511</v>
      </c>
    </row>
    <row r="513" spans="3:22" x14ac:dyDescent="0.25">
      <c r="C513" s="2">
        <v>512</v>
      </c>
      <c r="I513" s="2">
        <v>512</v>
      </c>
      <c r="P513" s="2">
        <v>512</v>
      </c>
      <c r="V513" s="2">
        <v>512</v>
      </c>
    </row>
    <row r="514" spans="3:22" x14ac:dyDescent="0.25">
      <c r="C514" s="2">
        <v>513</v>
      </c>
      <c r="I514" s="2">
        <v>513</v>
      </c>
      <c r="P514" s="2">
        <v>513</v>
      </c>
      <c r="V514" s="2">
        <v>513</v>
      </c>
    </row>
    <row r="515" spans="3:22" x14ac:dyDescent="0.25">
      <c r="C515" s="2">
        <v>514</v>
      </c>
      <c r="I515" s="2">
        <v>514</v>
      </c>
      <c r="P515" s="2">
        <v>514</v>
      </c>
      <c r="V515" s="2">
        <v>514</v>
      </c>
    </row>
    <row r="516" spans="3:22" x14ac:dyDescent="0.25">
      <c r="C516" s="2">
        <v>515</v>
      </c>
      <c r="I516" s="2">
        <v>515</v>
      </c>
      <c r="P516" s="2">
        <v>515</v>
      </c>
      <c r="V516" s="2">
        <v>515</v>
      </c>
    </row>
    <row r="517" spans="3:22" x14ac:dyDescent="0.25">
      <c r="C517" s="2">
        <v>516</v>
      </c>
      <c r="I517" s="2">
        <v>516</v>
      </c>
      <c r="P517" s="2">
        <v>516</v>
      </c>
      <c r="V517" s="2">
        <v>516</v>
      </c>
    </row>
    <row r="518" spans="3:22" x14ac:dyDescent="0.25">
      <c r="C518" s="2">
        <v>517</v>
      </c>
      <c r="I518" s="2">
        <v>517</v>
      </c>
      <c r="P518" s="2">
        <v>517</v>
      </c>
      <c r="V518" s="2">
        <v>517</v>
      </c>
    </row>
    <row r="519" spans="3:22" x14ac:dyDescent="0.25">
      <c r="C519" s="2">
        <v>518</v>
      </c>
      <c r="I519" s="2">
        <v>518</v>
      </c>
      <c r="P519" s="2">
        <v>518</v>
      </c>
      <c r="V519" s="2">
        <v>518</v>
      </c>
    </row>
    <row r="520" spans="3:22" x14ac:dyDescent="0.25">
      <c r="C520" s="2">
        <v>519</v>
      </c>
      <c r="I520" s="2">
        <v>519</v>
      </c>
      <c r="P520" s="2">
        <v>519</v>
      </c>
      <c r="V520" s="2">
        <v>519</v>
      </c>
    </row>
    <row r="521" spans="3:22" x14ac:dyDescent="0.25">
      <c r="C521" s="2">
        <v>520</v>
      </c>
      <c r="I521" s="2">
        <v>520</v>
      </c>
      <c r="P521" s="2">
        <v>520</v>
      </c>
      <c r="V521" s="2">
        <v>520</v>
      </c>
    </row>
    <row r="522" spans="3:22" x14ac:dyDescent="0.25">
      <c r="C522" s="2">
        <v>521</v>
      </c>
      <c r="I522" s="2">
        <v>521</v>
      </c>
      <c r="P522" s="2">
        <v>521</v>
      </c>
      <c r="V522" s="2">
        <v>521</v>
      </c>
    </row>
    <row r="523" spans="3:22" x14ac:dyDescent="0.25">
      <c r="C523" s="2">
        <v>522</v>
      </c>
      <c r="I523" s="2">
        <v>522</v>
      </c>
      <c r="P523" s="2">
        <v>522</v>
      </c>
      <c r="V523" s="2">
        <v>522</v>
      </c>
    </row>
    <row r="524" spans="3:22" x14ac:dyDescent="0.25">
      <c r="C524" s="2">
        <v>523</v>
      </c>
      <c r="I524" s="2">
        <v>523</v>
      </c>
      <c r="P524" s="2">
        <v>523</v>
      </c>
      <c r="V524" s="2">
        <v>523</v>
      </c>
    </row>
    <row r="525" spans="3:22" x14ac:dyDescent="0.25">
      <c r="C525" s="2">
        <v>524</v>
      </c>
      <c r="I525" s="2">
        <v>524</v>
      </c>
      <c r="P525" s="2">
        <v>524</v>
      </c>
      <c r="V525" s="2">
        <v>524</v>
      </c>
    </row>
    <row r="526" spans="3:22" x14ac:dyDescent="0.25">
      <c r="C526" s="2">
        <v>525</v>
      </c>
      <c r="I526" s="2">
        <v>525</v>
      </c>
      <c r="P526" s="2">
        <v>525</v>
      </c>
      <c r="V526" s="2">
        <v>525</v>
      </c>
    </row>
    <row r="527" spans="3:22" x14ac:dyDescent="0.25">
      <c r="C527" s="2">
        <v>526</v>
      </c>
      <c r="I527" s="2">
        <v>526</v>
      </c>
      <c r="P527" s="2">
        <v>526</v>
      </c>
      <c r="V527" s="2">
        <v>526</v>
      </c>
    </row>
    <row r="528" spans="3:22" x14ac:dyDescent="0.25">
      <c r="C528" s="2">
        <v>527</v>
      </c>
      <c r="I528" s="2">
        <v>527</v>
      </c>
      <c r="P528" s="2">
        <v>527</v>
      </c>
      <c r="V528" s="2">
        <v>527</v>
      </c>
    </row>
    <row r="529" spans="3:22" x14ac:dyDescent="0.25">
      <c r="C529" s="2">
        <v>528</v>
      </c>
      <c r="I529" s="2">
        <v>528</v>
      </c>
      <c r="P529" s="2">
        <v>528</v>
      </c>
      <c r="V529" s="2">
        <v>528</v>
      </c>
    </row>
    <row r="530" spans="3:22" x14ac:dyDescent="0.25">
      <c r="C530" s="2">
        <v>529</v>
      </c>
      <c r="I530" s="2">
        <v>529</v>
      </c>
      <c r="P530" s="2">
        <v>529</v>
      </c>
      <c r="V530" s="2">
        <v>529</v>
      </c>
    </row>
    <row r="531" spans="3:22" x14ac:dyDescent="0.25">
      <c r="C531" s="2">
        <v>530</v>
      </c>
      <c r="I531" s="2">
        <v>530</v>
      </c>
      <c r="P531" s="2">
        <v>530</v>
      </c>
      <c r="V531" s="2">
        <v>530</v>
      </c>
    </row>
    <row r="532" spans="3:22" x14ac:dyDescent="0.25">
      <c r="C532" s="2">
        <v>531</v>
      </c>
      <c r="I532" s="2">
        <v>531</v>
      </c>
      <c r="P532" s="2">
        <v>531</v>
      </c>
      <c r="V532" s="2">
        <v>531</v>
      </c>
    </row>
    <row r="533" spans="3:22" x14ac:dyDescent="0.25">
      <c r="C533" s="2">
        <v>532</v>
      </c>
      <c r="I533" s="2">
        <v>532</v>
      </c>
      <c r="P533" s="2">
        <v>532</v>
      </c>
      <c r="V533" s="2">
        <v>532</v>
      </c>
    </row>
    <row r="534" spans="3:22" x14ac:dyDescent="0.25">
      <c r="C534" s="2">
        <v>533</v>
      </c>
      <c r="I534" s="2">
        <v>533</v>
      </c>
      <c r="P534" s="2">
        <v>533</v>
      </c>
      <c r="V534" s="2">
        <v>533</v>
      </c>
    </row>
    <row r="535" spans="3:22" x14ac:dyDescent="0.25">
      <c r="C535" s="2">
        <v>534</v>
      </c>
      <c r="I535" s="2">
        <v>534</v>
      </c>
      <c r="P535" s="2">
        <v>534</v>
      </c>
      <c r="V535" s="2">
        <v>534</v>
      </c>
    </row>
    <row r="536" spans="3:22" x14ac:dyDescent="0.25">
      <c r="C536" s="2">
        <v>535</v>
      </c>
      <c r="I536" s="2">
        <v>535</v>
      </c>
      <c r="P536" s="2">
        <v>535</v>
      </c>
      <c r="V536" s="2">
        <v>535</v>
      </c>
    </row>
    <row r="537" spans="3:22" x14ac:dyDescent="0.25">
      <c r="C537" s="2">
        <v>536</v>
      </c>
      <c r="I537" s="2">
        <v>536</v>
      </c>
      <c r="P537" s="2">
        <v>536</v>
      </c>
      <c r="V537" s="2">
        <v>536</v>
      </c>
    </row>
    <row r="538" spans="3:22" x14ac:dyDescent="0.25">
      <c r="C538" s="2">
        <v>537</v>
      </c>
      <c r="I538" s="2">
        <v>537</v>
      </c>
      <c r="P538" s="2">
        <v>537</v>
      </c>
      <c r="V538" s="2">
        <v>537</v>
      </c>
    </row>
    <row r="539" spans="3:22" x14ac:dyDescent="0.25">
      <c r="C539" s="2">
        <v>538</v>
      </c>
      <c r="I539" s="2">
        <v>538</v>
      </c>
      <c r="P539" s="2">
        <v>538</v>
      </c>
      <c r="V539" s="2">
        <v>538</v>
      </c>
    </row>
    <row r="540" spans="3:22" x14ac:dyDescent="0.25">
      <c r="C540" s="2">
        <v>539</v>
      </c>
      <c r="I540" s="2">
        <v>539</v>
      </c>
      <c r="P540" s="2">
        <v>539</v>
      </c>
      <c r="V540" s="2">
        <v>539</v>
      </c>
    </row>
    <row r="541" spans="3:22" x14ac:dyDescent="0.25">
      <c r="C541" s="2">
        <v>540</v>
      </c>
      <c r="I541" s="2">
        <v>540</v>
      </c>
      <c r="P541" s="2">
        <v>540</v>
      </c>
      <c r="V541" s="2">
        <v>540</v>
      </c>
    </row>
    <row r="542" spans="3:22" x14ac:dyDescent="0.25">
      <c r="C542" s="2">
        <v>541</v>
      </c>
      <c r="I542" s="2">
        <v>541</v>
      </c>
      <c r="P542" s="2">
        <v>541</v>
      </c>
      <c r="V542" s="2">
        <v>541</v>
      </c>
    </row>
    <row r="543" spans="3:22" x14ac:dyDescent="0.25">
      <c r="C543" s="2">
        <v>542</v>
      </c>
      <c r="I543" s="2">
        <v>542</v>
      </c>
      <c r="P543" s="2">
        <v>542</v>
      </c>
      <c r="V543" s="2">
        <v>542</v>
      </c>
    </row>
    <row r="544" spans="3:22" x14ac:dyDescent="0.25">
      <c r="C544" s="2">
        <v>543</v>
      </c>
      <c r="I544" s="2">
        <v>543</v>
      </c>
      <c r="P544" s="2">
        <v>543</v>
      </c>
      <c r="V544" s="2">
        <v>543</v>
      </c>
    </row>
    <row r="545" spans="3:22" x14ac:dyDescent="0.25">
      <c r="C545" s="2">
        <v>544</v>
      </c>
      <c r="I545" s="2">
        <v>544</v>
      </c>
      <c r="P545" s="2">
        <v>544</v>
      </c>
      <c r="V545" s="2">
        <v>544</v>
      </c>
    </row>
    <row r="546" spans="3:22" x14ac:dyDescent="0.25">
      <c r="C546" s="2">
        <v>545</v>
      </c>
      <c r="I546" s="2">
        <v>545</v>
      </c>
      <c r="P546" s="2">
        <v>545</v>
      </c>
      <c r="V546" s="2">
        <v>545</v>
      </c>
    </row>
    <row r="547" spans="3:22" x14ac:dyDescent="0.25">
      <c r="C547" s="2">
        <v>546</v>
      </c>
      <c r="I547" s="2">
        <v>546</v>
      </c>
      <c r="P547" s="2">
        <v>546</v>
      </c>
      <c r="V547" s="2">
        <v>546</v>
      </c>
    </row>
    <row r="548" spans="3:22" x14ac:dyDescent="0.25">
      <c r="C548" s="2">
        <v>547</v>
      </c>
      <c r="I548" s="2">
        <v>547</v>
      </c>
      <c r="P548" s="2">
        <v>547</v>
      </c>
      <c r="V548" s="2">
        <v>547</v>
      </c>
    </row>
    <row r="549" spans="3:22" x14ac:dyDescent="0.25">
      <c r="C549" s="2">
        <v>548</v>
      </c>
      <c r="I549" s="2">
        <v>548</v>
      </c>
      <c r="P549" s="2">
        <v>548</v>
      </c>
      <c r="V549" s="2">
        <v>548</v>
      </c>
    </row>
    <row r="550" spans="3:22" x14ac:dyDescent="0.25">
      <c r="C550" s="2">
        <v>549</v>
      </c>
      <c r="I550" s="2">
        <v>549</v>
      </c>
      <c r="P550" s="2">
        <v>549</v>
      </c>
      <c r="V550" s="2">
        <v>549</v>
      </c>
    </row>
    <row r="551" spans="3:22" x14ac:dyDescent="0.25">
      <c r="C551" s="2">
        <v>550</v>
      </c>
      <c r="I551" s="2">
        <v>550</v>
      </c>
      <c r="P551" s="2">
        <v>550</v>
      </c>
      <c r="V551" s="2">
        <v>550</v>
      </c>
    </row>
    <row r="552" spans="3:22" x14ac:dyDescent="0.25">
      <c r="C552" s="2">
        <v>551</v>
      </c>
      <c r="I552" s="2">
        <v>551</v>
      </c>
      <c r="P552" s="2">
        <v>551</v>
      </c>
      <c r="V552" s="2">
        <v>551</v>
      </c>
    </row>
    <row r="553" spans="3:22" x14ac:dyDescent="0.25">
      <c r="C553" s="2">
        <v>552</v>
      </c>
      <c r="I553" s="2">
        <v>552</v>
      </c>
      <c r="P553" s="2">
        <v>552</v>
      </c>
      <c r="V553" s="2">
        <v>552</v>
      </c>
    </row>
    <row r="554" spans="3:22" x14ac:dyDescent="0.25">
      <c r="C554" s="2">
        <v>553</v>
      </c>
      <c r="I554" s="2">
        <v>553</v>
      </c>
      <c r="P554" s="2">
        <v>553</v>
      </c>
      <c r="V554" s="2">
        <v>553</v>
      </c>
    </row>
    <row r="555" spans="3:22" x14ac:dyDescent="0.25">
      <c r="C555" s="2">
        <v>554</v>
      </c>
      <c r="I555" s="2">
        <v>554</v>
      </c>
      <c r="P555" s="2">
        <v>554</v>
      </c>
      <c r="V555" s="2">
        <v>554</v>
      </c>
    </row>
    <row r="556" spans="3:22" x14ac:dyDescent="0.25">
      <c r="C556" s="2">
        <v>555</v>
      </c>
      <c r="I556" s="2">
        <v>555</v>
      </c>
      <c r="P556" s="2">
        <v>555</v>
      </c>
      <c r="V556" s="2">
        <v>555</v>
      </c>
    </row>
    <row r="557" spans="3:22" x14ac:dyDescent="0.25">
      <c r="C557" s="2">
        <v>556</v>
      </c>
      <c r="I557" s="2">
        <v>556</v>
      </c>
      <c r="P557" s="2">
        <v>556</v>
      </c>
      <c r="V557" s="2">
        <v>556</v>
      </c>
    </row>
    <row r="558" spans="3:22" x14ac:dyDescent="0.25">
      <c r="C558" s="2">
        <v>557</v>
      </c>
      <c r="I558" s="2">
        <v>557</v>
      </c>
      <c r="P558" s="2">
        <v>557</v>
      </c>
      <c r="V558" s="2">
        <v>557</v>
      </c>
    </row>
    <row r="559" spans="3:22" x14ac:dyDescent="0.25">
      <c r="C559" s="2">
        <v>558</v>
      </c>
      <c r="I559" s="2">
        <v>558</v>
      </c>
      <c r="P559" s="2">
        <v>558</v>
      </c>
      <c r="V559" s="2">
        <v>558</v>
      </c>
    </row>
    <row r="560" spans="3:22" x14ac:dyDescent="0.25">
      <c r="C560" s="2">
        <v>559</v>
      </c>
      <c r="I560" s="2">
        <v>559</v>
      </c>
      <c r="P560" s="2">
        <v>559</v>
      </c>
      <c r="V560" s="2">
        <v>559</v>
      </c>
    </row>
    <row r="561" spans="3:22" x14ac:dyDescent="0.25">
      <c r="C561" s="2">
        <v>560</v>
      </c>
      <c r="I561" s="2">
        <v>560</v>
      </c>
      <c r="P561" s="2">
        <v>560</v>
      </c>
      <c r="V561" s="2">
        <v>560</v>
      </c>
    </row>
    <row r="562" spans="3:22" x14ac:dyDescent="0.25">
      <c r="C562" s="2">
        <v>561</v>
      </c>
      <c r="I562" s="2">
        <v>561</v>
      </c>
      <c r="P562" s="2">
        <v>561</v>
      </c>
      <c r="V562" s="2">
        <v>561</v>
      </c>
    </row>
    <row r="563" spans="3:22" x14ac:dyDescent="0.25">
      <c r="C563" s="2">
        <v>562</v>
      </c>
      <c r="I563" s="2">
        <v>562</v>
      </c>
      <c r="P563" s="2">
        <v>562</v>
      </c>
      <c r="V563" s="2">
        <v>562</v>
      </c>
    </row>
    <row r="564" spans="3:22" x14ac:dyDescent="0.25">
      <c r="C564" s="2">
        <v>563</v>
      </c>
      <c r="I564" s="2">
        <v>563</v>
      </c>
      <c r="P564" s="2">
        <v>563</v>
      </c>
      <c r="V564" s="2">
        <v>563</v>
      </c>
    </row>
    <row r="565" spans="3:22" x14ac:dyDescent="0.25">
      <c r="C565" s="2">
        <v>564</v>
      </c>
      <c r="I565" s="2">
        <v>564</v>
      </c>
      <c r="P565" s="2">
        <v>564</v>
      </c>
      <c r="V565" s="2">
        <v>564</v>
      </c>
    </row>
    <row r="566" spans="3:22" x14ac:dyDescent="0.25">
      <c r="C566" s="2">
        <v>565</v>
      </c>
      <c r="I566" s="2">
        <v>565</v>
      </c>
      <c r="P566" s="2">
        <v>565</v>
      </c>
      <c r="V566" s="2">
        <v>565</v>
      </c>
    </row>
    <row r="567" spans="3:22" x14ac:dyDescent="0.25">
      <c r="C567" s="2">
        <v>566</v>
      </c>
      <c r="I567" s="2">
        <v>566</v>
      </c>
      <c r="P567" s="2">
        <v>566</v>
      </c>
      <c r="V567" s="2">
        <v>566</v>
      </c>
    </row>
    <row r="568" spans="3:22" x14ac:dyDescent="0.25">
      <c r="C568" s="2">
        <v>567</v>
      </c>
      <c r="I568" s="2">
        <v>567</v>
      </c>
      <c r="P568" s="2">
        <v>567</v>
      </c>
      <c r="V568" s="2">
        <v>567</v>
      </c>
    </row>
    <row r="569" spans="3:22" x14ac:dyDescent="0.25">
      <c r="C569" s="2">
        <v>568</v>
      </c>
      <c r="I569" s="2">
        <v>568</v>
      </c>
      <c r="P569" s="2">
        <v>568</v>
      </c>
      <c r="V569" s="2">
        <v>568</v>
      </c>
    </row>
    <row r="570" spans="3:22" x14ac:dyDescent="0.25">
      <c r="C570" s="2">
        <v>569</v>
      </c>
      <c r="I570" s="2">
        <v>569</v>
      </c>
      <c r="P570" s="2">
        <v>569</v>
      </c>
      <c r="V570" s="2">
        <v>569</v>
      </c>
    </row>
    <row r="571" spans="3:22" x14ac:dyDescent="0.25">
      <c r="C571" s="2">
        <v>570</v>
      </c>
      <c r="I571" s="2">
        <v>570</v>
      </c>
      <c r="P571" s="2">
        <v>570</v>
      </c>
      <c r="V571" s="2">
        <v>570</v>
      </c>
    </row>
    <row r="572" spans="3:22" x14ac:dyDescent="0.25">
      <c r="C572" s="2">
        <v>571</v>
      </c>
      <c r="I572" s="2">
        <v>571</v>
      </c>
      <c r="P572" s="2">
        <v>571</v>
      </c>
      <c r="V572" s="2">
        <v>571</v>
      </c>
    </row>
    <row r="573" spans="3:22" x14ac:dyDescent="0.25">
      <c r="C573" s="2">
        <v>572</v>
      </c>
      <c r="I573" s="2">
        <v>572</v>
      </c>
      <c r="P573" s="2">
        <v>572</v>
      </c>
      <c r="V573" s="2">
        <v>572</v>
      </c>
    </row>
    <row r="574" spans="3:22" x14ac:dyDescent="0.25">
      <c r="C574" s="2">
        <v>573</v>
      </c>
      <c r="I574" s="2">
        <v>573</v>
      </c>
      <c r="P574" s="2">
        <v>573</v>
      </c>
      <c r="V574" s="2">
        <v>573</v>
      </c>
    </row>
    <row r="575" spans="3:22" x14ac:dyDescent="0.25">
      <c r="C575" s="2">
        <v>574</v>
      </c>
      <c r="I575" s="2">
        <v>574</v>
      </c>
      <c r="P575" s="2">
        <v>574</v>
      </c>
      <c r="V575" s="2">
        <v>574</v>
      </c>
    </row>
    <row r="576" spans="3:22" x14ac:dyDescent="0.25">
      <c r="C576" s="2">
        <v>575</v>
      </c>
      <c r="I576" s="2">
        <v>575</v>
      </c>
      <c r="P576" s="2">
        <v>575</v>
      </c>
      <c r="V576" s="2">
        <v>575</v>
      </c>
    </row>
    <row r="577" spans="3:22" x14ac:dyDescent="0.25">
      <c r="C577" s="2">
        <v>576</v>
      </c>
      <c r="I577" s="2">
        <v>576</v>
      </c>
      <c r="P577" s="2">
        <v>576</v>
      </c>
      <c r="V577" s="2">
        <v>576</v>
      </c>
    </row>
    <row r="578" spans="3:22" x14ac:dyDescent="0.25">
      <c r="C578" s="2">
        <v>577</v>
      </c>
      <c r="I578" s="2">
        <v>577</v>
      </c>
      <c r="P578" s="2">
        <v>577</v>
      </c>
      <c r="V578" s="2">
        <v>577</v>
      </c>
    </row>
    <row r="579" spans="3:22" x14ac:dyDescent="0.25">
      <c r="C579" s="2">
        <v>578</v>
      </c>
      <c r="I579" s="2">
        <v>578</v>
      </c>
      <c r="P579" s="2">
        <v>578</v>
      </c>
      <c r="V579" s="2">
        <v>578</v>
      </c>
    </row>
    <row r="580" spans="3:22" x14ac:dyDescent="0.25">
      <c r="C580" s="2">
        <v>579</v>
      </c>
      <c r="I580" s="2">
        <v>579</v>
      </c>
      <c r="P580" s="2">
        <v>579</v>
      </c>
      <c r="V580" s="2">
        <v>579</v>
      </c>
    </row>
    <row r="581" spans="3:22" x14ac:dyDescent="0.25">
      <c r="C581" s="2">
        <v>580</v>
      </c>
      <c r="I581" s="2">
        <v>580</v>
      </c>
      <c r="P581" s="2">
        <v>580</v>
      </c>
      <c r="V581" s="2">
        <v>580</v>
      </c>
    </row>
    <row r="582" spans="3:22" x14ac:dyDescent="0.25">
      <c r="C582" s="2">
        <v>581</v>
      </c>
      <c r="I582" s="2">
        <v>581</v>
      </c>
      <c r="P582" s="2">
        <v>581</v>
      </c>
      <c r="V582" s="2">
        <v>581</v>
      </c>
    </row>
    <row r="583" spans="3:22" x14ac:dyDescent="0.25">
      <c r="C583" s="2">
        <v>582</v>
      </c>
      <c r="I583" s="2">
        <v>582</v>
      </c>
      <c r="P583" s="2">
        <v>582</v>
      </c>
      <c r="V583" s="2">
        <v>582</v>
      </c>
    </row>
    <row r="584" spans="3:22" x14ac:dyDescent="0.25">
      <c r="C584" s="2">
        <v>583</v>
      </c>
      <c r="I584" s="2">
        <v>583</v>
      </c>
      <c r="P584" s="2">
        <v>583</v>
      </c>
      <c r="V584" s="2">
        <v>583</v>
      </c>
    </row>
    <row r="585" spans="3:22" x14ac:dyDescent="0.25">
      <c r="C585" s="2">
        <v>584</v>
      </c>
      <c r="I585" s="2">
        <v>584</v>
      </c>
      <c r="P585" s="2">
        <v>584</v>
      </c>
      <c r="V585" s="2">
        <v>584</v>
      </c>
    </row>
    <row r="586" spans="3:22" x14ac:dyDescent="0.25">
      <c r="C586" s="2">
        <v>585</v>
      </c>
      <c r="I586" s="2">
        <v>585</v>
      </c>
      <c r="P586" s="2">
        <v>585</v>
      </c>
      <c r="V586" s="2">
        <v>585</v>
      </c>
    </row>
    <row r="587" spans="3:22" x14ac:dyDescent="0.25">
      <c r="C587" s="2">
        <v>586</v>
      </c>
      <c r="I587" s="2">
        <v>586</v>
      </c>
      <c r="P587" s="2">
        <v>586</v>
      </c>
      <c r="V587" s="2">
        <v>586</v>
      </c>
    </row>
    <row r="588" spans="3:22" x14ac:dyDescent="0.25">
      <c r="C588" s="2">
        <v>587</v>
      </c>
      <c r="I588" s="2">
        <v>587</v>
      </c>
      <c r="P588" s="2">
        <v>587</v>
      </c>
      <c r="V588" s="2">
        <v>587</v>
      </c>
    </row>
    <row r="589" spans="3:22" x14ac:dyDescent="0.25">
      <c r="C589" s="2">
        <v>588</v>
      </c>
      <c r="I589" s="2">
        <v>588</v>
      </c>
      <c r="P589" s="2">
        <v>588</v>
      </c>
      <c r="V589" s="2">
        <v>588</v>
      </c>
    </row>
    <row r="590" spans="3:22" x14ac:dyDescent="0.25">
      <c r="C590" s="2">
        <v>589</v>
      </c>
      <c r="I590" s="2">
        <v>589</v>
      </c>
      <c r="P590" s="2">
        <v>589</v>
      </c>
      <c r="V590" s="2">
        <v>589</v>
      </c>
    </row>
    <row r="591" spans="3:22" x14ac:dyDescent="0.25">
      <c r="C591" s="2">
        <v>590</v>
      </c>
      <c r="I591" s="2">
        <v>590</v>
      </c>
      <c r="P591" s="2">
        <v>590</v>
      </c>
      <c r="V591" s="2">
        <v>590</v>
      </c>
    </row>
    <row r="592" spans="3:22" x14ac:dyDescent="0.25">
      <c r="C592" s="2">
        <v>591</v>
      </c>
      <c r="I592" s="2">
        <v>591</v>
      </c>
      <c r="P592" s="2">
        <v>591</v>
      </c>
      <c r="V592" s="2">
        <v>591</v>
      </c>
    </row>
    <row r="593" spans="3:22" x14ac:dyDescent="0.25">
      <c r="C593" s="2">
        <v>592</v>
      </c>
      <c r="I593" s="2">
        <v>592</v>
      </c>
      <c r="P593" s="2">
        <v>592</v>
      </c>
      <c r="V593" s="2">
        <v>592</v>
      </c>
    </row>
    <row r="594" spans="3:22" x14ac:dyDescent="0.25">
      <c r="C594" s="2">
        <v>593</v>
      </c>
      <c r="I594" s="2">
        <v>593</v>
      </c>
      <c r="P594" s="2">
        <v>593</v>
      </c>
      <c r="V594" s="2">
        <v>593</v>
      </c>
    </row>
    <row r="595" spans="3:22" x14ac:dyDescent="0.25">
      <c r="C595" s="2">
        <v>594</v>
      </c>
      <c r="I595" s="2">
        <v>594</v>
      </c>
      <c r="P595" s="2">
        <v>594</v>
      </c>
      <c r="V595" s="2">
        <v>594</v>
      </c>
    </row>
    <row r="596" spans="3:22" x14ac:dyDescent="0.25">
      <c r="C596" s="2">
        <v>595</v>
      </c>
      <c r="I596" s="2">
        <v>595</v>
      </c>
      <c r="P596" s="2">
        <v>595</v>
      </c>
      <c r="V596" s="2">
        <v>595</v>
      </c>
    </row>
    <row r="597" spans="3:22" x14ac:dyDescent="0.25">
      <c r="C597" s="2">
        <v>596</v>
      </c>
      <c r="I597" s="2">
        <v>596</v>
      </c>
      <c r="P597" s="2">
        <v>596</v>
      </c>
      <c r="V597" s="2">
        <v>596</v>
      </c>
    </row>
    <row r="598" spans="3:22" x14ac:dyDescent="0.25">
      <c r="C598" s="2">
        <v>597</v>
      </c>
      <c r="I598" s="2">
        <v>597</v>
      </c>
      <c r="P598" s="2">
        <v>597</v>
      </c>
      <c r="V598" s="2">
        <v>597</v>
      </c>
    </row>
    <row r="599" spans="3:22" x14ac:dyDescent="0.25">
      <c r="C599" s="2">
        <v>598</v>
      </c>
      <c r="I599" s="2">
        <v>598</v>
      </c>
      <c r="P599" s="2">
        <v>598</v>
      </c>
      <c r="V599" s="2">
        <v>598</v>
      </c>
    </row>
    <row r="600" spans="3:22" x14ac:dyDescent="0.25">
      <c r="C600" s="2">
        <v>599</v>
      </c>
      <c r="I600" s="2">
        <v>599</v>
      </c>
      <c r="P600" s="2">
        <v>599</v>
      </c>
      <c r="V600" s="2">
        <v>599</v>
      </c>
    </row>
    <row r="601" spans="3:22" x14ac:dyDescent="0.25">
      <c r="C601" s="2">
        <v>600</v>
      </c>
      <c r="I601" s="2">
        <v>600</v>
      </c>
      <c r="P601" s="2">
        <v>600</v>
      </c>
      <c r="V601" s="2">
        <v>600</v>
      </c>
    </row>
    <row r="602" spans="3:22" x14ac:dyDescent="0.25">
      <c r="C602" s="2">
        <v>601</v>
      </c>
      <c r="I602" s="2">
        <v>601</v>
      </c>
      <c r="P602" s="2">
        <v>601</v>
      </c>
      <c r="V602" s="2">
        <v>601</v>
      </c>
    </row>
    <row r="603" spans="3:22" x14ac:dyDescent="0.25">
      <c r="C603" s="2">
        <v>602</v>
      </c>
      <c r="I603" s="2">
        <v>602</v>
      </c>
      <c r="P603" s="2">
        <v>602</v>
      </c>
      <c r="V603" s="2">
        <v>602</v>
      </c>
    </row>
    <row r="604" spans="3:22" x14ac:dyDescent="0.25">
      <c r="C604" s="2">
        <v>603</v>
      </c>
      <c r="I604" s="2">
        <v>603</v>
      </c>
      <c r="P604" s="2">
        <v>603</v>
      </c>
      <c r="V604" s="2">
        <v>603</v>
      </c>
    </row>
    <row r="605" spans="3:22" x14ac:dyDescent="0.25">
      <c r="C605" s="2">
        <v>604</v>
      </c>
      <c r="I605" s="2">
        <v>604</v>
      </c>
      <c r="P605" s="2">
        <v>604</v>
      </c>
      <c r="V605" s="2">
        <v>604</v>
      </c>
    </row>
    <row r="606" spans="3:22" x14ac:dyDescent="0.25">
      <c r="C606" s="2">
        <v>605</v>
      </c>
      <c r="I606" s="2">
        <v>605</v>
      </c>
      <c r="P606" s="2">
        <v>605</v>
      </c>
      <c r="V606" s="2">
        <v>605</v>
      </c>
    </row>
    <row r="607" spans="3:22" x14ac:dyDescent="0.25">
      <c r="C607" s="2">
        <v>606</v>
      </c>
      <c r="I607" s="2">
        <v>606</v>
      </c>
      <c r="P607" s="2">
        <v>606</v>
      </c>
      <c r="V607" s="2">
        <v>606</v>
      </c>
    </row>
    <row r="608" spans="3:22" x14ac:dyDescent="0.25">
      <c r="C608" s="2">
        <v>607</v>
      </c>
      <c r="I608" s="2">
        <v>607</v>
      </c>
      <c r="P608" s="2">
        <v>607</v>
      </c>
      <c r="V608" s="2">
        <v>607</v>
      </c>
    </row>
    <row r="609" spans="3:22" x14ac:dyDescent="0.25">
      <c r="C609" s="2">
        <v>608</v>
      </c>
      <c r="I609" s="2">
        <v>608</v>
      </c>
      <c r="P609" s="2">
        <v>608</v>
      </c>
      <c r="V609" s="2">
        <v>608</v>
      </c>
    </row>
    <row r="610" spans="3:22" x14ac:dyDescent="0.25">
      <c r="C610" s="2">
        <v>609</v>
      </c>
      <c r="I610" s="2">
        <v>609</v>
      </c>
      <c r="P610" s="2">
        <v>609</v>
      </c>
      <c r="V610" s="2">
        <v>609</v>
      </c>
    </row>
    <row r="611" spans="3:22" x14ac:dyDescent="0.25">
      <c r="C611" s="2">
        <v>610</v>
      </c>
      <c r="I611" s="2">
        <v>610</v>
      </c>
      <c r="P611" s="2">
        <v>610</v>
      </c>
      <c r="V611" s="2">
        <v>610</v>
      </c>
    </row>
    <row r="612" spans="3:22" x14ac:dyDescent="0.25">
      <c r="C612" s="2">
        <v>611</v>
      </c>
      <c r="I612" s="2">
        <v>611</v>
      </c>
      <c r="P612" s="2">
        <v>611</v>
      </c>
      <c r="V612" s="2">
        <v>611</v>
      </c>
    </row>
    <row r="613" spans="3:22" x14ac:dyDescent="0.25">
      <c r="C613" s="2">
        <v>612</v>
      </c>
      <c r="I613" s="2">
        <v>612</v>
      </c>
      <c r="P613" s="2">
        <v>612</v>
      </c>
      <c r="V613" s="2">
        <v>612</v>
      </c>
    </row>
    <row r="614" spans="3:22" x14ac:dyDescent="0.25">
      <c r="C614" s="2">
        <v>613</v>
      </c>
      <c r="I614" s="2">
        <v>613</v>
      </c>
      <c r="P614" s="2">
        <v>613</v>
      </c>
      <c r="V614" s="2">
        <v>613</v>
      </c>
    </row>
    <row r="615" spans="3:22" x14ac:dyDescent="0.25">
      <c r="C615" s="2">
        <v>614</v>
      </c>
      <c r="I615" s="2">
        <v>614</v>
      </c>
      <c r="P615" s="2">
        <v>614</v>
      </c>
      <c r="V615" s="2">
        <v>614</v>
      </c>
    </row>
    <row r="616" spans="3:22" x14ac:dyDescent="0.25">
      <c r="C616" s="2">
        <v>615</v>
      </c>
      <c r="I616" s="2">
        <v>615</v>
      </c>
      <c r="P616" s="2">
        <v>615</v>
      </c>
      <c r="V616" s="2">
        <v>615</v>
      </c>
    </row>
    <row r="617" spans="3:22" x14ac:dyDescent="0.25">
      <c r="C617" s="2">
        <v>616</v>
      </c>
      <c r="I617" s="2">
        <v>616</v>
      </c>
      <c r="P617" s="2">
        <v>616</v>
      </c>
      <c r="V617" s="2">
        <v>616</v>
      </c>
    </row>
    <row r="618" spans="3:22" x14ac:dyDescent="0.25">
      <c r="C618" s="2">
        <v>617</v>
      </c>
      <c r="I618" s="2">
        <v>617</v>
      </c>
      <c r="P618" s="2">
        <v>617</v>
      </c>
      <c r="V618" s="2">
        <v>617</v>
      </c>
    </row>
    <row r="619" spans="3:22" x14ac:dyDescent="0.25">
      <c r="C619" s="2">
        <v>618</v>
      </c>
      <c r="I619" s="2">
        <v>618</v>
      </c>
      <c r="P619" s="2">
        <v>618</v>
      </c>
      <c r="V619" s="2">
        <v>618</v>
      </c>
    </row>
    <row r="620" spans="3:22" x14ac:dyDescent="0.25">
      <c r="C620" s="2">
        <v>619</v>
      </c>
      <c r="I620" s="2">
        <v>619</v>
      </c>
      <c r="P620" s="2">
        <v>619</v>
      </c>
      <c r="V620" s="2">
        <v>619</v>
      </c>
    </row>
    <row r="621" spans="3:22" x14ac:dyDescent="0.25">
      <c r="C621" s="2">
        <v>620</v>
      </c>
      <c r="I621" s="2">
        <v>620</v>
      </c>
      <c r="P621" s="2">
        <v>620</v>
      </c>
      <c r="V621" s="2">
        <v>620</v>
      </c>
    </row>
    <row r="622" spans="3:22" x14ac:dyDescent="0.25">
      <c r="C622" s="2">
        <v>621</v>
      </c>
      <c r="I622" s="2">
        <v>621</v>
      </c>
      <c r="P622" s="2">
        <v>621</v>
      </c>
      <c r="V622" s="2">
        <v>621</v>
      </c>
    </row>
    <row r="623" spans="3:22" x14ac:dyDescent="0.25">
      <c r="C623" s="2">
        <v>622</v>
      </c>
      <c r="I623" s="2">
        <v>622</v>
      </c>
      <c r="P623" s="2">
        <v>622</v>
      </c>
      <c r="V623" s="2">
        <v>622</v>
      </c>
    </row>
    <row r="624" spans="3:22" x14ac:dyDescent="0.25">
      <c r="C624" s="2">
        <v>623</v>
      </c>
      <c r="I624" s="2">
        <v>623</v>
      </c>
      <c r="P624" s="2">
        <v>623</v>
      </c>
      <c r="V624" s="2">
        <v>623</v>
      </c>
    </row>
    <row r="625" spans="3:22" x14ac:dyDescent="0.25">
      <c r="C625" s="2">
        <v>624</v>
      </c>
      <c r="I625" s="2">
        <v>624</v>
      </c>
      <c r="P625" s="2">
        <v>624</v>
      </c>
      <c r="V625" s="2">
        <v>624</v>
      </c>
    </row>
    <row r="626" spans="3:22" x14ac:dyDescent="0.25">
      <c r="C626" s="2">
        <v>625</v>
      </c>
      <c r="I626" s="2">
        <v>625</v>
      </c>
      <c r="P626" s="2">
        <v>625</v>
      </c>
      <c r="V626" s="2">
        <v>625</v>
      </c>
    </row>
    <row r="627" spans="3:22" x14ac:dyDescent="0.25">
      <c r="C627" s="2">
        <v>626</v>
      </c>
      <c r="I627" s="2">
        <v>626</v>
      </c>
      <c r="P627" s="2">
        <v>626</v>
      </c>
      <c r="V627" s="2">
        <v>626</v>
      </c>
    </row>
    <row r="628" spans="3:22" x14ac:dyDescent="0.25">
      <c r="C628" s="2">
        <v>627</v>
      </c>
      <c r="I628" s="2">
        <v>627</v>
      </c>
      <c r="P628" s="2">
        <v>627</v>
      </c>
      <c r="V628" s="2">
        <v>627</v>
      </c>
    </row>
    <row r="629" spans="3:22" x14ac:dyDescent="0.25">
      <c r="C629" s="2">
        <v>628</v>
      </c>
      <c r="I629" s="2">
        <v>628</v>
      </c>
      <c r="P629" s="2">
        <v>628</v>
      </c>
      <c r="V629" s="2">
        <v>628</v>
      </c>
    </row>
    <row r="630" spans="3:22" x14ac:dyDescent="0.25">
      <c r="C630" s="2">
        <v>629</v>
      </c>
      <c r="I630" s="2">
        <v>629</v>
      </c>
      <c r="P630" s="2">
        <v>629</v>
      </c>
      <c r="V630" s="2">
        <v>629</v>
      </c>
    </row>
    <row r="631" spans="3:22" x14ac:dyDescent="0.25">
      <c r="C631" s="2">
        <v>630</v>
      </c>
      <c r="I631" s="2">
        <v>630</v>
      </c>
      <c r="P631" s="2">
        <v>630</v>
      </c>
      <c r="V631" s="2">
        <v>630</v>
      </c>
    </row>
    <row r="632" spans="3:22" x14ac:dyDescent="0.25">
      <c r="C632" s="2">
        <v>631</v>
      </c>
      <c r="I632" s="2">
        <v>631</v>
      </c>
      <c r="P632" s="2">
        <v>631</v>
      </c>
      <c r="V632" s="2">
        <v>631</v>
      </c>
    </row>
    <row r="633" spans="3:22" x14ac:dyDescent="0.25">
      <c r="C633" s="2">
        <v>632</v>
      </c>
      <c r="I633" s="2">
        <v>632</v>
      </c>
      <c r="P633" s="2">
        <v>632</v>
      </c>
      <c r="V633" s="2">
        <v>632</v>
      </c>
    </row>
    <row r="634" spans="3:22" x14ac:dyDescent="0.25">
      <c r="C634" s="2">
        <v>633</v>
      </c>
      <c r="I634" s="2">
        <v>633</v>
      </c>
      <c r="P634" s="2">
        <v>633</v>
      </c>
      <c r="V634" s="2">
        <v>633</v>
      </c>
    </row>
    <row r="635" spans="3:22" x14ac:dyDescent="0.25">
      <c r="C635" s="2">
        <v>634</v>
      </c>
      <c r="I635" s="2">
        <v>634</v>
      </c>
      <c r="P635" s="2">
        <v>634</v>
      </c>
      <c r="V635" s="2">
        <v>634</v>
      </c>
    </row>
    <row r="636" spans="3:22" x14ac:dyDescent="0.25">
      <c r="C636" s="2">
        <v>635</v>
      </c>
      <c r="I636" s="2">
        <v>635</v>
      </c>
      <c r="P636" s="2">
        <v>635</v>
      </c>
      <c r="V636" s="2">
        <v>635</v>
      </c>
    </row>
    <row r="637" spans="3:22" x14ac:dyDescent="0.25">
      <c r="C637" s="2">
        <v>636</v>
      </c>
      <c r="I637" s="2">
        <v>636</v>
      </c>
      <c r="P637" s="2">
        <v>636</v>
      </c>
      <c r="V637" s="2">
        <v>636</v>
      </c>
    </row>
    <row r="638" spans="3:22" x14ac:dyDescent="0.25">
      <c r="C638" s="2">
        <v>637</v>
      </c>
      <c r="I638" s="2">
        <v>637</v>
      </c>
      <c r="P638" s="2">
        <v>637</v>
      </c>
      <c r="V638" s="2">
        <v>637</v>
      </c>
    </row>
    <row r="639" spans="3:22" x14ac:dyDescent="0.25">
      <c r="C639" s="2">
        <v>638</v>
      </c>
      <c r="I639" s="2">
        <v>638</v>
      </c>
      <c r="P639" s="2">
        <v>638</v>
      </c>
      <c r="V639" s="2">
        <v>638</v>
      </c>
    </row>
    <row r="640" spans="3:22" x14ac:dyDescent="0.25">
      <c r="C640" s="2">
        <v>639</v>
      </c>
      <c r="I640" s="2">
        <v>639</v>
      </c>
      <c r="P640" s="2">
        <v>639</v>
      </c>
      <c r="V640" s="2">
        <v>639</v>
      </c>
    </row>
    <row r="641" spans="3:22" x14ac:dyDescent="0.25">
      <c r="C641" s="2">
        <v>640</v>
      </c>
      <c r="I641" s="2">
        <v>640</v>
      </c>
      <c r="P641" s="2">
        <v>640</v>
      </c>
      <c r="V641" s="2">
        <v>640</v>
      </c>
    </row>
    <row r="642" spans="3:22" x14ac:dyDescent="0.25">
      <c r="C642" s="2">
        <v>641</v>
      </c>
      <c r="I642" s="2">
        <v>641</v>
      </c>
      <c r="P642" s="2">
        <v>641</v>
      </c>
      <c r="V642" s="2">
        <v>641</v>
      </c>
    </row>
    <row r="643" spans="3:22" x14ac:dyDescent="0.25">
      <c r="C643" s="2">
        <v>642</v>
      </c>
      <c r="I643" s="2">
        <v>642</v>
      </c>
      <c r="P643" s="2">
        <v>642</v>
      </c>
      <c r="V643" s="2">
        <v>642</v>
      </c>
    </row>
    <row r="644" spans="3:22" x14ac:dyDescent="0.25">
      <c r="C644" s="2">
        <v>643</v>
      </c>
      <c r="I644" s="2">
        <v>643</v>
      </c>
      <c r="P644" s="2">
        <v>643</v>
      </c>
      <c r="V644" s="2">
        <v>643</v>
      </c>
    </row>
    <row r="645" spans="3:22" x14ac:dyDescent="0.25">
      <c r="C645" s="2">
        <v>644</v>
      </c>
      <c r="I645" s="2">
        <v>644</v>
      </c>
      <c r="P645" s="2">
        <v>644</v>
      </c>
      <c r="V645" s="2">
        <v>644</v>
      </c>
    </row>
    <row r="646" spans="3:22" x14ac:dyDescent="0.25">
      <c r="C646" s="2">
        <v>645</v>
      </c>
      <c r="I646" s="2">
        <v>645</v>
      </c>
      <c r="P646" s="2">
        <v>645</v>
      </c>
      <c r="V646" s="2">
        <v>645</v>
      </c>
    </row>
    <row r="647" spans="3:22" x14ac:dyDescent="0.25">
      <c r="C647" s="2">
        <v>646</v>
      </c>
      <c r="I647" s="2">
        <v>646</v>
      </c>
      <c r="P647" s="2">
        <v>646</v>
      </c>
      <c r="V647" s="2">
        <v>646</v>
      </c>
    </row>
    <row r="648" spans="3:22" x14ac:dyDescent="0.25">
      <c r="C648" s="2">
        <v>647</v>
      </c>
      <c r="I648" s="2">
        <v>647</v>
      </c>
      <c r="P648" s="2">
        <v>647</v>
      </c>
      <c r="V648" s="2">
        <v>647</v>
      </c>
    </row>
    <row r="649" spans="3:22" x14ac:dyDescent="0.25">
      <c r="C649" s="2">
        <v>648</v>
      </c>
      <c r="I649" s="2">
        <v>648</v>
      </c>
      <c r="P649" s="2">
        <v>648</v>
      </c>
      <c r="V649" s="2">
        <v>648</v>
      </c>
    </row>
    <row r="650" spans="3:22" x14ac:dyDescent="0.25">
      <c r="C650" s="2">
        <v>649</v>
      </c>
      <c r="I650" s="2">
        <v>649</v>
      </c>
      <c r="P650" s="2">
        <v>649</v>
      </c>
      <c r="V650" s="2">
        <v>649</v>
      </c>
    </row>
    <row r="651" spans="3:22" x14ac:dyDescent="0.25">
      <c r="C651" s="2">
        <v>650</v>
      </c>
      <c r="I651" s="2">
        <v>650</v>
      </c>
      <c r="P651" s="2">
        <v>650</v>
      </c>
      <c r="V651" s="2">
        <v>650</v>
      </c>
    </row>
    <row r="652" spans="3:22" x14ac:dyDescent="0.25">
      <c r="C652" s="2">
        <v>651</v>
      </c>
      <c r="I652" s="2">
        <v>651</v>
      </c>
      <c r="P652" s="2">
        <v>651</v>
      </c>
      <c r="V652" s="2">
        <v>651</v>
      </c>
    </row>
    <row r="653" spans="3:22" x14ac:dyDescent="0.25">
      <c r="C653" s="2">
        <v>652</v>
      </c>
      <c r="I653" s="2">
        <v>652</v>
      </c>
      <c r="P653" s="2">
        <v>652</v>
      </c>
      <c r="V653" s="2">
        <v>652</v>
      </c>
    </row>
    <row r="654" spans="3:22" x14ac:dyDescent="0.25">
      <c r="C654" s="2">
        <v>653</v>
      </c>
      <c r="I654" s="2">
        <v>653</v>
      </c>
      <c r="P654" s="2">
        <v>653</v>
      </c>
      <c r="V654" s="2">
        <v>653</v>
      </c>
    </row>
    <row r="655" spans="3:22" x14ac:dyDescent="0.25">
      <c r="C655" s="2">
        <v>654</v>
      </c>
      <c r="I655" s="2">
        <v>654</v>
      </c>
      <c r="P655" s="2">
        <v>654</v>
      </c>
      <c r="V655" s="2">
        <v>654</v>
      </c>
    </row>
    <row r="656" spans="3:22" x14ac:dyDescent="0.25">
      <c r="C656" s="2">
        <v>655</v>
      </c>
      <c r="I656" s="2">
        <v>655</v>
      </c>
      <c r="P656" s="2">
        <v>655</v>
      </c>
      <c r="V656" s="2">
        <v>655</v>
      </c>
    </row>
    <row r="657" spans="3:22" x14ac:dyDescent="0.25">
      <c r="C657" s="2">
        <v>656</v>
      </c>
      <c r="I657" s="2">
        <v>656</v>
      </c>
      <c r="P657" s="2">
        <v>656</v>
      </c>
      <c r="V657" s="2">
        <v>656</v>
      </c>
    </row>
    <row r="658" spans="3:22" x14ac:dyDescent="0.25">
      <c r="C658" s="2">
        <v>657</v>
      </c>
      <c r="I658" s="2">
        <v>657</v>
      </c>
      <c r="P658" s="2">
        <v>657</v>
      </c>
      <c r="V658" s="2">
        <v>657</v>
      </c>
    </row>
    <row r="659" spans="3:22" x14ac:dyDescent="0.25">
      <c r="C659" s="2">
        <v>658</v>
      </c>
      <c r="I659" s="2">
        <v>658</v>
      </c>
      <c r="P659" s="2">
        <v>658</v>
      </c>
      <c r="V659" s="2">
        <v>658</v>
      </c>
    </row>
    <row r="660" spans="3:22" x14ac:dyDescent="0.25">
      <c r="C660" s="2">
        <v>659</v>
      </c>
      <c r="I660" s="2">
        <v>659</v>
      </c>
      <c r="P660" s="2">
        <v>659</v>
      </c>
      <c r="V660" s="2">
        <v>659</v>
      </c>
    </row>
    <row r="661" spans="3:22" x14ac:dyDescent="0.25">
      <c r="C661" s="2">
        <v>660</v>
      </c>
      <c r="I661" s="2">
        <v>660</v>
      </c>
      <c r="P661" s="2">
        <v>660</v>
      </c>
      <c r="V661" s="2">
        <v>660</v>
      </c>
    </row>
    <row r="662" spans="3:22" x14ac:dyDescent="0.25">
      <c r="C662" s="2">
        <v>661</v>
      </c>
      <c r="I662" s="2">
        <v>661</v>
      </c>
      <c r="P662" s="2">
        <v>661</v>
      </c>
      <c r="V662" s="2">
        <v>661</v>
      </c>
    </row>
    <row r="663" spans="3:22" x14ac:dyDescent="0.25">
      <c r="C663" s="2">
        <v>662</v>
      </c>
      <c r="I663" s="2">
        <v>662</v>
      </c>
      <c r="P663" s="2">
        <v>662</v>
      </c>
      <c r="V663" s="2">
        <v>662</v>
      </c>
    </row>
    <row r="664" spans="3:22" x14ac:dyDescent="0.25">
      <c r="C664" s="2">
        <v>663</v>
      </c>
      <c r="I664" s="2">
        <v>663</v>
      </c>
      <c r="P664" s="2">
        <v>663</v>
      </c>
      <c r="V664" s="2">
        <v>663</v>
      </c>
    </row>
    <row r="665" spans="3:22" x14ac:dyDescent="0.25">
      <c r="C665" s="2">
        <v>664</v>
      </c>
      <c r="I665" s="2">
        <v>664</v>
      </c>
      <c r="P665" s="2">
        <v>664</v>
      </c>
      <c r="V665" s="2">
        <v>664</v>
      </c>
    </row>
    <row r="666" spans="3:22" x14ac:dyDescent="0.25">
      <c r="C666" s="2">
        <v>665</v>
      </c>
      <c r="I666" s="2">
        <v>665</v>
      </c>
      <c r="P666" s="2">
        <v>665</v>
      </c>
      <c r="V666" s="2">
        <v>665</v>
      </c>
    </row>
    <row r="667" spans="3:22" x14ac:dyDescent="0.25">
      <c r="C667" s="2">
        <v>666</v>
      </c>
      <c r="I667" s="2">
        <v>666</v>
      </c>
      <c r="P667" s="2">
        <v>666</v>
      </c>
      <c r="V667" s="2">
        <v>666</v>
      </c>
    </row>
    <row r="668" spans="3:22" x14ac:dyDescent="0.25">
      <c r="C668" s="2">
        <v>667</v>
      </c>
      <c r="I668" s="2">
        <v>667</v>
      </c>
      <c r="P668" s="2">
        <v>667</v>
      </c>
      <c r="V668" s="2">
        <v>667</v>
      </c>
    </row>
    <row r="669" spans="3:22" x14ac:dyDescent="0.25">
      <c r="C669" s="2">
        <v>668</v>
      </c>
      <c r="I669" s="2">
        <v>668</v>
      </c>
      <c r="P669" s="2">
        <v>668</v>
      </c>
      <c r="V669" s="2">
        <v>668</v>
      </c>
    </row>
    <row r="670" spans="3:22" x14ac:dyDescent="0.25">
      <c r="C670" s="2">
        <v>669</v>
      </c>
      <c r="I670" s="2">
        <v>669</v>
      </c>
      <c r="P670" s="2">
        <v>669</v>
      </c>
      <c r="V670" s="2">
        <v>669</v>
      </c>
    </row>
    <row r="671" spans="3:22" x14ac:dyDescent="0.25">
      <c r="C671" s="2">
        <v>670</v>
      </c>
      <c r="I671" s="2">
        <v>670</v>
      </c>
      <c r="P671" s="2">
        <v>670</v>
      </c>
      <c r="V671" s="2">
        <v>670</v>
      </c>
    </row>
    <row r="672" spans="3:22" x14ac:dyDescent="0.25">
      <c r="C672" s="2">
        <v>671</v>
      </c>
      <c r="I672" s="2">
        <v>671</v>
      </c>
      <c r="P672" s="2">
        <v>671</v>
      </c>
      <c r="V672" s="2">
        <v>671</v>
      </c>
    </row>
    <row r="673" spans="3:22" x14ac:dyDescent="0.25">
      <c r="C673" s="2">
        <v>672</v>
      </c>
      <c r="I673" s="2">
        <v>672</v>
      </c>
      <c r="P673" s="2">
        <v>672</v>
      </c>
      <c r="V673" s="2">
        <v>672</v>
      </c>
    </row>
    <row r="674" spans="3:22" x14ac:dyDescent="0.25">
      <c r="C674" s="2">
        <v>673</v>
      </c>
      <c r="I674" s="2">
        <v>673</v>
      </c>
      <c r="P674" s="2">
        <v>673</v>
      </c>
      <c r="V674" s="2">
        <v>673</v>
      </c>
    </row>
    <row r="675" spans="3:22" x14ac:dyDescent="0.25">
      <c r="C675" s="2">
        <v>674</v>
      </c>
      <c r="I675" s="2">
        <v>674</v>
      </c>
      <c r="P675" s="2">
        <v>674</v>
      </c>
      <c r="V675" s="2">
        <v>674</v>
      </c>
    </row>
    <row r="676" spans="3:22" x14ac:dyDescent="0.25">
      <c r="C676" s="2">
        <v>675</v>
      </c>
      <c r="I676" s="2">
        <v>675</v>
      </c>
      <c r="P676" s="2">
        <v>675</v>
      </c>
      <c r="V676" s="2">
        <v>675</v>
      </c>
    </row>
    <row r="677" spans="3:22" x14ac:dyDescent="0.25">
      <c r="C677" s="2">
        <v>676</v>
      </c>
      <c r="I677" s="2">
        <v>676</v>
      </c>
      <c r="P677" s="2">
        <v>676</v>
      </c>
      <c r="V677" s="2">
        <v>676</v>
      </c>
    </row>
    <row r="678" spans="3:22" x14ac:dyDescent="0.25">
      <c r="C678" s="2">
        <v>677</v>
      </c>
      <c r="I678" s="2">
        <v>677</v>
      </c>
      <c r="P678" s="2">
        <v>677</v>
      </c>
      <c r="V678" s="2">
        <v>677</v>
      </c>
    </row>
    <row r="679" spans="3:22" x14ac:dyDescent="0.25">
      <c r="C679" s="2">
        <v>678</v>
      </c>
      <c r="I679" s="2">
        <v>678</v>
      </c>
      <c r="P679" s="2">
        <v>678</v>
      </c>
      <c r="V679" s="2">
        <v>678</v>
      </c>
    </row>
    <row r="680" spans="3:22" x14ac:dyDescent="0.25">
      <c r="C680" s="2">
        <v>679</v>
      </c>
      <c r="I680" s="2">
        <v>679</v>
      </c>
      <c r="P680" s="2">
        <v>679</v>
      </c>
      <c r="V680" s="2">
        <v>679</v>
      </c>
    </row>
    <row r="681" spans="3:22" x14ac:dyDescent="0.25">
      <c r="C681" s="2">
        <v>680</v>
      </c>
      <c r="I681" s="2">
        <v>680</v>
      </c>
      <c r="P681" s="2">
        <v>680</v>
      </c>
      <c r="V681" s="2">
        <v>680</v>
      </c>
    </row>
    <row r="682" spans="3:22" x14ac:dyDescent="0.25">
      <c r="C682" s="2">
        <v>681</v>
      </c>
      <c r="I682" s="2">
        <v>681</v>
      </c>
      <c r="P682" s="2">
        <v>681</v>
      </c>
      <c r="V682" s="2">
        <v>681</v>
      </c>
    </row>
    <row r="683" spans="3:22" x14ac:dyDescent="0.25">
      <c r="C683" s="2">
        <v>682</v>
      </c>
      <c r="I683" s="2">
        <v>682</v>
      </c>
      <c r="P683" s="2">
        <v>682</v>
      </c>
      <c r="V683" s="2">
        <v>682</v>
      </c>
    </row>
    <row r="684" spans="3:22" x14ac:dyDescent="0.25">
      <c r="C684" s="2">
        <v>683</v>
      </c>
      <c r="I684" s="2">
        <v>683</v>
      </c>
      <c r="P684" s="2">
        <v>683</v>
      </c>
      <c r="V684" s="2">
        <v>683</v>
      </c>
    </row>
    <row r="685" spans="3:22" x14ac:dyDescent="0.25">
      <c r="C685" s="2">
        <v>684</v>
      </c>
      <c r="I685" s="2">
        <v>684</v>
      </c>
      <c r="P685" s="2">
        <v>684</v>
      </c>
      <c r="V685" s="2">
        <v>684</v>
      </c>
    </row>
    <row r="686" spans="3:22" x14ac:dyDescent="0.25">
      <c r="C686" s="2">
        <v>685</v>
      </c>
      <c r="I686" s="2">
        <v>685</v>
      </c>
      <c r="P686" s="2">
        <v>685</v>
      </c>
      <c r="V686" s="2">
        <v>685</v>
      </c>
    </row>
    <row r="687" spans="3:22" x14ac:dyDescent="0.25">
      <c r="C687" s="2">
        <v>686</v>
      </c>
      <c r="I687" s="2">
        <v>686</v>
      </c>
      <c r="P687" s="2">
        <v>686</v>
      </c>
      <c r="V687" s="2">
        <v>686</v>
      </c>
    </row>
    <row r="688" spans="3:22" x14ac:dyDescent="0.25">
      <c r="C688" s="2">
        <v>687</v>
      </c>
      <c r="I688" s="2">
        <v>687</v>
      </c>
      <c r="P688" s="2">
        <v>687</v>
      </c>
      <c r="V688" s="2">
        <v>687</v>
      </c>
    </row>
    <row r="689" spans="3:22" x14ac:dyDescent="0.25">
      <c r="C689" s="2">
        <v>688</v>
      </c>
      <c r="I689" s="2">
        <v>688</v>
      </c>
      <c r="P689" s="2">
        <v>688</v>
      </c>
      <c r="V689" s="2">
        <v>688</v>
      </c>
    </row>
    <row r="690" spans="3:22" x14ac:dyDescent="0.25">
      <c r="C690" s="2">
        <v>689</v>
      </c>
      <c r="I690" s="2">
        <v>689</v>
      </c>
      <c r="P690" s="2">
        <v>689</v>
      </c>
      <c r="V690" s="2">
        <v>689</v>
      </c>
    </row>
    <row r="691" spans="3:22" x14ac:dyDescent="0.25">
      <c r="C691" s="2">
        <v>690</v>
      </c>
      <c r="I691" s="2">
        <v>690</v>
      </c>
      <c r="P691" s="2">
        <v>690</v>
      </c>
      <c r="V691" s="2">
        <v>690</v>
      </c>
    </row>
    <row r="692" spans="3:22" x14ac:dyDescent="0.25">
      <c r="C692" s="2">
        <v>691</v>
      </c>
      <c r="I692" s="2">
        <v>691</v>
      </c>
      <c r="P692" s="2">
        <v>691</v>
      </c>
      <c r="V692" s="2">
        <v>691</v>
      </c>
    </row>
    <row r="693" spans="3:22" x14ac:dyDescent="0.25">
      <c r="C693" s="2">
        <v>692</v>
      </c>
      <c r="I693" s="2">
        <v>692</v>
      </c>
      <c r="P693" s="2">
        <v>692</v>
      </c>
      <c r="V693" s="2">
        <v>692</v>
      </c>
    </row>
    <row r="694" spans="3:22" x14ac:dyDescent="0.25">
      <c r="C694" s="2">
        <v>693</v>
      </c>
      <c r="I694" s="2">
        <v>693</v>
      </c>
      <c r="P694" s="2">
        <v>693</v>
      </c>
      <c r="V694" s="2">
        <v>693</v>
      </c>
    </row>
    <row r="695" spans="3:22" x14ac:dyDescent="0.25">
      <c r="C695" s="2">
        <v>694</v>
      </c>
      <c r="I695" s="2">
        <v>694</v>
      </c>
      <c r="P695" s="2">
        <v>694</v>
      </c>
      <c r="V695" s="2">
        <v>694</v>
      </c>
    </row>
    <row r="696" spans="3:22" x14ac:dyDescent="0.25">
      <c r="C696" s="2">
        <v>695</v>
      </c>
      <c r="I696" s="2">
        <v>695</v>
      </c>
      <c r="P696" s="2">
        <v>695</v>
      </c>
      <c r="V696" s="2">
        <v>695</v>
      </c>
    </row>
    <row r="697" spans="3:22" x14ac:dyDescent="0.25">
      <c r="C697" s="2">
        <v>696</v>
      </c>
      <c r="I697" s="2">
        <v>696</v>
      </c>
      <c r="P697" s="2">
        <v>696</v>
      </c>
      <c r="V697" s="2">
        <v>696</v>
      </c>
    </row>
    <row r="698" spans="3:22" x14ac:dyDescent="0.25">
      <c r="C698" s="2">
        <v>697</v>
      </c>
      <c r="I698" s="2">
        <v>697</v>
      </c>
      <c r="P698" s="2">
        <v>697</v>
      </c>
      <c r="V698" s="2">
        <v>697</v>
      </c>
    </row>
    <row r="699" spans="3:22" x14ac:dyDescent="0.25">
      <c r="C699" s="2">
        <v>698</v>
      </c>
      <c r="I699" s="2">
        <v>698</v>
      </c>
      <c r="P699" s="2">
        <v>698</v>
      </c>
      <c r="V699" s="2">
        <v>698</v>
      </c>
    </row>
    <row r="700" spans="3:22" x14ac:dyDescent="0.25">
      <c r="C700" s="2">
        <v>699</v>
      </c>
      <c r="I700" s="2">
        <v>699</v>
      </c>
      <c r="P700" s="2">
        <v>699</v>
      </c>
      <c r="V700" s="2">
        <v>699</v>
      </c>
    </row>
    <row r="701" spans="3:22" x14ac:dyDescent="0.25">
      <c r="C701" s="2">
        <v>700</v>
      </c>
      <c r="I701" s="2">
        <v>700</v>
      </c>
      <c r="P701" s="2">
        <v>700</v>
      </c>
      <c r="V701" s="2">
        <v>700</v>
      </c>
    </row>
    <row r="702" spans="3:22" x14ac:dyDescent="0.25">
      <c r="C702" s="2">
        <v>701</v>
      </c>
      <c r="I702" s="2">
        <v>701</v>
      </c>
      <c r="P702" s="2">
        <v>701</v>
      </c>
      <c r="V702" s="2">
        <v>701</v>
      </c>
    </row>
    <row r="703" spans="3:22" x14ac:dyDescent="0.25">
      <c r="C703" s="2">
        <v>702</v>
      </c>
      <c r="I703" s="2">
        <v>702</v>
      </c>
      <c r="P703" s="2">
        <v>702</v>
      </c>
      <c r="V703" s="2">
        <v>702</v>
      </c>
    </row>
    <row r="704" spans="3:22" x14ac:dyDescent="0.25">
      <c r="C704" s="2">
        <v>703</v>
      </c>
      <c r="I704" s="2">
        <v>703</v>
      </c>
      <c r="P704" s="2">
        <v>703</v>
      </c>
      <c r="V704" s="2">
        <v>703</v>
      </c>
    </row>
    <row r="705" spans="3:22" x14ac:dyDescent="0.25">
      <c r="C705" s="2">
        <v>704</v>
      </c>
      <c r="I705" s="2">
        <v>704</v>
      </c>
      <c r="P705" s="2">
        <v>704</v>
      </c>
      <c r="V705" s="2">
        <v>704</v>
      </c>
    </row>
    <row r="706" spans="3:22" x14ac:dyDescent="0.25">
      <c r="C706" s="2">
        <v>705</v>
      </c>
      <c r="I706" s="2">
        <v>705</v>
      </c>
      <c r="P706" s="2">
        <v>705</v>
      </c>
      <c r="V706" s="2">
        <v>705</v>
      </c>
    </row>
    <row r="707" spans="3:22" x14ac:dyDescent="0.25">
      <c r="C707" s="2">
        <v>706</v>
      </c>
      <c r="I707" s="2">
        <v>706</v>
      </c>
      <c r="P707" s="2">
        <v>706</v>
      </c>
      <c r="V707" s="2">
        <v>706</v>
      </c>
    </row>
    <row r="708" spans="3:22" x14ac:dyDescent="0.25">
      <c r="C708" s="2">
        <v>707</v>
      </c>
      <c r="I708" s="2">
        <v>707</v>
      </c>
      <c r="P708" s="2">
        <v>707</v>
      </c>
      <c r="V708" s="2">
        <v>707</v>
      </c>
    </row>
    <row r="709" spans="3:22" x14ac:dyDescent="0.25">
      <c r="C709" s="2">
        <v>708</v>
      </c>
      <c r="I709" s="2">
        <v>708</v>
      </c>
      <c r="P709" s="2">
        <v>708</v>
      </c>
      <c r="V709" s="2">
        <v>708</v>
      </c>
    </row>
    <row r="710" spans="3:22" x14ac:dyDescent="0.25">
      <c r="C710" s="2">
        <v>709</v>
      </c>
      <c r="I710" s="2">
        <v>709</v>
      </c>
      <c r="P710" s="2">
        <v>709</v>
      </c>
      <c r="V710" s="2">
        <v>709</v>
      </c>
    </row>
    <row r="711" spans="3:22" x14ac:dyDescent="0.25">
      <c r="C711" s="2">
        <v>710</v>
      </c>
      <c r="I711" s="2">
        <v>710</v>
      </c>
      <c r="P711" s="2">
        <v>710</v>
      </c>
      <c r="V711" s="2">
        <v>710</v>
      </c>
    </row>
    <row r="712" spans="3:22" x14ac:dyDescent="0.25">
      <c r="C712" s="2">
        <v>711</v>
      </c>
      <c r="I712" s="2">
        <v>711</v>
      </c>
      <c r="P712" s="2">
        <v>711</v>
      </c>
      <c r="V712" s="2">
        <v>711</v>
      </c>
    </row>
    <row r="713" spans="3:22" x14ac:dyDescent="0.25">
      <c r="C713" s="2">
        <v>712</v>
      </c>
      <c r="I713" s="2">
        <v>712</v>
      </c>
      <c r="P713" s="2">
        <v>712</v>
      </c>
      <c r="V713" s="2">
        <v>712</v>
      </c>
    </row>
    <row r="714" spans="3:22" x14ac:dyDescent="0.25">
      <c r="C714" s="2">
        <v>713</v>
      </c>
      <c r="I714" s="2">
        <v>713</v>
      </c>
      <c r="P714" s="2">
        <v>713</v>
      </c>
      <c r="V714" s="2">
        <v>713</v>
      </c>
    </row>
    <row r="715" spans="3:22" x14ac:dyDescent="0.25">
      <c r="C715" s="2">
        <v>714</v>
      </c>
      <c r="I715" s="2">
        <v>714</v>
      </c>
      <c r="P715" s="2">
        <v>714</v>
      </c>
      <c r="V715" s="2">
        <v>714</v>
      </c>
    </row>
    <row r="716" spans="3:22" x14ac:dyDescent="0.25">
      <c r="C716" s="2">
        <v>715</v>
      </c>
      <c r="I716" s="2">
        <v>715</v>
      </c>
      <c r="P716" s="2">
        <v>715</v>
      </c>
      <c r="V716" s="2">
        <v>715</v>
      </c>
    </row>
    <row r="717" spans="3:22" x14ac:dyDescent="0.25">
      <c r="C717" s="2">
        <v>716</v>
      </c>
      <c r="I717" s="2">
        <v>716</v>
      </c>
      <c r="P717" s="2">
        <v>716</v>
      </c>
      <c r="V717" s="2">
        <v>716</v>
      </c>
    </row>
    <row r="718" spans="3:22" x14ac:dyDescent="0.25">
      <c r="C718" s="2">
        <v>717</v>
      </c>
      <c r="I718" s="2">
        <v>717</v>
      </c>
      <c r="P718" s="2">
        <v>717</v>
      </c>
      <c r="V718" s="2">
        <v>717</v>
      </c>
    </row>
    <row r="719" spans="3:22" x14ac:dyDescent="0.25">
      <c r="C719" s="2">
        <v>718</v>
      </c>
      <c r="I719" s="2">
        <v>718</v>
      </c>
      <c r="P719" s="2">
        <v>718</v>
      </c>
      <c r="V719" s="2">
        <v>718</v>
      </c>
    </row>
    <row r="720" spans="3:22" x14ac:dyDescent="0.25">
      <c r="C720" s="2">
        <v>719</v>
      </c>
      <c r="I720" s="2">
        <v>719</v>
      </c>
      <c r="P720" s="2">
        <v>719</v>
      </c>
      <c r="V720" s="2">
        <v>719</v>
      </c>
    </row>
    <row r="721" spans="3:22" x14ac:dyDescent="0.25">
      <c r="C721" s="2">
        <v>720</v>
      </c>
      <c r="I721" s="2">
        <v>720</v>
      </c>
      <c r="P721" s="2">
        <v>720</v>
      </c>
      <c r="V721" s="2">
        <v>720</v>
      </c>
    </row>
    <row r="722" spans="3:22" x14ac:dyDescent="0.25">
      <c r="C722" s="2">
        <v>721</v>
      </c>
      <c r="I722" s="2">
        <v>721</v>
      </c>
      <c r="P722" s="2">
        <v>721</v>
      </c>
      <c r="V722" s="2">
        <v>721</v>
      </c>
    </row>
    <row r="723" spans="3:22" x14ac:dyDescent="0.25">
      <c r="C723" s="2">
        <v>722</v>
      </c>
      <c r="I723" s="2">
        <v>722</v>
      </c>
      <c r="P723" s="2">
        <v>722</v>
      </c>
      <c r="V723" s="2">
        <v>722</v>
      </c>
    </row>
    <row r="724" spans="3:22" x14ac:dyDescent="0.25">
      <c r="C724" s="2">
        <v>723</v>
      </c>
      <c r="I724" s="2">
        <v>723</v>
      </c>
      <c r="P724" s="2">
        <v>723</v>
      </c>
      <c r="V724" s="2">
        <v>723</v>
      </c>
    </row>
    <row r="725" spans="3:22" x14ac:dyDescent="0.25">
      <c r="C725" s="2">
        <v>724</v>
      </c>
      <c r="I725" s="2">
        <v>724</v>
      </c>
      <c r="P725" s="2">
        <v>724</v>
      </c>
      <c r="V725" s="2">
        <v>724</v>
      </c>
    </row>
    <row r="726" spans="3:22" x14ac:dyDescent="0.25">
      <c r="C726" s="2">
        <v>725</v>
      </c>
      <c r="I726" s="2">
        <v>725</v>
      </c>
      <c r="P726" s="2">
        <v>725</v>
      </c>
      <c r="V726" s="2">
        <v>725</v>
      </c>
    </row>
    <row r="727" spans="3:22" x14ac:dyDescent="0.25">
      <c r="C727" s="2">
        <v>726</v>
      </c>
      <c r="I727" s="2">
        <v>726</v>
      </c>
      <c r="P727" s="2">
        <v>726</v>
      </c>
      <c r="V727" s="2">
        <v>726</v>
      </c>
    </row>
    <row r="728" spans="3:22" x14ac:dyDescent="0.25">
      <c r="C728" s="2">
        <v>727</v>
      </c>
      <c r="I728" s="2">
        <v>727</v>
      </c>
      <c r="P728" s="2">
        <v>727</v>
      </c>
      <c r="V728" s="2">
        <v>727</v>
      </c>
    </row>
    <row r="729" spans="3:22" x14ac:dyDescent="0.25">
      <c r="C729" s="2">
        <v>728</v>
      </c>
      <c r="I729" s="2">
        <v>728</v>
      </c>
      <c r="P729" s="2">
        <v>728</v>
      </c>
      <c r="V729" s="2">
        <v>728</v>
      </c>
    </row>
    <row r="730" spans="3:22" x14ac:dyDescent="0.25">
      <c r="C730" s="2">
        <v>729</v>
      </c>
      <c r="I730" s="2">
        <v>729</v>
      </c>
      <c r="P730" s="2">
        <v>729</v>
      </c>
      <c r="V730" s="2">
        <v>729</v>
      </c>
    </row>
    <row r="731" spans="3:22" x14ac:dyDescent="0.25">
      <c r="C731" s="2">
        <v>730</v>
      </c>
      <c r="I731" s="2">
        <v>730</v>
      </c>
      <c r="P731" s="2">
        <v>730</v>
      </c>
      <c r="V731" s="2">
        <v>730</v>
      </c>
    </row>
    <row r="732" spans="3:22" x14ac:dyDescent="0.25">
      <c r="C732" s="2">
        <v>731</v>
      </c>
      <c r="I732" s="2">
        <v>731</v>
      </c>
      <c r="P732" s="2">
        <v>731</v>
      </c>
      <c r="V732" s="2">
        <v>731</v>
      </c>
    </row>
    <row r="733" spans="3:22" x14ac:dyDescent="0.25">
      <c r="C733" s="2">
        <v>732</v>
      </c>
      <c r="I733" s="2">
        <v>732</v>
      </c>
      <c r="P733" s="2">
        <v>732</v>
      </c>
      <c r="V733" s="2">
        <v>732</v>
      </c>
    </row>
    <row r="734" spans="3:22" x14ac:dyDescent="0.25">
      <c r="C734" s="2">
        <v>733</v>
      </c>
      <c r="I734" s="2">
        <v>733</v>
      </c>
      <c r="P734" s="2">
        <v>733</v>
      </c>
      <c r="V734" s="2">
        <v>733</v>
      </c>
    </row>
    <row r="735" spans="3:22" x14ac:dyDescent="0.25">
      <c r="C735" s="2">
        <v>734</v>
      </c>
      <c r="I735" s="2">
        <v>734</v>
      </c>
      <c r="P735" s="2">
        <v>734</v>
      </c>
      <c r="V735" s="2">
        <v>734</v>
      </c>
    </row>
    <row r="736" spans="3:22" x14ac:dyDescent="0.25">
      <c r="C736" s="2">
        <v>735</v>
      </c>
      <c r="I736" s="2">
        <v>735</v>
      </c>
      <c r="P736" s="2">
        <v>735</v>
      </c>
      <c r="V736" s="2">
        <v>735</v>
      </c>
    </row>
    <row r="737" spans="3:22" x14ac:dyDescent="0.25">
      <c r="C737" s="2">
        <v>736</v>
      </c>
      <c r="I737" s="2">
        <v>736</v>
      </c>
      <c r="P737" s="2">
        <v>736</v>
      </c>
      <c r="V737" s="2">
        <v>736</v>
      </c>
    </row>
    <row r="738" spans="3:22" x14ac:dyDescent="0.25">
      <c r="C738" s="2">
        <v>737</v>
      </c>
      <c r="I738" s="2">
        <v>737</v>
      </c>
      <c r="P738" s="2">
        <v>737</v>
      </c>
      <c r="V738" s="2">
        <v>737</v>
      </c>
    </row>
    <row r="739" spans="3:22" x14ac:dyDescent="0.25">
      <c r="C739" s="2">
        <v>738</v>
      </c>
      <c r="I739" s="2">
        <v>738</v>
      </c>
      <c r="P739" s="2">
        <v>738</v>
      </c>
      <c r="V739" s="2">
        <v>738</v>
      </c>
    </row>
    <row r="740" spans="3:22" x14ac:dyDescent="0.25">
      <c r="C740" s="2">
        <v>739</v>
      </c>
      <c r="I740" s="2">
        <v>739</v>
      </c>
      <c r="P740" s="2">
        <v>739</v>
      </c>
      <c r="V740" s="2">
        <v>739</v>
      </c>
    </row>
    <row r="741" spans="3:22" x14ac:dyDescent="0.25">
      <c r="C741" s="2">
        <v>740</v>
      </c>
      <c r="I741" s="2">
        <v>740</v>
      </c>
      <c r="P741" s="2">
        <v>740</v>
      </c>
      <c r="V741" s="2">
        <v>740</v>
      </c>
    </row>
    <row r="742" spans="3:22" x14ac:dyDescent="0.25">
      <c r="C742" s="2">
        <v>741</v>
      </c>
      <c r="I742" s="2">
        <v>741</v>
      </c>
      <c r="P742" s="2">
        <v>741</v>
      </c>
      <c r="V742" s="2">
        <v>741</v>
      </c>
    </row>
    <row r="743" spans="3:22" x14ac:dyDescent="0.25">
      <c r="C743" s="2">
        <v>742</v>
      </c>
      <c r="I743" s="2">
        <v>742</v>
      </c>
      <c r="P743" s="2">
        <v>742</v>
      </c>
      <c r="V743" s="2">
        <v>742</v>
      </c>
    </row>
    <row r="744" spans="3:22" x14ac:dyDescent="0.25">
      <c r="C744" s="2">
        <v>743</v>
      </c>
      <c r="I744" s="2">
        <v>743</v>
      </c>
      <c r="P744" s="2">
        <v>743</v>
      </c>
      <c r="V744" s="2">
        <v>743</v>
      </c>
    </row>
    <row r="745" spans="3:22" x14ac:dyDescent="0.25">
      <c r="C745" s="2">
        <v>744</v>
      </c>
      <c r="I745" s="2">
        <v>744</v>
      </c>
      <c r="P745" s="2">
        <v>744</v>
      </c>
      <c r="V745" s="2">
        <v>744</v>
      </c>
    </row>
    <row r="746" spans="3:22" x14ac:dyDescent="0.25">
      <c r="C746" s="2">
        <v>745</v>
      </c>
      <c r="I746" s="2">
        <v>745</v>
      </c>
      <c r="P746" s="2">
        <v>745</v>
      </c>
      <c r="V746" s="2">
        <v>745</v>
      </c>
    </row>
    <row r="747" spans="3:22" x14ac:dyDescent="0.25">
      <c r="C747" s="2">
        <v>746</v>
      </c>
      <c r="I747" s="2">
        <v>746</v>
      </c>
      <c r="P747" s="2">
        <v>746</v>
      </c>
      <c r="V747" s="2">
        <v>746</v>
      </c>
    </row>
    <row r="748" spans="3:22" x14ac:dyDescent="0.25">
      <c r="C748" s="2">
        <v>747</v>
      </c>
      <c r="I748" s="2">
        <v>747</v>
      </c>
      <c r="P748" s="2">
        <v>747</v>
      </c>
      <c r="V748" s="2">
        <v>747</v>
      </c>
    </row>
    <row r="749" spans="3:22" x14ac:dyDescent="0.25">
      <c r="C749" s="2">
        <v>748</v>
      </c>
      <c r="I749" s="2">
        <v>748</v>
      </c>
      <c r="P749" s="2">
        <v>748</v>
      </c>
      <c r="V749" s="2">
        <v>748</v>
      </c>
    </row>
    <row r="750" spans="3:22" x14ac:dyDescent="0.25">
      <c r="C750" s="2">
        <v>749</v>
      </c>
      <c r="I750" s="2">
        <v>749</v>
      </c>
      <c r="P750" s="2">
        <v>749</v>
      </c>
      <c r="V750" s="2">
        <v>749</v>
      </c>
    </row>
    <row r="751" spans="3:22" x14ac:dyDescent="0.25">
      <c r="C751" s="2">
        <v>750</v>
      </c>
      <c r="I751" s="2">
        <v>750</v>
      </c>
      <c r="P751" s="2">
        <v>750</v>
      </c>
      <c r="V751" s="2">
        <v>750</v>
      </c>
    </row>
    <row r="752" spans="3:22" x14ac:dyDescent="0.25">
      <c r="C752" s="2">
        <v>751</v>
      </c>
      <c r="I752" s="2">
        <v>751</v>
      </c>
      <c r="P752" s="2">
        <v>751</v>
      </c>
      <c r="V752" s="2">
        <v>751</v>
      </c>
    </row>
    <row r="753" spans="3:22" x14ac:dyDescent="0.25">
      <c r="C753" s="2">
        <v>752</v>
      </c>
      <c r="I753" s="2">
        <v>752</v>
      </c>
      <c r="P753" s="2">
        <v>752</v>
      </c>
      <c r="V753" s="2">
        <v>752</v>
      </c>
    </row>
    <row r="754" spans="3:22" x14ac:dyDescent="0.25">
      <c r="C754" s="2">
        <v>753</v>
      </c>
      <c r="I754" s="2">
        <v>753</v>
      </c>
      <c r="P754" s="2">
        <v>753</v>
      </c>
      <c r="V754" s="2">
        <v>753</v>
      </c>
    </row>
    <row r="755" spans="3:22" x14ac:dyDescent="0.25">
      <c r="C755" s="2">
        <v>754</v>
      </c>
      <c r="I755" s="2">
        <v>754</v>
      </c>
      <c r="P755" s="2">
        <v>754</v>
      </c>
      <c r="V755" s="2">
        <v>754</v>
      </c>
    </row>
    <row r="756" spans="3:22" x14ac:dyDescent="0.25">
      <c r="C756" s="2">
        <v>755</v>
      </c>
      <c r="I756" s="2">
        <v>755</v>
      </c>
      <c r="P756" s="2">
        <v>755</v>
      </c>
      <c r="V756" s="2">
        <v>755</v>
      </c>
    </row>
    <row r="757" spans="3:22" x14ac:dyDescent="0.25">
      <c r="C757" s="2">
        <v>756</v>
      </c>
      <c r="I757" s="2">
        <v>756</v>
      </c>
      <c r="P757" s="2">
        <v>756</v>
      </c>
      <c r="V757" s="2">
        <v>756</v>
      </c>
    </row>
    <row r="758" spans="3:22" x14ac:dyDescent="0.25">
      <c r="C758" s="2">
        <v>757</v>
      </c>
      <c r="I758" s="2">
        <v>757</v>
      </c>
      <c r="P758" s="2">
        <v>757</v>
      </c>
      <c r="V758" s="2">
        <v>757</v>
      </c>
    </row>
    <row r="759" spans="3:22" x14ac:dyDescent="0.25">
      <c r="C759" s="2">
        <v>758</v>
      </c>
      <c r="I759" s="2">
        <v>758</v>
      </c>
      <c r="P759" s="2">
        <v>758</v>
      </c>
      <c r="V759" s="2">
        <v>758</v>
      </c>
    </row>
    <row r="760" spans="3:22" x14ac:dyDescent="0.25">
      <c r="C760" s="2">
        <v>759</v>
      </c>
      <c r="I760" s="2">
        <v>759</v>
      </c>
      <c r="P760" s="2">
        <v>759</v>
      </c>
      <c r="V760" s="2">
        <v>759</v>
      </c>
    </row>
    <row r="761" spans="3:22" x14ac:dyDescent="0.25">
      <c r="C761" s="2">
        <v>760</v>
      </c>
      <c r="I761" s="2">
        <v>760</v>
      </c>
      <c r="P761" s="2">
        <v>760</v>
      </c>
      <c r="V761" s="2">
        <v>760</v>
      </c>
    </row>
    <row r="762" spans="3:22" x14ac:dyDescent="0.25">
      <c r="C762" s="2">
        <v>761</v>
      </c>
      <c r="I762" s="2">
        <v>761</v>
      </c>
      <c r="P762" s="2">
        <v>761</v>
      </c>
      <c r="V762" s="2">
        <v>761</v>
      </c>
    </row>
    <row r="763" spans="3:22" x14ac:dyDescent="0.25">
      <c r="C763" s="2">
        <v>762</v>
      </c>
      <c r="I763" s="2">
        <v>762</v>
      </c>
      <c r="P763" s="2">
        <v>762</v>
      </c>
      <c r="V763" s="2">
        <v>762</v>
      </c>
    </row>
    <row r="764" spans="3:22" x14ac:dyDescent="0.25">
      <c r="C764" s="2">
        <v>763</v>
      </c>
      <c r="I764" s="2">
        <v>763</v>
      </c>
      <c r="P764" s="2">
        <v>763</v>
      </c>
      <c r="V764" s="2">
        <v>763</v>
      </c>
    </row>
    <row r="765" spans="3:22" x14ac:dyDescent="0.25">
      <c r="C765" s="2">
        <v>764</v>
      </c>
      <c r="I765" s="2">
        <v>764</v>
      </c>
      <c r="P765" s="2">
        <v>764</v>
      </c>
      <c r="V765" s="2">
        <v>764</v>
      </c>
    </row>
    <row r="766" spans="3:22" x14ac:dyDescent="0.25">
      <c r="C766" s="2">
        <v>765</v>
      </c>
      <c r="I766" s="2">
        <v>765</v>
      </c>
      <c r="P766" s="2">
        <v>765</v>
      </c>
      <c r="V766" s="2">
        <v>765</v>
      </c>
    </row>
    <row r="767" spans="3:22" x14ac:dyDescent="0.25">
      <c r="C767" s="2">
        <v>766</v>
      </c>
      <c r="I767" s="2">
        <v>766</v>
      </c>
      <c r="P767" s="2">
        <v>766</v>
      </c>
      <c r="V767" s="2">
        <v>766</v>
      </c>
    </row>
    <row r="768" spans="3:22" x14ac:dyDescent="0.25">
      <c r="C768" s="2">
        <v>767</v>
      </c>
      <c r="I768" s="2">
        <v>767</v>
      </c>
      <c r="P768" s="2">
        <v>767</v>
      </c>
      <c r="V768" s="2">
        <v>767</v>
      </c>
    </row>
    <row r="769" spans="3:22" x14ac:dyDescent="0.25">
      <c r="C769" s="2">
        <v>768</v>
      </c>
      <c r="I769" s="2">
        <v>768</v>
      </c>
      <c r="P769" s="2">
        <v>768</v>
      </c>
      <c r="V769" s="2">
        <v>768</v>
      </c>
    </row>
    <row r="770" spans="3:22" x14ac:dyDescent="0.25">
      <c r="C770" s="2">
        <v>769</v>
      </c>
      <c r="I770" s="2">
        <v>769</v>
      </c>
      <c r="P770" s="2">
        <v>769</v>
      </c>
      <c r="V770" s="2">
        <v>769</v>
      </c>
    </row>
    <row r="771" spans="3:22" x14ac:dyDescent="0.25">
      <c r="C771" s="2">
        <v>770</v>
      </c>
      <c r="I771" s="2">
        <v>770</v>
      </c>
      <c r="P771" s="2">
        <v>770</v>
      </c>
      <c r="V771" s="2">
        <v>770</v>
      </c>
    </row>
    <row r="772" spans="3:22" x14ac:dyDescent="0.25">
      <c r="C772" s="2">
        <v>771</v>
      </c>
      <c r="I772" s="2">
        <v>771</v>
      </c>
      <c r="P772" s="2">
        <v>771</v>
      </c>
      <c r="V772" s="2">
        <v>771</v>
      </c>
    </row>
    <row r="773" spans="3:22" x14ac:dyDescent="0.25">
      <c r="C773" s="2">
        <v>772</v>
      </c>
      <c r="I773" s="2">
        <v>772</v>
      </c>
      <c r="P773" s="2">
        <v>772</v>
      </c>
      <c r="V773" s="2">
        <v>772</v>
      </c>
    </row>
    <row r="774" spans="3:22" x14ac:dyDescent="0.25">
      <c r="C774" s="2">
        <v>773</v>
      </c>
      <c r="I774" s="2">
        <v>773</v>
      </c>
      <c r="P774" s="2">
        <v>773</v>
      </c>
      <c r="V774" s="2">
        <v>773</v>
      </c>
    </row>
    <row r="775" spans="3:22" x14ac:dyDescent="0.25">
      <c r="C775" s="2">
        <v>774</v>
      </c>
      <c r="I775" s="2">
        <v>774</v>
      </c>
      <c r="P775" s="2">
        <v>774</v>
      </c>
      <c r="V775" s="2">
        <v>774</v>
      </c>
    </row>
    <row r="776" spans="3:22" x14ac:dyDescent="0.25">
      <c r="C776" s="2">
        <v>775</v>
      </c>
      <c r="I776" s="2">
        <v>775</v>
      </c>
      <c r="P776" s="2">
        <v>775</v>
      </c>
      <c r="V776" s="2">
        <v>775</v>
      </c>
    </row>
    <row r="777" spans="3:22" x14ac:dyDescent="0.25">
      <c r="C777" s="2">
        <v>776</v>
      </c>
      <c r="I777" s="2">
        <v>776</v>
      </c>
      <c r="P777" s="2">
        <v>776</v>
      </c>
      <c r="V777" s="2">
        <v>776</v>
      </c>
    </row>
    <row r="778" spans="3:22" x14ac:dyDescent="0.25">
      <c r="C778" s="2">
        <v>777</v>
      </c>
      <c r="I778" s="2">
        <v>777</v>
      </c>
      <c r="P778" s="2">
        <v>777</v>
      </c>
      <c r="V778" s="2">
        <v>777</v>
      </c>
    </row>
    <row r="779" spans="3:22" x14ac:dyDescent="0.25">
      <c r="C779" s="2">
        <v>778</v>
      </c>
      <c r="I779" s="2">
        <v>778</v>
      </c>
      <c r="P779" s="2">
        <v>778</v>
      </c>
      <c r="V779" s="2">
        <v>778</v>
      </c>
    </row>
    <row r="780" spans="3:22" x14ac:dyDescent="0.25">
      <c r="C780" s="2">
        <v>779</v>
      </c>
      <c r="I780" s="2">
        <v>779</v>
      </c>
      <c r="P780" s="2">
        <v>779</v>
      </c>
      <c r="V780" s="2">
        <v>779</v>
      </c>
    </row>
    <row r="781" spans="3:22" x14ac:dyDescent="0.25">
      <c r="C781" s="2">
        <v>780</v>
      </c>
      <c r="I781" s="2">
        <v>780</v>
      </c>
      <c r="P781" s="2">
        <v>780</v>
      </c>
      <c r="V781" s="2">
        <v>780</v>
      </c>
    </row>
    <row r="782" spans="3:22" x14ac:dyDescent="0.25">
      <c r="C782" s="2">
        <v>781</v>
      </c>
      <c r="I782" s="2">
        <v>781</v>
      </c>
      <c r="P782" s="2">
        <v>781</v>
      </c>
      <c r="V782" s="2">
        <v>781</v>
      </c>
    </row>
    <row r="783" spans="3:22" x14ac:dyDescent="0.25">
      <c r="C783" s="2">
        <v>782</v>
      </c>
      <c r="I783" s="2">
        <v>782</v>
      </c>
      <c r="P783" s="2">
        <v>782</v>
      </c>
      <c r="V783" s="2">
        <v>782</v>
      </c>
    </row>
    <row r="784" spans="3:22" x14ac:dyDescent="0.25">
      <c r="C784" s="2">
        <v>783</v>
      </c>
      <c r="I784" s="2">
        <v>783</v>
      </c>
      <c r="P784" s="2">
        <v>783</v>
      </c>
      <c r="V784" s="2">
        <v>783</v>
      </c>
    </row>
    <row r="785" spans="3:22" x14ac:dyDescent="0.25">
      <c r="C785" s="2">
        <v>784</v>
      </c>
      <c r="I785" s="2">
        <v>784</v>
      </c>
      <c r="P785" s="2">
        <v>784</v>
      </c>
      <c r="V785" s="2">
        <v>784</v>
      </c>
    </row>
    <row r="786" spans="3:22" x14ac:dyDescent="0.25">
      <c r="C786" s="2">
        <v>785</v>
      </c>
      <c r="I786" s="2">
        <v>785</v>
      </c>
      <c r="P786" s="2">
        <v>785</v>
      </c>
      <c r="V786" s="2">
        <v>785</v>
      </c>
    </row>
    <row r="787" spans="3:22" x14ac:dyDescent="0.25">
      <c r="C787" s="2">
        <v>786</v>
      </c>
      <c r="I787" s="2">
        <v>786</v>
      </c>
      <c r="P787" s="2">
        <v>786</v>
      </c>
      <c r="V787" s="2">
        <v>786</v>
      </c>
    </row>
    <row r="788" spans="3:22" x14ac:dyDescent="0.25">
      <c r="C788" s="2">
        <v>787</v>
      </c>
      <c r="I788" s="2">
        <v>787</v>
      </c>
      <c r="P788" s="2">
        <v>787</v>
      </c>
      <c r="V788" s="2">
        <v>787</v>
      </c>
    </row>
    <row r="789" spans="3:22" x14ac:dyDescent="0.25">
      <c r="C789" s="2">
        <v>788</v>
      </c>
      <c r="I789" s="2">
        <v>788</v>
      </c>
      <c r="P789" s="2">
        <v>788</v>
      </c>
      <c r="V789" s="2">
        <v>788</v>
      </c>
    </row>
    <row r="790" spans="3:22" x14ac:dyDescent="0.25">
      <c r="C790" s="2">
        <v>789</v>
      </c>
      <c r="I790" s="2">
        <v>789</v>
      </c>
      <c r="P790" s="2">
        <v>789</v>
      </c>
      <c r="V790" s="2">
        <v>789</v>
      </c>
    </row>
    <row r="791" spans="3:22" x14ac:dyDescent="0.25">
      <c r="C791" s="2">
        <v>790</v>
      </c>
      <c r="I791" s="2">
        <v>790</v>
      </c>
      <c r="P791" s="2">
        <v>790</v>
      </c>
      <c r="V791" s="2">
        <v>790</v>
      </c>
    </row>
    <row r="792" spans="3:22" x14ac:dyDescent="0.25">
      <c r="C792" s="2">
        <v>791</v>
      </c>
      <c r="I792" s="2">
        <v>791</v>
      </c>
      <c r="P792" s="2">
        <v>791</v>
      </c>
      <c r="V792" s="2">
        <v>791</v>
      </c>
    </row>
    <row r="793" spans="3:22" x14ac:dyDescent="0.25">
      <c r="C793" s="2">
        <v>792</v>
      </c>
      <c r="I793" s="2">
        <v>792</v>
      </c>
      <c r="P793" s="2">
        <v>792</v>
      </c>
      <c r="V793" s="2">
        <v>792</v>
      </c>
    </row>
    <row r="794" spans="3:22" x14ac:dyDescent="0.25">
      <c r="C794" s="2">
        <v>793</v>
      </c>
      <c r="I794" s="2">
        <v>793</v>
      </c>
      <c r="P794" s="2">
        <v>793</v>
      </c>
      <c r="V794" s="2">
        <v>793</v>
      </c>
    </row>
    <row r="795" spans="3:22" x14ac:dyDescent="0.25">
      <c r="C795" s="2">
        <v>794</v>
      </c>
      <c r="I795" s="2">
        <v>794</v>
      </c>
      <c r="P795" s="2">
        <v>794</v>
      </c>
      <c r="V795" s="2">
        <v>794</v>
      </c>
    </row>
    <row r="796" spans="3:22" x14ac:dyDescent="0.25">
      <c r="C796" s="2">
        <v>795</v>
      </c>
      <c r="I796" s="2">
        <v>795</v>
      </c>
      <c r="P796" s="2">
        <v>795</v>
      </c>
      <c r="V796" s="2">
        <v>795</v>
      </c>
    </row>
    <row r="797" spans="3:22" x14ac:dyDescent="0.25">
      <c r="C797" s="2">
        <v>796</v>
      </c>
      <c r="I797" s="2">
        <v>796</v>
      </c>
      <c r="P797" s="2">
        <v>796</v>
      </c>
      <c r="V797" s="2">
        <v>796</v>
      </c>
    </row>
    <row r="798" spans="3:22" x14ac:dyDescent="0.25">
      <c r="C798" s="2">
        <v>797</v>
      </c>
      <c r="I798" s="2">
        <v>797</v>
      </c>
      <c r="P798" s="2">
        <v>797</v>
      </c>
      <c r="V798" s="2">
        <v>797</v>
      </c>
    </row>
    <row r="799" spans="3:22" x14ac:dyDescent="0.25">
      <c r="C799" s="2">
        <v>798</v>
      </c>
      <c r="I799" s="2">
        <v>798</v>
      </c>
      <c r="P799" s="2">
        <v>798</v>
      </c>
      <c r="V799" s="2">
        <v>798</v>
      </c>
    </row>
    <row r="800" spans="3:22" x14ac:dyDescent="0.25">
      <c r="C800" s="2">
        <v>799</v>
      </c>
      <c r="I800" s="2">
        <v>799</v>
      </c>
      <c r="P800" s="2">
        <v>799</v>
      </c>
      <c r="V800" s="2">
        <v>799</v>
      </c>
    </row>
    <row r="801" spans="3:22" x14ac:dyDescent="0.25">
      <c r="C801" s="2">
        <v>800</v>
      </c>
      <c r="I801" s="2">
        <v>800</v>
      </c>
      <c r="P801" s="2">
        <v>800</v>
      </c>
      <c r="V801" s="2">
        <v>800</v>
      </c>
    </row>
    <row r="802" spans="3:22" x14ac:dyDescent="0.25">
      <c r="C802" s="2">
        <v>801</v>
      </c>
      <c r="I802" s="2">
        <v>801</v>
      </c>
      <c r="P802" s="2">
        <v>801</v>
      </c>
      <c r="V802" s="2">
        <v>801</v>
      </c>
    </row>
    <row r="803" spans="3:22" x14ac:dyDescent="0.25">
      <c r="C803" s="2">
        <v>802</v>
      </c>
      <c r="I803" s="2">
        <v>802</v>
      </c>
      <c r="P803" s="2">
        <v>802</v>
      </c>
      <c r="V803" s="2">
        <v>802</v>
      </c>
    </row>
    <row r="804" spans="3:22" x14ac:dyDescent="0.25">
      <c r="C804" s="2">
        <v>803</v>
      </c>
      <c r="I804" s="2">
        <v>803</v>
      </c>
      <c r="P804" s="2">
        <v>803</v>
      </c>
      <c r="V804" s="2">
        <v>803</v>
      </c>
    </row>
    <row r="805" spans="3:22" x14ac:dyDescent="0.25">
      <c r="C805" s="2">
        <v>804</v>
      </c>
      <c r="I805" s="2">
        <v>804</v>
      </c>
      <c r="P805" s="2">
        <v>804</v>
      </c>
      <c r="V805" s="2">
        <v>804</v>
      </c>
    </row>
    <row r="806" spans="3:22" x14ac:dyDescent="0.25">
      <c r="C806" s="2">
        <v>805</v>
      </c>
      <c r="I806" s="2">
        <v>805</v>
      </c>
      <c r="P806" s="2">
        <v>805</v>
      </c>
      <c r="V806" s="2">
        <v>805</v>
      </c>
    </row>
    <row r="807" spans="3:22" x14ac:dyDescent="0.25">
      <c r="C807" s="2">
        <v>806</v>
      </c>
      <c r="I807" s="2">
        <v>806</v>
      </c>
      <c r="P807" s="2">
        <v>806</v>
      </c>
      <c r="V807" s="2">
        <v>806</v>
      </c>
    </row>
    <row r="808" spans="3:22" x14ac:dyDescent="0.25">
      <c r="C808" s="2">
        <v>807</v>
      </c>
      <c r="I808" s="2">
        <v>807</v>
      </c>
      <c r="P808" s="2">
        <v>807</v>
      </c>
      <c r="V808" s="2">
        <v>807</v>
      </c>
    </row>
    <row r="809" spans="3:22" x14ac:dyDescent="0.25">
      <c r="C809" s="2">
        <v>808</v>
      </c>
      <c r="I809" s="2">
        <v>808</v>
      </c>
      <c r="P809" s="2">
        <v>808</v>
      </c>
      <c r="V809" s="2">
        <v>808</v>
      </c>
    </row>
    <row r="810" spans="3:22" x14ac:dyDescent="0.25">
      <c r="C810" s="2">
        <v>809</v>
      </c>
      <c r="I810" s="2">
        <v>809</v>
      </c>
      <c r="P810" s="2">
        <v>809</v>
      </c>
      <c r="V810" s="2">
        <v>809</v>
      </c>
    </row>
    <row r="811" spans="3:22" x14ac:dyDescent="0.25">
      <c r="C811" s="2">
        <v>810</v>
      </c>
      <c r="I811" s="2">
        <v>810</v>
      </c>
      <c r="P811" s="2">
        <v>810</v>
      </c>
      <c r="V811" s="2">
        <v>810</v>
      </c>
    </row>
    <row r="812" spans="3:22" x14ac:dyDescent="0.25">
      <c r="C812" s="2">
        <v>811</v>
      </c>
      <c r="I812" s="2">
        <v>811</v>
      </c>
      <c r="P812" s="2">
        <v>811</v>
      </c>
      <c r="V812" s="2">
        <v>811</v>
      </c>
    </row>
    <row r="813" spans="3:22" x14ac:dyDescent="0.25">
      <c r="C813" s="2">
        <v>812</v>
      </c>
      <c r="I813" s="2">
        <v>812</v>
      </c>
      <c r="P813" s="2">
        <v>812</v>
      </c>
      <c r="V813" s="2">
        <v>812</v>
      </c>
    </row>
    <row r="814" spans="3:22" x14ac:dyDescent="0.25">
      <c r="C814" s="2">
        <v>813</v>
      </c>
      <c r="I814" s="2">
        <v>813</v>
      </c>
      <c r="P814" s="2">
        <v>813</v>
      </c>
      <c r="V814" s="2">
        <v>813</v>
      </c>
    </row>
    <row r="815" spans="3:22" x14ac:dyDescent="0.25">
      <c r="C815" s="2">
        <v>814</v>
      </c>
      <c r="I815" s="2">
        <v>814</v>
      </c>
      <c r="P815" s="2">
        <v>814</v>
      </c>
      <c r="V815" s="2">
        <v>814</v>
      </c>
    </row>
    <row r="816" spans="3:22" x14ac:dyDescent="0.25">
      <c r="C816" s="2">
        <v>815</v>
      </c>
      <c r="I816" s="2">
        <v>815</v>
      </c>
      <c r="P816" s="2">
        <v>815</v>
      </c>
      <c r="V816" s="2">
        <v>815</v>
      </c>
    </row>
    <row r="817" spans="3:22" x14ac:dyDescent="0.25">
      <c r="C817" s="2">
        <v>816</v>
      </c>
      <c r="I817" s="2">
        <v>816</v>
      </c>
      <c r="P817" s="2">
        <v>816</v>
      </c>
      <c r="V817" s="2">
        <v>816</v>
      </c>
    </row>
    <row r="818" spans="3:22" x14ac:dyDescent="0.25">
      <c r="C818" s="2">
        <v>817</v>
      </c>
      <c r="I818" s="2">
        <v>817</v>
      </c>
      <c r="P818" s="2">
        <v>817</v>
      </c>
      <c r="V818" s="2">
        <v>817</v>
      </c>
    </row>
    <row r="819" spans="3:22" x14ac:dyDescent="0.25">
      <c r="C819" s="2">
        <v>818</v>
      </c>
      <c r="I819" s="2">
        <v>818</v>
      </c>
      <c r="P819" s="2">
        <v>818</v>
      </c>
      <c r="V819" s="2">
        <v>818</v>
      </c>
    </row>
    <row r="820" spans="3:22" x14ac:dyDescent="0.25">
      <c r="C820" s="2">
        <v>819</v>
      </c>
      <c r="I820" s="2">
        <v>819</v>
      </c>
      <c r="P820" s="2">
        <v>819</v>
      </c>
      <c r="V820" s="2">
        <v>819</v>
      </c>
    </row>
    <row r="821" spans="3:22" x14ac:dyDescent="0.25">
      <c r="C821" s="2">
        <v>820</v>
      </c>
      <c r="I821" s="2">
        <v>820</v>
      </c>
      <c r="P821" s="2">
        <v>820</v>
      </c>
      <c r="V821" s="2">
        <v>820</v>
      </c>
    </row>
    <row r="822" spans="3:22" x14ac:dyDescent="0.25">
      <c r="C822" s="2">
        <v>821</v>
      </c>
      <c r="I822" s="2">
        <v>821</v>
      </c>
      <c r="P822" s="2">
        <v>821</v>
      </c>
      <c r="V822" s="2">
        <v>821</v>
      </c>
    </row>
    <row r="823" spans="3:22" x14ac:dyDescent="0.25">
      <c r="C823" s="2">
        <v>822</v>
      </c>
      <c r="I823" s="2">
        <v>822</v>
      </c>
      <c r="P823" s="2">
        <v>822</v>
      </c>
      <c r="V823" s="2">
        <v>822</v>
      </c>
    </row>
    <row r="824" spans="3:22" x14ac:dyDescent="0.25">
      <c r="C824" s="2">
        <v>823</v>
      </c>
      <c r="I824" s="2">
        <v>823</v>
      </c>
      <c r="P824" s="2">
        <v>823</v>
      </c>
      <c r="V824" s="2">
        <v>823</v>
      </c>
    </row>
    <row r="825" spans="3:22" x14ac:dyDescent="0.25">
      <c r="C825" s="2">
        <v>824</v>
      </c>
      <c r="I825" s="2">
        <v>824</v>
      </c>
      <c r="P825" s="2">
        <v>824</v>
      </c>
      <c r="V825" s="2">
        <v>824</v>
      </c>
    </row>
    <row r="826" spans="3:22" x14ac:dyDescent="0.25">
      <c r="C826" s="2">
        <v>825</v>
      </c>
      <c r="I826" s="2">
        <v>825</v>
      </c>
      <c r="P826" s="2">
        <v>825</v>
      </c>
      <c r="V826" s="2">
        <v>825</v>
      </c>
    </row>
    <row r="827" spans="3:22" x14ac:dyDescent="0.25">
      <c r="C827" s="2">
        <v>826</v>
      </c>
      <c r="I827" s="2">
        <v>826</v>
      </c>
      <c r="P827" s="2">
        <v>826</v>
      </c>
      <c r="V827" s="2">
        <v>826</v>
      </c>
    </row>
    <row r="828" spans="3:22" x14ac:dyDescent="0.25">
      <c r="C828" s="2">
        <v>827</v>
      </c>
      <c r="I828" s="2">
        <v>827</v>
      </c>
      <c r="P828" s="2">
        <v>827</v>
      </c>
      <c r="V828" s="2">
        <v>827</v>
      </c>
    </row>
    <row r="829" spans="3:22" x14ac:dyDescent="0.25">
      <c r="C829" s="2">
        <v>828</v>
      </c>
      <c r="I829" s="2">
        <v>828</v>
      </c>
      <c r="P829" s="2">
        <v>828</v>
      </c>
      <c r="V829" s="2">
        <v>828</v>
      </c>
    </row>
    <row r="830" spans="3:22" x14ac:dyDescent="0.25">
      <c r="C830" s="2">
        <v>829</v>
      </c>
      <c r="I830" s="2">
        <v>829</v>
      </c>
      <c r="P830" s="2">
        <v>829</v>
      </c>
      <c r="V830" s="2">
        <v>829</v>
      </c>
    </row>
    <row r="831" spans="3:22" x14ac:dyDescent="0.25">
      <c r="C831" s="2">
        <v>830</v>
      </c>
      <c r="I831" s="2">
        <v>830</v>
      </c>
      <c r="P831" s="2">
        <v>830</v>
      </c>
      <c r="V831" s="2">
        <v>830</v>
      </c>
    </row>
    <row r="832" spans="3:22" x14ac:dyDescent="0.25">
      <c r="C832" s="2">
        <v>831</v>
      </c>
      <c r="I832" s="2">
        <v>831</v>
      </c>
      <c r="P832" s="2">
        <v>831</v>
      </c>
      <c r="V832" s="2">
        <v>831</v>
      </c>
    </row>
    <row r="833" spans="3:22" x14ac:dyDescent="0.25">
      <c r="C833" s="2">
        <v>832</v>
      </c>
      <c r="I833" s="2">
        <v>832</v>
      </c>
      <c r="P833" s="2">
        <v>832</v>
      </c>
      <c r="V833" s="2">
        <v>832</v>
      </c>
    </row>
    <row r="834" spans="3:22" x14ac:dyDescent="0.25">
      <c r="C834" s="2">
        <v>833</v>
      </c>
      <c r="I834" s="2">
        <v>833</v>
      </c>
      <c r="P834" s="2">
        <v>833</v>
      </c>
      <c r="V834" s="2">
        <v>833</v>
      </c>
    </row>
    <row r="835" spans="3:22" x14ac:dyDescent="0.25">
      <c r="C835" s="2">
        <v>834</v>
      </c>
      <c r="I835" s="2">
        <v>834</v>
      </c>
      <c r="P835" s="2">
        <v>834</v>
      </c>
      <c r="V835" s="2">
        <v>834</v>
      </c>
    </row>
    <row r="836" spans="3:22" x14ac:dyDescent="0.25">
      <c r="C836" s="2">
        <v>835</v>
      </c>
      <c r="I836" s="2">
        <v>835</v>
      </c>
      <c r="P836" s="2">
        <v>835</v>
      </c>
      <c r="V836" s="2">
        <v>835</v>
      </c>
    </row>
    <row r="837" spans="3:22" x14ac:dyDescent="0.25">
      <c r="C837" s="2">
        <v>836</v>
      </c>
      <c r="I837" s="2">
        <v>836</v>
      </c>
      <c r="P837" s="2">
        <v>836</v>
      </c>
      <c r="V837" s="2">
        <v>836</v>
      </c>
    </row>
    <row r="838" spans="3:22" x14ac:dyDescent="0.25">
      <c r="C838" s="2">
        <v>837</v>
      </c>
      <c r="I838" s="2">
        <v>837</v>
      </c>
      <c r="P838" s="2">
        <v>837</v>
      </c>
      <c r="V838" s="2">
        <v>837</v>
      </c>
    </row>
    <row r="839" spans="3:22" x14ac:dyDescent="0.25">
      <c r="C839" s="2">
        <v>838</v>
      </c>
      <c r="I839" s="2">
        <v>838</v>
      </c>
      <c r="P839" s="2">
        <v>838</v>
      </c>
      <c r="V839" s="2">
        <v>838</v>
      </c>
    </row>
    <row r="840" spans="3:22" x14ac:dyDescent="0.25">
      <c r="C840" s="2">
        <v>839</v>
      </c>
      <c r="I840" s="2">
        <v>839</v>
      </c>
      <c r="P840" s="2">
        <v>839</v>
      </c>
      <c r="V840" s="2">
        <v>839</v>
      </c>
    </row>
    <row r="841" spans="3:22" x14ac:dyDescent="0.25">
      <c r="C841" s="2">
        <v>840</v>
      </c>
      <c r="I841" s="2">
        <v>840</v>
      </c>
      <c r="P841" s="2">
        <v>840</v>
      </c>
      <c r="V841" s="2">
        <v>840</v>
      </c>
    </row>
    <row r="842" spans="3:22" x14ac:dyDescent="0.25">
      <c r="C842" s="2">
        <v>841</v>
      </c>
      <c r="I842" s="2">
        <v>841</v>
      </c>
      <c r="P842" s="2">
        <v>841</v>
      </c>
      <c r="V842" s="2">
        <v>841</v>
      </c>
    </row>
    <row r="843" spans="3:22" x14ac:dyDescent="0.25">
      <c r="C843" s="2">
        <v>842</v>
      </c>
      <c r="I843" s="2">
        <v>842</v>
      </c>
      <c r="P843" s="2">
        <v>842</v>
      </c>
      <c r="V843" s="2">
        <v>842</v>
      </c>
    </row>
    <row r="844" spans="3:22" x14ac:dyDescent="0.25">
      <c r="C844" s="2">
        <v>843</v>
      </c>
      <c r="I844" s="2">
        <v>843</v>
      </c>
      <c r="P844" s="2">
        <v>843</v>
      </c>
      <c r="V844" s="2">
        <v>843</v>
      </c>
    </row>
    <row r="845" spans="3:22" x14ac:dyDescent="0.25">
      <c r="C845" s="2">
        <v>844</v>
      </c>
      <c r="I845" s="2">
        <v>844</v>
      </c>
      <c r="P845" s="2">
        <v>844</v>
      </c>
      <c r="V845" s="2">
        <v>844</v>
      </c>
    </row>
    <row r="846" spans="3:22" x14ac:dyDescent="0.25">
      <c r="C846" s="2">
        <v>845</v>
      </c>
      <c r="I846" s="2">
        <v>845</v>
      </c>
      <c r="P846" s="2">
        <v>845</v>
      </c>
      <c r="V846" s="2">
        <v>845</v>
      </c>
    </row>
    <row r="847" spans="3:22" x14ac:dyDescent="0.25">
      <c r="C847" s="2">
        <v>846</v>
      </c>
      <c r="I847" s="2">
        <v>846</v>
      </c>
      <c r="P847" s="2">
        <v>846</v>
      </c>
      <c r="V847" s="2">
        <v>846</v>
      </c>
    </row>
    <row r="848" spans="3:22" x14ac:dyDescent="0.25">
      <c r="C848" s="2">
        <v>847</v>
      </c>
      <c r="I848" s="2">
        <v>847</v>
      </c>
      <c r="P848" s="2">
        <v>847</v>
      </c>
      <c r="V848" s="2">
        <v>847</v>
      </c>
    </row>
    <row r="849" spans="3:22" x14ac:dyDescent="0.25">
      <c r="C849" s="2">
        <v>848</v>
      </c>
      <c r="I849" s="2">
        <v>848</v>
      </c>
      <c r="P849" s="2">
        <v>848</v>
      </c>
      <c r="V849" s="2">
        <v>848</v>
      </c>
    </row>
    <row r="850" spans="3:22" x14ac:dyDescent="0.25">
      <c r="C850" s="2">
        <v>849</v>
      </c>
      <c r="I850" s="2">
        <v>849</v>
      </c>
      <c r="P850" s="2">
        <v>849</v>
      </c>
      <c r="V850" s="2">
        <v>849</v>
      </c>
    </row>
    <row r="851" spans="3:22" x14ac:dyDescent="0.25">
      <c r="C851" s="2">
        <v>850</v>
      </c>
      <c r="I851" s="2">
        <v>850</v>
      </c>
      <c r="P851" s="2">
        <v>850</v>
      </c>
      <c r="V851" s="2">
        <v>850</v>
      </c>
    </row>
    <row r="852" spans="3:22" x14ac:dyDescent="0.25">
      <c r="C852" s="2">
        <v>851</v>
      </c>
      <c r="I852" s="2">
        <v>851</v>
      </c>
      <c r="P852" s="2">
        <v>851</v>
      </c>
      <c r="V852" s="2">
        <v>851</v>
      </c>
    </row>
    <row r="853" spans="3:22" x14ac:dyDescent="0.25">
      <c r="C853" s="2">
        <v>852</v>
      </c>
      <c r="I853" s="2">
        <v>852</v>
      </c>
      <c r="P853" s="2">
        <v>852</v>
      </c>
      <c r="V853" s="2">
        <v>852</v>
      </c>
    </row>
    <row r="854" spans="3:22" x14ac:dyDescent="0.25">
      <c r="C854" s="2">
        <v>853</v>
      </c>
      <c r="I854" s="2">
        <v>853</v>
      </c>
      <c r="P854" s="2">
        <v>853</v>
      </c>
      <c r="V854" s="2">
        <v>853</v>
      </c>
    </row>
    <row r="855" spans="3:22" x14ac:dyDescent="0.25">
      <c r="C855" s="2">
        <v>854</v>
      </c>
      <c r="I855" s="2">
        <v>854</v>
      </c>
      <c r="P855" s="2">
        <v>854</v>
      </c>
      <c r="V855" s="2">
        <v>854</v>
      </c>
    </row>
    <row r="856" spans="3:22" x14ac:dyDescent="0.25">
      <c r="C856" s="2">
        <v>855</v>
      </c>
      <c r="I856" s="2">
        <v>855</v>
      </c>
      <c r="P856" s="2">
        <v>855</v>
      </c>
      <c r="V856" s="2">
        <v>855</v>
      </c>
    </row>
    <row r="857" spans="3:22" x14ac:dyDescent="0.25">
      <c r="C857" s="2">
        <v>856</v>
      </c>
      <c r="I857" s="2">
        <v>856</v>
      </c>
      <c r="P857" s="2">
        <v>856</v>
      </c>
      <c r="V857" s="2">
        <v>856</v>
      </c>
    </row>
    <row r="858" spans="3:22" x14ac:dyDescent="0.25">
      <c r="C858" s="2">
        <v>857</v>
      </c>
      <c r="I858" s="2">
        <v>857</v>
      </c>
      <c r="P858" s="2">
        <v>857</v>
      </c>
      <c r="V858" s="2">
        <v>857</v>
      </c>
    </row>
    <row r="859" spans="3:22" x14ac:dyDescent="0.25">
      <c r="C859" s="2">
        <v>858</v>
      </c>
      <c r="I859" s="2">
        <v>858</v>
      </c>
      <c r="P859" s="2">
        <v>858</v>
      </c>
      <c r="V859" s="2">
        <v>858</v>
      </c>
    </row>
    <row r="860" spans="3:22" x14ac:dyDescent="0.25">
      <c r="C860" s="2">
        <v>859</v>
      </c>
      <c r="I860" s="2">
        <v>859</v>
      </c>
      <c r="P860" s="2">
        <v>859</v>
      </c>
      <c r="V860" s="2">
        <v>859</v>
      </c>
    </row>
    <row r="861" spans="3:22" x14ac:dyDescent="0.25">
      <c r="C861" s="2">
        <v>860</v>
      </c>
      <c r="I861" s="2">
        <v>860</v>
      </c>
      <c r="P861" s="2">
        <v>860</v>
      </c>
      <c r="V861" s="2">
        <v>860</v>
      </c>
    </row>
    <row r="862" spans="3:22" x14ac:dyDescent="0.25">
      <c r="C862" s="2">
        <v>861</v>
      </c>
      <c r="I862" s="2">
        <v>861</v>
      </c>
      <c r="P862" s="2">
        <v>861</v>
      </c>
      <c r="V862" s="2">
        <v>861</v>
      </c>
    </row>
    <row r="863" spans="3:22" x14ac:dyDescent="0.25">
      <c r="C863" s="2">
        <v>862</v>
      </c>
      <c r="I863" s="2">
        <v>862</v>
      </c>
      <c r="P863" s="2">
        <v>862</v>
      </c>
      <c r="V863" s="2">
        <v>862</v>
      </c>
    </row>
    <row r="864" spans="3:22" x14ac:dyDescent="0.25">
      <c r="C864" s="2">
        <v>863</v>
      </c>
      <c r="I864" s="2">
        <v>863</v>
      </c>
      <c r="P864" s="2">
        <v>863</v>
      </c>
      <c r="V864" s="2">
        <v>863</v>
      </c>
    </row>
    <row r="865" spans="3:22" x14ac:dyDescent="0.25">
      <c r="C865" s="2">
        <v>864</v>
      </c>
      <c r="I865" s="2">
        <v>864</v>
      </c>
      <c r="P865" s="2">
        <v>864</v>
      </c>
      <c r="V865" s="2">
        <v>864</v>
      </c>
    </row>
    <row r="866" spans="3:22" x14ac:dyDescent="0.25">
      <c r="C866" s="2">
        <v>865</v>
      </c>
      <c r="I866" s="2">
        <v>865</v>
      </c>
      <c r="P866" s="2">
        <v>865</v>
      </c>
      <c r="V866" s="2">
        <v>865</v>
      </c>
    </row>
    <row r="867" spans="3:22" x14ac:dyDescent="0.25">
      <c r="C867" s="2">
        <v>866</v>
      </c>
      <c r="I867" s="2">
        <v>866</v>
      </c>
      <c r="P867" s="2">
        <v>866</v>
      </c>
      <c r="V867" s="2">
        <v>866</v>
      </c>
    </row>
    <row r="868" spans="3:22" x14ac:dyDescent="0.25">
      <c r="C868" s="2">
        <v>867</v>
      </c>
      <c r="I868" s="2">
        <v>867</v>
      </c>
      <c r="P868" s="2">
        <v>867</v>
      </c>
      <c r="V868" s="2">
        <v>867</v>
      </c>
    </row>
    <row r="869" spans="3:22" x14ac:dyDescent="0.25">
      <c r="C869" s="2">
        <v>868</v>
      </c>
      <c r="I869" s="2">
        <v>868</v>
      </c>
      <c r="P869" s="2">
        <v>868</v>
      </c>
      <c r="V869" s="2">
        <v>868</v>
      </c>
    </row>
    <row r="870" spans="3:22" x14ac:dyDescent="0.25">
      <c r="C870" s="2">
        <v>869</v>
      </c>
      <c r="I870" s="2">
        <v>869</v>
      </c>
      <c r="P870" s="2">
        <v>869</v>
      </c>
      <c r="V870" s="2">
        <v>869</v>
      </c>
    </row>
    <row r="871" spans="3:22" x14ac:dyDescent="0.25">
      <c r="C871" s="2">
        <v>870</v>
      </c>
      <c r="I871" s="2">
        <v>870</v>
      </c>
      <c r="P871" s="2">
        <v>870</v>
      </c>
      <c r="V871" s="2">
        <v>870</v>
      </c>
    </row>
    <row r="872" spans="3:22" x14ac:dyDescent="0.25">
      <c r="C872" s="2">
        <v>871</v>
      </c>
      <c r="I872" s="2">
        <v>871</v>
      </c>
      <c r="P872" s="2">
        <v>871</v>
      </c>
      <c r="V872" s="2">
        <v>871</v>
      </c>
    </row>
    <row r="873" spans="3:22" x14ac:dyDescent="0.25">
      <c r="C873" s="2">
        <v>872</v>
      </c>
      <c r="I873" s="2">
        <v>872</v>
      </c>
      <c r="P873" s="2">
        <v>872</v>
      </c>
      <c r="V873" s="2">
        <v>872</v>
      </c>
    </row>
    <row r="874" spans="3:22" x14ac:dyDescent="0.25">
      <c r="C874" s="2">
        <v>873</v>
      </c>
      <c r="I874" s="2">
        <v>873</v>
      </c>
      <c r="P874" s="2">
        <v>873</v>
      </c>
      <c r="V874" s="2">
        <v>873</v>
      </c>
    </row>
    <row r="875" spans="3:22" x14ac:dyDescent="0.25">
      <c r="C875" s="2">
        <v>874</v>
      </c>
      <c r="I875" s="2">
        <v>874</v>
      </c>
      <c r="P875" s="2">
        <v>874</v>
      </c>
      <c r="V875" s="2">
        <v>874</v>
      </c>
    </row>
    <row r="876" spans="3:22" x14ac:dyDescent="0.25">
      <c r="C876" s="2">
        <v>875</v>
      </c>
      <c r="I876" s="2">
        <v>875</v>
      </c>
      <c r="P876" s="2">
        <v>875</v>
      </c>
      <c r="V876" s="2">
        <v>875</v>
      </c>
    </row>
    <row r="877" spans="3:22" x14ac:dyDescent="0.25">
      <c r="C877" s="2">
        <v>876</v>
      </c>
      <c r="I877" s="2">
        <v>876</v>
      </c>
      <c r="P877" s="2">
        <v>876</v>
      </c>
      <c r="V877" s="2">
        <v>876</v>
      </c>
    </row>
    <row r="878" spans="3:22" x14ac:dyDescent="0.25">
      <c r="C878" s="2">
        <v>877</v>
      </c>
      <c r="I878" s="2">
        <v>877</v>
      </c>
      <c r="P878" s="2">
        <v>877</v>
      </c>
      <c r="V878" s="2">
        <v>877</v>
      </c>
    </row>
    <row r="879" spans="3:22" x14ac:dyDescent="0.25">
      <c r="C879" s="2">
        <v>878</v>
      </c>
      <c r="I879" s="2">
        <v>878</v>
      </c>
      <c r="P879" s="2">
        <v>878</v>
      </c>
      <c r="V879" s="2">
        <v>878</v>
      </c>
    </row>
    <row r="880" spans="3:22" x14ac:dyDescent="0.25">
      <c r="C880" s="2">
        <v>879</v>
      </c>
      <c r="I880" s="2">
        <v>879</v>
      </c>
      <c r="P880" s="2">
        <v>879</v>
      </c>
      <c r="V880" s="2">
        <v>879</v>
      </c>
    </row>
    <row r="881" spans="3:22" x14ac:dyDescent="0.25">
      <c r="C881" s="2">
        <v>880</v>
      </c>
      <c r="I881" s="2">
        <v>880</v>
      </c>
      <c r="P881" s="2">
        <v>880</v>
      </c>
      <c r="V881" s="2">
        <v>880</v>
      </c>
    </row>
    <row r="882" spans="3:22" x14ac:dyDescent="0.25">
      <c r="C882" s="2">
        <v>881</v>
      </c>
      <c r="I882" s="2">
        <v>881</v>
      </c>
      <c r="P882" s="2">
        <v>881</v>
      </c>
      <c r="V882" s="2">
        <v>881</v>
      </c>
    </row>
    <row r="883" spans="3:22" x14ac:dyDescent="0.25">
      <c r="C883" s="2">
        <v>882</v>
      </c>
      <c r="I883" s="2">
        <v>882</v>
      </c>
      <c r="P883" s="2">
        <v>882</v>
      </c>
      <c r="V883" s="2">
        <v>882</v>
      </c>
    </row>
    <row r="884" spans="3:22" x14ac:dyDescent="0.25">
      <c r="C884" s="2">
        <v>883</v>
      </c>
      <c r="I884" s="2">
        <v>883</v>
      </c>
      <c r="P884" s="2">
        <v>883</v>
      </c>
      <c r="V884" s="2">
        <v>883</v>
      </c>
    </row>
    <row r="885" spans="3:22" x14ac:dyDescent="0.25">
      <c r="C885" s="2">
        <v>884</v>
      </c>
      <c r="I885" s="2">
        <v>884</v>
      </c>
      <c r="P885" s="2">
        <v>884</v>
      </c>
      <c r="V885" s="2">
        <v>884</v>
      </c>
    </row>
    <row r="886" spans="3:22" x14ac:dyDescent="0.25">
      <c r="C886" s="2">
        <v>885</v>
      </c>
      <c r="I886" s="2">
        <v>885</v>
      </c>
      <c r="P886" s="2">
        <v>885</v>
      </c>
      <c r="V886" s="2">
        <v>885</v>
      </c>
    </row>
    <row r="887" spans="3:22" x14ac:dyDescent="0.25">
      <c r="C887" s="2">
        <v>886</v>
      </c>
      <c r="I887" s="2">
        <v>886</v>
      </c>
      <c r="P887" s="2">
        <v>886</v>
      </c>
      <c r="V887" s="2">
        <v>886</v>
      </c>
    </row>
    <row r="888" spans="3:22" x14ac:dyDescent="0.25">
      <c r="C888" s="2">
        <v>887</v>
      </c>
      <c r="I888" s="2">
        <v>887</v>
      </c>
      <c r="P888" s="2">
        <v>887</v>
      </c>
      <c r="V888" s="2">
        <v>887</v>
      </c>
    </row>
    <row r="889" spans="3:22" x14ac:dyDescent="0.25">
      <c r="C889" s="2">
        <v>888</v>
      </c>
      <c r="I889" s="2">
        <v>888</v>
      </c>
      <c r="P889" s="2">
        <v>888</v>
      </c>
      <c r="V889" s="2">
        <v>888</v>
      </c>
    </row>
    <row r="890" spans="3:22" x14ac:dyDescent="0.25">
      <c r="C890" s="2">
        <v>889</v>
      </c>
      <c r="I890" s="2">
        <v>889</v>
      </c>
      <c r="P890" s="2">
        <v>889</v>
      </c>
      <c r="V890" s="2">
        <v>889</v>
      </c>
    </row>
    <row r="891" spans="3:22" x14ac:dyDescent="0.25">
      <c r="C891" s="2">
        <v>890</v>
      </c>
      <c r="I891" s="2">
        <v>890</v>
      </c>
      <c r="P891" s="2">
        <v>890</v>
      </c>
      <c r="V891" s="2">
        <v>890</v>
      </c>
    </row>
    <row r="892" spans="3:22" x14ac:dyDescent="0.25">
      <c r="C892" s="2">
        <v>891</v>
      </c>
      <c r="I892" s="2">
        <v>891</v>
      </c>
      <c r="P892" s="2">
        <v>891</v>
      </c>
      <c r="V892" s="2">
        <v>891</v>
      </c>
    </row>
    <row r="893" spans="3:22" x14ac:dyDescent="0.25">
      <c r="C893" s="2">
        <v>892</v>
      </c>
      <c r="I893" s="2">
        <v>892</v>
      </c>
      <c r="P893" s="2">
        <v>892</v>
      </c>
      <c r="V893" s="2">
        <v>892</v>
      </c>
    </row>
    <row r="894" spans="3:22" x14ac:dyDescent="0.25">
      <c r="C894" s="2">
        <v>893</v>
      </c>
      <c r="I894" s="2">
        <v>893</v>
      </c>
      <c r="P894" s="2">
        <v>893</v>
      </c>
      <c r="V894" s="2">
        <v>893</v>
      </c>
    </row>
    <row r="895" spans="3:22" x14ac:dyDescent="0.25">
      <c r="C895" s="2">
        <v>894</v>
      </c>
      <c r="I895" s="2">
        <v>894</v>
      </c>
      <c r="P895" s="2">
        <v>894</v>
      </c>
      <c r="V895" s="2">
        <v>894</v>
      </c>
    </row>
    <row r="896" spans="3:22" x14ac:dyDescent="0.25">
      <c r="C896" s="2">
        <v>895</v>
      </c>
      <c r="I896" s="2">
        <v>895</v>
      </c>
      <c r="P896" s="2">
        <v>895</v>
      </c>
      <c r="V896" s="2">
        <v>895</v>
      </c>
    </row>
    <row r="897" spans="3:22" x14ac:dyDescent="0.25">
      <c r="C897" s="2">
        <v>896</v>
      </c>
      <c r="I897" s="2">
        <v>896</v>
      </c>
      <c r="P897" s="2">
        <v>896</v>
      </c>
      <c r="V897" s="2">
        <v>896</v>
      </c>
    </row>
    <row r="898" spans="3:22" x14ac:dyDescent="0.25">
      <c r="C898" s="2">
        <v>897</v>
      </c>
      <c r="I898" s="2">
        <v>897</v>
      </c>
      <c r="P898" s="2">
        <v>897</v>
      </c>
      <c r="V898" s="2">
        <v>897</v>
      </c>
    </row>
    <row r="899" spans="3:22" x14ac:dyDescent="0.25">
      <c r="C899" s="2">
        <v>898</v>
      </c>
      <c r="I899" s="2">
        <v>898</v>
      </c>
      <c r="P899" s="2">
        <v>898</v>
      </c>
      <c r="V899" s="2">
        <v>898</v>
      </c>
    </row>
    <row r="900" spans="3:22" x14ac:dyDescent="0.25">
      <c r="C900" s="2">
        <v>899</v>
      </c>
      <c r="I900" s="2">
        <v>899</v>
      </c>
      <c r="P900" s="2">
        <v>899</v>
      </c>
      <c r="V900" s="2">
        <v>899</v>
      </c>
    </row>
    <row r="901" spans="3:22" x14ac:dyDescent="0.25">
      <c r="C901" s="2">
        <v>900</v>
      </c>
      <c r="I901" s="2">
        <v>900</v>
      </c>
      <c r="P901" s="2">
        <v>900</v>
      </c>
      <c r="V901" s="2">
        <v>900</v>
      </c>
    </row>
    <row r="902" spans="3:22" x14ac:dyDescent="0.25">
      <c r="C902" s="2">
        <v>901</v>
      </c>
      <c r="I902" s="2">
        <v>901</v>
      </c>
      <c r="P902" s="2">
        <v>901</v>
      </c>
      <c r="V902" s="2">
        <v>901</v>
      </c>
    </row>
    <row r="903" spans="3:22" x14ac:dyDescent="0.25">
      <c r="C903" s="2">
        <v>902</v>
      </c>
      <c r="I903" s="2">
        <v>902</v>
      </c>
      <c r="P903" s="2">
        <v>902</v>
      </c>
      <c r="V903" s="2">
        <v>902</v>
      </c>
    </row>
    <row r="904" spans="3:22" x14ac:dyDescent="0.25">
      <c r="C904" s="2">
        <v>903</v>
      </c>
      <c r="I904" s="2">
        <v>903</v>
      </c>
      <c r="P904" s="2">
        <v>903</v>
      </c>
      <c r="V904" s="2">
        <v>903</v>
      </c>
    </row>
    <row r="905" spans="3:22" x14ac:dyDescent="0.25">
      <c r="C905" s="2">
        <v>904</v>
      </c>
      <c r="I905" s="2">
        <v>904</v>
      </c>
      <c r="P905" s="2">
        <v>904</v>
      </c>
      <c r="V905" s="2">
        <v>904</v>
      </c>
    </row>
    <row r="906" spans="3:22" x14ac:dyDescent="0.25">
      <c r="C906" s="2">
        <v>905</v>
      </c>
      <c r="I906" s="2">
        <v>905</v>
      </c>
      <c r="P906" s="2">
        <v>905</v>
      </c>
      <c r="V906" s="2">
        <v>905</v>
      </c>
    </row>
    <row r="907" spans="3:22" x14ac:dyDescent="0.25">
      <c r="C907" s="2">
        <v>906</v>
      </c>
      <c r="I907" s="2">
        <v>906</v>
      </c>
      <c r="P907" s="2">
        <v>906</v>
      </c>
      <c r="V907" s="2">
        <v>906</v>
      </c>
    </row>
    <row r="908" spans="3:22" x14ac:dyDescent="0.25">
      <c r="C908" s="2">
        <v>907</v>
      </c>
      <c r="I908" s="2">
        <v>907</v>
      </c>
      <c r="P908" s="2">
        <v>907</v>
      </c>
      <c r="V908" s="2">
        <v>907</v>
      </c>
    </row>
    <row r="909" spans="3:22" x14ac:dyDescent="0.25">
      <c r="C909" s="2">
        <v>908</v>
      </c>
      <c r="I909" s="2">
        <v>908</v>
      </c>
      <c r="P909" s="2">
        <v>908</v>
      </c>
      <c r="V909" s="2">
        <v>908</v>
      </c>
    </row>
    <row r="910" spans="3:22" x14ac:dyDescent="0.25">
      <c r="C910" s="2">
        <v>909</v>
      </c>
      <c r="I910" s="2">
        <v>909</v>
      </c>
      <c r="P910" s="2">
        <v>909</v>
      </c>
      <c r="V910" s="2">
        <v>909</v>
      </c>
    </row>
    <row r="911" spans="3:22" x14ac:dyDescent="0.25">
      <c r="C911" s="2">
        <v>910</v>
      </c>
      <c r="I911" s="2">
        <v>910</v>
      </c>
      <c r="P911" s="2">
        <v>910</v>
      </c>
      <c r="V911" s="2">
        <v>910</v>
      </c>
    </row>
    <row r="912" spans="3:22" x14ac:dyDescent="0.25">
      <c r="C912" s="2">
        <v>911</v>
      </c>
      <c r="I912" s="2">
        <v>911</v>
      </c>
      <c r="P912" s="2">
        <v>911</v>
      </c>
      <c r="V912" s="2">
        <v>911</v>
      </c>
    </row>
    <row r="913" spans="3:22" x14ac:dyDescent="0.25">
      <c r="C913" s="2">
        <v>912</v>
      </c>
      <c r="I913" s="2">
        <v>912</v>
      </c>
      <c r="P913" s="2">
        <v>912</v>
      </c>
      <c r="V913" s="2">
        <v>912</v>
      </c>
    </row>
    <row r="914" spans="3:22" x14ac:dyDescent="0.25">
      <c r="C914" s="2">
        <v>913</v>
      </c>
      <c r="I914" s="2">
        <v>913</v>
      </c>
      <c r="P914" s="2">
        <v>913</v>
      </c>
      <c r="V914" s="2">
        <v>913</v>
      </c>
    </row>
    <row r="915" spans="3:22" x14ac:dyDescent="0.25">
      <c r="C915" s="2">
        <v>914</v>
      </c>
      <c r="I915" s="2">
        <v>914</v>
      </c>
      <c r="P915" s="2">
        <v>914</v>
      </c>
      <c r="V915" s="2">
        <v>914</v>
      </c>
    </row>
    <row r="916" spans="3:22" x14ac:dyDescent="0.25">
      <c r="C916" s="2">
        <v>915</v>
      </c>
      <c r="I916" s="2">
        <v>915</v>
      </c>
      <c r="P916" s="2">
        <v>915</v>
      </c>
      <c r="V916" s="2">
        <v>915</v>
      </c>
    </row>
    <row r="917" spans="3:22" x14ac:dyDescent="0.25">
      <c r="C917" s="2">
        <v>916</v>
      </c>
      <c r="I917" s="2">
        <v>916</v>
      </c>
      <c r="P917" s="2">
        <v>916</v>
      </c>
      <c r="V917" s="2">
        <v>916</v>
      </c>
    </row>
    <row r="918" spans="3:22" x14ac:dyDescent="0.25">
      <c r="C918" s="2">
        <v>917</v>
      </c>
      <c r="I918" s="2">
        <v>917</v>
      </c>
      <c r="P918" s="2">
        <v>917</v>
      </c>
      <c r="V918" s="2">
        <v>917</v>
      </c>
    </row>
    <row r="919" spans="3:22" x14ac:dyDescent="0.25">
      <c r="C919" s="2">
        <v>918</v>
      </c>
      <c r="I919" s="2">
        <v>918</v>
      </c>
      <c r="P919" s="2">
        <v>918</v>
      </c>
      <c r="V919" s="2">
        <v>918</v>
      </c>
    </row>
    <row r="920" spans="3:22" x14ac:dyDescent="0.25">
      <c r="C920" s="2">
        <v>919</v>
      </c>
      <c r="I920" s="2">
        <v>919</v>
      </c>
      <c r="P920" s="2">
        <v>919</v>
      </c>
      <c r="V920" s="2">
        <v>919</v>
      </c>
    </row>
    <row r="921" spans="3:22" x14ac:dyDescent="0.25">
      <c r="C921" s="2">
        <v>920</v>
      </c>
      <c r="I921" s="2">
        <v>920</v>
      </c>
      <c r="P921" s="2">
        <v>920</v>
      </c>
      <c r="V921" s="2">
        <v>920</v>
      </c>
    </row>
    <row r="922" spans="3:22" x14ac:dyDescent="0.25">
      <c r="C922" s="2">
        <v>921</v>
      </c>
      <c r="I922" s="2">
        <v>921</v>
      </c>
      <c r="P922" s="2">
        <v>921</v>
      </c>
      <c r="V922" s="2">
        <v>921</v>
      </c>
    </row>
    <row r="923" spans="3:22" x14ac:dyDescent="0.25">
      <c r="C923" s="2">
        <v>922</v>
      </c>
      <c r="I923" s="2">
        <v>922</v>
      </c>
      <c r="P923" s="2">
        <v>922</v>
      </c>
      <c r="V923" s="2">
        <v>922</v>
      </c>
    </row>
    <row r="924" spans="3:22" x14ac:dyDescent="0.25">
      <c r="C924" s="2">
        <v>923</v>
      </c>
      <c r="I924" s="2">
        <v>923</v>
      </c>
      <c r="P924" s="2">
        <v>923</v>
      </c>
      <c r="V924" s="2">
        <v>923</v>
      </c>
    </row>
    <row r="925" spans="3:22" x14ac:dyDescent="0.25">
      <c r="C925" s="2">
        <v>924</v>
      </c>
      <c r="I925" s="2">
        <v>924</v>
      </c>
      <c r="P925" s="2">
        <v>924</v>
      </c>
      <c r="V925" s="2">
        <v>924</v>
      </c>
    </row>
    <row r="926" spans="3:22" x14ac:dyDescent="0.25">
      <c r="C926" s="2">
        <v>925</v>
      </c>
      <c r="I926" s="2">
        <v>925</v>
      </c>
      <c r="P926" s="2">
        <v>925</v>
      </c>
      <c r="V926" s="2">
        <v>925</v>
      </c>
    </row>
    <row r="927" spans="3:22" x14ac:dyDescent="0.25">
      <c r="C927" s="2">
        <v>926</v>
      </c>
      <c r="I927" s="2">
        <v>926</v>
      </c>
      <c r="P927" s="2">
        <v>926</v>
      </c>
      <c r="V927" s="2">
        <v>926</v>
      </c>
    </row>
    <row r="928" spans="3:22" x14ac:dyDescent="0.25">
      <c r="C928" s="2">
        <v>927</v>
      </c>
      <c r="I928" s="2">
        <v>927</v>
      </c>
      <c r="P928" s="2">
        <v>927</v>
      </c>
      <c r="V928" s="2">
        <v>927</v>
      </c>
    </row>
    <row r="929" spans="3:22" x14ac:dyDescent="0.25">
      <c r="C929" s="2">
        <v>928</v>
      </c>
      <c r="I929" s="2">
        <v>928</v>
      </c>
      <c r="P929" s="2">
        <v>928</v>
      </c>
      <c r="V929" s="2">
        <v>928</v>
      </c>
    </row>
    <row r="930" spans="3:22" x14ac:dyDescent="0.25">
      <c r="C930" s="2">
        <v>929</v>
      </c>
      <c r="I930" s="2">
        <v>929</v>
      </c>
      <c r="P930" s="2">
        <v>929</v>
      </c>
      <c r="V930" s="2">
        <v>929</v>
      </c>
    </row>
    <row r="931" spans="3:22" x14ac:dyDescent="0.25">
      <c r="C931" s="2">
        <v>930</v>
      </c>
      <c r="I931" s="2">
        <v>930</v>
      </c>
      <c r="P931" s="2">
        <v>930</v>
      </c>
      <c r="V931" s="2">
        <v>930</v>
      </c>
    </row>
    <row r="932" spans="3:22" x14ac:dyDescent="0.25">
      <c r="C932" s="2">
        <v>931</v>
      </c>
      <c r="I932" s="2">
        <v>931</v>
      </c>
      <c r="P932" s="2">
        <v>931</v>
      </c>
      <c r="V932" s="2">
        <v>931</v>
      </c>
    </row>
    <row r="933" spans="3:22" x14ac:dyDescent="0.25">
      <c r="C933" s="2">
        <v>932</v>
      </c>
      <c r="I933" s="2">
        <v>932</v>
      </c>
      <c r="P933" s="2">
        <v>932</v>
      </c>
      <c r="V933" s="2">
        <v>932</v>
      </c>
    </row>
    <row r="934" spans="3:22" x14ac:dyDescent="0.25">
      <c r="C934" s="2">
        <v>933</v>
      </c>
      <c r="I934" s="2">
        <v>933</v>
      </c>
      <c r="P934" s="2">
        <v>933</v>
      </c>
      <c r="V934" s="2">
        <v>933</v>
      </c>
    </row>
    <row r="935" spans="3:22" x14ac:dyDescent="0.25">
      <c r="C935" s="2">
        <v>934</v>
      </c>
      <c r="I935" s="2">
        <v>934</v>
      </c>
      <c r="P935" s="2">
        <v>934</v>
      </c>
      <c r="V935" s="2">
        <v>934</v>
      </c>
    </row>
    <row r="936" spans="3:22" x14ac:dyDescent="0.25">
      <c r="C936" s="2">
        <v>935</v>
      </c>
      <c r="I936" s="2">
        <v>935</v>
      </c>
      <c r="P936" s="2">
        <v>935</v>
      </c>
      <c r="V936" s="2">
        <v>935</v>
      </c>
    </row>
    <row r="937" spans="3:22" x14ac:dyDescent="0.25">
      <c r="C937" s="2">
        <v>936</v>
      </c>
      <c r="I937" s="2">
        <v>936</v>
      </c>
      <c r="P937" s="2">
        <v>936</v>
      </c>
      <c r="V937" s="2">
        <v>936</v>
      </c>
    </row>
    <row r="938" spans="3:22" x14ac:dyDescent="0.25">
      <c r="C938" s="2">
        <v>937</v>
      </c>
      <c r="I938" s="2">
        <v>937</v>
      </c>
      <c r="P938" s="2">
        <v>937</v>
      </c>
      <c r="V938" s="2">
        <v>937</v>
      </c>
    </row>
    <row r="939" spans="3:22" x14ac:dyDescent="0.25">
      <c r="C939" s="2">
        <v>938</v>
      </c>
      <c r="I939" s="2">
        <v>938</v>
      </c>
      <c r="P939" s="2">
        <v>938</v>
      </c>
      <c r="V939" s="2">
        <v>938</v>
      </c>
    </row>
    <row r="940" spans="3:22" x14ac:dyDescent="0.25">
      <c r="C940" s="2">
        <v>939</v>
      </c>
      <c r="I940" s="2">
        <v>939</v>
      </c>
      <c r="P940" s="2">
        <v>939</v>
      </c>
      <c r="V940" s="2">
        <v>939</v>
      </c>
    </row>
    <row r="941" spans="3:22" x14ac:dyDescent="0.25">
      <c r="C941" s="2">
        <v>940</v>
      </c>
      <c r="I941" s="2">
        <v>940</v>
      </c>
      <c r="P941" s="2">
        <v>940</v>
      </c>
      <c r="V941" s="2">
        <v>940</v>
      </c>
    </row>
    <row r="942" spans="3:22" x14ac:dyDescent="0.25">
      <c r="C942" s="2">
        <v>941</v>
      </c>
      <c r="I942" s="2">
        <v>941</v>
      </c>
      <c r="P942" s="2">
        <v>941</v>
      </c>
      <c r="V942" s="2">
        <v>941</v>
      </c>
    </row>
    <row r="943" spans="3:22" x14ac:dyDescent="0.25">
      <c r="C943" s="2">
        <v>942</v>
      </c>
      <c r="I943" s="2">
        <v>942</v>
      </c>
      <c r="P943" s="2">
        <v>942</v>
      </c>
      <c r="V943" s="2">
        <v>942</v>
      </c>
    </row>
    <row r="944" spans="3:22" x14ac:dyDescent="0.25">
      <c r="C944" s="2">
        <v>943</v>
      </c>
      <c r="I944" s="2">
        <v>943</v>
      </c>
      <c r="P944" s="2">
        <v>943</v>
      </c>
      <c r="V944" s="2">
        <v>943</v>
      </c>
    </row>
    <row r="945" spans="3:22" x14ac:dyDescent="0.25">
      <c r="C945" s="2">
        <v>944</v>
      </c>
      <c r="I945" s="2">
        <v>944</v>
      </c>
      <c r="P945" s="2">
        <v>944</v>
      </c>
      <c r="V945" s="2">
        <v>944</v>
      </c>
    </row>
    <row r="946" spans="3:22" x14ac:dyDescent="0.25">
      <c r="C946" s="2">
        <v>945</v>
      </c>
      <c r="I946" s="2">
        <v>945</v>
      </c>
      <c r="P946" s="2">
        <v>945</v>
      </c>
      <c r="V946" s="2">
        <v>945</v>
      </c>
    </row>
    <row r="947" spans="3:22" x14ac:dyDescent="0.25">
      <c r="C947" s="2">
        <v>946</v>
      </c>
      <c r="I947" s="2">
        <v>946</v>
      </c>
      <c r="P947" s="2">
        <v>946</v>
      </c>
      <c r="V947" s="2">
        <v>946</v>
      </c>
    </row>
    <row r="948" spans="3:22" x14ac:dyDescent="0.25">
      <c r="C948" s="2">
        <v>947</v>
      </c>
      <c r="I948" s="2">
        <v>947</v>
      </c>
      <c r="P948" s="2">
        <v>947</v>
      </c>
      <c r="V948" s="2">
        <v>947</v>
      </c>
    </row>
    <row r="949" spans="3:22" x14ac:dyDescent="0.25">
      <c r="C949" s="2">
        <v>948</v>
      </c>
      <c r="I949" s="2">
        <v>948</v>
      </c>
      <c r="P949" s="2">
        <v>948</v>
      </c>
      <c r="V949" s="2">
        <v>948</v>
      </c>
    </row>
    <row r="950" spans="3:22" x14ac:dyDescent="0.25">
      <c r="C950" s="2">
        <v>949</v>
      </c>
      <c r="I950" s="2">
        <v>949</v>
      </c>
      <c r="P950" s="2">
        <v>949</v>
      </c>
      <c r="V950" s="2">
        <v>949</v>
      </c>
    </row>
    <row r="951" spans="3:22" x14ac:dyDescent="0.25">
      <c r="C951" s="2">
        <v>950</v>
      </c>
      <c r="I951" s="2">
        <v>950</v>
      </c>
      <c r="P951" s="2">
        <v>950</v>
      </c>
      <c r="V951" s="2">
        <v>950</v>
      </c>
    </row>
    <row r="952" spans="3:22" x14ac:dyDescent="0.25">
      <c r="C952" s="2">
        <v>951</v>
      </c>
      <c r="I952" s="2">
        <v>951</v>
      </c>
      <c r="P952" s="2">
        <v>951</v>
      </c>
      <c r="V952" s="2">
        <v>951</v>
      </c>
    </row>
    <row r="953" spans="3:22" x14ac:dyDescent="0.25">
      <c r="C953" s="2">
        <v>952</v>
      </c>
      <c r="I953" s="2">
        <v>952</v>
      </c>
      <c r="P953" s="2">
        <v>952</v>
      </c>
      <c r="V953" s="2">
        <v>952</v>
      </c>
    </row>
    <row r="954" spans="3:22" x14ac:dyDescent="0.25">
      <c r="C954" s="2">
        <v>953</v>
      </c>
      <c r="I954" s="2">
        <v>953</v>
      </c>
      <c r="P954" s="2">
        <v>953</v>
      </c>
      <c r="V954" s="2">
        <v>953</v>
      </c>
    </row>
    <row r="955" spans="3:22" x14ac:dyDescent="0.25">
      <c r="C955" s="2">
        <v>954</v>
      </c>
      <c r="I955" s="2">
        <v>954</v>
      </c>
      <c r="P955" s="2">
        <v>954</v>
      </c>
      <c r="V955" s="2">
        <v>954</v>
      </c>
    </row>
    <row r="956" spans="3:22" x14ac:dyDescent="0.25">
      <c r="C956" s="2">
        <v>955</v>
      </c>
      <c r="I956" s="2">
        <v>955</v>
      </c>
      <c r="P956" s="2">
        <v>955</v>
      </c>
      <c r="V956" s="2">
        <v>955</v>
      </c>
    </row>
    <row r="957" spans="3:22" x14ac:dyDescent="0.25">
      <c r="C957" s="2">
        <v>956</v>
      </c>
      <c r="I957" s="2">
        <v>956</v>
      </c>
      <c r="P957" s="2">
        <v>956</v>
      </c>
      <c r="V957" s="2">
        <v>956</v>
      </c>
    </row>
    <row r="958" spans="3:22" x14ac:dyDescent="0.25">
      <c r="C958" s="2">
        <v>957</v>
      </c>
      <c r="I958" s="2">
        <v>957</v>
      </c>
      <c r="P958" s="2">
        <v>957</v>
      </c>
      <c r="V958" s="2">
        <v>957</v>
      </c>
    </row>
    <row r="959" spans="3:22" x14ac:dyDescent="0.25">
      <c r="C959" s="2">
        <v>958</v>
      </c>
      <c r="I959" s="2">
        <v>958</v>
      </c>
      <c r="P959" s="2">
        <v>958</v>
      </c>
      <c r="V959" s="2">
        <v>958</v>
      </c>
    </row>
    <row r="960" spans="3:22" x14ac:dyDescent="0.25">
      <c r="C960" s="2">
        <v>959</v>
      </c>
      <c r="I960" s="2">
        <v>959</v>
      </c>
      <c r="P960" s="2">
        <v>959</v>
      </c>
      <c r="V960" s="2">
        <v>959</v>
      </c>
    </row>
    <row r="961" spans="3:22" x14ac:dyDescent="0.25">
      <c r="C961" s="2">
        <v>960</v>
      </c>
      <c r="I961" s="2">
        <v>960</v>
      </c>
      <c r="P961" s="2">
        <v>960</v>
      </c>
      <c r="V961" s="2">
        <v>960</v>
      </c>
    </row>
    <row r="962" spans="3:22" x14ac:dyDescent="0.25">
      <c r="C962" s="2">
        <v>961</v>
      </c>
      <c r="I962" s="2">
        <v>961</v>
      </c>
      <c r="P962" s="2">
        <v>961</v>
      </c>
      <c r="V962" s="2">
        <v>961</v>
      </c>
    </row>
    <row r="963" spans="3:22" x14ac:dyDescent="0.25">
      <c r="C963" s="2">
        <v>962</v>
      </c>
      <c r="I963" s="2">
        <v>962</v>
      </c>
      <c r="P963" s="2">
        <v>962</v>
      </c>
      <c r="V963" s="2">
        <v>962</v>
      </c>
    </row>
    <row r="964" spans="3:22" x14ac:dyDescent="0.25">
      <c r="C964" s="2">
        <v>963</v>
      </c>
      <c r="I964" s="2">
        <v>963</v>
      </c>
      <c r="P964" s="2">
        <v>963</v>
      </c>
      <c r="V964" s="2">
        <v>963</v>
      </c>
    </row>
    <row r="965" spans="3:22" x14ac:dyDescent="0.25">
      <c r="C965" s="2">
        <v>964</v>
      </c>
      <c r="I965" s="2">
        <v>964</v>
      </c>
      <c r="P965" s="2">
        <v>964</v>
      </c>
      <c r="V965" s="2">
        <v>964</v>
      </c>
    </row>
    <row r="966" spans="3:22" x14ac:dyDescent="0.25">
      <c r="C966" s="2">
        <v>965</v>
      </c>
      <c r="I966" s="2">
        <v>965</v>
      </c>
      <c r="P966" s="2">
        <v>965</v>
      </c>
      <c r="V966" s="2">
        <v>965</v>
      </c>
    </row>
    <row r="967" spans="3:22" x14ac:dyDescent="0.25">
      <c r="C967" s="2">
        <v>966</v>
      </c>
      <c r="I967" s="2">
        <v>966</v>
      </c>
      <c r="P967" s="2">
        <v>966</v>
      </c>
      <c r="V967" s="2">
        <v>966</v>
      </c>
    </row>
    <row r="968" spans="3:22" x14ac:dyDescent="0.25">
      <c r="C968" s="2">
        <v>967</v>
      </c>
      <c r="I968" s="2">
        <v>967</v>
      </c>
      <c r="P968" s="2">
        <v>967</v>
      </c>
      <c r="V968" s="2">
        <v>967</v>
      </c>
    </row>
    <row r="969" spans="3:22" x14ac:dyDescent="0.25">
      <c r="C969" s="2">
        <v>968</v>
      </c>
      <c r="I969" s="2">
        <v>968</v>
      </c>
      <c r="P969" s="2">
        <v>968</v>
      </c>
      <c r="V969" s="2">
        <v>968</v>
      </c>
    </row>
    <row r="970" spans="3:22" x14ac:dyDescent="0.25">
      <c r="C970" s="2">
        <v>969</v>
      </c>
      <c r="I970" s="2">
        <v>969</v>
      </c>
      <c r="P970" s="2">
        <v>969</v>
      </c>
      <c r="V970" s="2">
        <v>969</v>
      </c>
    </row>
    <row r="971" spans="3:22" x14ac:dyDescent="0.25">
      <c r="C971" s="2">
        <v>970</v>
      </c>
      <c r="I971" s="2">
        <v>970</v>
      </c>
      <c r="P971" s="2">
        <v>970</v>
      </c>
      <c r="V971" s="2">
        <v>970</v>
      </c>
    </row>
    <row r="972" spans="3:22" x14ac:dyDescent="0.25">
      <c r="C972" s="2">
        <v>971</v>
      </c>
      <c r="I972" s="2">
        <v>971</v>
      </c>
      <c r="P972" s="2">
        <v>971</v>
      </c>
      <c r="V972" s="2">
        <v>971</v>
      </c>
    </row>
    <row r="973" spans="3:22" x14ac:dyDescent="0.25">
      <c r="C973" s="2">
        <v>972</v>
      </c>
      <c r="I973" s="2">
        <v>972</v>
      </c>
      <c r="P973" s="2">
        <v>972</v>
      </c>
      <c r="V973" s="2">
        <v>972</v>
      </c>
    </row>
    <row r="974" spans="3:22" x14ac:dyDescent="0.25">
      <c r="C974" s="2">
        <v>973</v>
      </c>
      <c r="I974" s="2">
        <v>973</v>
      </c>
      <c r="P974" s="2">
        <v>973</v>
      </c>
      <c r="V974" s="2">
        <v>973</v>
      </c>
    </row>
    <row r="975" spans="3:22" x14ac:dyDescent="0.25">
      <c r="C975" s="2">
        <v>974</v>
      </c>
      <c r="I975" s="2">
        <v>974</v>
      </c>
      <c r="P975" s="2">
        <v>974</v>
      </c>
      <c r="V975" s="2">
        <v>974</v>
      </c>
    </row>
    <row r="976" spans="3:22" x14ac:dyDescent="0.25">
      <c r="C976" s="2">
        <v>975</v>
      </c>
      <c r="I976" s="2">
        <v>975</v>
      </c>
      <c r="P976" s="2">
        <v>975</v>
      </c>
      <c r="V976" s="2">
        <v>975</v>
      </c>
    </row>
    <row r="977" spans="3:22" x14ac:dyDescent="0.25">
      <c r="C977" s="2">
        <v>976</v>
      </c>
      <c r="I977" s="2">
        <v>976</v>
      </c>
      <c r="P977" s="2">
        <v>976</v>
      </c>
      <c r="V977" s="2">
        <v>976</v>
      </c>
    </row>
    <row r="978" spans="3:22" x14ac:dyDescent="0.25">
      <c r="C978" s="2">
        <v>977</v>
      </c>
      <c r="I978" s="2">
        <v>977</v>
      </c>
      <c r="P978" s="2">
        <v>977</v>
      </c>
      <c r="V978" s="2">
        <v>977</v>
      </c>
    </row>
    <row r="979" spans="3:22" x14ac:dyDescent="0.25">
      <c r="C979" s="2">
        <v>978</v>
      </c>
      <c r="I979" s="2">
        <v>978</v>
      </c>
      <c r="P979" s="2">
        <v>978</v>
      </c>
      <c r="V979" s="2">
        <v>978</v>
      </c>
    </row>
    <row r="980" spans="3:22" x14ac:dyDescent="0.25">
      <c r="C980" s="2">
        <v>979</v>
      </c>
      <c r="I980" s="2">
        <v>979</v>
      </c>
      <c r="P980" s="2">
        <v>979</v>
      </c>
      <c r="V980" s="2">
        <v>979</v>
      </c>
    </row>
    <row r="981" spans="3:22" x14ac:dyDescent="0.25">
      <c r="C981" s="2">
        <v>980</v>
      </c>
      <c r="I981" s="2">
        <v>980</v>
      </c>
      <c r="P981" s="2">
        <v>980</v>
      </c>
      <c r="V981" s="2">
        <v>980</v>
      </c>
    </row>
    <row r="982" spans="3:22" x14ac:dyDescent="0.25">
      <c r="C982" s="2">
        <v>981</v>
      </c>
      <c r="I982" s="2">
        <v>981</v>
      </c>
      <c r="P982" s="2">
        <v>981</v>
      </c>
      <c r="V982" s="2">
        <v>981</v>
      </c>
    </row>
    <row r="983" spans="3:22" x14ac:dyDescent="0.25">
      <c r="C983" s="2">
        <v>982</v>
      </c>
      <c r="I983" s="2">
        <v>982</v>
      </c>
      <c r="P983" s="2">
        <v>982</v>
      </c>
      <c r="V983" s="2">
        <v>982</v>
      </c>
    </row>
    <row r="984" spans="3:22" x14ac:dyDescent="0.25">
      <c r="C984" s="2">
        <v>983</v>
      </c>
      <c r="I984" s="2">
        <v>983</v>
      </c>
      <c r="P984" s="2">
        <v>983</v>
      </c>
      <c r="V984" s="2">
        <v>983</v>
      </c>
    </row>
    <row r="985" spans="3:22" x14ac:dyDescent="0.25">
      <c r="C985" s="2">
        <v>984</v>
      </c>
      <c r="I985" s="2">
        <v>984</v>
      </c>
      <c r="P985" s="2">
        <v>984</v>
      </c>
      <c r="V985" s="2">
        <v>984</v>
      </c>
    </row>
    <row r="986" spans="3:22" x14ac:dyDescent="0.25">
      <c r="C986" s="2">
        <v>985</v>
      </c>
      <c r="I986" s="2">
        <v>985</v>
      </c>
      <c r="P986" s="2">
        <v>985</v>
      </c>
      <c r="V986" s="2">
        <v>985</v>
      </c>
    </row>
    <row r="987" spans="3:22" x14ac:dyDescent="0.25">
      <c r="C987" s="2">
        <v>986</v>
      </c>
      <c r="I987" s="2">
        <v>986</v>
      </c>
      <c r="P987" s="2">
        <v>986</v>
      </c>
      <c r="V987" s="2">
        <v>986</v>
      </c>
    </row>
    <row r="988" spans="3:22" x14ac:dyDescent="0.25">
      <c r="C988" s="2">
        <v>987</v>
      </c>
      <c r="I988" s="2">
        <v>987</v>
      </c>
      <c r="P988" s="2">
        <v>987</v>
      </c>
      <c r="V988" s="2">
        <v>987</v>
      </c>
    </row>
    <row r="989" spans="3:22" x14ac:dyDescent="0.25">
      <c r="C989" s="2">
        <v>988</v>
      </c>
      <c r="I989" s="2">
        <v>988</v>
      </c>
      <c r="P989" s="2">
        <v>988</v>
      </c>
      <c r="V989" s="2">
        <v>988</v>
      </c>
    </row>
    <row r="990" spans="3:22" x14ac:dyDescent="0.25">
      <c r="C990" s="2">
        <v>989</v>
      </c>
      <c r="I990" s="2">
        <v>989</v>
      </c>
      <c r="P990" s="2">
        <v>989</v>
      </c>
      <c r="V990" s="2">
        <v>989</v>
      </c>
    </row>
    <row r="991" spans="3:22" x14ac:dyDescent="0.25">
      <c r="C991" s="2">
        <v>990</v>
      </c>
      <c r="I991" s="2">
        <v>990</v>
      </c>
      <c r="P991" s="2">
        <v>990</v>
      </c>
      <c r="V991" s="2">
        <v>990</v>
      </c>
    </row>
    <row r="992" spans="3:22" x14ac:dyDescent="0.25">
      <c r="C992" s="2">
        <v>991</v>
      </c>
      <c r="I992" s="2">
        <v>991</v>
      </c>
      <c r="P992" s="2">
        <v>991</v>
      </c>
      <c r="V992" s="2">
        <v>991</v>
      </c>
    </row>
    <row r="993" spans="3:22" x14ac:dyDescent="0.25">
      <c r="C993" s="2">
        <v>992</v>
      </c>
      <c r="I993" s="2">
        <v>992</v>
      </c>
      <c r="P993" s="2">
        <v>992</v>
      </c>
      <c r="V993" s="2">
        <v>992</v>
      </c>
    </row>
    <row r="994" spans="3:22" x14ac:dyDescent="0.25">
      <c r="C994" s="2">
        <v>993</v>
      </c>
      <c r="I994" s="2">
        <v>993</v>
      </c>
      <c r="P994" s="2">
        <v>993</v>
      </c>
      <c r="V994" s="2">
        <v>993</v>
      </c>
    </row>
    <row r="995" spans="3:22" x14ac:dyDescent="0.25">
      <c r="C995" s="2">
        <v>994</v>
      </c>
      <c r="I995" s="2">
        <v>994</v>
      </c>
      <c r="P995" s="2">
        <v>994</v>
      </c>
      <c r="V995" s="2">
        <v>994</v>
      </c>
    </row>
    <row r="996" spans="3:22" x14ac:dyDescent="0.25">
      <c r="C996" s="2">
        <v>995</v>
      </c>
      <c r="I996" s="2">
        <v>995</v>
      </c>
      <c r="P996" s="2">
        <v>995</v>
      </c>
      <c r="V996" s="2">
        <v>995</v>
      </c>
    </row>
    <row r="997" spans="3:22" x14ac:dyDescent="0.25">
      <c r="C997" s="2">
        <v>996</v>
      </c>
      <c r="I997" s="2">
        <v>996</v>
      </c>
      <c r="P997" s="2">
        <v>996</v>
      </c>
      <c r="V997" s="2">
        <v>996</v>
      </c>
    </row>
    <row r="998" spans="3:22" x14ac:dyDescent="0.25">
      <c r="C998" s="2">
        <v>997</v>
      </c>
      <c r="I998" s="2">
        <v>997</v>
      </c>
      <c r="P998" s="2">
        <v>997</v>
      </c>
      <c r="V998" s="2">
        <v>997</v>
      </c>
    </row>
    <row r="999" spans="3:22" x14ac:dyDescent="0.25">
      <c r="C999" s="2">
        <v>998</v>
      </c>
      <c r="I999" s="2">
        <v>998</v>
      </c>
      <c r="P999" s="2">
        <v>998</v>
      </c>
      <c r="V999" s="2">
        <v>998</v>
      </c>
    </row>
    <row r="1000" spans="3:22" x14ac:dyDescent="0.25">
      <c r="C1000" s="2">
        <v>999</v>
      </c>
      <c r="I1000" s="2">
        <v>999</v>
      </c>
      <c r="P1000" s="2">
        <v>999</v>
      </c>
      <c r="V1000" s="2">
        <v>999</v>
      </c>
    </row>
    <row r="1001" spans="3:22" x14ac:dyDescent="0.25">
      <c r="C1001" s="2">
        <v>1000</v>
      </c>
      <c r="I1001" s="2">
        <v>1000</v>
      </c>
      <c r="P1001" s="2">
        <v>1000</v>
      </c>
      <c r="V1001" s="2">
        <v>1000</v>
      </c>
    </row>
  </sheetData>
  <sortState xmlns:xlrd2="http://schemas.microsoft.com/office/spreadsheetml/2017/richdata2" ref="X2:Y29">
    <sortCondition ref="X2:X29"/>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80"/>
  <sheetViews>
    <sheetView topLeftCell="A43" workbookViewId="0">
      <selection sqref="A1:N1"/>
    </sheetView>
  </sheetViews>
  <sheetFormatPr defaultRowHeight="14.5" x14ac:dyDescent="0.35"/>
  <cols>
    <col min="1" max="1" width="12.35546875" bestFit="1" customWidth="1"/>
    <col min="2" max="13" width="10" bestFit="1" customWidth="1"/>
    <col min="14" max="14" width="8" bestFit="1" customWidth="1"/>
  </cols>
  <sheetData>
    <row r="1" spans="1:14" x14ac:dyDescent="0.35">
      <c r="A1" t="s">
        <v>0</v>
      </c>
      <c r="B1" t="s">
        <v>1</v>
      </c>
      <c r="C1" t="s">
        <v>2</v>
      </c>
      <c r="D1" t="s">
        <v>3</v>
      </c>
      <c r="E1" t="s">
        <v>4</v>
      </c>
      <c r="F1" t="s">
        <v>5</v>
      </c>
      <c r="G1" t="s">
        <v>6</v>
      </c>
      <c r="H1" t="s">
        <v>7</v>
      </c>
      <c r="I1" t="s">
        <v>8</v>
      </c>
      <c r="J1" t="s">
        <v>9</v>
      </c>
      <c r="K1" t="s">
        <v>10</v>
      </c>
      <c r="L1" t="s">
        <v>11</v>
      </c>
      <c r="M1" t="s">
        <v>12</v>
      </c>
      <c r="N1" t="s">
        <v>13</v>
      </c>
    </row>
    <row r="2" spans="1:14" x14ac:dyDescent="0.35">
      <c r="A2">
        <v>111</v>
      </c>
      <c r="B2">
        <v>110141003</v>
      </c>
      <c r="C2">
        <v>110141103</v>
      </c>
      <c r="D2">
        <v>110183602</v>
      </c>
      <c r="E2">
        <v>116604003</v>
      </c>
      <c r="F2">
        <v>116555003</v>
      </c>
      <c r="G2">
        <v>116605003</v>
      </c>
      <c r="H2">
        <v>110147003</v>
      </c>
      <c r="I2">
        <v>116557103</v>
      </c>
      <c r="J2">
        <v>116606707</v>
      </c>
      <c r="N2">
        <v>9</v>
      </c>
    </row>
    <row r="3" spans="1:14" x14ac:dyDescent="0.35">
      <c r="A3">
        <v>112</v>
      </c>
      <c r="B3">
        <v>108070502</v>
      </c>
      <c r="C3">
        <v>108070607</v>
      </c>
      <c r="D3">
        <v>108071003</v>
      </c>
      <c r="E3">
        <v>108071504</v>
      </c>
      <c r="F3">
        <v>108073503</v>
      </c>
      <c r="G3">
        <v>110177003</v>
      </c>
      <c r="H3">
        <v>108077503</v>
      </c>
      <c r="I3">
        <v>110148002</v>
      </c>
      <c r="J3">
        <v>108078003</v>
      </c>
      <c r="K3">
        <v>108079004</v>
      </c>
      <c r="N3">
        <v>10</v>
      </c>
    </row>
    <row r="4" spans="1:14" x14ac:dyDescent="0.35">
      <c r="A4">
        <v>113</v>
      </c>
      <c r="B4">
        <v>110171003</v>
      </c>
      <c r="C4">
        <v>110171607</v>
      </c>
      <c r="D4">
        <v>110171803</v>
      </c>
      <c r="E4">
        <v>106172003</v>
      </c>
      <c r="F4">
        <v>110173003</v>
      </c>
      <c r="G4">
        <v>110173504</v>
      </c>
      <c r="H4">
        <v>110175003</v>
      </c>
      <c r="I4">
        <v>110179003</v>
      </c>
      <c r="N4">
        <v>8</v>
      </c>
    </row>
    <row r="5" spans="1:14" x14ac:dyDescent="0.35">
      <c r="A5">
        <v>114</v>
      </c>
      <c r="B5">
        <v>117412003</v>
      </c>
      <c r="C5">
        <v>117414003</v>
      </c>
      <c r="D5">
        <v>117414203</v>
      </c>
      <c r="E5">
        <v>117414807</v>
      </c>
      <c r="F5">
        <v>117415004</v>
      </c>
      <c r="G5">
        <v>117415103</v>
      </c>
      <c r="H5">
        <v>117415303</v>
      </c>
      <c r="I5">
        <v>117416103</v>
      </c>
      <c r="J5">
        <v>117417202</v>
      </c>
      <c r="N5">
        <v>9</v>
      </c>
    </row>
    <row r="6" spans="1:14" x14ac:dyDescent="0.35">
      <c r="A6">
        <v>115</v>
      </c>
      <c r="B6">
        <v>109530304</v>
      </c>
      <c r="C6">
        <v>109531304</v>
      </c>
      <c r="D6">
        <v>109532804</v>
      </c>
      <c r="E6">
        <v>109535504</v>
      </c>
      <c r="F6">
        <v>117596003</v>
      </c>
      <c r="G6">
        <v>109537504</v>
      </c>
      <c r="H6">
        <v>109426303</v>
      </c>
      <c r="I6">
        <v>117597003</v>
      </c>
      <c r="J6">
        <v>117598503</v>
      </c>
      <c r="N6">
        <v>9</v>
      </c>
    </row>
    <row r="7" spans="1:14" x14ac:dyDescent="0.35">
      <c r="A7">
        <v>116</v>
      </c>
      <c r="B7">
        <v>109420803</v>
      </c>
      <c r="C7">
        <v>109122703</v>
      </c>
      <c r="D7">
        <v>109243503</v>
      </c>
      <c r="E7">
        <v>109422303</v>
      </c>
      <c r="F7">
        <v>109426003</v>
      </c>
      <c r="G7">
        <v>109246003</v>
      </c>
      <c r="H7">
        <v>109420107</v>
      </c>
      <c r="I7">
        <v>109427503</v>
      </c>
      <c r="J7">
        <v>109248003</v>
      </c>
      <c r="N7">
        <v>9</v>
      </c>
    </row>
    <row r="8" spans="1:14" x14ac:dyDescent="0.35">
      <c r="A8">
        <v>117</v>
      </c>
      <c r="B8">
        <v>111312503</v>
      </c>
      <c r="C8">
        <v>111312607</v>
      </c>
      <c r="D8">
        <v>111312804</v>
      </c>
      <c r="E8">
        <v>111444602</v>
      </c>
      <c r="F8">
        <v>111316003</v>
      </c>
      <c r="G8">
        <v>111317503</v>
      </c>
      <c r="N8">
        <v>6</v>
      </c>
    </row>
    <row r="9" spans="1:14" x14ac:dyDescent="0.35">
      <c r="A9">
        <v>121</v>
      </c>
      <c r="B9">
        <v>108110307</v>
      </c>
      <c r="C9">
        <v>108110603</v>
      </c>
      <c r="D9">
        <v>108111203</v>
      </c>
      <c r="E9">
        <v>108111303</v>
      </c>
      <c r="F9">
        <v>108112502</v>
      </c>
      <c r="G9">
        <v>108114503</v>
      </c>
      <c r="H9">
        <v>108116503</v>
      </c>
      <c r="N9">
        <v>7</v>
      </c>
    </row>
    <row r="10" spans="1:14" x14ac:dyDescent="0.35">
      <c r="A10">
        <v>122</v>
      </c>
      <c r="B10">
        <v>108051003</v>
      </c>
      <c r="C10">
        <v>108561003</v>
      </c>
      <c r="D10">
        <v>108051503</v>
      </c>
      <c r="E10">
        <v>108053003</v>
      </c>
      <c r="F10">
        <v>108565203</v>
      </c>
      <c r="G10">
        <v>108056004</v>
      </c>
      <c r="H10">
        <v>108567004</v>
      </c>
      <c r="I10">
        <v>108058003</v>
      </c>
      <c r="N10">
        <v>8</v>
      </c>
    </row>
    <row r="11" spans="1:14" x14ac:dyDescent="0.35">
      <c r="A11">
        <v>123</v>
      </c>
      <c r="B11">
        <v>108561803</v>
      </c>
      <c r="C11">
        <v>108565503</v>
      </c>
      <c r="D11">
        <v>108566303</v>
      </c>
      <c r="E11">
        <v>108567204</v>
      </c>
      <c r="F11">
        <v>108567404</v>
      </c>
      <c r="G11">
        <v>108567703</v>
      </c>
      <c r="H11">
        <v>108567807</v>
      </c>
      <c r="I11">
        <v>108568404</v>
      </c>
      <c r="J11">
        <v>108569103</v>
      </c>
      <c r="N11">
        <v>9</v>
      </c>
    </row>
    <row r="12" spans="1:14" x14ac:dyDescent="0.35">
      <c r="A12">
        <v>124</v>
      </c>
      <c r="B12">
        <v>128323303</v>
      </c>
      <c r="C12">
        <v>128323703</v>
      </c>
      <c r="D12">
        <v>128324207</v>
      </c>
      <c r="E12">
        <v>128325203</v>
      </c>
      <c r="F12">
        <v>128326303</v>
      </c>
      <c r="G12">
        <v>128327303</v>
      </c>
      <c r="H12">
        <v>128321103</v>
      </c>
      <c r="I12">
        <v>128328003</v>
      </c>
      <c r="N12">
        <v>8</v>
      </c>
    </row>
    <row r="13" spans="1:14" x14ac:dyDescent="0.35">
      <c r="A13">
        <v>125</v>
      </c>
      <c r="B13">
        <v>108111403</v>
      </c>
      <c r="C13">
        <v>108112003</v>
      </c>
      <c r="D13">
        <v>108112203</v>
      </c>
      <c r="E13">
        <v>108112607</v>
      </c>
      <c r="F13">
        <v>108116003</v>
      </c>
      <c r="G13">
        <v>108116303</v>
      </c>
      <c r="H13">
        <v>108118503</v>
      </c>
      <c r="N13">
        <v>7</v>
      </c>
    </row>
    <row r="14" spans="1:14" x14ac:dyDescent="0.35">
      <c r="A14">
        <v>126</v>
      </c>
      <c r="B14">
        <v>128030603</v>
      </c>
      <c r="C14">
        <v>128030852</v>
      </c>
      <c r="D14">
        <v>106330703</v>
      </c>
      <c r="E14">
        <v>106330803</v>
      </c>
      <c r="F14">
        <v>128033053</v>
      </c>
      <c r="G14">
        <v>106333407</v>
      </c>
      <c r="H14">
        <v>128034503</v>
      </c>
      <c r="I14">
        <v>128034607</v>
      </c>
      <c r="J14">
        <v>106338003</v>
      </c>
      <c r="N14">
        <v>9</v>
      </c>
    </row>
    <row r="15" spans="1:14" x14ac:dyDescent="0.35">
      <c r="A15">
        <v>131</v>
      </c>
      <c r="B15">
        <v>129540803</v>
      </c>
      <c r="C15">
        <v>121131507</v>
      </c>
      <c r="D15">
        <v>121135003</v>
      </c>
      <c r="E15">
        <v>121135503</v>
      </c>
      <c r="F15">
        <v>129544503</v>
      </c>
      <c r="G15">
        <v>121136503</v>
      </c>
      <c r="H15">
        <v>121136603</v>
      </c>
      <c r="I15">
        <v>129547203</v>
      </c>
      <c r="J15">
        <v>121139004</v>
      </c>
      <c r="N15">
        <v>9</v>
      </c>
    </row>
    <row r="16" spans="1:14" x14ac:dyDescent="0.35">
      <c r="A16">
        <v>132</v>
      </c>
      <c r="B16">
        <v>129544703</v>
      </c>
      <c r="C16">
        <v>129545003</v>
      </c>
      <c r="D16">
        <v>129546003</v>
      </c>
      <c r="E16">
        <v>129546103</v>
      </c>
      <c r="F16">
        <v>129546803</v>
      </c>
      <c r="G16">
        <v>129546907</v>
      </c>
      <c r="H16">
        <v>129547303</v>
      </c>
      <c r="I16">
        <v>129547603</v>
      </c>
      <c r="J16">
        <v>129547803</v>
      </c>
      <c r="K16">
        <v>129548803</v>
      </c>
      <c r="N16">
        <v>10</v>
      </c>
    </row>
    <row r="17" spans="1:14" x14ac:dyDescent="0.35">
      <c r="A17">
        <v>133</v>
      </c>
      <c r="B17">
        <v>120480803</v>
      </c>
      <c r="C17">
        <v>120483007</v>
      </c>
      <c r="D17">
        <v>120484803</v>
      </c>
      <c r="E17">
        <v>121394503</v>
      </c>
      <c r="F17">
        <v>120486003</v>
      </c>
      <c r="G17">
        <v>120488603</v>
      </c>
      <c r="N17">
        <v>6</v>
      </c>
    </row>
    <row r="18" spans="1:14" x14ac:dyDescent="0.35">
      <c r="A18">
        <v>134</v>
      </c>
      <c r="B18">
        <v>121390302</v>
      </c>
      <c r="C18">
        <v>120481002</v>
      </c>
      <c r="D18">
        <v>120481107</v>
      </c>
      <c r="E18">
        <v>121391303</v>
      </c>
      <c r="F18">
        <v>120483302</v>
      </c>
      <c r="G18">
        <v>120484903</v>
      </c>
      <c r="N18">
        <v>6</v>
      </c>
    </row>
    <row r="19" spans="1:14" x14ac:dyDescent="0.35">
      <c r="A19">
        <v>135</v>
      </c>
      <c r="B19">
        <v>114061103</v>
      </c>
      <c r="C19">
        <v>114062003</v>
      </c>
      <c r="D19">
        <v>114064003</v>
      </c>
      <c r="E19">
        <v>121394603</v>
      </c>
      <c r="F19">
        <v>114066503</v>
      </c>
      <c r="G19">
        <v>121395703</v>
      </c>
      <c r="H19">
        <v>114068103</v>
      </c>
      <c r="I19">
        <v>114069103</v>
      </c>
      <c r="N19">
        <v>8</v>
      </c>
    </row>
    <row r="20" spans="1:14" x14ac:dyDescent="0.35">
      <c r="A20">
        <v>136</v>
      </c>
      <c r="B20">
        <v>121393007</v>
      </c>
      <c r="C20">
        <v>121395103</v>
      </c>
      <c r="D20">
        <v>120485603</v>
      </c>
      <c r="E20">
        <v>121395603</v>
      </c>
      <c r="N20">
        <v>4</v>
      </c>
    </row>
    <row r="21" spans="1:14" x14ac:dyDescent="0.35">
      <c r="A21">
        <v>137</v>
      </c>
      <c r="B21">
        <v>114060503</v>
      </c>
      <c r="C21">
        <v>114060557</v>
      </c>
      <c r="D21">
        <v>114060853</v>
      </c>
      <c r="E21">
        <v>114061503</v>
      </c>
      <c r="F21">
        <v>121392303</v>
      </c>
      <c r="G21">
        <v>114068003</v>
      </c>
      <c r="H21">
        <v>121397803</v>
      </c>
      <c r="I21">
        <v>114069353</v>
      </c>
      <c r="N21">
        <v>8</v>
      </c>
    </row>
    <row r="22" spans="1:14" x14ac:dyDescent="0.35">
      <c r="A22">
        <v>138</v>
      </c>
      <c r="B22">
        <v>114060753</v>
      </c>
      <c r="C22">
        <v>114062503</v>
      </c>
      <c r="D22">
        <v>114063003</v>
      </c>
      <c r="E22">
        <v>114063503</v>
      </c>
      <c r="F22">
        <v>114065503</v>
      </c>
      <c r="G22">
        <v>114067002</v>
      </c>
      <c r="H22">
        <v>114067107</v>
      </c>
      <c r="I22">
        <v>114067503</v>
      </c>
      <c r="N22">
        <v>8</v>
      </c>
    </row>
    <row r="23" spans="1:14" x14ac:dyDescent="0.35">
      <c r="A23">
        <v>141</v>
      </c>
      <c r="B23">
        <v>123463803</v>
      </c>
      <c r="C23">
        <v>123464603</v>
      </c>
      <c r="D23">
        <v>123465702</v>
      </c>
      <c r="E23">
        <v>122098103</v>
      </c>
      <c r="F23">
        <v>123468503</v>
      </c>
      <c r="N23">
        <v>5</v>
      </c>
    </row>
    <row r="24" spans="1:14" x14ac:dyDescent="0.35">
      <c r="A24">
        <v>142</v>
      </c>
      <c r="B24">
        <v>123465303</v>
      </c>
      <c r="C24">
        <v>122097502</v>
      </c>
      <c r="D24">
        <v>123465507</v>
      </c>
      <c r="E24">
        <v>122098403</v>
      </c>
      <c r="F24">
        <v>123467303</v>
      </c>
      <c r="G24">
        <v>123468603</v>
      </c>
      <c r="N24">
        <v>6</v>
      </c>
    </row>
    <row r="25" spans="1:14" x14ac:dyDescent="0.35">
      <c r="A25">
        <v>143</v>
      </c>
      <c r="B25">
        <v>122091002</v>
      </c>
      <c r="C25">
        <v>122092002</v>
      </c>
      <c r="D25">
        <v>123463507</v>
      </c>
      <c r="E25">
        <v>122098202</v>
      </c>
      <c r="F25">
        <v>123467103</v>
      </c>
      <c r="N25">
        <v>5</v>
      </c>
    </row>
    <row r="26" spans="1:14" x14ac:dyDescent="0.35">
      <c r="A26">
        <v>144</v>
      </c>
      <c r="B26">
        <v>123460302</v>
      </c>
      <c r="C26">
        <v>123461602</v>
      </c>
      <c r="D26">
        <v>122092353</v>
      </c>
      <c r="E26">
        <v>123468402</v>
      </c>
      <c r="N26">
        <v>4</v>
      </c>
    </row>
    <row r="27" spans="1:14" x14ac:dyDescent="0.35">
      <c r="A27">
        <v>145</v>
      </c>
      <c r="B27">
        <v>122091457</v>
      </c>
      <c r="C27">
        <v>122092102</v>
      </c>
      <c r="D27">
        <v>122097007</v>
      </c>
      <c r="E27">
        <v>122097604</v>
      </c>
      <c r="N27">
        <v>4</v>
      </c>
    </row>
    <row r="28" spans="1:14" x14ac:dyDescent="0.35">
      <c r="A28">
        <v>146</v>
      </c>
      <c r="B28">
        <v>123460957</v>
      </c>
      <c r="C28">
        <v>123464502</v>
      </c>
      <c r="D28">
        <v>123465602</v>
      </c>
      <c r="E28">
        <v>123467203</v>
      </c>
      <c r="F28">
        <v>122099007</v>
      </c>
      <c r="N28">
        <v>5</v>
      </c>
    </row>
    <row r="29" spans="1:14" x14ac:dyDescent="0.35">
      <c r="A29">
        <v>147</v>
      </c>
      <c r="B29">
        <v>122091303</v>
      </c>
      <c r="C29">
        <v>123461302</v>
      </c>
      <c r="D29">
        <v>123463603</v>
      </c>
      <c r="E29">
        <v>122097203</v>
      </c>
      <c r="F29">
        <v>123466303</v>
      </c>
      <c r="G29">
        <v>123468303</v>
      </c>
      <c r="N29">
        <v>6</v>
      </c>
    </row>
    <row r="30" spans="1:14" x14ac:dyDescent="0.35">
      <c r="A30">
        <v>148</v>
      </c>
      <c r="B30">
        <v>122091352</v>
      </c>
      <c r="C30">
        <v>122098003</v>
      </c>
      <c r="D30">
        <v>123466103</v>
      </c>
      <c r="E30">
        <v>123469303</v>
      </c>
      <c r="N30">
        <v>4</v>
      </c>
    </row>
    <row r="31" spans="1:14" x14ac:dyDescent="0.35">
      <c r="A31">
        <v>151</v>
      </c>
      <c r="B31">
        <v>127040503</v>
      </c>
      <c r="C31">
        <v>104107803</v>
      </c>
      <c r="D31">
        <v>104105003</v>
      </c>
      <c r="E31">
        <v>127046903</v>
      </c>
      <c r="F31">
        <v>104107903</v>
      </c>
      <c r="N31">
        <v>5</v>
      </c>
    </row>
    <row r="32" spans="1:14" x14ac:dyDescent="0.35">
      <c r="A32">
        <v>152</v>
      </c>
      <c r="B32">
        <v>104101252</v>
      </c>
      <c r="C32">
        <v>104101307</v>
      </c>
      <c r="D32">
        <v>104103603</v>
      </c>
      <c r="E32">
        <v>104105353</v>
      </c>
      <c r="F32">
        <v>106168003</v>
      </c>
      <c r="G32">
        <v>104107503</v>
      </c>
      <c r="H32">
        <v>106169003</v>
      </c>
      <c r="N32">
        <v>7</v>
      </c>
    </row>
    <row r="33" spans="1:14" x14ac:dyDescent="0.35">
      <c r="A33">
        <v>153</v>
      </c>
      <c r="B33">
        <v>127042003</v>
      </c>
      <c r="C33">
        <v>127044103</v>
      </c>
      <c r="D33">
        <v>127045303</v>
      </c>
      <c r="E33">
        <v>127047404</v>
      </c>
      <c r="N33">
        <v>4</v>
      </c>
    </row>
    <row r="34" spans="1:14" x14ac:dyDescent="0.35">
      <c r="A34">
        <v>154</v>
      </c>
      <c r="B34">
        <v>106160303</v>
      </c>
      <c r="C34">
        <v>106161203</v>
      </c>
      <c r="D34">
        <v>106161357</v>
      </c>
      <c r="E34">
        <v>106161703</v>
      </c>
      <c r="F34">
        <v>104432903</v>
      </c>
      <c r="G34">
        <v>106166503</v>
      </c>
      <c r="H34">
        <v>106167504</v>
      </c>
      <c r="N34">
        <v>7</v>
      </c>
    </row>
    <row r="35" spans="1:14" x14ac:dyDescent="0.35">
      <c r="A35">
        <v>155</v>
      </c>
      <c r="B35">
        <v>127041503</v>
      </c>
      <c r="C35">
        <v>127041603</v>
      </c>
      <c r="D35">
        <v>104372003</v>
      </c>
      <c r="E35">
        <v>104374207</v>
      </c>
      <c r="F35">
        <v>104375003</v>
      </c>
      <c r="G35">
        <v>104375203</v>
      </c>
      <c r="H35">
        <v>127045853</v>
      </c>
      <c r="I35">
        <v>104376203</v>
      </c>
      <c r="J35">
        <v>104377003</v>
      </c>
      <c r="K35">
        <v>127049303</v>
      </c>
      <c r="N35">
        <v>10</v>
      </c>
    </row>
    <row r="36" spans="1:14" x14ac:dyDescent="0.35">
      <c r="A36">
        <v>156</v>
      </c>
      <c r="B36">
        <v>127040503</v>
      </c>
      <c r="C36">
        <v>127040703</v>
      </c>
      <c r="D36">
        <v>127041203</v>
      </c>
      <c r="E36">
        <v>127041307</v>
      </c>
      <c r="F36">
        <v>127042853</v>
      </c>
      <c r="G36">
        <v>127045653</v>
      </c>
      <c r="N36">
        <v>6</v>
      </c>
    </row>
    <row r="37" spans="1:14" x14ac:dyDescent="0.35">
      <c r="A37">
        <v>157</v>
      </c>
      <c r="B37">
        <v>104431304</v>
      </c>
      <c r="C37">
        <v>104432503</v>
      </c>
      <c r="D37">
        <v>104432803</v>
      </c>
      <c r="E37">
        <v>104433303</v>
      </c>
      <c r="F37">
        <v>104433604</v>
      </c>
      <c r="G37">
        <v>104435003</v>
      </c>
      <c r="H37">
        <v>104435303</v>
      </c>
      <c r="I37">
        <v>104435603</v>
      </c>
      <c r="J37">
        <v>104435703</v>
      </c>
      <c r="K37">
        <v>104437503</v>
      </c>
      <c r="N37">
        <v>10</v>
      </c>
    </row>
    <row r="38" spans="1:14" x14ac:dyDescent="0.35">
      <c r="A38">
        <v>158</v>
      </c>
      <c r="B38">
        <v>104433903</v>
      </c>
      <c r="C38">
        <v>104374003</v>
      </c>
      <c r="D38">
        <v>104435107</v>
      </c>
      <c r="E38">
        <v>104378003</v>
      </c>
      <c r="N38">
        <v>4</v>
      </c>
    </row>
    <row r="39" spans="1:14" x14ac:dyDescent="0.35">
      <c r="A39">
        <v>161</v>
      </c>
      <c r="B39">
        <v>116191503</v>
      </c>
      <c r="C39">
        <v>118401603</v>
      </c>
      <c r="D39">
        <v>116471803</v>
      </c>
      <c r="E39">
        <v>120452003</v>
      </c>
      <c r="F39">
        <v>116493503</v>
      </c>
      <c r="G39">
        <v>116195004</v>
      </c>
      <c r="H39">
        <v>116495003</v>
      </c>
      <c r="I39">
        <v>116495207</v>
      </c>
      <c r="J39">
        <v>116496603</v>
      </c>
      <c r="K39">
        <v>116197503</v>
      </c>
      <c r="L39">
        <v>116498003</v>
      </c>
      <c r="N39">
        <v>11</v>
      </c>
    </row>
    <row r="40" spans="1:14" x14ac:dyDescent="0.35">
      <c r="A40">
        <v>162</v>
      </c>
      <c r="B40">
        <v>117080503</v>
      </c>
      <c r="C40">
        <v>117081003</v>
      </c>
      <c r="D40">
        <v>117083004</v>
      </c>
      <c r="E40">
        <v>117080607</v>
      </c>
      <c r="F40">
        <v>117086003</v>
      </c>
      <c r="G40">
        <v>117576303</v>
      </c>
      <c r="H40">
        <v>117086503</v>
      </c>
      <c r="I40">
        <v>117086653</v>
      </c>
      <c r="N40">
        <v>8</v>
      </c>
    </row>
    <row r="41" spans="1:14" x14ac:dyDescent="0.35">
      <c r="A41">
        <v>163</v>
      </c>
      <c r="B41">
        <v>119350303</v>
      </c>
      <c r="C41">
        <v>119352203</v>
      </c>
      <c r="D41">
        <v>119356503</v>
      </c>
      <c r="E41">
        <v>120455403</v>
      </c>
      <c r="F41">
        <v>119357003</v>
      </c>
      <c r="G41">
        <v>119358403</v>
      </c>
      <c r="N41">
        <v>6</v>
      </c>
    </row>
    <row r="42" spans="1:14" x14ac:dyDescent="0.35">
      <c r="A42">
        <v>164</v>
      </c>
      <c r="B42">
        <v>118401403</v>
      </c>
      <c r="C42">
        <v>116471803</v>
      </c>
      <c r="D42">
        <v>120452003</v>
      </c>
      <c r="E42">
        <v>119583003</v>
      </c>
      <c r="F42">
        <v>118408707</v>
      </c>
      <c r="G42">
        <v>119648903</v>
      </c>
      <c r="H42">
        <v>118408852</v>
      </c>
      <c r="I42">
        <v>118408607</v>
      </c>
      <c r="J42">
        <v>118409203</v>
      </c>
      <c r="N42">
        <v>9</v>
      </c>
    </row>
    <row r="43" spans="1:14" x14ac:dyDescent="0.35">
      <c r="A43">
        <v>165</v>
      </c>
      <c r="B43">
        <v>116191757</v>
      </c>
      <c r="C43">
        <v>118403903</v>
      </c>
      <c r="D43">
        <v>119355503</v>
      </c>
      <c r="E43">
        <v>118406602</v>
      </c>
      <c r="F43">
        <v>118409203</v>
      </c>
      <c r="G43">
        <v>118409302</v>
      </c>
      <c r="N43">
        <v>6</v>
      </c>
    </row>
    <row r="44" spans="1:14" x14ac:dyDescent="0.35">
      <c r="A44">
        <v>166</v>
      </c>
      <c r="B44">
        <v>120522003</v>
      </c>
      <c r="C44">
        <v>120454507</v>
      </c>
      <c r="D44">
        <v>119584603</v>
      </c>
      <c r="E44">
        <v>120455203</v>
      </c>
      <c r="F44">
        <v>116496503</v>
      </c>
      <c r="G44">
        <v>120456003</v>
      </c>
      <c r="N44">
        <v>6</v>
      </c>
    </row>
    <row r="45" spans="1:14" x14ac:dyDescent="0.35">
      <c r="A45">
        <v>167</v>
      </c>
      <c r="B45">
        <v>116191004</v>
      </c>
      <c r="C45">
        <v>116191103</v>
      </c>
      <c r="D45">
        <v>116191203</v>
      </c>
      <c r="E45">
        <v>118401403</v>
      </c>
      <c r="F45">
        <v>118401603</v>
      </c>
      <c r="G45">
        <v>118402603</v>
      </c>
      <c r="H45">
        <v>118403003</v>
      </c>
      <c r="I45">
        <v>118403302</v>
      </c>
      <c r="J45">
        <v>116495103</v>
      </c>
      <c r="K45">
        <v>118408852</v>
      </c>
      <c r="N45">
        <v>10</v>
      </c>
    </row>
    <row r="46" spans="1:14" x14ac:dyDescent="0.35">
      <c r="A46">
        <v>168</v>
      </c>
      <c r="B46">
        <v>119350303</v>
      </c>
      <c r="C46">
        <v>119581003</v>
      </c>
      <c r="D46">
        <v>119351303</v>
      </c>
      <c r="E46">
        <v>119582503</v>
      </c>
      <c r="F46">
        <v>119665003</v>
      </c>
      <c r="G46">
        <v>119584503</v>
      </c>
      <c r="H46">
        <v>119586503</v>
      </c>
      <c r="I46">
        <v>118667503</v>
      </c>
      <c r="J46">
        <v>117089003</v>
      </c>
      <c r="N46">
        <v>9</v>
      </c>
    </row>
    <row r="47" spans="1:14" x14ac:dyDescent="0.35">
      <c r="A47">
        <v>169</v>
      </c>
      <c r="B47">
        <v>119583003</v>
      </c>
      <c r="C47">
        <v>119354603</v>
      </c>
      <c r="D47">
        <v>118406003</v>
      </c>
      <c r="E47">
        <v>119356603</v>
      </c>
      <c r="F47">
        <v>119648303</v>
      </c>
      <c r="G47">
        <v>119648703</v>
      </c>
      <c r="H47">
        <v>119648903</v>
      </c>
      <c r="N47">
        <v>7</v>
      </c>
    </row>
    <row r="48" spans="1:14" x14ac:dyDescent="0.35">
      <c r="A48">
        <v>171</v>
      </c>
      <c r="B48">
        <v>105253553</v>
      </c>
      <c r="C48">
        <v>105254353</v>
      </c>
      <c r="D48">
        <v>105257602</v>
      </c>
      <c r="E48">
        <v>105258303</v>
      </c>
      <c r="F48">
        <v>105259103</v>
      </c>
      <c r="G48">
        <v>105259703</v>
      </c>
      <c r="N48">
        <v>6</v>
      </c>
    </row>
    <row r="49" spans="1:14" x14ac:dyDescent="0.35">
      <c r="A49">
        <v>172</v>
      </c>
      <c r="B49">
        <v>105201033</v>
      </c>
      <c r="C49">
        <v>105201407</v>
      </c>
      <c r="D49">
        <v>105252602</v>
      </c>
      <c r="E49">
        <v>105253303</v>
      </c>
      <c r="F49">
        <v>105256553</v>
      </c>
      <c r="G49">
        <v>105258503</v>
      </c>
      <c r="H49">
        <v>105628302</v>
      </c>
      <c r="N49">
        <v>7</v>
      </c>
    </row>
    <row r="50" spans="1:14" x14ac:dyDescent="0.35">
      <c r="A50">
        <v>173</v>
      </c>
      <c r="B50">
        <v>105201033</v>
      </c>
      <c r="C50">
        <v>105251453</v>
      </c>
      <c r="D50">
        <v>106611303</v>
      </c>
      <c r="E50">
        <v>105201352</v>
      </c>
      <c r="F50">
        <v>106272003</v>
      </c>
      <c r="G50">
        <v>105253903</v>
      </c>
      <c r="H50">
        <v>105259703</v>
      </c>
      <c r="N50">
        <v>7</v>
      </c>
    </row>
    <row r="51" spans="1:14" x14ac:dyDescent="0.35">
      <c r="A51">
        <v>174</v>
      </c>
      <c r="B51">
        <v>106612203</v>
      </c>
      <c r="C51">
        <v>106616203</v>
      </c>
      <c r="D51">
        <v>105204703</v>
      </c>
      <c r="E51">
        <v>106617203</v>
      </c>
      <c r="F51">
        <v>106618603</v>
      </c>
      <c r="G51">
        <v>106619107</v>
      </c>
      <c r="N51">
        <v>6</v>
      </c>
    </row>
    <row r="52" spans="1:14" x14ac:dyDescent="0.35">
      <c r="A52">
        <v>181</v>
      </c>
      <c r="B52">
        <v>125231232</v>
      </c>
      <c r="C52">
        <v>125231303</v>
      </c>
      <c r="D52">
        <v>125235103</v>
      </c>
      <c r="E52">
        <v>125239603</v>
      </c>
      <c r="F52">
        <v>125239652</v>
      </c>
      <c r="N52">
        <v>5</v>
      </c>
    </row>
    <row r="53" spans="1:14" x14ac:dyDescent="0.35">
      <c r="A53">
        <v>182</v>
      </c>
      <c r="B53">
        <v>124153503</v>
      </c>
      <c r="C53">
        <v>124156603</v>
      </c>
      <c r="D53">
        <v>124157203</v>
      </c>
      <c r="E53">
        <v>124157802</v>
      </c>
      <c r="N53">
        <v>4</v>
      </c>
    </row>
    <row r="54" spans="1:14" x14ac:dyDescent="0.35">
      <c r="A54">
        <v>183</v>
      </c>
      <c r="B54">
        <v>125234103</v>
      </c>
      <c r="C54">
        <v>125235502</v>
      </c>
      <c r="D54">
        <v>125237702</v>
      </c>
      <c r="E54">
        <v>125238502</v>
      </c>
      <c r="F54">
        <v>125239452</v>
      </c>
      <c r="N54">
        <v>5</v>
      </c>
    </row>
    <row r="55" spans="1:14" x14ac:dyDescent="0.35">
      <c r="A55">
        <v>184</v>
      </c>
      <c r="B55">
        <v>124152003</v>
      </c>
      <c r="C55">
        <v>124154003</v>
      </c>
      <c r="D55">
        <v>124156503</v>
      </c>
      <c r="E55">
        <v>124158503</v>
      </c>
      <c r="F55">
        <v>124159002</v>
      </c>
      <c r="N55">
        <v>5</v>
      </c>
    </row>
    <row r="56" spans="1:14" x14ac:dyDescent="0.35">
      <c r="A56">
        <v>185</v>
      </c>
      <c r="B56">
        <v>125234502</v>
      </c>
      <c r="C56">
        <v>125236903</v>
      </c>
      <c r="D56">
        <v>125237603</v>
      </c>
      <c r="E56">
        <v>125237903</v>
      </c>
      <c r="N56">
        <v>4</v>
      </c>
    </row>
    <row r="57" spans="1:14" x14ac:dyDescent="0.35">
      <c r="A57">
        <v>186</v>
      </c>
      <c r="B57">
        <v>124150503</v>
      </c>
      <c r="C57">
        <v>124151902</v>
      </c>
      <c r="D57">
        <v>124156703</v>
      </c>
      <c r="E57">
        <v>125238402</v>
      </c>
      <c r="N57">
        <v>4</v>
      </c>
    </row>
    <row r="58" spans="1:14" x14ac:dyDescent="0.35">
      <c r="A58">
        <v>190</v>
      </c>
      <c r="B58">
        <v>115221402</v>
      </c>
      <c r="C58">
        <v>115221607</v>
      </c>
      <c r="D58">
        <v>115221753</v>
      </c>
      <c r="E58">
        <v>115224003</v>
      </c>
      <c r="F58">
        <v>115226003</v>
      </c>
      <c r="G58">
        <v>115228003</v>
      </c>
      <c r="H58">
        <v>115228303</v>
      </c>
      <c r="N58">
        <v>7</v>
      </c>
    </row>
    <row r="59" spans="1:14" x14ac:dyDescent="0.35">
      <c r="A59">
        <v>191</v>
      </c>
      <c r="B59">
        <v>113361503</v>
      </c>
      <c r="C59">
        <v>113361703</v>
      </c>
      <c r="D59">
        <v>113363103</v>
      </c>
      <c r="E59">
        <v>113363603</v>
      </c>
      <c r="F59">
        <v>113364002</v>
      </c>
      <c r="G59">
        <v>113364503</v>
      </c>
      <c r="H59">
        <v>113365203</v>
      </c>
      <c r="I59">
        <v>113365303</v>
      </c>
      <c r="J59">
        <v>113367003</v>
      </c>
      <c r="N59">
        <v>9</v>
      </c>
    </row>
    <row r="60" spans="1:14" x14ac:dyDescent="0.35">
      <c r="A60">
        <v>192</v>
      </c>
      <c r="B60">
        <v>112671303</v>
      </c>
      <c r="C60">
        <v>112671803</v>
      </c>
      <c r="D60">
        <v>112674403</v>
      </c>
      <c r="E60">
        <v>112676503</v>
      </c>
      <c r="F60">
        <v>112678503</v>
      </c>
      <c r="G60">
        <v>112679002</v>
      </c>
      <c r="H60">
        <v>112679107</v>
      </c>
      <c r="N60">
        <v>7</v>
      </c>
    </row>
    <row r="61" spans="1:14" x14ac:dyDescent="0.35">
      <c r="A61">
        <v>193</v>
      </c>
      <c r="B61">
        <v>112011103</v>
      </c>
      <c r="C61">
        <v>115210503</v>
      </c>
      <c r="D61">
        <v>115211103</v>
      </c>
      <c r="E61">
        <v>112011603</v>
      </c>
      <c r="F61">
        <v>112013054</v>
      </c>
      <c r="G61">
        <v>112013753</v>
      </c>
      <c r="H61">
        <v>112015203</v>
      </c>
      <c r="I61">
        <v>112676403</v>
      </c>
      <c r="J61">
        <v>112018523</v>
      </c>
      <c r="N61">
        <v>9</v>
      </c>
    </row>
    <row r="62" spans="1:14" x14ac:dyDescent="0.35">
      <c r="A62">
        <v>194</v>
      </c>
      <c r="B62">
        <v>115211003</v>
      </c>
      <c r="C62">
        <v>115211657</v>
      </c>
      <c r="D62">
        <v>115211603</v>
      </c>
      <c r="E62">
        <v>115212503</v>
      </c>
      <c r="F62">
        <v>115503004</v>
      </c>
      <c r="G62">
        <v>115216503</v>
      </c>
      <c r="H62">
        <v>115504003</v>
      </c>
      <c r="I62">
        <v>115674603</v>
      </c>
      <c r="J62">
        <v>115218303</v>
      </c>
      <c r="K62">
        <v>115506003</v>
      </c>
      <c r="L62">
        <v>115508003</v>
      </c>
      <c r="M62">
        <v>115219002</v>
      </c>
      <c r="N62">
        <v>12</v>
      </c>
    </row>
    <row r="63" spans="1:14" x14ac:dyDescent="0.35">
      <c r="A63">
        <v>195</v>
      </c>
      <c r="B63">
        <v>112671603</v>
      </c>
      <c r="C63">
        <v>112672203</v>
      </c>
      <c r="D63">
        <v>112672803</v>
      </c>
      <c r="E63">
        <v>112675503</v>
      </c>
      <c r="F63">
        <v>112676203</v>
      </c>
      <c r="G63">
        <v>112676703</v>
      </c>
      <c r="H63">
        <v>112679403</v>
      </c>
      <c r="N63">
        <v>7</v>
      </c>
    </row>
    <row r="64" spans="1:14" x14ac:dyDescent="0.35">
      <c r="A64">
        <v>196</v>
      </c>
      <c r="B64">
        <v>113380303</v>
      </c>
      <c r="C64">
        <v>113381303</v>
      </c>
      <c r="D64">
        <v>113382303</v>
      </c>
      <c r="E64">
        <v>115222504</v>
      </c>
      <c r="F64">
        <v>111343603</v>
      </c>
      <c r="G64">
        <v>113384603</v>
      </c>
      <c r="H64">
        <v>113384307</v>
      </c>
      <c r="I64">
        <v>115226103</v>
      </c>
      <c r="J64">
        <v>113385003</v>
      </c>
      <c r="K64">
        <v>113385303</v>
      </c>
      <c r="L64">
        <v>115229003</v>
      </c>
      <c r="N64">
        <v>11</v>
      </c>
    </row>
    <row r="65" spans="1:14" x14ac:dyDescent="0.35">
      <c r="A65">
        <v>197</v>
      </c>
      <c r="B65">
        <v>115222752</v>
      </c>
      <c r="N65">
        <v>1</v>
      </c>
    </row>
    <row r="66" spans="1:14" x14ac:dyDescent="0.35">
      <c r="A66">
        <v>198</v>
      </c>
      <c r="B66">
        <v>111291304</v>
      </c>
      <c r="C66">
        <v>112281302</v>
      </c>
      <c r="D66">
        <v>112282004</v>
      </c>
      <c r="E66">
        <v>111292304</v>
      </c>
      <c r="F66">
        <v>112282307</v>
      </c>
      <c r="G66">
        <v>112283003</v>
      </c>
      <c r="H66">
        <v>115218003</v>
      </c>
      <c r="I66">
        <v>111297504</v>
      </c>
      <c r="J66">
        <v>112286003</v>
      </c>
      <c r="K66">
        <v>112289003</v>
      </c>
      <c r="N66">
        <v>10</v>
      </c>
    </row>
    <row r="67" spans="1:14" x14ac:dyDescent="0.35">
      <c r="A67">
        <v>199</v>
      </c>
      <c r="B67">
        <v>113361303</v>
      </c>
      <c r="C67">
        <v>113362203</v>
      </c>
      <c r="D67">
        <v>113362303</v>
      </c>
      <c r="E67">
        <v>113362403</v>
      </c>
      <c r="F67">
        <v>113362603</v>
      </c>
      <c r="G67">
        <v>113363807</v>
      </c>
      <c r="H67">
        <v>113364403</v>
      </c>
      <c r="I67">
        <v>113369003</v>
      </c>
      <c r="N67">
        <v>8</v>
      </c>
    </row>
    <row r="68" spans="1:14" x14ac:dyDescent="0.35">
      <c r="A68">
        <v>201</v>
      </c>
      <c r="B68">
        <v>107651207</v>
      </c>
      <c r="C68">
        <v>107652207</v>
      </c>
      <c r="D68">
        <v>107653102</v>
      </c>
      <c r="E68">
        <v>107653203</v>
      </c>
      <c r="F68">
        <v>107654103</v>
      </c>
      <c r="G68">
        <v>107656502</v>
      </c>
      <c r="N68">
        <v>6</v>
      </c>
    </row>
    <row r="69" spans="1:14" x14ac:dyDescent="0.35">
      <c r="A69">
        <v>202</v>
      </c>
      <c r="B69">
        <v>107650703</v>
      </c>
      <c r="C69">
        <v>107651603</v>
      </c>
      <c r="D69">
        <v>107652603</v>
      </c>
      <c r="E69">
        <v>107654903</v>
      </c>
      <c r="F69">
        <v>107655803</v>
      </c>
      <c r="G69">
        <v>107656303</v>
      </c>
      <c r="H69">
        <v>107656407</v>
      </c>
      <c r="N69">
        <v>7</v>
      </c>
    </row>
    <row r="70" spans="1:14" x14ac:dyDescent="0.35">
      <c r="A70">
        <v>203</v>
      </c>
      <c r="B70">
        <v>101630504</v>
      </c>
      <c r="C70">
        <v>101631203</v>
      </c>
      <c r="D70">
        <v>101631703</v>
      </c>
      <c r="E70">
        <v>101631903</v>
      </c>
      <c r="F70">
        <v>101632403</v>
      </c>
      <c r="G70">
        <v>101633903</v>
      </c>
      <c r="H70">
        <v>101636503</v>
      </c>
      <c r="I70">
        <v>101637002</v>
      </c>
      <c r="N70">
        <v>8</v>
      </c>
    </row>
    <row r="71" spans="1:14" x14ac:dyDescent="0.35">
      <c r="A71">
        <v>204</v>
      </c>
      <c r="B71">
        <v>101260303</v>
      </c>
      <c r="C71">
        <v>101260803</v>
      </c>
      <c r="D71">
        <v>101261302</v>
      </c>
      <c r="E71">
        <v>101262507</v>
      </c>
      <c r="F71">
        <v>101262903</v>
      </c>
      <c r="G71">
        <v>101264003</v>
      </c>
      <c r="H71">
        <v>107655903</v>
      </c>
      <c r="I71">
        <v>107657503</v>
      </c>
      <c r="J71">
        <v>101268003</v>
      </c>
      <c r="N71">
        <v>9</v>
      </c>
    </row>
    <row r="72" spans="1:14" x14ac:dyDescent="0.35">
      <c r="A72">
        <v>205</v>
      </c>
      <c r="B72">
        <v>101301303</v>
      </c>
      <c r="C72">
        <v>101301403</v>
      </c>
      <c r="D72">
        <v>101302607</v>
      </c>
      <c r="E72">
        <v>101303503</v>
      </c>
      <c r="F72">
        <v>101306503</v>
      </c>
      <c r="G72">
        <v>101308503</v>
      </c>
      <c r="N72">
        <v>6</v>
      </c>
    </row>
    <row r="73" spans="1:14" x14ac:dyDescent="0.35">
      <c r="A73">
        <v>206</v>
      </c>
      <c r="B73">
        <v>101630903</v>
      </c>
      <c r="C73">
        <v>101631003</v>
      </c>
      <c r="D73">
        <v>101631503</v>
      </c>
      <c r="E73">
        <v>101631803</v>
      </c>
      <c r="F73">
        <v>101634207</v>
      </c>
      <c r="G73">
        <v>101638003</v>
      </c>
      <c r="H73">
        <v>101638803</v>
      </c>
      <c r="I73">
        <v>101638907</v>
      </c>
      <c r="N73">
        <v>8</v>
      </c>
    </row>
    <row r="74" spans="1:14" x14ac:dyDescent="0.35">
      <c r="A74">
        <v>207</v>
      </c>
      <c r="B74">
        <v>107650603</v>
      </c>
      <c r="C74">
        <v>107653802</v>
      </c>
      <c r="D74">
        <v>107654403</v>
      </c>
      <c r="E74">
        <v>107657103</v>
      </c>
      <c r="F74">
        <v>107658903</v>
      </c>
      <c r="N74">
        <v>5</v>
      </c>
    </row>
    <row r="75" spans="1:14" x14ac:dyDescent="0.35">
      <c r="A75">
        <v>211</v>
      </c>
      <c r="B75">
        <v>103021603</v>
      </c>
      <c r="C75">
        <v>103021903</v>
      </c>
      <c r="D75">
        <v>103022253</v>
      </c>
      <c r="E75">
        <v>103021003</v>
      </c>
      <c r="F75">
        <v>103027503</v>
      </c>
      <c r="G75">
        <v>103027753</v>
      </c>
      <c r="H75">
        <v>103028833</v>
      </c>
      <c r="N75">
        <v>7</v>
      </c>
    </row>
    <row r="76" spans="1:14" x14ac:dyDescent="0.35">
      <c r="A76">
        <v>212</v>
      </c>
      <c r="B76">
        <v>103020407</v>
      </c>
      <c r="C76">
        <v>103020753</v>
      </c>
      <c r="D76">
        <v>103021102</v>
      </c>
      <c r="E76">
        <v>103021252</v>
      </c>
      <c r="F76">
        <v>103021453</v>
      </c>
      <c r="G76">
        <v>103024603</v>
      </c>
      <c r="H76">
        <v>103028753</v>
      </c>
      <c r="N76">
        <v>7</v>
      </c>
    </row>
    <row r="77" spans="1:14" x14ac:dyDescent="0.35">
      <c r="A77">
        <v>213</v>
      </c>
      <c r="B77">
        <v>103020603</v>
      </c>
      <c r="C77">
        <v>103023153</v>
      </c>
      <c r="D77">
        <v>103023912</v>
      </c>
      <c r="E77">
        <v>103024102</v>
      </c>
      <c r="F77">
        <v>103025002</v>
      </c>
      <c r="G77">
        <v>103028203</v>
      </c>
      <c r="H77">
        <v>103028302</v>
      </c>
      <c r="I77">
        <v>103029803</v>
      </c>
      <c r="N77">
        <v>8</v>
      </c>
    </row>
    <row r="78" spans="1:14" x14ac:dyDescent="0.35">
      <c r="A78">
        <v>214</v>
      </c>
      <c r="B78">
        <v>103021752</v>
      </c>
      <c r="C78">
        <v>103022103</v>
      </c>
      <c r="D78">
        <v>103026303</v>
      </c>
      <c r="E78">
        <v>103026343</v>
      </c>
      <c r="F78">
        <v>103026902</v>
      </c>
      <c r="G78">
        <v>103028703</v>
      </c>
      <c r="H78">
        <v>103029203</v>
      </c>
      <c r="I78">
        <v>103029403</v>
      </c>
      <c r="N78">
        <v>8</v>
      </c>
    </row>
    <row r="79" spans="1:14" x14ac:dyDescent="0.35">
      <c r="A79">
        <v>215</v>
      </c>
      <c r="B79">
        <v>103022803</v>
      </c>
      <c r="C79">
        <v>103026402</v>
      </c>
      <c r="D79">
        <v>103026873</v>
      </c>
      <c r="E79">
        <v>103028653</v>
      </c>
      <c r="F79">
        <v>103029902</v>
      </c>
      <c r="N79">
        <v>5</v>
      </c>
    </row>
    <row r="80" spans="1:14" x14ac:dyDescent="0.35">
      <c r="A80">
        <v>216</v>
      </c>
      <c r="B80">
        <v>103022503</v>
      </c>
      <c r="C80">
        <v>103023153</v>
      </c>
      <c r="D80">
        <v>103023807</v>
      </c>
      <c r="E80">
        <v>103024753</v>
      </c>
      <c r="F80">
        <v>103026002</v>
      </c>
      <c r="G80">
        <v>103027352</v>
      </c>
      <c r="H80">
        <v>103028853</v>
      </c>
      <c r="I80">
        <v>103029902</v>
      </c>
      <c r="N80">
        <v>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575"/>
  <sheetViews>
    <sheetView workbookViewId="0">
      <selection activeCell="D1" sqref="D1:D575"/>
    </sheetView>
  </sheetViews>
  <sheetFormatPr defaultColWidth="8.85546875" defaultRowHeight="10.5" x14ac:dyDescent="0.25"/>
  <cols>
    <col min="1" max="1" width="6.78515625" style="2" bestFit="1" customWidth="1"/>
    <col min="2" max="2" width="30.140625" style="2" bestFit="1" customWidth="1"/>
    <col min="3" max="3" width="10" style="2" bestFit="1" customWidth="1"/>
    <col min="4" max="4" width="9.78515625" style="2" bestFit="1" customWidth="1"/>
    <col min="5" max="5" width="8.5703125" style="2" bestFit="1" customWidth="1"/>
    <col min="6" max="6" width="5.78515625" style="2" bestFit="1" customWidth="1"/>
    <col min="7" max="7" width="8" style="2" bestFit="1" customWidth="1"/>
    <col min="8" max="8" width="10.35546875" style="2" bestFit="1" customWidth="1"/>
    <col min="9" max="9" width="5.42578125" style="2" bestFit="1" customWidth="1"/>
    <col min="10" max="10" width="7.5703125" style="2" bestFit="1" customWidth="1"/>
    <col min="11" max="11" width="7.42578125" style="2" bestFit="1" customWidth="1"/>
    <col min="12" max="12" width="6.78515625" style="2" bestFit="1" customWidth="1"/>
    <col min="13" max="13" width="8.140625" style="2" bestFit="1" customWidth="1"/>
    <col min="14" max="14" width="6.78515625" style="2" bestFit="1" customWidth="1"/>
    <col min="15" max="15" width="5.85546875" style="2" bestFit="1" customWidth="1"/>
    <col min="16" max="16" width="8.5703125" style="2" bestFit="1" customWidth="1"/>
    <col min="17" max="17" width="6.640625" style="2" bestFit="1" customWidth="1"/>
    <col min="18" max="18" width="10.85546875" style="2" bestFit="1" customWidth="1"/>
    <col min="19" max="19" width="8.5703125" style="2" bestFit="1" customWidth="1"/>
    <col min="20" max="20" width="10.78515625" style="2" bestFit="1" customWidth="1"/>
    <col min="21" max="16384" width="8.85546875" style="2"/>
  </cols>
  <sheetData>
    <row r="1" spans="1:20" x14ac:dyDescent="0.25">
      <c r="A1" s="2" t="s">
        <v>14</v>
      </c>
      <c r="B1" s="2" t="s">
        <v>15</v>
      </c>
      <c r="C1" s="2" t="s">
        <v>590</v>
      </c>
      <c r="F1" s="2" t="s">
        <v>660</v>
      </c>
      <c r="G1" s="2" t="s">
        <v>661</v>
      </c>
      <c r="H1" s="2" t="s">
        <v>664</v>
      </c>
      <c r="I1" s="2" t="s">
        <v>665</v>
      </c>
      <c r="J1" s="2" t="s">
        <v>666</v>
      </c>
      <c r="K1" s="2" t="s">
        <v>667</v>
      </c>
      <c r="L1" s="2" t="s">
        <v>668</v>
      </c>
      <c r="M1" s="2" t="s">
        <v>669</v>
      </c>
      <c r="N1" s="2" t="s">
        <v>670</v>
      </c>
      <c r="O1" s="2" t="s">
        <v>671</v>
      </c>
      <c r="P1" s="2" t="s">
        <v>672</v>
      </c>
      <c r="Q1" s="2" t="s">
        <v>673</v>
      </c>
      <c r="R1" s="2" t="s">
        <v>674</v>
      </c>
      <c r="S1" s="2" t="s">
        <v>675</v>
      </c>
      <c r="T1" s="2" t="s">
        <v>676</v>
      </c>
    </row>
    <row r="2" spans="1:20" x14ac:dyDescent="0.25">
      <c r="A2" s="2">
        <v>101260303</v>
      </c>
      <c r="B2" s="2" t="s">
        <v>16</v>
      </c>
      <c r="C2" s="2" t="s">
        <v>591</v>
      </c>
      <c r="F2" s="2">
        <v>1</v>
      </c>
      <c r="G2" s="2" t="s">
        <v>662</v>
      </c>
      <c r="H2" s="2">
        <v>298755.31</v>
      </c>
      <c r="I2" s="2">
        <v>0</v>
      </c>
      <c r="J2" s="2">
        <v>1664182</v>
      </c>
      <c r="K2" s="2">
        <v>28358019</v>
      </c>
      <c r="L2" s="2">
        <v>1962937</v>
      </c>
      <c r="M2" s="2">
        <v>7.4367527961730957</v>
      </c>
      <c r="N2" s="2">
        <v>3597320</v>
      </c>
      <c r="O2" s="2">
        <v>94823</v>
      </c>
      <c r="P2" s="2">
        <v>2.7072970867156982</v>
      </c>
      <c r="Q2" s="2">
        <v>821655</v>
      </c>
      <c r="R2" s="2">
        <v>0</v>
      </c>
      <c r="S2" s="2">
        <v>327461.1875</v>
      </c>
      <c r="T2" s="2">
        <v>14.091623306274414</v>
      </c>
    </row>
    <row r="3" spans="1:20" x14ac:dyDescent="0.25">
      <c r="A3" s="2">
        <v>101260803</v>
      </c>
      <c r="B3" s="2" t="s">
        <v>17</v>
      </c>
      <c r="C3" s="2" t="s">
        <v>591</v>
      </c>
      <c r="F3" s="2">
        <v>1</v>
      </c>
      <c r="G3" s="2" t="s">
        <v>662</v>
      </c>
      <c r="H3" s="2">
        <v>291834.51</v>
      </c>
      <c r="I3" s="2">
        <v>0</v>
      </c>
      <c r="J3" s="2">
        <v>1787456</v>
      </c>
      <c r="K3" s="2">
        <v>17982833</v>
      </c>
      <c r="L3" s="2">
        <v>2079291</v>
      </c>
      <c r="M3" s="2">
        <v>13.074389457702637</v>
      </c>
      <c r="N3" s="2">
        <v>1927381</v>
      </c>
      <c r="O3" s="2">
        <v>79386</v>
      </c>
      <c r="P3" s="2">
        <v>4.2957906723022461</v>
      </c>
      <c r="Q3" s="2">
        <v>412719</v>
      </c>
      <c r="R3" s="2">
        <v>0</v>
      </c>
      <c r="S3" s="2">
        <v>158851.765625</v>
      </c>
      <c r="T3" s="2">
        <v>10.918054580688477</v>
      </c>
    </row>
    <row r="4" spans="1:20" x14ac:dyDescent="0.25">
      <c r="A4" s="2">
        <v>101261302</v>
      </c>
      <c r="B4" s="2" t="s">
        <v>18</v>
      </c>
      <c r="C4" s="2" t="s">
        <v>591</v>
      </c>
      <c r="F4" s="2">
        <v>1</v>
      </c>
      <c r="G4" s="2" t="s">
        <v>662</v>
      </c>
      <c r="H4" s="2">
        <v>418426.29</v>
      </c>
      <c r="I4" s="2">
        <v>0</v>
      </c>
      <c r="J4" s="2">
        <v>1940869</v>
      </c>
      <c r="K4" s="2">
        <v>36832480</v>
      </c>
      <c r="L4" s="2">
        <v>2359296</v>
      </c>
      <c r="M4" s="2">
        <v>6.8438587188720703</v>
      </c>
      <c r="N4" s="2">
        <v>5563629</v>
      </c>
      <c r="O4" s="2">
        <v>125196</v>
      </c>
      <c r="P4" s="2">
        <v>2.3020601272583008</v>
      </c>
      <c r="Q4" s="2">
        <v>1050159</v>
      </c>
      <c r="R4" s="2">
        <v>0</v>
      </c>
      <c r="S4" s="2">
        <v>489662.5625</v>
      </c>
      <c r="T4" s="2">
        <v>18.01881217956543</v>
      </c>
    </row>
    <row r="5" spans="1:20" x14ac:dyDescent="0.25">
      <c r="A5" s="2">
        <v>101262507</v>
      </c>
      <c r="B5" s="2" t="s">
        <v>19</v>
      </c>
      <c r="C5" s="2" t="s">
        <v>591</v>
      </c>
      <c r="F5" s="2">
        <v>2</v>
      </c>
      <c r="G5" s="2" t="s">
        <v>663</v>
      </c>
      <c r="H5" s="2">
        <v>0</v>
      </c>
      <c r="I5" s="2">
        <v>0</v>
      </c>
      <c r="J5" s="2">
        <v>0</v>
      </c>
      <c r="K5" s="2">
        <v>0</v>
      </c>
      <c r="L5" s="2">
        <v>0</v>
      </c>
      <c r="M5" s="2">
        <v>0</v>
      </c>
      <c r="N5" s="2">
        <v>0</v>
      </c>
      <c r="O5" s="2">
        <v>0</v>
      </c>
      <c r="P5" s="2">
        <v>0</v>
      </c>
      <c r="Q5" s="2">
        <v>0</v>
      </c>
      <c r="R5" s="2">
        <v>917257</v>
      </c>
      <c r="S5" s="2">
        <v>0</v>
      </c>
    </row>
    <row r="6" spans="1:20" x14ac:dyDescent="0.25">
      <c r="A6" s="2">
        <v>101262903</v>
      </c>
      <c r="B6" s="2" t="s">
        <v>20</v>
      </c>
      <c r="C6" s="2" t="s">
        <v>591</v>
      </c>
      <c r="F6" s="2">
        <v>1</v>
      </c>
      <c r="G6" s="2" t="s">
        <v>662</v>
      </c>
      <c r="H6" s="2">
        <v>98689.25</v>
      </c>
      <c r="I6" s="2">
        <v>0</v>
      </c>
      <c r="J6" s="2">
        <v>469896</v>
      </c>
      <c r="K6" s="2">
        <v>8177974</v>
      </c>
      <c r="L6" s="2">
        <v>568585</v>
      </c>
      <c r="M6" s="2">
        <v>7.4721503257751465</v>
      </c>
      <c r="N6" s="2">
        <v>944396</v>
      </c>
      <c r="O6" s="2">
        <v>32618</v>
      </c>
      <c r="P6" s="2">
        <v>3.5774059295654297</v>
      </c>
      <c r="Q6" s="2">
        <v>198758</v>
      </c>
      <c r="R6" s="2">
        <v>0</v>
      </c>
      <c r="S6" s="2">
        <v>189593.015625</v>
      </c>
      <c r="T6" s="2">
        <v>20.61383056640625</v>
      </c>
    </row>
    <row r="7" spans="1:20" x14ac:dyDescent="0.25">
      <c r="A7" s="2">
        <v>101264003</v>
      </c>
      <c r="B7" s="2" t="s">
        <v>21</v>
      </c>
      <c r="C7" s="2" t="s">
        <v>591</v>
      </c>
      <c r="F7" s="2">
        <v>1</v>
      </c>
      <c r="G7" s="2" t="s">
        <v>662</v>
      </c>
      <c r="H7" s="2">
        <v>319042.8</v>
      </c>
      <c r="I7" s="2">
        <v>0</v>
      </c>
      <c r="J7" s="2">
        <v>1471280</v>
      </c>
      <c r="K7" s="2">
        <v>19595885</v>
      </c>
      <c r="L7" s="2">
        <v>1790323</v>
      </c>
      <c r="M7" s="2">
        <v>10.054852485656738</v>
      </c>
      <c r="N7" s="2">
        <v>2917796</v>
      </c>
      <c r="O7" s="2">
        <v>77296</v>
      </c>
      <c r="P7" s="2">
        <v>2.7212109565734863</v>
      </c>
      <c r="Q7" s="2">
        <v>608349</v>
      </c>
      <c r="R7" s="2">
        <v>0</v>
      </c>
      <c r="S7" s="2">
        <v>498092.375</v>
      </c>
      <c r="T7" s="2">
        <v>24.333209991455078</v>
      </c>
    </row>
    <row r="8" spans="1:20" x14ac:dyDescent="0.25">
      <c r="A8" s="2">
        <v>101266007</v>
      </c>
      <c r="B8" s="2" t="s">
        <v>22</v>
      </c>
      <c r="C8" s="2" t="s">
        <v>591</v>
      </c>
      <c r="F8" s="2">
        <v>2</v>
      </c>
      <c r="G8" s="2" t="s">
        <v>663</v>
      </c>
      <c r="H8" s="2">
        <v>0</v>
      </c>
      <c r="I8" s="2">
        <v>0</v>
      </c>
      <c r="J8" s="2">
        <v>0</v>
      </c>
      <c r="K8" s="2">
        <v>0</v>
      </c>
      <c r="L8" s="2">
        <v>0</v>
      </c>
      <c r="M8" s="2">
        <v>0</v>
      </c>
      <c r="N8" s="2">
        <v>0</v>
      </c>
      <c r="O8" s="2">
        <v>0</v>
      </c>
      <c r="P8" s="2">
        <v>0</v>
      </c>
      <c r="Q8" s="2">
        <v>0</v>
      </c>
      <c r="R8" s="2">
        <v>534614</v>
      </c>
      <c r="S8" s="2">
        <v>0</v>
      </c>
    </row>
    <row r="9" spans="1:20" x14ac:dyDescent="0.25">
      <c r="A9" s="2">
        <v>101268003</v>
      </c>
      <c r="B9" s="2" t="s">
        <v>23</v>
      </c>
      <c r="C9" s="2" t="s">
        <v>591</v>
      </c>
      <c r="F9" s="2">
        <v>1</v>
      </c>
      <c r="G9" s="2" t="s">
        <v>662</v>
      </c>
      <c r="H9" s="2">
        <v>404204.47</v>
      </c>
      <c r="I9" s="2">
        <v>0</v>
      </c>
      <c r="J9" s="2">
        <v>1613750</v>
      </c>
      <c r="K9" s="2">
        <v>21746349</v>
      </c>
      <c r="L9" s="2">
        <v>2017953</v>
      </c>
      <c r="M9" s="2">
        <v>10.228672027587891</v>
      </c>
      <c r="N9" s="2">
        <v>2582799</v>
      </c>
      <c r="O9" s="2">
        <v>56424</v>
      </c>
      <c r="P9" s="2">
        <v>2.2333977222442627</v>
      </c>
      <c r="Q9" s="2">
        <v>554307</v>
      </c>
      <c r="R9" s="2">
        <v>0</v>
      </c>
      <c r="S9" s="2">
        <v>758719.75</v>
      </c>
      <c r="T9" s="2">
        <v>26.003921508789063</v>
      </c>
    </row>
    <row r="10" spans="1:20" x14ac:dyDescent="0.25">
      <c r="A10" s="2">
        <v>101301303</v>
      </c>
      <c r="B10" s="2" t="s">
        <v>24</v>
      </c>
      <c r="C10" s="2" t="s">
        <v>592</v>
      </c>
      <c r="F10" s="2">
        <v>1</v>
      </c>
      <c r="G10" s="2" t="s">
        <v>662</v>
      </c>
      <c r="H10" s="2">
        <v>141169.14000000001</v>
      </c>
      <c r="I10" s="2">
        <v>0</v>
      </c>
      <c r="J10" s="2">
        <v>557361</v>
      </c>
      <c r="K10" s="2">
        <v>8637178</v>
      </c>
      <c r="L10" s="2">
        <v>698530</v>
      </c>
      <c r="M10" s="2">
        <v>8.7991056442260742</v>
      </c>
      <c r="N10" s="2">
        <v>1118290</v>
      </c>
      <c r="O10" s="2">
        <v>43860</v>
      </c>
      <c r="P10" s="2">
        <v>4.0821642875671387</v>
      </c>
      <c r="Q10" s="2">
        <v>234124</v>
      </c>
      <c r="R10" s="2">
        <v>0</v>
      </c>
      <c r="S10" s="2">
        <v>165255.515625</v>
      </c>
      <c r="T10" s="2">
        <v>26.823740005493164</v>
      </c>
    </row>
    <row r="11" spans="1:20" x14ac:dyDescent="0.25">
      <c r="A11" s="2">
        <v>101301403</v>
      </c>
      <c r="B11" s="2" t="s">
        <v>25</v>
      </c>
      <c r="C11" s="2" t="s">
        <v>592</v>
      </c>
      <c r="F11" s="2">
        <v>1</v>
      </c>
      <c r="G11" s="2" t="s">
        <v>662</v>
      </c>
      <c r="H11" s="2">
        <v>185018.69</v>
      </c>
      <c r="I11" s="2">
        <v>0</v>
      </c>
      <c r="J11" s="2">
        <v>427802</v>
      </c>
      <c r="K11" s="2">
        <v>10765164</v>
      </c>
      <c r="L11" s="2">
        <v>612821</v>
      </c>
      <c r="M11" s="2">
        <v>6.0362520217895508</v>
      </c>
      <c r="N11" s="2">
        <v>2239148</v>
      </c>
      <c r="O11" s="2">
        <v>74552</v>
      </c>
      <c r="P11" s="2">
        <v>3.4441530704498291</v>
      </c>
      <c r="Q11" s="2">
        <v>352907</v>
      </c>
      <c r="R11" s="2">
        <v>99196</v>
      </c>
      <c r="S11" s="2">
        <v>364701.25</v>
      </c>
      <c r="T11" s="2">
        <v>25.973638534545898</v>
      </c>
    </row>
    <row r="12" spans="1:20" x14ac:dyDescent="0.25">
      <c r="A12" s="2">
        <v>101302607</v>
      </c>
      <c r="B12" s="2" t="s">
        <v>26</v>
      </c>
      <c r="C12" s="2" t="s">
        <v>592</v>
      </c>
      <c r="F12" s="2">
        <v>2</v>
      </c>
      <c r="G12" s="2" t="s">
        <v>663</v>
      </c>
      <c r="H12" s="2">
        <v>0</v>
      </c>
      <c r="I12" s="2">
        <v>0</v>
      </c>
      <c r="J12" s="2">
        <v>0</v>
      </c>
      <c r="K12" s="2">
        <v>0</v>
      </c>
      <c r="L12" s="2">
        <v>0</v>
      </c>
      <c r="M12" s="2">
        <v>0</v>
      </c>
      <c r="N12" s="2">
        <v>0</v>
      </c>
      <c r="O12" s="2">
        <v>0</v>
      </c>
      <c r="P12" s="2">
        <v>0</v>
      </c>
      <c r="Q12" s="2">
        <v>0</v>
      </c>
      <c r="R12" s="2">
        <v>481660</v>
      </c>
      <c r="S12" s="2">
        <v>0</v>
      </c>
    </row>
    <row r="13" spans="1:20" x14ac:dyDescent="0.25">
      <c r="A13" s="2">
        <v>101303503</v>
      </c>
      <c r="B13" s="2" t="s">
        <v>27</v>
      </c>
      <c r="C13" s="2" t="s">
        <v>592</v>
      </c>
      <c r="F13" s="2">
        <v>1</v>
      </c>
      <c r="G13" s="2" t="s">
        <v>662</v>
      </c>
      <c r="H13" s="2">
        <v>72095.740000000005</v>
      </c>
      <c r="I13" s="2">
        <v>29398</v>
      </c>
      <c r="J13" s="2">
        <v>93174</v>
      </c>
      <c r="K13" s="2">
        <v>6272879</v>
      </c>
      <c r="L13" s="2">
        <v>194668</v>
      </c>
      <c r="M13" s="2">
        <v>3.2027187347412109</v>
      </c>
      <c r="N13" s="2">
        <v>876101</v>
      </c>
      <c r="O13" s="2">
        <v>29860</v>
      </c>
      <c r="P13" s="2">
        <v>3.528545618057251</v>
      </c>
      <c r="Q13" s="2">
        <v>194792</v>
      </c>
      <c r="R13" s="2">
        <v>0</v>
      </c>
      <c r="S13" s="2">
        <v>65703.609375</v>
      </c>
      <c r="T13" s="2">
        <v>26.622310638427734</v>
      </c>
    </row>
    <row r="14" spans="1:20" x14ac:dyDescent="0.25">
      <c r="A14" s="2">
        <v>101306503</v>
      </c>
      <c r="B14" s="2" t="s">
        <v>28</v>
      </c>
      <c r="C14" s="2" t="s">
        <v>592</v>
      </c>
      <c r="F14" s="2">
        <v>1</v>
      </c>
      <c r="G14" s="2" t="s">
        <v>662</v>
      </c>
      <c r="H14" s="2">
        <v>70602.67</v>
      </c>
      <c r="I14" s="2">
        <v>0</v>
      </c>
      <c r="J14" s="2">
        <v>132242</v>
      </c>
      <c r="K14" s="2">
        <v>5937527</v>
      </c>
      <c r="L14" s="2">
        <v>202845</v>
      </c>
      <c r="M14" s="2">
        <v>3.5371620655059814</v>
      </c>
      <c r="N14" s="2">
        <v>714784</v>
      </c>
      <c r="O14" s="2">
        <v>35384</v>
      </c>
      <c r="P14" s="2">
        <v>5.2081246376037598</v>
      </c>
      <c r="Q14" s="2">
        <v>133840</v>
      </c>
      <c r="R14" s="2">
        <v>0</v>
      </c>
      <c r="S14" s="2">
        <v>84464.03125</v>
      </c>
      <c r="T14" s="2">
        <v>23.007711410522461</v>
      </c>
    </row>
    <row r="15" spans="1:20" x14ac:dyDescent="0.25">
      <c r="A15" s="2">
        <v>101308503</v>
      </c>
      <c r="B15" s="2" t="s">
        <v>29</v>
      </c>
      <c r="C15" s="2" t="s">
        <v>592</v>
      </c>
      <c r="F15" s="2">
        <v>1</v>
      </c>
      <c r="G15" s="2" t="s">
        <v>662</v>
      </c>
      <c r="H15" s="2">
        <v>105234.71</v>
      </c>
      <c r="I15" s="2">
        <v>0</v>
      </c>
      <c r="J15" s="2">
        <v>0</v>
      </c>
      <c r="K15" s="2">
        <v>4300139</v>
      </c>
      <c r="L15" s="2">
        <v>105235</v>
      </c>
      <c r="M15" s="2">
        <v>2.5086390972137451</v>
      </c>
      <c r="N15" s="2">
        <v>728092</v>
      </c>
      <c r="O15" s="2">
        <v>4721</v>
      </c>
      <c r="P15" s="2">
        <v>0.65263885259628296</v>
      </c>
      <c r="Q15" s="2">
        <v>98630</v>
      </c>
      <c r="R15" s="2">
        <v>65527</v>
      </c>
      <c r="S15" s="2">
        <v>144517.40625</v>
      </c>
      <c r="T15" s="2">
        <v>43.66046142578125</v>
      </c>
    </row>
    <row r="16" spans="1:20" x14ac:dyDescent="0.25">
      <c r="A16" s="2">
        <v>101630504</v>
      </c>
      <c r="B16" s="2" t="s">
        <v>30</v>
      </c>
      <c r="C16" s="2" t="s">
        <v>593</v>
      </c>
      <c r="F16" s="2">
        <v>1</v>
      </c>
      <c r="G16" s="2" t="s">
        <v>662</v>
      </c>
      <c r="H16" s="2">
        <v>36715.81</v>
      </c>
      <c r="I16" s="2">
        <v>0</v>
      </c>
      <c r="J16" s="2">
        <v>0</v>
      </c>
      <c r="K16" s="2">
        <v>4674681</v>
      </c>
      <c r="L16" s="2">
        <v>36716</v>
      </c>
      <c r="M16" s="2">
        <v>0.79164028167724609</v>
      </c>
      <c r="N16" s="2">
        <v>633110</v>
      </c>
      <c r="O16" s="2">
        <v>6417</v>
      </c>
      <c r="P16" s="2">
        <v>1.0239462852478027</v>
      </c>
      <c r="Q16" s="2">
        <v>105057</v>
      </c>
      <c r="R16" s="2">
        <v>8477</v>
      </c>
      <c r="S16" s="2">
        <v>140179.171875</v>
      </c>
      <c r="T16" s="2">
        <v>37.031982421875</v>
      </c>
    </row>
    <row r="17" spans="1:20" x14ac:dyDescent="0.25">
      <c r="A17" s="2">
        <v>101630903</v>
      </c>
      <c r="B17" s="2" t="s">
        <v>31</v>
      </c>
      <c r="C17" s="2" t="s">
        <v>593</v>
      </c>
      <c r="F17" s="2">
        <v>1</v>
      </c>
      <c r="G17" s="2" t="s">
        <v>662</v>
      </c>
      <c r="H17" s="2">
        <v>120917.99</v>
      </c>
      <c r="I17" s="2">
        <v>0</v>
      </c>
      <c r="J17" s="2">
        <v>577107</v>
      </c>
      <c r="K17" s="2">
        <v>8158314</v>
      </c>
      <c r="L17" s="2">
        <v>698025</v>
      </c>
      <c r="M17" s="2">
        <v>9.3565406799316406</v>
      </c>
      <c r="N17" s="2">
        <v>1001862</v>
      </c>
      <c r="O17" s="2">
        <v>31081</v>
      </c>
      <c r="P17" s="2">
        <v>3.2016489505767822</v>
      </c>
      <c r="Q17" s="2">
        <v>210735</v>
      </c>
      <c r="R17" s="2">
        <v>0</v>
      </c>
      <c r="S17" s="2">
        <v>127916.828125</v>
      </c>
      <c r="T17" s="2">
        <v>16.217863082885742</v>
      </c>
    </row>
    <row r="18" spans="1:20" x14ac:dyDescent="0.25">
      <c r="A18" s="2">
        <v>101631003</v>
      </c>
      <c r="B18" s="2" t="s">
        <v>32</v>
      </c>
      <c r="C18" s="2" t="s">
        <v>593</v>
      </c>
      <c r="F18" s="2">
        <v>1</v>
      </c>
      <c r="G18" s="2" t="s">
        <v>662</v>
      </c>
      <c r="H18" s="2">
        <v>88489.14</v>
      </c>
      <c r="I18" s="2">
        <v>0</v>
      </c>
      <c r="J18" s="2">
        <v>405744</v>
      </c>
      <c r="K18" s="2">
        <v>9973865</v>
      </c>
      <c r="L18" s="2">
        <v>494233</v>
      </c>
      <c r="M18" s="2">
        <v>5.2136306762695313</v>
      </c>
      <c r="N18" s="2">
        <v>1293352</v>
      </c>
      <c r="O18" s="2">
        <v>35029</v>
      </c>
      <c r="P18" s="2">
        <v>2.7837843894958496</v>
      </c>
      <c r="Q18" s="2">
        <v>252070</v>
      </c>
      <c r="R18" s="2">
        <v>0</v>
      </c>
      <c r="S18" s="2">
        <v>291365.75</v>
      </c>
      <c r="T18" s="2">
        <v>38.630153656005859</v>
      </c>
    </row>
    <row r="19" spans="1:20" x14ac:dyDescent="0.25">
      <c r="A19" s="2">
        <v>101631203</v>
      </c>
      <c r="B19" s="2" t="s">
        <v>33</v>
      </c>
      <c r="C19" s="2" t="s">
        <v>593</v>
      </c>
      <c r="F19" s="2">
        <v>1</v>
      </c>
      <c r="G19" s="2" t="s">
        <v>662</v>
      </c>
      <c r="H19" s="2">
        <v>82237.98</v>
      </c>
      <c r="I19" s="2">
        <v>0</v>
      </c>
      <c r="J19" s="2">
        <v>112892</v>
      </c>
      <c r="K19" s="2">
        <v>7167340</v>
      </c>
      <c r="L19" s="2">
        <v>195130</v>
      </c>
      <c r="M19" s="2">
        <v>2.7986822128295898</v>
      </c>
      <c r="N19" s="2">
        <v>1034526</v>
      </c>
      <c r="O19" s="2">
        <v>21131</v>
      </c>
      <c r="P19" s="2">
        <v>2.0851690769195557</v>
      </c>
      <c r="Q19" s="2">
        <v>239888</v>
      </c>
      <c r="R19" s="2">
        <v>0</v>
      </c>
      <c r="S19" s="2">
        <v>329604.875</v>
      </c>
      <c r="T19" s="2">
        <v>31.181079864501953</v>
      </c>
    </row>
    <row r="20" spans="1:20" x14ac:dyDescent="0.25">
      <c r="A20" s="2">
        <v>101631503</v>
      </c>
      <c r="B20" s="2" t="s">
        <v>34</v>
      </c>
      <c r="C20" s="2" t="s">
        <v>593</v>
      </c>
      <c r="F20" s="2">
        <v>1</v>
      </c>
      <c r="G20" s="2" t="s">
        <v>662</v>
      </c>
      <c r="H20" s="2">
        <v>118384.99</v>
      </c>
      <c r="I20" s="2">
        <v>0</v>
      </c>
      <c r="J20" s="2">
        <v>469450</v>
      </c>
      <c r="K20" s="2">
        <v>7519794</v>
      </c>
      <c r="L20" s="2">
        <v>587835</v>
      </c>
      <c r="M20" s="2">
        <v>8.4800701141357422</v>
      </c>
      <c r="N20" s="2">
        <v>801721</v>
      </c>
      <c r="O20" s="2">
        <v>23830</v>
      </c>
      <c r="P20" s="2">
        <v>3.0634112358093262</v>
      </c>
      <c r="Q20" s="2">
        <v>173671</v>
      </c>
      <c r="R20" s="2">
        <v>0</v>
      </c>
      <c r="S20" s="2">
        <v>99591.625</v>
      </c>
      <c r="T20" s="2">
        <v>16.240942001342773</v>
      </c>
    </row>
    <row r="21" spans="1:20" x14ac:dyDescent="0.25">
      <c r="A21" s="2">
        <v>101631703</v>
      </c>
      <c r="B21" s="2" t="s">
        <v>35</v>
      </c>
      <c r="C21" s="2" t="s">
        <v>593</v>
      </c>
      <c r="F21" s="2">
        <v>1</v>
      </c>
      <c r="G21" s="2" t="s">
        <v>662</v>
      </c>
      <c r="H21" s="2">
        <v>386157.11</v>
      </c>
      <c r="I21" s="2">
        <v>0</v>
      </c>
      <c r="J21" s="2">
        <v>142310</v>
      </c>
      <c r="K21" s="2">
        <v>14967388</v>
      </c>
      <c r="L21" s="2">
        <v>528467</v>
      </c>
      <c r="M21" s="2">
        <v>3.6600172519683838</v>
      </c>
      <c r="N21" s="2">
        <v>2593477</v>
      </c>
      <c r="O21" s="2">
        <v>52207</v>
      </c>
      <c r="P21" s="2">
        <v>2.0543665885925293</v>
      </c>
      <c r="Q21" s="2">
        <v>537616</v>
      </c>
      <c r="R21" s="2">
        <v>0</v>
      </c>
      <c r="S21" s="2">
        <v>426098.53125</v>
      </c>
      <c r="T21" s="2">
        <v>14.477404594421387</v>
      </c>
    </row>
    <row r="22" spans="1:20" x14ac:dyDescent="0.25">
      <c r="A22" s="2">
        <v>101631803</v>
      </c>
      <c r="B22" s="2" t="s">
        <v>36</v>
      </c>
      <c r="C22" s="2" t="s">
        <v>593</v>
      </c>
      <c r="F22" s="2">
        <v>1</v>
      </c>
      <c r="G22" s="2" t="s">
        <v>662</v>
      </c>
      <c r="H22" s="2">
        <v>272198.52</v>
      </c>
      <c r="I22" s="2">
        <v>62715</v>
      </c>
      <c r="J22" s="2">
        <v>1271326</v>
      </c>
      <c r="K22" s="2">
        <v>12372710</v>
      </c>
      <c r="L22" s="2">
        <v>1606240</v>
      </c>
      <c r="M22" s="2">
        <v>14.918910026550293</v>
      </c>
      <c r="N22" s="2">
        <v>1558646</v>
      </c>
      <c r="O22" s="2">
        <v>56735</v>
      </c>
      <c r="P22" s="2">
        <v>3.7775206565856934</v>
      </c>
      <c r="Q22" s="2">
        <v>321336</v>
      </c>
      <c r="R22" s="2">
        <v>0</v>
      </c>
      <c r="S22" s="2">
        <v>186453.875</v>
      </c>
      <c r="T22" s="2">
        <v>20.829929351806641</v>
      </c>
    </row>
    <row r="23" spans="1:20" x14ac:dyDescent="0.25">
      <c r="A23" s="2">
        <v>101631903</v>
      </c>
      <c r="B23" s="2" t="s">
        <v>37</v>
      </c>
      <c r="C23" s="2" t="s">
        <v>593</v>
      </c>
      <c r="F23" s="2">
        <v>1</v>
      </c>
      <c r="G23" s="2" t="s">
        <v>662</v>
      </c>
      <c r="H23" s="2">
        <v>68877.149999999994</v>
      </c>
      <c r="I23" s="2">
        <v>0</v>
      </c>
      <c r="J23" s="2">
        <v>152485</v>
      </c>
      <c r="K23" s="2">
        <v>5465731</v>
      </c>
      <c r="L23" s="2">
        <v>221362</v>
      </c>
      <c r="M23" s="2">
        <v>4.2209463119506836</v>
      </c>
      <c r="N23" s="2">
        <v>808385</v>
      </c>
      <c r="O23" s="2">
        <v>19782</v>
      </c>
      <c r="P23" s="2">
        <v>2.5084865093231201</v>
      </c>
      <c r="Q23" s="2">
        <v>178652</v>
      </c>
      <c r="R23" s="2">
        <v>0</v>
      </c>
      <c r="S23" s="2">
        <v>164647.625</v>
      </c>
      <c r="T23" s="2">
        <v>25.948507308959961</v>
      </c>
    </row>
    <row r="24" spans="1:20" x14ac:dyDescent="0.25">
      <c r="A24" s="2">
        <v>101632403</v>
      </c>
      <c r="B24" s="2" t="s">
        <v>38</v>
      </c>
      <c r="C24" s="2" t="s">
        <v>593</v>
      </c>
      <c r="F24" s="2">
        <v>1</v>
      </c>
      <c r="G24" s="2" t="s">
        <v>662</v>
      </c>
      <c r="H24" s="2">
        <v>72191.83</v>
      </c>
      <c r="I24" s="2">
        <v>0</v>
      </c>
      <c r="J24" s="2">
        <v>27363</v>
      </c>
      <c r="K24" s="2">
        <v>7176329</v>
      </c>
      <c r="L24" s="2">
        <v>99555</v>
      </c>
      <c r="M24" s="2">
        <v>1.4067850112915039</v>
      </c>
      <c r="N24" s="2">
        <v>963492</v>
      </c>
      <c r="O24" s="2">
        <v>22367</v>
      </c>
      <c r="P24" s="2">
        <v>2.3766236305236816</v>
      </c>
      <c r="Q24" s="2">
        <v>186506</v>
      </c>
      <c r="R24" s="2">
        <v>107184</v>
      </c>
      <c r="S24" s="2">
        <v>216852.546875</v>
      </c>
      <c r="T24" s="2">
        <v>32.488357543945313</v>
      </c>
    </row>
    <row r="25" spans="1:20" x14ac:dyDescent="0.25">
      <c r="A25" s="2">
        <v>101633903</v>
      </c>
      <c r="B25" s="2" t="s">
        <v>39</v>
      </c>
      <c r="C25" s="2" t="s">
        <v>593</v>
      </c>
      <c r="F25" s="2">
        <v>1</v>
      </c>
      <c r="G25" s="2" t="s">
        <v>662</v>
      </c>
      <c r="H25" s="2">
        <v>110670.85</v>
      </c>
      <c r="I25" s="2">
        <v>0</v>
      </c>
      <c r="J25" s="2">
        <v>98362</v>
      </c>
      <c r="K25" s="2">
        <v>11347054</v>
      </c>
      <c r="L25" s="2">
        <v>209033</v>
      </c>
      <c r="M25" s="2">
        <v>1.8767516613006592</v>
      </c>
      <c r="N25" s="2">
        <v>1655372</v>
      </c>
      <c r="O25" s="2">
        <v>32835</v>
      </c>
      <c r="P25" s="2">
        <v>2.0236825942993164</v>
      </c>
      <c r="Q25" s="2">
        <v>339263</v>
      </c>
      <c r="R25" s="2">
        <v>150314</v>
      </c>
      <c r="S25" s="2">
        <v>437468.125</v>
      </c>
      <c r="T25" s="2">
        <v>25.870792388916016</v>
      </c>
    </row>
    <row r="26" spans="1:20" x14ac:dyDescent="0.25">
      <c r="A26" s="2">
        <v>101634207</v>
      </c>
      <c r="B26" s="2" t="s">
        <v>40</v>
      </c>
      <c r="C26" s="2" t="s">
        <v>593</v>
      </c>
      <c r="F26" s="2">
        <v>2</v>
      </c>
      <c r="G26" s="2" t="s">
        <v>663</v>
      </c>
      <c r="H26" s="2">
        <v>0</v>
      </c>
      <c r="I26" s="2">
        <v>0</v>
      </c>
      <c r="J26" s="2">
        <v>0</v>
      </c>
      <c r="K26" s="2">
        <v>0</v>
      </c>
      <c r="L26" s="2">
        <v>0</v>
      </c>
      <c r="M26" s="2">
        <v>0</v>
      </c>
      <c r="N26" s="2">
        <v>0</v>
      </c>
      <c r="O26" s="2">
        <v>0</v>
      </c>
      <c r="P26" s="2">
        <v>0</v>
      </c>
      <c r="Q26" s="2">
        <v>0</v>
      </c>
      <c r="R26" s="2">
        <v>791965</v>
      </c>
      <c r="S26" s="2">
        <v>0</v>
      </c>
    </row>
    <row r="27" spans="1:20" x14ac:dyDescent="0.25">
      <c r="A27" s="2">
        <v>101636503</v>
      </c>
      <c r="B27" s="2" t="s">
        <v>41</v>
      </c>
      <c r="C27" s="2" t="s">
        <v>593</v>
      </c>
      <c r="F27" s="2">
        <v>1</v>
      </c>
      <c r="G27" s="2" t="s">
        <v>662</v>
      </c>
      <c r="H27" s="2">
        <v>146829.23000000001</v>
      </c>
      <c r="I27" s="2">
        <v>0</v>
      </c>
      <c r="J27" s="2">
        <v>0</v>
      </c>
      <c r="K27" s="2">
        <v>6785907</v>
      </c>
      <c r="L27" s="2">
        <v>146829</v>
      </c>
      <c r="M27" s="2">
        <v>2.2115871906280518</v>
      </c>
      <c r="N27" s="2">
        <v>1791654</v>
      </c>
      <c r="O27" s="2">
        <v>32262</v>
      </c>
      <c r="P27" s="2">
        <v>1.8337016105651855</v>
      </c>
      <c r="Q27" s="2">
        <v>335813</v>
      </c>
      <c r="R27" s="2">
        <v>0</v>
      </c>
      <c r="S27" s="2">
        <v>318989.59375</v>
      </c>
      <c r="T27" s="2">
        <v>29.839794158935547</v>
      </c>
    </row>
    <row r="28" spans="1:20" x14ac:dyDescent="0.25">
      <c r="A28" s="2">
        <v>101637002</v>
      </c>
      <c r="B28" s="2" t="s">
        <v>42</v>
      </c>
      <c r="C28" s="2" t="s">
        <v>593</v>
      </c>
      <c r="F28" s="2">
        <v>1</v>
      </c>
      <c r="G28" s="2" t="s">
        <v>662</v>
      </c>
      <c r="H28" s="2">
        <v>230764.95</v>
      </c>
      <c r="I28" s="2">
        <v>0</v>
      </c>
      <c r="J28" s="2">
        <v>2057491</v>
      </c>
      <c r="K28" s="2">
        <v>17027592</v>
      </c>
      <c r="L28" s="2">
        <v>2288256</v>
      </c>
      <c r="M28" s="2">
        <v>15.524824142456055</v>
      </c>
      <c r="N28" s="2">
        <v>2573088</v>
      </c>
      <c r="O28" s="2">
        <v>65536</v>
      </c>
      <c r="P28" s="2">
        <v>2.6135449409484863</v>
      </c>
      <c r="Q28" s="2">
        <v>540337</v>
      </c>
      <c r="R28" s="2">
        <v>0</v>
      </c>
      <c r="S28" s="2">
        <v>338581.125</v>
      </c>
      <c r="T28" s="2">
        <v>17.953544616699219</v>
      </c>
    </row>
    <row r="29" spans="1:20" x14ac:dyDescent="0.25">
      <c r="A29" s="2">
        <v>101638003</v>
      </c>
      <c r="B29" s="2" t="s">
        <v>43</v>
      </c>
      <c r="C29" s="2" t="s">
        <v>593</v>
      </c>
      <c r="F29" s="2">
        <v>1</v>
      </c>
      <c r="G29" s="2" t="s">
        <v>662</v>
      </c>
      <c r="H29" s="2">
        <v>253566.71</v>
      </c>
      <c r="I29" s="2">
        <v>0</v>
      </c>
      <c r="J29" s="2">
        <v>767704</v>
      </c>
      <c r="K29" s="2">
        <v>14959288</v>
      </c>
      <c r="L29" s="2">
        <v>1021271</v>
      </c>
      <c r="M29" s="2">
        <v>7.3272333145141602</v>
      </c>
      <c r="N29" s="2">
        <v>2620832</v>
      </c>
      <c r="O29" s="2">
        <v>87031</v>
      </c>
      <c r="P29" s="2">
        <v>3.4348001480102539</v>
      </c>
      <c r="Q29" s="2">
        <v>470547</v>
      </c>
      <c r="R29" s="2">
        <v>260268</v>
      </c>
      <c r="S29" s="2">
        <v>379534.65625</v>
      </c>
      <c r="T29" s="2">
        <v>27.828418731689453</v>
      </c>
    </row>
    <row r="30" spans="1:20" x14ac:dyDescent="0.25">
      <c r="A30" s="2">
        <v>101638803</v>
      </c>
      <c r="B30" s="2" t="s">
        <v>44</v>
      </c>
      <c r="C30" s="2" t="s">
        <v>593</v>
      </c>
      <c r="F30" s="2">
        <v>1</v>
      </c>
      <c r="G30" s="2" t="s">
        <v>662</v>
      </c>
      <c r="H30" s="2">
        <v>202300.7</v>
      </c>
      <c r="I30" s="2">
        <v>0</v>
      </c>
      <c r="J30" s="2">
        <v>950447</v>
      </c>
      <c r="K30" s="2">
        <v>12199825</v>
      </c>
      <c r="L30" s="2">
        <v>1152748</v>
      </c>
      <c r="M30" s="2">
        <v>10.434868812561035</v>
      </c>
      <c r="N30" s="2">
        <v>1948460</v>
      </c>
      <c r="O30" s="2">
        <v>78284</v>
      </c>
      <c r="P30" s="2">
        <v>4.1859164237976074</v>
      </c>
      <c r="Q30" s="2">
        <v>335434</v>
      </c>
      <c r="R30" s="2">
        <v>0</v>
      </c>
      <c r="S30" s="2">
        <v>203845.59375</v>
      </c>
      <c r="T30" s="2">
        <v>20.303396224975586</v>
      </c>
    </row>
    <row r="31" spans="1:20" x14ac:dyDescent="0.25">
      <c r="A31" s="2">
        <v>101638907</v>
      </c>
      <c r="B31" s="2" t="s">
        <v>45</v>
      </c>
      <c r="C31" s="2" t="s">
        <v>593</v>
      </c>
      <c r="F31" s="2">
        <v>2</v>
      </c>
      <c r="G31" s="2" t="s">
        <v>663</v>
      </c>
      <c r="H31" s="2">
        <v>0</v>
      </c>
      <c r="I31" s="2">
        <v>0</v>
      </c>
      <c r="J31" s="2">
        <v>0</v>
      </c>
      <c r="K31" s="2">
        <v>0</v>
      </c>
      <c r="L31" s="2">
        <v>0</v>
      </c>
      <c r="M31" s="2">
        <v>0</v>
      </c>
      <c r="N31" s="2">
        <v>0</v>
      </c>
      <c r="O31" s="2">
        <v>0</v>
      </c>
      <c r="P31" s="2">
        <v>0</v>
      </c>
      <c r="Q31" s="2">
        <v>0</v>
      </c>
      <c r="R31" s="2">
        <v>558495</v>
      </c>
      <c r="S31" s="2">
        <v>0</v>
      </c>
    </row>
    <row r="32" spans="1:20" x14ac:dyDescent="0.25">
      <c r="A32" s="2">
        <v>102025007</v>
      </c>
      <c r="B32" s="2" t="s">
        <v>46</v>
      </c>
      <c r="C32" s="2" t="s">
        <v>594</v>
      </c>
      <c r="F32" s="2">
        <v>2</v>
      </c>
      <c r="G32" s="2" t="s">
        <v>663</v>
      </c>
      <c r="H32" s="2">
        <v>0</v>
      </c>
      <c r="I32" s="2">
        <v>0</v>
      </c>
      <c r="J32" s="2">
        <v>0</v>
      </c>
      <c r="K32" s="2">
        <v>0</v>
      </c>
      <c r="L32" s="2">
        <v>0</v>
      </c>
      <c r="M32" s="2">
        <v>0</v>
      </c>
      <c r="N32" s="2">
        <v>0</v>
      </c>
      <c r="O32" s="2">
        <v>0</v>
      </c>
      <c r="P32" s="2">
        <v>0</v>
      </c>
      <c r="Q32" s="2">
        <v>0</v>
      </c>
      <c r="R32" s="2">
        <v>484296</v>
      </c>
      <c r="S32" s="2">
        <v>0</v>
      </c>
    </row>
    <row r="33" spans="1:20" x14ac:dyDescent="0.25">
      <c r="A33" s="2">
        <v>102027451</v>
      </c>
      <c r="B33" s="2" t="s">
        <v>47</v>
      </c>
      <c r="C33" s="2" t="s">
        <v>594</v>
      </c>
      <c r="F33" s="2">
        <v>1</v>
      </c>
      <c r="G33" s="2" t="s">
        <v>662</v>
      </c>
      <c r="H33" s="2">
        <v>2337857.2200000002</v>
      </c>
      <c r="I33" s="2">
        <v>0</v>
      </c>
      <c r="J33" s="2">
        <v>0</v>
      </c>
      <c r="K33" s="2">
        <v>180054801</v>
      </c>
      <c r="L33" s="2">
        <v>2337857</v>
      </c>
      <c r="M33" s="2">
        <v>1.3154946565628052</v>
      </c>
      <c r="N33" s="2">
        <v>30268066</v>
      </c>
      <c r="O33" s="2">
        <v>189149</v>
      </c>
      <c r="P33" s="2">
        <v>0.62884247303009033</v>
      </c>
      <c r="Q33" s="2">
        <v>9955423</v>
      </c>
      <c r="R33" s="2">
        <v>0</v>
      </c>
      <c r="S33" s="2">
        <v>13301967</v>
      </c>
      <c r="T33" s="2">
        <v>11.667840003967285</v>
      </c>
    </row>
    <row r="34" spans="1:20" x14ac:dyDescent="0.25">
      <c r="A34" s="2">
        <v>103020407</v>
      </c>
      <c r="B34" s="2" t="s">
        <v>48</v>
      </c>
      <c r="C34" s="2" t="s">
        <v>594</v>
      </c>
      <c r="F34" s="2">
        <v>2</v>
      </c>
      <c r="G34" s="2" t="s">
        <v>663</v>
      </c>
      <c r="H34" s="2">
        <v>0</v>
      </c>
      <c r="I34" s="2">
        <v>0</v>
      </c>
      <c r="J34" s="2">
        <v>0</v>
      </c>
      <c r="K34" s="2">
        <v>0</v>
      </c>
      <c r="L34" s="2">
        <v>0</v>
      </c>
      <c r="M34" s="2">
        <v>0</v>
      </c>
      <c r="N34" s="2">
        <v>0</v>
      </c>
      <c r="O34" s="2">
        <v>0</v>
      </c>
      <c r="P34" s="2">
        <v>0</v>
      </c>
      <c r="Q34" s="2">
        <v>0</v>
      </c>
      <c r="R34" s="2">
        <v>1006932</v>
      </c>
      <c r="S34" s="2">
        <v>0</v>
      </c>
    </row>
    <row r="35" spans="1:20" x14ac:dyDescent="0.25">
      <c r="A35" s="2">
        <v>103020603</v>
      </c>
      <c r="B35" s="2" t="s">
        <v>49</v>
      </c>
      <c r="C35" s="2" t="s">
        <v>594</v>
      </c>
      <c r="F35" s="2">
        <v>1</v>
      </c>
      <c r="G35" s="2" t="s">
        <v>662</v>
      </c>
      <c r="H35" s="2">
        <v>88256.47</v>
      </c>
      <c r="I35" s="2">
        <v>120311</v>
      </c>
      <c r="J35" s="2">
        <v>0</v>
      </c>
      <c r="K35" s="2">
        <v>3402826</v>
      </c>
      <c r="L35" s="2">
        <v>208567</v>
      </c>
      <c r="M35" s="2">
        <v>6.5294327735900879</v>
      </c>
      <c r="N35" s="2">
        <v>823944</v>
      </c>
      <c r="O35" s="2">
        <v>9274</v>
      </c>
      <c r="P35" s="2">
        <v>1.1383750438690186</v>
      </c>
      <c r="Q35" s="2">
        <v>104493</v>
      </c>
      <c r="R35" s="2">
        <v>0</v>
      </c>
      <c r="S35" s="2">
        <v>216961.53125</v>
      </c>
      <c r="T35" s="2">
        <v>33.934333801269531</v>
      </c>
    </row>
    <row r="36" spans="1:20" x14ac:dyDescent="0.25">
      <c r="A36" s="2">
        <v>103020753</v>
      </c>
      <c r="B36" s="2" t="s">
        <v>50</v>
      </c>
      <c r="C36" s="2" t="s">
        <v>594</v>
      </c>
      <c r="F36" s="2">
        <v>1</v>
      </c>
      <c r="G36" s="2" t="s">
        <v>662</v>
      </c>
      <c r="H36" s="2">
        <v>110767.25</v>
      </c>
      <c r="I36" s="2">
        <v>0</v>
      </c>
      <c r="J36" s="2">
        <v>0</v>
      </c>
      <c r="K36" s="2">
        <v>3675976</v>
      </c>
      <c r="L36" s="2">
        <v>110767</v>
      </c>
      <c r="M36" s="2">
        <v>3.106886625289917</v>
      </c>
      <c r="N36" s="2">
        <v>798144</v>
      </c>
      <c r="O36" s="2">
        <v>13600</v>
      </c>
      <c r="P36" s="2">
        <v>1.733491063117981</v>
      </c>
      <c r="Q36" s="2">
        <v>108288</v>
      </c>
      <c r="R36" s="2">
        <v>0</v>
      </c>
      <c r="S36" s="2">
        <v>89732.34375</v>
      </c>
      <c r="T36" s="2">
        <v>21.20489501953125</v>
      </c>
    </row>
    <row r="37" spans="1:20" x14ac:dyDescent="0.25">
      <c r="A37" s="2">
        <v>103021003</v>
      </c>
      <c r="B37" s="2" t="s">
        <v>51</v>
      </c>
      <c r="C37" s="2" t="s">
        <v>594</v>
      </c>
      <c r="F37" s="2">
        <v>1</v>
      </c>
      <c r="G37" s="2" t="s">
        <v>662</v>
      </c>
      <c r="H37" s="2">
        <v>168836.74</v>
      </c>
      <c r="I37" s="2">
        <v>0</v>
      </c>
      <c r="J37" s="2">
        <v>0</v>
      </c>
      <c r="K37" s="2">
        <v>6533513</v>
      </c>
      <c r="L37" s="2">
        <v>168837</v>
      </c>
      <c r="M37" s="2">
        <v>2.6527194976806641</v>
      </c>
      <c r="N37" s="2">
        <v>1985394</v>
      </c>
      <c r="O37" s="2">
        <v>28827</v>
      </c>
      <c r="P37" s="2">
        <v>1.4733458757400513</v>
      </c>
      <c r="Q37" s="2">
        <v>418675</v>
      </c>
      <c r="R37" s="2">
        <v>0</v>
      </c>
      <c r="S37" s="2">
        <v>263948.59375</v>
      </c>
      <c r="T37" s="2">
        <v>29.787641525268555</v>
      </c>
    </row>
    <row r="38" spans="1:20" x14ac:dyDescent="0.25">
      <c r="A38" s="2">
        <v>103021102</v>
      </c>
      <c r="B38" s="2" t="s">
        <v>52</v>
      </c>
      <c r="C38" s="2" t="s">
        <v>594</v>
      </c>
      <c r="F38" s="2">
        <v>1</v>
      </c>
      <c r="G38" s="2" t="s">
        <v>662</v>
      </c>
      <c r="H38" s="2">
        <v>392662.92</v>
      </c>
      <c r="I38" s="2">
        <v>827026</v>
      </c>
      <c r="J38" s="2">
        <v>3476998</v>
      </c>
      <c r="K38" s="2">
        <v>17878583</v>
      </c>
      <c r="L38" s="2">
        <v>4696687</v>
      </c>
      <c r="M38" s="2">
        <v>35.629829406738281</v>
      </c>
      <c r="N38" s="2">
        <v>3424952</v>
      </c>
      <c r="O38" s="2">
        <v>160206</v>
      </c>
      <c r="P38" s="2">
        <v>4.9071507453918457</v>
      </c>
      <c r="Q38" s="2">
        <v>1115849</v>
      </c>
      <c r="R38" s="2">
        <v>0</v>
      </c>
      <c r="S38" s="2">
        <v>164336.40625</v>
      </c>
      <c r="T38" s="2">
        <v>10.934367179870605</v>
      </c>
    </row>
    <row r="39" spans="1:20" x14ac:dyDescent="0.25">
      <c r="A39" s="2">
        <v>103021252</v>
      </c>
      <c r="B39" s="2" t="s">
        <v>53</v>
      </c>
      <c r="C39" s="2" t="s">
        <v>594</v>
      </c>
      <c r="F39" s="2">
        <v>1</v>
      </c>
      <c r="G39" s="2" t="s">
        <v>662</v>
      </c>
      <c r="H39" s="2">
        <v>162008.35</v>
      </c>
      <c r="I39" s="2">
        <v>616539</v>
      </c>
      <c r="J39" s="2">
        <v>0</v>
      </c>
      <c r="K39" s="2">
        <v>10916272</v>
      </c>
      <c r="L39" s="2">
        <v>778547</v>
      </c>
      <c r="M39" s="2">
        <v>7.6797013282775879</v>
      </c>
      <c r="N39" s="2">
        <v>3215180</v>
      </c>
      <c r="O39" s="2">
        <v>90551</v>
      </c>
      <c r="P39" s="2">
        <v>2.8979761600494385</v>
      </c>
      <c r="Q39" s="2">
        <v>505751</v>
      </c>
      <c r="R39" s="2">
        <v>0</v>
      </c>
      <c r="S39" s="2">
        <v>501650.46875</v>
      </c>
      <c r="T39" s="2">
        <v>27.869001388549805</v>
      </c>
    </row>
    <row r="40" spans="1:20" x14ac:dyDescent="0.25">
      <c r="A40" s="2">
        <v>103021453</v>
      </c>
      <c r="B40" s="2" t="s">
        <v>54</v>
      </c>
      <c r="C40" s="2" t="s">
        <v>594</v>
      </c>
      <c r="F40" s="2">
        <v>1</v>
      </c>
      <c r="G40" s="2" t="s">
        <v>662</v>
      </c>
      <c r="H40" s="2">
        <v>214079.89</v>
      </c>
      <c r="I40" s="2">
        <v>871619</v>
      </c>
      <c r="J40" s="2">
        <v>182472</v>
      </c>
      <c r="K40" s="2">
        <v>8066839</v>
      </c>
      <c r="L40" s="2">
        <v>1268171</v>
      </c>
      <c r="M40" s="2">
        <v>18.653226852416992</v>
      </c>
      <c r="N40" s="2">
        <v>1136121</v>
      </c>
      <c r="O40" s="2">
        <v>46596</v>
      </c>
      <c r="P40" s="2">
        <v>4.276726245880127</v>
      </c>
      <c r="Q40" s="2">
        <v>218768</v>
      </c>
      <c r="R40" s="2">
        <v>0</v>
      </c>
      <c r="S40" s="2">
        <v>253075.4375</v>
      </c>
      <c r="T40" s="2">
        <v>21.263925552368164</v>
      </c>
    </row>
    <row r="41" spans="1:20" x14ac:dyDescent="0.25">
      <c r="A41" s="2">
        <v>103021603</v>
      </c>
      <c r="B41" s="2" t="s">
        <v>55</v>
      </c>
      <c r="C41" s="2" t="s">
        <v>594</v>
      </c>
      <c r="F41" s="2">
        <v>1</v>
      </c>
      <c r="G41" s="2" t="s">
        <v>662</v>
      </c>
      <c r="H41" s="2">
        <v>115375.14</v>
      </c>
      <c r="I41" s="2">
        <v>629739</v>
      </c>
      <c r="J41" s="2">
        <v>0</v>
      </c>
      <c r="K41" s="2">
        <v>5970502</v>
      </c>
      <c r="L41" s="2">
        <v>745114</v>
      </c>
      <c r="M41" s="2">
        <v>14.259495735168457</v>
      </c>
      <c r="N41" s="2">
        <v>1231331</v>
      </c>
      <c r="O41" s="2">
        <v>35404</v>
      </c>
      <c r="P41" s="2">
        <v>2.9603812694549561</v>
      </c>
      <c r="Q41" s="2">
        <v>189030</v>
      </c>
      <c r="R41" s="2">
        <v>0</v>
      </c>
      <c r="S41" s="2">
        <v>305066.6875</v>
      </c>
      <c r="T41" s="2">
        <v>20.887853622436523</v>
      </c>
    </row>
    <row r="42" spans="1:20" x14ac:dyDescent="0.25">
      <c r="A42" s="2">
        <v>103021752</v>
      </c>
      <c r="B42" s="2" t="s">
        <v>56</v>
      </c>
      <c r="C42" s="2" t="s">
        <v>594</v>
      </c>
      <c r="F42" s="2">
        <v>1</v>
      </c>
      <c r="G42" s="2" t="s">
        <v>662</v>
      </c>
      <c r="H42" s="2">
        <v>204823.47</v>
      </c>
      <c r="I42" s="2">
        <v>0</v>
      </c>
      <c r="J42" s="2">
        <v>0</v>
      </c>
      <c r="K42" s="2">
        <v>6789123</v>
      </c>
      <c r="L42" s="2">
        <v>204823</v>
      </c>
      <c r="M42" s="2">
        <v>3.1107785701751709</v>
      </c>
      <c r="N42" s="2">
        <v>1876358</v>
      </c>
      <c r="O42" s="2">
        <v>43441</v>
      </c>
      <c r="P42" s="2">
        <v>2.3700473308563232</v>
      </c>
      <c r="Q42" s="2">
        <v>303975</v>
      </c>
      <c r="R42" s="2">
        <v>0</v>
      </c>
      <c r="S42" s="2">
        <v>274208.1875</v>
      </c>
      <c r="T42" s="2">
        <v>28.611562728881836</v>
      </c>
    </row>
    <row r="43" spans="1:20" x14ac:dyDescent="0.25">
      <c r="A43" s="2">
        <v>103021903</v>
      </c>
      <c r="B43" s="2" t="s">
        <v>57</v>
      </c>
      <c r="C43" s="2" t="s">
        <v>594</v>
      </c>
      <c r="F43" s="2">
        <v>1</v>
      </c>
      <c r="G43" s="2" t="s">
        <v>662</v>
      </c>
      <c r="H43" s="2">
        <v>234845.58</v>
      </c>
      <c r="I43" s="2">
        <v>113923</v>
      </c>
      <c r="J43" s="2">
        <v>250928</v>
      </c>
      <c r="K43" s="2">
        <v>10468757</v>
      </c>
      <c r="L43" s="2">
        <v>599697</v>
      </c>
      <c r="M43" s="2">
        <v>6.0765361785888672</v>
      </c>
      <c r="N43" s="2">
        <v>1498695</v>
      </c>
      <c r="O43" s="2">
        <v>63161</v>
      </c>
      <c r="P43" s="2">
        <v>4.3998260498046875</v>
      </c>
      <c r="Q43" s="2">
        <v>220599</v>
      </c>
      <c r="R43" s="2">
        <v>0</v>
      </c>
      <c r="S43" s="2">
        <v>225950.390625</v>
      </c>
      <c r="T43" s="2">
        <v>9.9745149612426758</v>
      </c>
    </row>
    <row r="44" spans="1:20" x14ac:dyDescent="0.25">
      <c r="A44" s="2">
        <v>103022103</v>
      </c>
      <c r="B44" s="2" t="s">
        <v>58</v>
      </c>
      <c r="C44" s="2" t="s">
        <v>594</v>
      </c>
      <c r="F44" s="2">
        <v>1</v>
      </c>
      <c r="G44" s="2" t="s">
        <v>662</v>
      </c>
      <c r="H44" s="2">
        <v>66413.83</v>
      </c>
      <c r="I44" s="2">
        <v>268830</v>
      </c>
      <c r="J44" s="2">
        <v>0</v>
      </c>
      <c r="K44" s="2">
        <v>2614854</v>
      </c>
      <c r="L44" s="2">
        <v>335244</v>
      </c>
      <c r="M44" s="2">
        <v>14.706199645996094</v>
      </c>
      <c r="N44" s="2">
        <v>601262</v>
      </c>
      <c r="O44" s="2">
        <v>19691</v>
      </c>
      <c r="P44" s="2">
        <v>3.385828971862793</v>
      </c>
      <c r="Q44" s="2">
        <v>596726</v>
      </c>
      <c r="R44" s="2">
        <v>0</v>
      </c>
      <c r="S44" s="2">
        <v>241979.96875</v>
      </c>
      <c r="T44" s="2">
        <v>30.596912384033203</v>
      </c>
    </row>
    <row r="45" spans="1:20" x14ac:dyDescent="0.25">
      <c r="A45" s="2">
        <v>103022253</v>
      </c>
      <c r="B45" s="2" t="s">
        <v>59</v>
      </c>
      <c r="C45" s="2" t="s">
        <v>594</v>
      </c>
      <c r="F45" s="2">
        <v>1</v>
      </c>
      <c r="G45" s="2" t="s">
        <v>662</v>
      </c>
      <c r="H45" s="2">
        <v>126932.5</v>
      </c>
      <c r="I45" s="2">
        <v>328726</v>
      </c>
      <c r="J45" s="2">
        <v>17413</v>
      </c>
      <c r="K45" s="2">
        <v>7497368</v>
      </c>
      <c r="L45" s="2">
        <v>473072</v>
      </c>
      <c r="M45" s="2">
        <v>6.7347960472106934</v>
      </c>
      <c r="N45" s="2">
        <v>1720390</v>
      </c>
      <c r="O45" s="2">
        <v>65977</v>
      </c>
      <c r="P45" s="2">
        <v>3.9879400730133057</v>
      </c>
      <c r="Q45" s="2">
        <v>264465</v>
      </c>
      <c r="R45" s="2">
        <v>0</v>
      </c>
      <c r="S45" s="2">
        <v>183733.96875</v>
      </c>
      <c r="T45" s="2">
        <v>26.710540771484375</v>
      </c>
    </row>
    <row r="46" spans="1:20" x14ac:dyDescent="0.25">
      <c r="A46" s="2">
        <v>103022503</v>
      </c>
      <c r="B46" s="2" t="s">
        <v>60</v>
      </c>
      <c r="C46" s="2" t="s">
        <v>594</v>
      </c>
      <c r="F46" s="2">
        <v>1</v>
      </c>
      <c r="G46" s="2" t="s">
        <v>662</v>
      </c>
      <c r="H46" s="2">
        <v>264459.18</v>
      </c>
      <c r="I46" s="2">
        <v>0</v>
      </c>
      <c r="J46" s="2">
        <v>237094</v>
      </c>
      <c r="K46" s="2">
        <v>15038815</v>
      </c>
      <c r="L46" s="2">
        <v>501553</v>
      </c>
      <c r="M46" s="2">
        <v>3.450120210647583</v>
      </c>
      <c r="N46" s="2">
        <v>992547</v>
      </c>
      <c r="O46" s="2">
        <v>47184</v>
      </c>
      <c r="P46" s="2">
        <v>4.9910988807678223</v>
      </c>
      <c r="Q46" s="2">
        <v>202807</v>
      </c>
      <c r="R46" s="2">
        <v>0</v>
      </c>
      <c r="S46" s="2">
        <v>234798.765625</v>
      </c>
      <c r="T46" s="2">
        <v>5.2166256904602051</v>
      </c>
    </row>
    <row r="47" spans="1:20" x14ac:dyDescent="0.25">
      <c r="A47" s="2">
        <v>103022803</v>
      </c>
      <c r="B47" s="2" t="s">
        <v>61</v>
      </c>
      <c r="C47" s="2" t="s">
        <v>594</v>
      </c>
      <c r="F47" s="2">
        <v>1</v>
      </c>
      <c r="G47" s="2" t="s">
        <v>662</v>
      </c>
      <c r="H47" s="2">
        <v>447966.74</v>
      </c>
      <c r="I47" s="2">
        <v>792295</v>
      </c>
      <c r="J47" s="2">
        <v>668500</v>
      </c>
      <c r="K47" s="2">
        <v>13927124</v>
      </c>
      <c r="L47" s="2">
        <v>1908762</v>
      </c>
      <c r="M47" s="2">
        <v>15.882047653198242</v>
      </c>
      <c r="N47" s="2">
        <v>1812654</v>
      </c>
      <c r="O47" s="2">
        <v>71195</v>
      </c>
      <c r="P47" s="2">
        <v>4.0882387161254883</v>
      </c>
      <c r="Q47" s="2">
        <v>2376130</v>
      </c>
      <c r="R47" s="2">
        <v>0</v>
      </c>
      <c r="S47" s="2">
        <v>443940.09375</v>
      </c>
      <c r="T47" s="2">
        <v>9.93963623046875</v>
      </c>
    </row>
    <row r="48" spans="1:20" x14ac:dyDescent="0.25">
      <c r="A48" s="2">
        <v>103023153</v>
      </c>
      <c r="B48" s="2" t="s">
        <v>62</v>
      </c>
      <c r="C48" s="2" t="s">
        <v>594</v>
      </c>
      <c r="F48" s="2">
        <v>1</v>
      </c>
      <c r="G48" s="2" t="s">
        <v>662</v>
      </c>
      <c r="H48" s="2">
        <v>235447.72</v>
      </c>
      <c r="I48" s="2">
        <v>828561</v>
      </c>
      <c r="J48" s="2">
        <v>180686</v>
      </c>
      <c r="K48" s="2">
        <v>12618314</v>
      </c>
      <c r="L48" s="2">
        <v>1244695</v>
      </c>
      <c r="M48" s="2">
        <v>10.943702697753906</v>
      </c>
      <c r="N48" s="2">
        <v>2362810</v>
      </c>
      <c r="O48" s="2">
        <v>86130</v>
      </c>
      <c r="P48" s="2">
        <v>3.7831404209136963</v>
      </c>
      <c r="Q48" s="2">
        <v>453629</v>
      </c>
      <c r="R48" s="2">
        <v>0</v>
      </c>
      <c r="S48" s="2">
        <v>197910.015625</v>
      </c>
      <c r="T48" s="2">
        <v>21.127161026000977</v>
      </c>
    </row>
    <row r="49" spans="1:20" x14ac:dyDescent="0.25">
      <c r="A49" s="2">
        <v>103023807</v>
      </c>
      <c r="B49" s="2" t="s">
        <v>63</v>
      </c>
      <c r="C49" s="2" t="s">
        <v>594</v>
      </c>
      <c r="F49" s="2">
        <v>2</v>
      </c>
      <c r="G49" s="2" t="s">
        <v>663</v>
      </c>
      <c r="H49" s="2">
        <v>0</v>
      </c>
      <c r="I49" s="2">
        <v>0</v>
      </c>
      <c r="J49" s="2">
        <v>0</v>
      </c>
      <c r="K49" s="2">
        <v>0</v>
      </c>
      <c r="L49" s="2">
        <v>0</v>
      </c>
      <c r="M49" s="2">
        <v>0</v>
      </c>
      <c r="N49" s="2">
        <v>0</v>
      </c>
      <c r="O49" s="2">
        <v>0</v>
      </c>
      <c r="P49" s="2">
        <v>0</v>
      </c>
      <c r="Q49" s="2">
        <v>0</v>
      </c>
      <c r="R49" s="2">
        <v>1072045</v>
      </c>
      <c r="S49" s="2">
        <v>0</v>
      </c>
    </row>
    <row r="50" spans="1:20" x14ac:dyDescent="0.25">
      <c r="A50" s="2">
        <v>103023912</v>
      </c>
      <c r="B50" s="2" t="s">
        <v>64</v>
      </c>
      <c r="C50" s="2" t="s">
        <v>594</v>
      </c>
      <c r="F50" s="2">
        <v>1</v>
      </c>
      <c r="G50" s="2" t="s">
        <v>662</v>
      </c>
      <c r="H50" s="2">
        <v>248163.07</v>
      </c>
      <c r="I50" s="2">
        <v>0</v>
      </c>
      <c r="J50" s="2">
        <v>0</v>
      </c>
      <c r="K50" s="2">
        <v>5797196</v>
      </c>
      <c r="L50" s="2">
        <v>248163</v>
      </c>
      <c r="M50" s="2">
        <v>4.4721846580505371</v>
      </c>
      <c r="N50" s="2">
        <v>2610508</v>
      </c>
      <c r="O50" s="2">
        <v>38277</v>
      </c>
      <c r="P50" s="2">
        <v>1.4880856275558472</v>
      </c>
      <c r="Q50" s="2">
        <v>205030</v>
      </c>
      <c r="R50" s="2">
        <v>0</v>
      </c>
      <c r="S50" s="2">
        <v>452326.09375</v>
      </c>
      <c r="T50" s="2">
        <v>32.166507720947266</v>
      </c>
    </row>
    <row r="51" spans="1:20" x14ac:dyDescent="0.25">
      <c r="A51" s="2">
        <v>103024102</v>
      </c>
      <c r="B51" s="2" t="s">
        <v>65</v>
      </c>
      <c r="C51" s="2" t="s">
        <v>594</v>
      </c>
      <c r="F51" s="2">
        <v>1</v>
      </c>
      <c r="G51" s="2" t="s">
        <v>662</v>
      </c>
      <c r="H51" s="2">
        <v>331448.65000000002</v>
      </c>
      <c r="I51" s="2">
        <v>1099078</v>
      </c>
      <c r="J51" s="2">
        <v>21137</v>
      </c>
      <c r="K51" s="2">
        <v>11826057</v>
      </c>
      <c r="L51" s="2">
        <v>1451664</v>
      </c>
      <c r="M51" s="2">
        <v>13.99276065826416</v>
      </c>
      <c r="N51" s="2">
        <v>3007768</v>
      </c>
      <c r="O51" s="2">
        <v>150828</v>
      </c>
      <c r="P51" s="2">
        <v>5.2793550491333008</v>
      </c>
      <c r="Q51" s="2">
        <v>385880</v>
      </c>
      <c r="R51" s="2">
        <v>0</v>
      </c>
      <c r="S51" s="2">
        <v>473886.125</v>
      </c>
      <c r="T51" s="2">
        <v>12.260483741760254</v>
      </c>
    </row>
    <row r="52" spans="1:20" x14ac:dyDescent="0.25">
      <c r="A52" s="2">
        <v>103024603</v>
      </c>
      <c r="B52" s="2" t="s">
        <v>66</v>
      </c>
      <c r="C52" s="2" t="s">
        <v>594</v>
      </c>
      <c r="F52" s="2">
        <v>1</v>
      </c>
      <c r="G52" s="2" t="s">
        <v>662</v>
      </c>
      <c r="H52" s="2">
        <v>121168.27</v>
      </c>
      <c r="I52" s="2">
        <v>0</v>
      </c>
      <c r="J52" s="2">
        <v>0</v>
      </c>
      <c r="K52" s="2">
        <v>6102650</v>
      </c>
      <c r="L52" s="2">
        <v>121168</v>
      </c>
      <c r="M52" s="2">
        <v>2.0257186889648438</v>
      </c>
      <c r="N52" s="2">
        <v>1730829</v>
      </c>
      <c r="O52" s="2">
        <v>18409</v>
      </c>
      <c r="P52" s="2">
        <v>1.0750283002853394</v>
      </c>
      <c r="Q52" s="2">
        <v>294130</v>
      </c>
      <c r="R52" s="2">
        <v>0</v>
      </c>
      <c r="S52" s="2">
        <v>353784.28125</v>
      </c>
      <c r="T52" s="2">
        <v>39.994903564453125</v>
      </c>
    </row>
    <row r="53" spans="1:20" x14ac:dyDescent="0.25">
      <c r="A53" s="2">
        <v>103024753</v>
      </c>
      <c r="B53" s="2" t="s">
        <v>67</v>
      </c>
      <c r="C53" s="2" t="s">
        <v>594</v>
      </c>
      <c r="F53" s="2">
        <v>1</v>
      </c>
      <c r="G53" s="2" t="s">
        <v>662</v>
      </c>
      <c r="H53" s="2">
        <v>358684.93</v>
      </c>
      <c r="I53" s="2">
        <v>650032</v>
      </c>
      <c r="J53" s="2">
        <v>899411</v>
      </c>
      <c r="K53" s="2">
        <v>16502247</v>
      </c>
      <c r="L53" s="2">
        <v>1908128</v>
      </c>
      <c r="M53" s="2">
        <v>13.074636459350586</v>
      </c>
      <c r="N53" s="2">
        <v>2759302</v>
      </c>
      <c r="O53" s="2">
        <v>114927</v>
      </c>
      <c r="P53" s="2">
        <v>4.3460931777954102</v>
      </c>
      <c r="Q53" s="2">
        <v>460757</v>
      </c>
      <c r="R53" s="2">
        <v>0</v>
      </c>
      <c r="S53" s="2">
        <v>533372.9375</v>
      </c>
      <c r="T53" s="2">
        <v>24.177078247070313</v>
      </c>
    </row>
    <row r="54" spans="1:20" x14ac:dyDescent="0.25">
      <c r="A54" s="2">
        <v>103025002</v>
      </c>
      <c r="B54" s="2" t="s">
        <v>68</v>
      </c>
      <c r="C54" s="2" t="s">
        <v>594</v>
      </c>
      <c r="F54" s="2">
        <v>1</v>
      </c>
      <c r="G54" s="2" t="s">
        <v>662</v>
      </c>
      <c r="H54" s="2">
        <v>144255.51999999999</v>
      </c>
      <c r="I54" s="2">
        <v>89002</v>
      </c>
      <c r="J54" s="2">
        <v>0</v>
      </c>
      <c r="K54" s="2">
        <v>6354195</v>
      </c>
      <c r="L54" s="2">
        <v>233258</v>
      </c>
      <c r="M54" s="2">
        <v>3.8108217716217041</v>
      </c>
      <c r="N54" s="2">
        <v>1749854</v>
      </c>
      <c r="O54" s="2">
        <v>43087</v>
      </c>
      <c r="P54" s="2">
        <v>2.5244805812835693</v>
      </c>
      <c r="Q54" s="2">
        <v>231127</v>
      </c>
      <c r="R54" s="2">
        <v>0</v>
      </c>
      <c r="S54" s="2">
        <v>232112.6875</v>
      </c>
      <c r="T54" s="2">
        <v>17.790094375610352</v>
      </c>
    </row>
    <row r="55" spans="1:20" x14ac:dyDescent="0.25">
      <c r="A55" s="2">
        <v>103026002</v>
      </c>
      <c r="B55" s="2" t="s">
        <v>69</v>
      </c>
      <c r="C55" s="2" t="s">
        <v>594</v>
      </c>
      <c r="F55" s="2">
        <v>1</v>
      </c>
      <c r="G55" s="2" t="s">
        <v>662</v>
      </c>
      <c r="H55" s="2">
        <v>1085848.04</v>
      </c>
      <c r="I55" s="2">
        <v>256523</v>
      </c>
      <c r="J55" s="2">
        <v>3560099</v>
      </c>
      <c r="K55" s="2">
        <v>41216402</v>
      </c>
      <c r="L55" s="2">
        <v>4902470</v>
      </c>
      <c r="M55" s="2">
        <v>13.500246047973633</v>
      </c>
      <c r="N55" s="2">
        <v>4816423</v>
      </c>
      <c r="O55" s="2">
        <v>245146</v>
      </c>
      <c r="P55" s="2">
        <v>5.3627467155456543</v>
      </c>
      <c r="Q55" s="2">
        <v>888223</v>
      </c>
      <c r="R55" s="2">
        <v>0</v>
      </c>
      <c r="S55" s="2">
        <v>391784.15625</v>
      </c>
      <c r="T55" s="2">
        <v>3.6575872898101807</v>
      </c>
    </row>
    <row r="56" spans="1:20" x14ac:dyDescent="0.25">
      <c r="A56" s="2">
        <v>103026037</v>
      </c>
      <c r="B56" s="2" t="s">
        <v>70</v>
      </c>
      <c r="C56" s="2" t="s">
        <v>594</v>
      </c>
      <c r="F56" s="2">
        <v>2</v>
      </c>
      <c r="G56" s="2" t="s">
        <v>663</v>
      </c>
      <c r="H56" s="2">
        <v>0</v>
      </c>
      <c r="I56" s="2">
        <v>0</v>
      </c>
      <c r="J56" s="2">
        <v>0</v>
      </c>
      <c r="K56" s="2">
        <v>0</v>
      </c>
      <c r="L56" s="2">
        <v>0</v>
      </c>
      <c r="M56" s="2">
        <v>0</v>
      </c>
      <c r="N56" s="2">
        <v>0</v>
      </c>
      <c r="O56" s="2">
        <v>0</v>
      </c>
      <c r="P56" s="2">
        <v>0</v>
      </c>
      <c r="Q56" s="2">
        <v>0</v>
      </c>
      <c r="R56" s="2">
        <v>371815</v>
      </c>
      <c r="S56" s="2">
        <v>0</v>
      </c>
    </row>
    <row r="57" spans="1:20" x14ac:dyDescent="0.25">
      <c r="A57" s="2">
        <v>103026303</v>
      </c>
      <c r="B57" s="2" t="s">
        <v>71</v>
      </c>
      <c r="C57" s="2" t="s">
        <v>594</v>
      </c>
      <c r="F57" s="2">
        <v>1</v>
      </c>
      <c r="G57" s="2" t="s">
        <v>662</v>
      </c>
      <c r="H57" s="2">
        <v>206875.49</v>
      </c>
      <c r="I57" s="2">
        <v>0</v>
      </c>
      <c r="J57" s="2">
        <v>0</v>
      </c>
      <c r="K57" s="2">
        <v>5968539</v>
      </c>
      <c r="L57" s="2">
        <v>206875</v>
      </c>
      <c r="M57" s="2">
        <v>3.5905425548553467</v>
      </c>
      <c r="N57" s="2">
        <v>1903629</v>
      </c>
      <c r="O57" s="2">
        <v>86717</v>
      </c>
      <c r="P57" s="2">
        <v>4.772768497467041</v>
      </c>
      <c r="Q57" s="2">
        <v>196733</v>
      </c>
      <c r="R57" s="2">
        <v>0</v>
      </c>
      <c r="S57" s="2">
        <v>331766.03125</v>
      </c>
      <c r="T57" s="2">
        <v>18.691228866577148</v>
      </c>
    </row>
    <row r="58" spans="1:20" x14ac:dyDescent="0.25">
      <c r="A58" s="2">
        <v>103026343</v>
      </c>
      <c r="B58" s="2" t="s">
        <v>72</v>
      </c>
      <c r="C58" s="2" t="s">
        <v>594</v>
      </c>
      <c r="F58" s="2">
        <v>1</v>
      </c>
      <c r="G58" s="2" t="s">
        <v>662</v>
      </c>
      <c r="H58" s="2">
        <v>292500.84000000003</v>
      </c>
      <c r="I58" s="2">
        <v>736303</v>
      </c>
      <c r="J58" s="2">
        <v>0</v>
      </c>
      <c r="K58" s="2">
        <v>9987562</v>
      </c>
      <c r="L58" s="2">
        <v>1028804</v>
      </c>
      <c r="M58" s="2">
        <v>11.483778953552246</v>
      </c>
      <c r="N58" s="2">
        <v>2404490</v>
      </c>
      <c r="O58" s="2">
        <v>105656</v>
      </c>
      <c r="P58" s="2">
        <v>4.5960693359375</v>
      </c>
      <c r="Q58" s="2">
        <v>335009</v>
      </c>
      <c r="R58" s="2">
        <v>0</v>
      </c>
      <c r="S58" s="2">
        <v>277754.71875</v>
      </c>
      <c r="T58" s="2">
        <v>20.157840728759766</v>
      </c>
    </row>
    <row r="59" spans="1:20" x14ac:dyDescent="0.25">
      <c r="A59" s="2">
        <v>103026402</v>
      </c>
      <c r="B59" s="2" t="s">
        <v>73</v>
      </c>
      <c r="C59" s="2" t="s">
        <v>594</v>
      </c>
      <c r="F59" s="2">
        <v>1</v>
      </c>
      <c r="G59" s="2" t="s">
        <v>662</v>
      </c>
      <c r="H59" s="2">
        <v>245289.87</v>
      </c>
      <c r="I59" s="2">
        <v>656024</v>
      </c>
      <c r="J59" s="2">
        <v>0</v>
      </c>
      <c r="K59" s="2">
        <v>9172787</v>
      </c>
      <c r="L59" s="2">
        <v>901314</v>
      </c>
      <c r="M59" s="2">
        <v>10.896656036376953</v>
      </c>
      <c r="N59" s="2">
        <v>3240674</v>
      </c>
      <c r="O59" s="2">
        <v>89753</v>
      </c>
      <c r="P59" s="2">
        <v>2.8484687805175781</v>
      </c>
      <c r="Q59" s="2">
        <v>418618</v>
      </c>
      <c r="R59" s="2">
        <v>0</v>
      </c>
      <c r="S59" s="2">
        <v>212129.796875</v>
      </c>
      <c r="T59" s="2">
        <v>30.394927978515625</v>
      </c>
    </row>
    <row r="60" spans="1:20" x14ac:dyDescent="0.25">
      <c r="A60" s="2">
        <v>103026852</v>
      </c>
      <c r="B60" s="2" t="s">
        <v>74</v>
      </c>
      <c r="C60" s="2" t="s">
        <v>594</v>
      </c>
      <c r="F60" s="2">
        <v>1</v>
      </c>
      <c r="G60" s="2" t="s">
        <v>662</v>
      </c>
      <c r="H60" s="2">
        <v>406776</v>
      </c>
      <c r="I60" s="2">
        <v>0</v>
      </c>
      <c r="J60" s="2">
        <v>0</v>
      </c>
      <c r="K60" s="2">
        <v>13238138</v>
      </c>
      <c r="L60" s="2">
        <v>406776</v>
      </c>
      <c r="M60" s="2">
        <v>3.1701700687408447</v>
      </c>
      <c r="N60" s="2">
        <v>4487407</v>
      </c>
      <c r="O60" s="2">
        <v>52684</v>
      </c>
      <c r="P60" s="2">
        <v>1.1879885196685791</v>
      </c>
      <c r="Q60" s="2">
        <v>581758</v>
      </c>
      <c r="R60" s="2">
        <v>0</v>
      </c>
      <c r="S60" s="2">
        <v>650711.375</v>
      </c>
      <c r="T60" s="2">
        <v>27.130416870117188</v>
      </c>
    </row>
    <row r="61" spans="1:20" x14ac:dyDescent="0.25">
      <c r="A61" s="2">
        <v>103026873</v>
      </c>
      <c r="B61" s="2" t="s">
        <v>75</v>
      </c>
      <c r="C61" s="2" t="s">
        <v>594</v>
      </c>
      <c r="F61" s="2">
        <v>1</v>
      </c>
      <c r="G61" s="2" t="s">
        <v>662</v>
      </c>
      <c r="H61" s="2">
        <v>89351.18</v>
      </c>
      <c r="I61" s="2">
        <v>454743</v>
      </c>
      <c r="J61" s="2">
        <v>1293</v>
      </c>
      <c r="K61" s="2">
        <v>5289658</v>
      </c>
      <c r="L61" s="2">
        <v>545387</v>
      </c>
      <c r="M61" s="2">
        <v>11.495697021484375</v>
      </c>
      <c r="N61" s="2">
        <v>1204108</v>
      </c>
      <c r="O61" s="2">
        <v>46751</v>
      </c>
      <c r="P61" s="2">
        <v>4.0394620895385742</v>
      </c>
      <c r="Q61" s="2">
        <v>201103</v>
      </c>
      <c r="R61" s="2">
        <v>0</v>
      </c>
      <c r="S61" s="2">
        <v>333274.3125</v>
      </c>
      <c r="T61" s="2">
        <v>21.573219299316406</v>
      </c>
    </row>
    <row r="62" spans="1:20" x14ac:dyDescent="0.25">
      <c r="A62" s="2">
        <v>103026902</v>
      </c>
      <c r="B62" s="2" t="s">
        <v>76</v>
      </c>
      <c r="C62" s="2" t="s">
        <v>594</v>
      </c>
      <c r="F62" s="2">
        <v>1</v>
      </c>
      <c r="G62" s="2" t="s">
        <v>662</v>
      </c>
      <c r="H62" s="2">
        <v>329357.74</v>
      </c>
      <c r="I62" s="2">
        <v>0</v>
      </c>
      <c r="J62" s="2">
        <v>401537</v>
      </c>
      <c r="K62" s="2">
        <v>9671659</v>
      </c>
      <c r="L62" s="2">
        <v>730895</v>
      </c>
      <c r="M62" s="2">
        <v>8.174860954284668</v>
      </c>
      <c r="N62" s="2">
        <v>2988657</v>
      </c>
      <c r="O62" s="2">
        <v>102935</v>
      </c>
      <c r="P62" s="2">
        <v>3.5670449733734131</v>
      </c>
      <c r="Q62" s="2">
        <v>393030</v>
      </c>
      <c r="R62" s="2">
        <v>0</v>
      </c>
      <c r="S62" s="2">
        <v>253769.96875</v>
      </c>
      <c r="T62" s="2">
        <v>17.486312866210938</v>
      </c>
    </row>
    <row r="63" spans="1:20" x14ac:dyDescent="0.25">
      <c r="A63" s="2">
        <v>103027307</v>
      </c>
      <c r="B63" s="2" t="s">
        <v>77</v>
      </c>
      <c r="C63" s="2" t="s">
        <v>594</v>
      </c>
      <c r="F63" s="2">
        <v>2</v>
      </c>
      <c r="G63" s="2" t="s">
        <v>663</v>
      </c>
      <c r="H63" s="2">
        <v>0</v>
      </c>
      <c r="I63" s="2">
        <v>0</v>
      </c>
      <c r="J63" s="2">
        <v>0</v>
      </c>
      <c r="K63" s="2">
        <v>0</v>
      </c>
      <c r="L63" s="2">
        <v>0</v>
      </c>
      <c r="M63" s="2">
        <v>0</v>
      </c>
      <c r="N63" s="2">
        <v>0</v>
      </c>
      <c r="O63" s="2">
        <v>0</v>
      </c>
      <c r="P63" s="2">
        <v>0</v>
      </c>
      <c r="Q63" s="2">
        <v>0</v>
      </c>
      <c r="R63" s="2">
        <v>1190622</v>
      </c>
      <c r="S63" s="2">
        <v>0</v>
      </c>
    </row>
    <row r="64" spans="1:20" x14ac:dyDescent="0.25">
      <c r="A64" s="2">
        <v>103027352</v>
      </c>
      <c r="B64" s="2" t="s">
        <v>78</v>
      </c>
      <c r="C64" s="2" t="s">
        <v>594</v>
      </c>
      <c r="F64" s="2">
        <v>1</v>
      </c>
      <c r="G64" s="2" t="s">
        <v>662</v>
      </c>
      <c r="H64" s="2">
        <v>523493.49</v>
      </c>
      <c r="I64" s="2">
        <v>2606242</v>
      </c>
      <c r="J64" s="2">
        <v>1381013</v>
      </c>
      <c r="K64" s="2">
        <v>25164184</v>
      </c>
      <c r="L64" s="2">
        <v>4510748</v>
      </c>
      <c r="M64" s="2">
        <v>21.840181350708008</v>
      </c>
      <c r="N64" s="2">
        <v>4782000</v>
      </c>
      <c r="O64" s="2">
        <v>216074</v>
      </c>
      <c r="P64" s="2">
        <v>4.7323150634765625</v>
      </c>
      <c r="Q64" s="2">
        <v>4600686</v>
      </c>
      <c r="R64" s="2">
        <v>0</v>
      </c>
      <c r="S64" s="2">
        <v>729936.4375</v>
      </c>
      <c r="T64" s="2">
        <v>4.5501952171325684</v>
      </c>
    </row>
    <row r="65" spans="1:20" x14ac:dyDescent="0.25">
      <c r="A65" s="2">
        <v>103027503</v>
      </c>
      <c r="B65" s="2" t="s">
        <v>79</v>
      </c>
      <c r="C65" s="2" t="s">
        <v>594</v>
      </c>
      <c r="F65" s="2">
        <v>1</v>
      </c>
      <c r="G65" s="2" t="s">
        <v>662</v>
      </c>
      <c r="H65" s="2">
        <v>184290.82</v>
      </c>
      <c r="I65" s="2">
        <v>203164</v>
      </c>
      <c r="J65" s="2">
        <v>1014825</v>
      </c>
      <c r="K65" s="2">
        <v>15793904</v>
      </c>
      <c r="L65" s="2">
        <v>1402280</v>
      </c>
      <c r="M65" s="2">
        <v>9.7437229156494141</v>
      </c>
      <c r="N65" s="2">
        <v>3120546</v>
      </c>
      <c r="O65" s="2">
        <v>119775</v>
      </c>
      <c r="P65" s="2">
        <v>3.9914741516113281</v>
      </c>
      <c r="Q65" s="2">
        <v>618345</v>
      </c>
      <c r="R65" s="2">
        <v>0</v>
      </c>
      <c r="S65" s="2">
        <v>293263.625</v>
      </c>
      <c r="T65" s="2">
        <v>20.894985198974609</v>
      </c>
    </row>
    <row r="66" spans="1:20" x14ac:dyDescent="0.25">
      <c r="A66" s="2">
        <v>103027753</v>
      </c>
      <c r="B66" s="2" t="s">
        <v>80</v>
      </c>
      <c r="C66" s="2" t="s">
        <v>594</v>
      </c>
      <c r="F66" s="2">
        <v>1</v>
      </c>
      <c r="G66" s="2" t="s">
        <v>662</v>
      </c>
      <c r="H66" s="2">
        <v>143518.76</v>
      </c>
      <c r="I66" s="2">
        <v>0</v>
      </c>
      <c r="J66" s="2">
        <v>0</v>
      </c>
      <c r="K66" s="2">
        <v>2710120</v>
      </c>
      <c r="L66" s="2">
        <v>143519</v>
      </c>
      <c r="M66" s="2">
        <v>5.5917925834655762</v>
      </c>
      <c r="N66" s="2">
        <v>917318</v>
      </c>
      <c r="O66" s="2">
        <v>14925</v>
      </c>
      <c r="P66" s="2">
        <v>1.6539356708526611</v>
      </c>
      <c r="Q66" s="2">
        <v>66366</v>
      </c>
      <c r="R66" s="2">
        <v>0</v>
      </c>
      <c r="S66" s="2">
        <v>210079.546875</v>
      </c>
      <c r="T66" s="2">
        <v>30.944608688354492</v>
      </c>
    </row>
    <row r="67" spans="1:20" x14ac:dyDescent="0.25">
      <c r="A67" s="2">
        <v>103028203</v>
      </c>
      <c r="B67" s="2" t="s">
        <v>81</v>
      </c>
      <c r="C67" s="2" t="s">
        <v>594</v>
      </c>
      <c r="F67" s="2">
        <v>1</v>
      </c>
      <c r="G67" s="2" t="s">
        <v>662</v>
      </c>
      <c r="H67" s="2">
        <v>79836.06</v>
      </c>
      <c r="I67" s="2">
        <v>123084</v>
      </c>
      <c r="J67" s="2">
        <v>0</v>
      </c>
      <c r="K67" s="2">
        <v>3847279</v>
      </c>
      <c r="L67" s="2">
        <v>202920</v>
      </c>
      <c r="M67" s="2">
        <v>5.5680575370788574</v>
      </c>
      <c r="N67" s="2">
        <v>803020</v>
      </c>
      <c r="O67" s="2">
        <v>17962</v>
      </c>
      <c r="P67" s="2">
        <v>2.2879838943481445</v>
      </c>
      <c r="Q67" s="2">
        <v>126151</v>
      </c>
      <c r="R67" s="2">
        <v>0</v>
      </c>
      <c r="S67" s="2">
        <v>162193.5</v>
      </c>
      <c r="T67" s="2">
        <v>28.277694702148438</v>
      </c>
    </row>
    <row r="68" spans="1:20" x14ac:dyDescent="0.25">
      <c r="A68" s="2">
        <v>103028302</v>
      </c>
      <c r="B68" s="2" t="s">
        <v>82</v>
      </c>
      <c r="C68" s="2" t="s">
        <v>594</v>
      </c>
      <c r="F68" s="2">
        <v>1</v>
      </c>
      <c r="G68" s="2" t="s">
        <v>662</v>
      </c>
      <c r="H68" s="2">
        <v>258073.02</v>
      </c>
      <c r="I68" s="2">
        <v>788252</v>
      </c>
      <c r="J68" s="2">
        <v>0</v>
      </c>
      <c r="K68" s="2">
        <v>14347878</v>
      </c>
      <c r="L68" s="2">
        <v>1046325</v>
      </c>
      <c r="M68" s="2">
        <v>7.8661866188049316</v>
      </c>
      <c r="N68" s="2">
        <v>4264742</v>
      </c>
      <c r="O68" s="2">
        <v>155964</v>
      </c>
      <c r="P68" s="2">
        <v>3.7958731651306152</v>
      </c>
      <c r="Q68" s="2">
        <v>706471</v>
      </c>
      <c r="R68" s="2">
        <v>0</v>
      </c>
      <c r="S68" s="2">
        <v>568149.3125</v>
      </c>
      <c r="T68" s="2">
        <v>17.437488555908203</v>
      </c>
    </row>
    <row r="69" spans="1:20" x14ac:dyDescent="0.25">
      <c r="A69" s="2">
        <v>103028653</v>
      </c>
      <c r="B69" s="2" t="s">
        <v>83</v>
      </c>
      <c r="C69" s="2" t="s">
        <v>594</v>
      </c>
      <c r="F69" s="2">
        <v>1</v>
      </c>
      <c r="G69" s="2" t="s">
        <v>662</v>
      </c>
      <c r="H69" s="2">
        <v>190846.59</v>
      </c>
      <c r="I69" s="2">
        <v>133273</v>
      </c>
      <c r="J69" s="2">
        <v>1005559</v>
      </c>
      <c r="K69" s="2">
        <v>13187837</v>
      </c>
      <c r="L69" s="2">
        <v>1329679</v>
      </c>
      <c r="M69" s="2">
        <v>11.213200569152832</v>
      </c>
      <c r="N69" s="2">
        <v>1954167</v>
      </c>
      <c r="O69" s="2">
        <v>109709</v>
      </c>
      <c r="P69" s="2">
        <v>5.9480347633361816</v>
      </c>
      <c r="Q69" s="2">
        <v>343234</v>
      </c>
      <c r="R69" s="2">
        <v>0</v>
      </c>
      <c r="S69" s="2">
        <v>157781.484375</v>
      </c>
      <c r="T69" s="2">
        <v>9.4235143661499023</v>
      </c>
    </row>
    <row r="70" spans="1:20" x14ac:dyDescent="0.25">
      <c r="A70" s="2">
        <v>103028703</v>
      </c>
      <c r="B70" s="2" t="s">
        <v>84</v>
      </c>
      <c r="C70" s="2" t="s">
        <v>594</v>
      </c>
      <c r="F70" s="2">
        <v>1</v>
      </c>
      <c r="G70" s="2" t="s">
        <v>662</v>
      </c>
      <c r="H70" s="2">
        <v>240087.29</v>
      </c>
      <c r="I70" s="2">
        <v>1620248</v>
      </c>
      <c r="J70" s="2">
        <v>266</v>
      </c>
      <c r="K70" s="2">
        <v>6905119</v>
      </c>
      <c r="L70" s="2">
        <v>1860601</v>
      </c>
      <c r="M70" s="2">
        <v>36.883621215820313</v>
      </c>
      <c r="N70" s="2">
        <v>1346974</v>
      </c>
      <c r="O70" s="2">
        <v>64052</v>
      </c>
      <c r="P70" s="2">
        <v>4.9926652908325195</v>
      </c>
      <c r="Q70" s="2">
        <v>263996</v>
      </c>
      <c r="R70" s="2">
        <v>0</v>
      </c>
      <c r="S70" s="2">
        <v>185942.390625</v>
      </c>
      <c r="T70" s="2">
        <v>23.877365112304688</v>
      </c>
    </row>
    <row r="71" spans="1:20" x14ac:dyDescent="0.25">
      <c r="A71" s="2">
        <v>103028753</v>
      </c>
      <c r="B71" s="2" t="s">
        <v>85</v>
      </c>
      <c r="C71" s="2" t="s">
        <v>594</v>
      </c>
      <c r="F71" s="2">
        <v>1</v>
      </c>
      <c r="G71" s="2" t="s">
        <v>662</v>
      </c>
      <c r="H71" s="2">
        <v>114229.86</v>
      </c>
      <c r="I71" s="2">
        <v>687780</v>
      </c>
      <c r="J71" s="2">
        <v>219539</v>
      </c>
      <c r="K71" s="2">
        <v>8266812</v>
      </c>
      <c r="L71" s="2">
        <v>1021549</v>
      </c>
      <c r="M71" s="2">
        <v>14.099543571472168</v>
      </c>
      <c r="N71" s="2">
        <v>1604336</v>
      </c>
      <c r="O71" s="2">
        <v>66262</v>
      </c>
      <c r="P71" s="2">
        <v>4.3081150054931641</v>
      </c>
      <c r="Q71" s="2">
        <v>308092</v>
      </c>
      <c r="R71" s="2">
        <v>0</v>
      </c>
      <c r="S71" s="2">
        <v>156614.171875</v>
      </c>
      <c r="T71" s="2">
        <v>12.971325874328613</v>
      </c>
    </row>
    <row r="72" spans="1:20" x14ac:dyDescent="0.25">
      <c r="A72" s="2">
        <v>103028807</v>
      </c>
      <c r="B72" s="2" t="s">
        <v>86</v>
      </c>
      <c r="C72" s="2" t="s">
        <v>594</v>
      </c>
      <c r="F72" s="2">
        <v>2</v>
      </c>
      <c r="G72" s="2" t="s">
        <v>663</v>
      </c>
      <c r="H72" s="2">
        <v>0</v>
      </c>
      <c r="I72" s="2">
        <v>0</v>
      </c>
      <c r="J72" s="2">
        <v>0</v>
      </c>
      <c r="K72" s="2">
        <v>0</v>
      </c>
      <c r="L72" s="2">
        <v>0</v>
      </c>
      <c r="M72" s="2">
        <v>0</v>
      </c>
      <c r="N72" s="2">
        <v>0</v>
      </c>
      <c r="O72" s="2">
        <v>0</v>
      </c>
      <c r="P72" s="2">
        <v>0</v>
      </c>
      <c r="Q72" s="2">
        <v>0</v>
      </c>
      <c r="R72" s="2">
        <v>1290086</v>
      </c>
      <c r="S72" s="2">
        <v>0</v>
      </c>
    </row>
    <row r="73" spans="1:20" x14ac:dyDescent="0.25">
      <c r="A73" s="2">
        <v>103028833</v>
      </c>
      <c r="B73" s="2" t="s">
        <v>87</v>
      </c>
      <c r="C73" s="2" t="s">
        <v>594</v>
      </c>
      <c r="F73" s="2">
        <v>1</v>
      </c>
      <c r="G73" s="2" t="s">
        <v>662</v>
      </c>
      <c r="H73" s="2">
        <v>286759.86</v>
      </c>
      <c r="I73" s="2">
        <v>847030</v>
      </c>
      <c r="J73" s="2">
        <v>0</v>
      </c>
      <c r="K73" s="2">
        <v>13269305</v>
      </c>
      <c r="L73" s="2">
        <v>1133790</v>
      </c>
      <c r="M73" s="2">
        <v>9.342742919921875</v>
      </c>
      <c r="N73" s="2">
        <v>1984711</v>
      </c>
      <c r="O73" s="2">
        <v>104836</v>
      </c>
      <c r="P73" s="2">
        <v>5.5767536163330078</v>
      </c>
      <c r="Q73" s="2">
        <v>351241</v>
      </c>
      <c r="R73" s="2">
        <v>0</v>
      </c>
      <c r="S73" s="2">
        <v>738986.3125</v>
      </c>
      <c r="T73" s="2">
        <v>10.052089691162109</v>
      </c>
    </row>
    <row r="74" spans="1:20" x14ac:dyDescent="0.25">
      <c r="A74" s="2">
        <v>103028853</v>
      </c>
      <c r="B74" s="2" t="s">
        <v>88</v>
      </c>
      <c r="C74" s="2" t="s">
        <v>594</v>
      </c>
      <c r="F74" s="2">
        <v>1</v>
      </c>
      <c r="G74" s="2" t="s">
        <v>662</v>
      </c>
      <c r="H74" s="2">
        <v>608631.16</v>
      </c>
      <c r="I74" s="2">
        <v>340697</v>
      </c>
      <c r="J74" s="2">
        <v>2720973</v>
      </c>
      <c r="K74" s="2">
        <v>19507202</v>
      </c>
      <c r="L74" s="2">
        <v>3670301</v>
      </c>
      <c r="M74" s="2">
        <v>23.175626754760742</v>
      </c>
      <c r="N74" s="2">
        <v>1894644</v>
      </c>
      <c r="O74" s="2">
        <v>111589</v>
      </c>
      <c r="P74" s="2">
        <v>6.2583036422729492</v>
      </c>
      <c r="Q74" s="2">
        <v>392443</v>
      </c>
      <c r="R74" s="2">
        <v>0</v>
      </c>
      <c r="S74" s="2">
        <v>278021.53125</v>
      </c>
      <c r="T74" s="2">
        <v>3.7922070026397705</v>
      </c>
    </row>
    <row r="75" spans="1:20" x14ac:dyDescent="0.25">
      <c r="A75" s="2">
        <v>103029203</v>
      </c>
      <c r="B75" s="2" t="s">
        <v>89</v>
      </c>
      <c r="C75" s="2" t="s">
        <v>594</v>
      </c>
      <c r="F75" s="2">
        <v>1</v>
      </c>
      <c r="G75" s="2" t="s">
        <v>662</v>
      </c>
      <c r="H75" s="2">
        <v>159293.54999999999</v>
      </c>
      <c r="I75" s="2">
        <v>956878</v>
      </c>
      <c r="J75" s="2">
        <v>0</v>
      </c>
      <c r="K75" s="2">
        <v>6781758</v>
      </c>
      <c r="L75" s="2">
        <v>1116172</v>
      </c>
      <c r="M75" s="2">
        <v>19.700910568237305</v>
      </c>
      <c r="N75" s="2">
        <v>2255307</v>
      </c>
      <c r="O75" s="2">
        <v>31141</v>
      </c>
      <c r="P75" s="2">
        <v>1.4001202583312988</v>
      </c>
      <c r="Q75" s="2">
        <v>332045</v>
      </c>
      <c r="R75" s="2">
        <v>0</v>
      </c>
      <c r="S75" s="2">
        <v>115919</v>
      </c>
      <c r="T75" s="2">
        <v>30.919952392578125</v>
      </c>
    </row>
    <row r="76" spans="1:20" x14ac:dyDescent="0.25">
      <c r="A76" s="2">
        <v>103029403</v>
      </c>
      <c r="B76" s="2" t="s">
        <v>90</v>
      </c>
      <c r="C76" s="2" t="s">
        <v>594</v>
      </c>
      <c r="F76" s="2">
        <v>1</v>
      </c>
      <c r="G76" s="2" t="s">
        <v>662</v>
      </c>
      <c r="H76" s="2">
        <v>251481.29</v>
      </c>
      <c r="I76" s="2">
        <v>191604</v>
      </c>
      <c r="J76" s="2">
        <v>0</v>
      </c>
      <c r="K76" s="2">
        <v>8293046</v>
      </c>
      <c r="L76" s="2">
        <v>443085</v>
      </c>
      <c r="M76" s="2">
        <v>5.6444230079650879</v>
      </c>
      <c r="N76" s="2">
        <v>1987708</v>
      </c>
      <c r="O76" s="2">
        <v>34890</v>
      </c>
      <c r="P76" s="2">
        <v>1.7866488695144653</v>
      </c>
      <c r="Q76" s="2">
        <v>353119</v>
      </c>
      <c r="R76" s="2">
        <v>0</v>
      </c>
      <c r="S76" s="2">
        <v>249344.859375</v>
      </c>
      <c r="T76" s="2">
        <v>29.361991882324219</v>
      </c>
    </row>
    <row r="77" spans="1:20" x14ac:dyDescent="0.25">
      <c r="A77" s="2">
        <v>103029553</v>
      </c>
      <c r="B77" s="2" t="s">
        <v>91</v>
      </c>
      <c r="C77" s="2" t="s">
        <v>594</v>
      </c>
      <c r="F77" s="2">
        <v>1</v>
      </c>
      <c r="G77" s="2" t="s">
        <v>662</v>
      </c>
      <c r="H77" s="2">
        <v>226686.58</v>
      </c>
      <c r="I77" s="2">
        <v>948512</v>
      </c>
      <c r="J77" s="2">
        <v>428375</v>
      </c>
      <c r="K77" s="2">
        <v>9208478</v>
      </c>
      <c r="L77" s="2">
        <v>1603574</v>
      </c>
      <c r="M77" s="2">
        <v>21.086051940917969</v>
      </c>
      <c r="N77" s="2">
        <v>2126486</v>
      </c>
      <c r="O77" s="2">
        <v>56806</v>
      </c>
      <c r="P77" s="2">
        <v>2.7446753978729248</v>
      </c>
      <c r="Q77" s="2">
        <v>337321</v>
      </c>
      <c r="R77" s="2">
        <v>0</v>
      </c>
      <c r="S77" s="2">
        <v>152655.90625</v>
      </c>
      <c r="T77" s="2">
        <v>22.131906509399414</v>
      </c>
    </row>
    <row r="78" spans="1:20" x14ac:dyDescent="0.25">
      <c r="A78" s="2">
        <v>103029603</v>
      </c>
      <c r="B78" s="2" t="s">
        <v>92</v>
      </c>
      <c r="C78" s="2" t="s">
        <v>594</v>
      </c>
      <c r="F78" s="2">
        <v>1</v>
      </c>
      <c r="G78" s="2" t="s">
        <v>662</v>
      </c>
      <c r="H78" s="2">
        <v>373097.05</v>
      </c>
      <c r="I78" s="2">
        <v>1540324</v>
      </c>
      <c r="J78" s="2">
        <v>641774</v>
      </c>
      <c r="K78" s="2">
        <v>13967654</v>
      </c>
      <c r="L78" s="2">
        <v>2555195</v>
      </c>
      <c r="M78" s="2">
        <v>22.389522552490234</v>
      </c>
      <c r="N78" s="2">
        <v>2988634</v>
      </c>
      <c r="O78" s="2">
        <v>146825</v>
      </c>
      <c r="P78" s="2">
        <v>5.1666035652160645</v>
      </c>
      <c r="Q78" s="2">
        <v>489803</v>
      </c>
      <c r="R78" s="2">
        <v>0</v>
      </c>
      <c r="S78" s="2">
        <v>360427.6875</v>
      </c>
      <c r="T78" s="2">
        <v>14.52821159362793</v>
      </c>
    </row>
    <row r="79" spans="1:20" x14ac:dyDescent="0.25">
      <c r="A79" s="2">
        <v>103029803</v>
      </c>
      <c r="B79" s="2" t="s">
        <v>93</v>
      </c>
      <c r="C79" s="2" t="s">
        <v>594</v>
      </c>
      <c r="F79" s="2">
        <v>1</v>
      </c>
      <c r="G79" s="2" t="s">
        <v>662</v>
      </c>
      <c r="H79" s="2">
        <v>231933.03</v>
      </c>
      <c r="I79" s="2">
        <v>355204</v>
      </c>
      <c r="J79" s="2">
        <v>189623</v>
      </c>
      <c r="K79" s="2">
        <v>13897652</v>
      </c>
      <c r="L79" s="2">
        <v>776760</v>
      </c>
      <c r="M79" s="2">
        <v>5.9200243949890137</v>
      </c>
      <c r="N79" s="2">
        <v>1634456</v>
      </c>
      <c r="O79" s="2">
        <v>57517</v>
      </c>
      <c r="P79" s="2">
        <v>3.6473827362060547</v>
      </c>
      <c r="Q79" s="2">
        <v>280424</v>
      </c>
      <c r="R79" s="2">
        <v>0</v>
      </c>
      <c r="S79" s="2">
        <v>512069.875</v>
      </c>
      <c r="T79" s="2">
        <v>5.1084012985229492</v>
      </c>
    </row>
    <row r="80" spans="1:20" x14ac:dyDescent="0.25">
      <c r="A80" s="2">
        <v>103029902</v>
      </c>
      <c r="B80" s="2" t="s">
        <v>94</v>
      </c>
      <c r="C80" s="2" t="s">
        <v>594</v>
      </c>
      <c r="F80" s="2">
        <v>1</v>
      </c>
      <c r="G80" s="2" t="s">
        <v>662</v>
      </c>
      <c r="H80" s="2">
        <v>630505.32999999996</v>
      </c>
      <c r="I80" s="2">
        <v>2092978</v>
      </c>
      <c r="J80" s="2">
        <v>2815074</v>
      </c>
      <c r="K80" s="2">
        <v>27678133</v>
      </c>
      <c r="L80" s="2">
        <v>5538557</v>
      </c>
      <c r="M80" s="2">
        <v>25.016544342041016</v>
      </c>
      <c r="N80" s="2">
        <v>5281315</v>
      </c>
      <c r="O80" s="2">
        <v>225150</v>
      </c>
      <c r="P80" s="2">
        <v>4.452979564666748</v>
      </c>
      <c r="Q80" s="2">
        <v>736447</v>
      </c>
      <c r="R80" s="2">
        <v>0</v>
      </c>
      <c r="S80" s="2">
        <v>1076356.125</v>
      </c>
      <c r="T80" s="2">
        <v>4.5093865394592285</v>
      </c>
    </row>
    <row r="81" spans="1:20" x14ac:dyDescent="0.25">
      <c r="A81" s="2">
        <v>104101252</v>
      </c>
      <c r="B81" s="2" t="s">
        <v>95</v>
      </c>
      <c r="C81" s="2" t="s">
        <v>595</v>
      </c>
      <c r="F81" s="2">
        <v>1</v>
      </c>
      <c r="G81" s="2" t="s">
        <v>662</v>
      </c>
      <c r="H81" s="2">
        <v>460528.88</v>
      </c>
      <c r="I81" s="2">
        <v>0</v>
      </c>
      <c r="J81" s="2">
        <v>2252731</v>
      </c>
      <c r="K81" s="2">
        <v>31656194</v>
      </c>
      <c r="L81" s="2">
        <v>2713260</v>
      </c>
      <c r="M81" s="2">
        <v>9.374516487121582</v>
      </c>
      <c r="N81" s="2">
        <v>5476198</v>
      </c>
      <c r="O81" s="2">
        <v>155243</v>
      </c>
      <c r="P81" s="2">
        <v>2.9175777435302734</v>
      </c>
      <c r="Q81" s="2">
        <v>1147945</v>
      </c>
      <c r="R81" s="2">
        <v>0</v>
      </c>
      <c r="S81" s="2">
        <v>640399.625</v>
      </c>
      <c r="T81" s="2">
        <v>16.06913948059082</v>
      </c>
    </row>
    <row r="82" spans="1:20" x14ac:dyDescent="0.25">
      <c r="A82" s="2">
        <v>104101307</v>
      </c>
      <c r="B82" s="2" t="s">
        <v>96</v>
      </c>
      <c r="C82" s="2" t="s">
        <v>595</v>
      </c>
      <c r="F82" s="2">
        <v>2</v>
      </c>
      <c r="G82" s="2" t="s">
        <v>663</v>
      </c>
      <c r="H82" s="2">
        <v>0</v>
      </c>
      <c r="I82" s="2">
        <v>0</v>
      </c>
      <c r="J82" s="2">
        <v>0</v>
      </c>
      <c r="K82" s="2">
        <v>0</v>
      </c>
      <c r="L82" s="2">
        <v>0</v>
      </c>
      <c r="M82" s="2">
        <v>0</v>
      </c>
      <c r="N82" s="2">
        <v>0</v>
      </c>
      <c r="O82" s="2">
        <v>0</v>
      </c>
      <c r="P82" s="2">
        <v>0</v>
      </c>
      <c r="Q82" s="2">
        <v>0</v>
      </c>
      <c r="R82" s="2">
        <v>1201291</v>
      </c>
      <c r="S82" s="2">
        <v>0</v>
      </c>
    </row>
    <row r="83" spans="1:20" x14ac:dyDescent="0.25">
      <c r="A83" s="2">
        <v>104103603</v>
      </c>
      <c r="B83" s="2" t="s">
        <v>97</v>
      </c>
      <c r="C83" s="2" t="s">
        <v>595</v>
      </c>
      <c r="F83" s="2">
        <v>1</v>
      </c>
      <c r="G83" s="2" t="s">
        <v>662</v>
      </c>
      <c r="H83" s="2">
        <v>117533.78</v>
      </c>
      <c r="I83" s="2">
        <v>0</v>
      </c>
      <c r="J83" s="2">
        <v>228778</v>
      </c>
      <c r="K83" s="2">
        <v>10925296</v>
      </c>
      <c r="L83" s="2">
        <v>346312</v>
      </c>
      <c r="M83" s="2">
        <v>3.2735846042633057</v>
      </c>
      <c r="N83" s="2">
        <v>1368612</v>
      </c>
      <c r="O83" s="2">
        <v>29388</v>
      </c>
      <c r="P83" s="2">
        <v>2.1944050788879395</v>
      </c>
      <c r="Q83" s="2">
        <v>315032</v>
      </c>
      <c r="R83" s="2">
        <v>0</v>
      </c>
      <c r="S83" s="2">
        <v>219185.6875</v>
      </c>
      <c r="T83" s="2">
        <v>35.597003936767578</v>
      </c>
    </row>
    <row r="84" spans="1:20" x14ac:dyDescent="0.25">
      <c r="A84" s="2">
        <v>104105003</v>
      </c>
      <c r="B84" s="2" t="s">
        <v>98</v>
      </c>
      <c r="C84" s="2" t="s">
        <v>595</v>
      </c>
      <c r="F84" s="2">
        <v>1</v>
      </c>
      <c r="G84" s="2" t="s">
        <v>662</v>
      </c>
      <c r="H84" s="2">
        <v>143246.21</v>
      </c>
      <c r="I84" s="2">
        <v>0</v>
      </c>
      <c r="J84" s="2">
        <v>0</v>
      </c>
      <c r="K84" s="2">
        <v>7235321</v>
      </c>
      <c r="L84" s="2">
        <v>143246</v>
      </c>
      <c r="M84" s="2">
        <v>2.0198037624359131</v>
      </c>
      <c r="N84" s="2">
        <v>1277982</v>
      </c>
      <c r="O84" s="2">
        <v>-4577</v>
      </c>
      <c r="P84" s="2">
        <v>-0.35686466097831726</v>
      </c>
      <c r="Q84" s="2">
        <v>241656</v>
      </c>
      <c r="R84" s="2">
        <v>0</v>
      </c>
      <c r="S84" s="2">
        <v>162973.71875</v>
      </c>
      <c r="T84" s="2">
        <v>10.010384559631348</v>
      </c>
    </row>
    <row r="85" spans="1:20" x14ac:dyDescent="0.25">
      <c r="A85" s="2">
        <v>104105353</v>
      </c>
      <c r="B85" s="2" t="s">
        <v>99</v>
      </c>
      <c r="C85" s="2" t="s">
        <v>595</v>
      </c>
      <c r="F85" s="2">
        <v>1</v>
      </c>
      <c r="G85" s="2" t="s">
        <v>662</v>
      </c>
      <c r="H85" s="2">
        <v>102295.82</v>
      </c>
      <c r="I85" s="2">
        <v>0</v>
      </c>
      <c r="J85" s="2">
        <v>216450</v>
      </c>
      <c r="K85" s="2">
        <v>8821445</v>
      </c>
      <c r="L85" s="2">
        <v>318746</v>
      </c>
      <c r="M85" s="2">
        <v>3.7487626075744629</v>
      </c>
      <c r="N85" s="2">
        <v>1247196</v>
      </c>
      <c r="O85" s="2">
        <v>28044</v>
      </c>
      <c r="P85" s="2">
        <v>2.3002874851226807</v>
      </c>
      <c r="Q85" s="2">
        <v>284091</v>
      </c>
      <c r="R85" s="2">
        <v>28510</v>
      </c>
      <c r="S85" s="2">
        <v>130646.3671875</v>
      </c>
      <c r="T85" s="2">
        <v>30.445262908935547</v>
      </c>
    </row>
    <row r="86" spans="1:20" x14ac:dyDescent="0.25">
      <c r="A86" s="2">
        <v>104107503</v>
      </c>
      <c r="B86" s="2" t="s">
        <v>100</v>
      </c>
      <c r="C86" s="2" t="s">
        <v>595</v>
      </c>
      <c r="F86" s="2">
        <v>1</v>
      </c>
      <c r="G86" s="2" t="s">
        <v>662</v>
      </c>
      <c r="H86" s="2">
        <v>164120.64000000001</v>
      </c>
      <c r="I86" s="2">
        <v>0</v>
      </c>
      <c r="J86" s="2">
        <v>345426</v>
      </c>
      <c r="K86" s="2">
        <v>10297816</v>
      </c>
      <c r="L86" s="2">
        <v>509547</v>
      </c>
      <c r="M86" s="2">
        <v>5.2056903839111328</v>
      </c>
      <c r="N86" s="2">
        <v>1733433</v>
      </c>
      <c r="O86" s="2">
        <v>30073</v>
      </c>
      <c r="P86" s="2">
        <v>1.7655105590820313</v>
      </c>
      <c r="Q86" s="2">
        <v>334886</v>
      </c>
      <c r="R86" s="2">
        <v>0</v>
      </c>
      <c r="S86" s="2">
        <v>373470.96875</v>
      </c>
      <c r="T86" s="2">
        <v>24.594011306762695</v>
      </c>
    </row>
    <row r="87" spans="1:20" x14ac:dyDescent="0.25">
      <c r="A87" s="2">
        <v>104107803</v>
      </c>
      <c r="B87" s="2" t="s">
        <v>101</v>
      </c>
      <c r="C87" s="2" t="s">
        <v>595</v>
      </c>
      <c r="F87" s="2">
        <v>1</v>
      </c>
      <c r="G87" s="2" t="s">
        <v>662</v>
      </c>
      <c r="H87" s="2">
        <v>131135.71</v>
      </c>
      <c r="I87" s="2">
        <v>0</v>
      </c>
      <c r="J87" s="2">
        <v>0</v>
      </c>
      <c r="K87" s="2">
        <v>8816971</v>
      </c>
      <c r="L87" s="2">
        <v>131136</v>
      </c>
      <c r="M87" s="2">
        <v>1.5097684860229492</v>
      </c>
      <c r="N87" s="2">
        <v>1626343</v>
      </c>
      <c r="O87" s="2">
        <v>16268</v>
      </c>
      <c r="P87" s="2">
        <v>1.010387659072876</v>
      </c>
      <c r="Q87" s="2">
        <v>336435</v>
      </c>
      <c r="R87" s="2">
        <v>0</v>
      </c>
      <c r="S87" s="2">
        <v>288785.9375</v>
      </c>
      <c r="T87" s="2">
        <v>19.903854370117188</v>
      </c>
    </row>
    <row r="88" spans="1:20" x14ac:dyDescent="0.25">
      <c r="A88" s="2">
        <v>104107903</v>
      </c>
      <c r="B88" s="2" t="s">
        <v>102</v>
      </c>
      <c r="C88" s="2" t="s">
        <v>595</v>
      </c>
      <c r="F88" s="2">
        <v>1</v>
      </c>
      <c r="G88" s="2" t="s">
        <v>662</v>
      </c>
      <c r="H88" s="2">
        <v>345084.36</v>
      </c>
      <c r="I88" s="2">
        <v>0</v>
      </c>
      <c r="J88" s="2">
        <v>0</v>
      </c>
      <c r="K88" s="2">
        <v>17116482</v>
      </c>
      <c r="L88" s="2">
        <v>345084</v>
      </c>
      <c r="M88" s="2">
        <v>2.0575745105743408</v>
      </c>
      <c r="N88" s="2">
        <v>4000901</v>
      </c>
      <c r="O88" s="2">
        <v>42449</v>
      </c>
      <c r="P88" s="2">
        <v>1.0723636150360107</v>
      </c>
      <c r="Q88" s="2">
        <v>684267</v>
      </c>
      <c r="R88" s="2">
        <v>0</v>
      </c>
      <c r="S88" s="2">
        <v>483988.34375</v>
      </c>
      <c r="T88" s="2">
        <v>22.130958557128906</v>
      </c>
    </row>
    <row r="89" spans="1:20" x14ac:dyDescent="0.25">
      <c r="A89" s="2">
        <v>104372003</v>
      </c>
      <c r="B89" s="2" t="s">
        <v>103</v>
      </c>
      <c r="C89" s="2" t="s">
        <v>596</v>
      </c>
      <c r="F89" s="2">
        <v>1</v>
      </c>
      <c r="G89" s="2" t="s">
        <v>662</v>
      </c>
      <c r="H89" s="2">
        <v>152390.14000000001</v>
      </c>
      <c r="I89" s="2">
        <v>0</v>
      </c>
      <c r="J89" s="2">
        <v>509067</v>
      </c>
      <c r="K89" s="2">
        <v>13338594</v>
      </c>
      <c r="L89" s="2">
        <v>661457</v>
      </c>
      <c r="M89" s="2">
        <v>5.2177157402038574</v>
      </c>
      <c r="N89" s="2">
        <v>1645569</v>
      </c>
      <c r="O89" s="2">
        <v>37529</v>
      </c>
      <c r="P89" s="2">
        <v>2.3338348865509033</v>
      </c>
      <c r="Q89" s="2">
        <v>361395</v>
      </c>
      <c r="R89" s="2">
        <v>0</v>
      </c>
      <c r="S89" s="2">
        <v>293022.5</v>
      </c>
      <c r="T89" s="2">
        <v>22.838291168212891</v>
      </c>
    </row>
    <row r="90" spans="1:20" x14ac:dyDescent="0.25">
      <c r="A90" s="2">
        <v>104374003</v>
      </c>
      <c r="B90" s="2" t="s">
        <v>104</v>
      </c>
      <c r="C90" s="2" t="s">
        <v>596</v>
      </c>
      <c r="F90" s="2">
        <v>1</v>
      </c>
      <c r="G90" s="2" t="s">
        <v>662</v>
      </c>
      <c r="H90" s="2">
        <v>52843.44</v>
      </c>
      <c r="I90" s="2">
        <v>0</v>
      </c>
      <c r="J90" s="2">
        <v>0</v>
      </c>
      <c r="K90" s="2">
        <v>7923479</v>
      </c>
      <c r="L90" s="2">
        <v>52843</v>
      </c>
      <c r="M90" s="2">
        <v>0.67139428853988647</v>
      </c>
      <c r="N90" s="2">
        <v>890510</v>
      </c>
      <c r="O90" s="2">
        <v>11292</v>
      </c>
      <c r="P90" s="2">
        <v>1.2843230962753296</v>
      </c>
      <c r="Q90" s="2">
        <v>255143</v>
      </c>
      <c r="R90" s="2">
        <v>77554</v>
      </c>
      <c r="S90" s="2">
        <v>117662.1328125</v>
      </c>
      <c r="T90" s="2">
        <v>31.829826354980469</v>
      </c>
    </row>
    <row r="91" spans="1:20" x14ac:dyDescent="0.25">
      <c r="A91" s="2">
        <v>104374207</v>
      </c>
      <c r="B91" s="2" t="s">
        <v>105</v>
      </c>
      <c r="C91" s="2" t="s">
        <v>596</v>
      </c>
      <c r="F91" s="2">
        <v>2</v>
      </c>
      <c r="G91" s="2" t="s">
        <v>663</v>
      </c>
      <c r="H91" s="2">
        <v>0</v>
      </c>
      <c r="I91" s="2">
        <v>0</v>
      </c>
      <c r="J91" s="2">
        <v>0</v>
      </c>
      <c r="K91" s="2">
        <v>0</v>
      </c>
      <c r="L91" s="2">
        <v>0</v>
      </c>
      <c r="M91" s="2">
        <v>0</v>
      </c>
      <c r="N91" s="2">
        <v>0</v>
      </c>
      <c r="O91" s="2">
        <v>0</v>
      </c>
      <c r="P91" s="2">
        <v>0</v>
      </c>
      <c r="Q91" s="2">
        <v>0</v>
      </c>
      <c r="R91" s="2">
        <v>624642</v>
      </c>
      <c r="S91" s="2">
        <v>0</v>
      </c>
    </row>
    <row r="92" spans="1:20" x14ac:dyDescent="0.25">
      <c r="A92" s="2">
        <v>104375003</v>
      </c>
      <c r="B92" s="2" t="s">
        <v>106</v>
      </c>
      <c r="C92" s="2" t="s">
        <v>596</v>
      </c>
      <c r="F92" s="2">
        <v>1</v>
      </c>
      <c r="G92" s="2" t="s">
        <v>662</v>
      </c>
      <c r="H92" s="2">
        <v>133576.75</v>
      </c>
      <c r="I92" s="2">
        <v>0</v>
      </c>
      <c r="J92" s="2">
        <v>359174</v>
      </c>
      <c r="K92" s="2">
        <v>11507982</v>
      </c>
      <c r="L92" s="2">
        <v>492751</v>
      </c>
      <c r="M92" s="2">
        <v>4.473360538482666</v>
      </c>
      <c r="N92" s="2">
        <v>1353756</v>
      </c>
      <c r="O92" s="2">
        <v>22331</v>
      </c>
      <c r="P92" s="2">
        <v>1.6772254705429077</v>
      </c>
      <c r="Q92" s="2">
        <v>307754</v>
      </c>
      <c r="R92" s="2">
        <v>142858</v>
      </c>
      <c r="S92" s="2">
        <v>139427.296875</v>
      </c>
      <c r="T92" s="2">
        <v>24.352268218994141</v>
      </c>
    </row>
    <row r="93" spans="1:20" x14ac:dyDescent="0.25">
      <c r="A93" s="2">
        <v>104375203</v>
      </c>
      <c r="B93" s="2" t="s">
        <v>107</v>
      </c>
      <c r="C93" s="2" t="s">
        <v>596</v>
      </c>
      <c r="F93" s="2">
        <v>1</v>
      </c>
      <c r="G93" s="2" t="s">
        <v>662</v>
      </c>
      <c r="H93" s="2">
        <v>66221.8</v>
      </c>
      <c r="I93" s="2">
        <v>0</v>
      </c>
      <c r="J93" s="2">
        <v>345109</v>
      </c>
      <c r="K93" s="2">
        <v>4106783</v>
      </c>
      <c r="L93" s="2">
        <v>411331</v>
      </c>
      <c r="M93" s="2">
        <v>11.130735397338867</v>
      </c>
      <c r="N93" s="2">
        <v>812058</v>
      </c>
      <c r="O93" s="2">
        <v>21420</v>
      </c>
      <c r="P93" s="2">
        <v>2.7092044353485107</v>
      </c>
      <c r="Q93" s="2">
        <v>140499</v>
      </c>
      <c r="R93" s="2">
        <v>0</v>
      </c>
      <c r="S93" s="2">
        <v>93296.515625</v>
      </c>
      <c r="T93" s="2">
        <v>19.968008041381836</v>
      </c>
    </row>
    <row r="94" spans="1:20" x14ac:dyDescent="0.25">
      <c r="A94" s="2">
        <v>104375302</v>
      </c>
      <c r="B94" s="2" t="s">
        <v>108</v>
      </c>
      <c r="C94" s="2" t="s">
        <v>596</v>
      </c>
      <c r="F94" s="2">
        <v>1</v>
      </c>
      <c r="G94" s="2" t="s">
        <v>662</v>
      </c>
      <c r="H94" s="2">
        <v>846307.95</v>
      </c>
      <c r="I94" s="2">
        <v>0</v>
      </c>
      <c r="J94" s="2">
        <v>1587071</v>
      </c>
      <c r="K94" s="2">
        <v>35436793</v>
      </c>
      <c r="L94" s="2">
        <v>2433379</v>
      </c>
      <c r="M94" s="2">
        <v>7.3731131553649902</v>
      </c>
      <c r="N94" s="2">
        <v>2870353</v>
      </c>
      <c r="O94" s="2">
        <v>56737</v>
      </c>
      <c r="P94" s="2">
        <v>2.0165154933929443</v>
      </c>
      <c r="Q94" s="2">
        <v>809588</v>
      </c>
      <c r="R94" s="2">
        <v>0</v>
      </c>
      <c r="S94" s="2">
        <v>435006.46875</v>
      </c>
      <c r="T94" s="2">
        <v>17.791519165039063</v>
      </c>
    </row>
    <row r="95" spans="1:20" x14ac:dyDescent="0.25">
      <c r="A95" s="2">
        <v>104376203</v>
      </c>
      <c r="B95" s="2" t="s">
        <v>109</v>
      </c>
      <c r="C95" s="2" t="s">
        <v>596</v>
      </c>
      <c r="F95" s="2">
        <v>1</v>
      </c>
      <c r="G95" s="2" t="s">
        <v>662</v>
      </c>
      <c r="H95" s="2">
        <v>74423.839999999997</v>
      </c>
      <c r="I95" s="2">
        <v>0</v>
      </c>
      <c r="J95" s="2">
        <v>0</v>
      </c>
      <c r="K95" s="2">
        <v>7999694</v>
      </c>
      <c r="L95" s="2">
        <v>74424</v>
      </c>
      <c r="M95" s="2">
        <v>0.9390721321105957</v>
      </c>
      <c r="N95" s="2">
        <v>954099</v>
      </c>
      <c r="O95" s="2">
        <v>20511</v>
      </c>
      <c r="P95" s="2">
        <v>2.1970076560974121</v>
      </c>
      <c r="Q95" s="2">
        <v>215465</v>
      </c>
      <c r="R95" s="2">
        <v>0</v>
      </c>
      <c r="S95" s="2">
        <v>133043.515625</v>
      </c>
      <c r="T95" s="2">
        <v>24.308038711547852</v>
      </c>
    </row>
    <row r="96" spans="1:20" x14ac:dyDescent="0.25">
      <c r="A96" s="2">
        <v>104377003</v>
      </c>
      <c r="B96" s="2" t="s">
        <v>110</v>
      </c>
      <c r="C96" s="2" t="s">
        <v>596</v>
      </c>
      <c r="F96" s="2">
        <v>1</v>
      </c>
      <c r="G96" s="2" t="s">
        <v>662</v>
      </c>
      <c r="H96" s="2">
        <v>76666.61</v>
      </c>
      <c r="I96" s="2">
        <v>0</v>
      </c>
      <c r="J96" s="2">
        <v>280972</v>
      </c>
      <c r="K96" s="2">
        <v>5688145</v>
      </c>
      <c r="L96" s="2">
        <v>357639</v>
      </c>
      <c r="M96" s="2">
        <v>6.7092881202697754</v>
      </c>
      <c r="N96" s="2">
        <v>664732</v>
      </c>
      <c r="O96" s="2">
        <v>27476</v>
      </c>
      <c r="P96" s="2">
        <v>4.3116111755371094</v>
      </c>
      <c r="Q96" s="2">
        <v>152979</v>
      </c>
      <c r="R96" s="2">
        <v>0</v>
      </c>
      <c r="S96" s="2">
        <v>90914.3515625</v>
      </c>
      <c r="T96" s="2">
        <v>19.836782455444336</v>
      </c>
    </row>
    <row r="97" spans="1:20" x14ac:dyDescent="0.25">
      <c r="A97" s="2">
        <v>104378003</v>
      </c>
      <c r="B97" s="2" t="s">
        <v>111</v>
      </c>
      <c r="C97" s="2" t="s">
        <v>596</v>
      </c>
      <c r="F97" s="2">
        <v>1</v>
      </c>
      <c r="G97" s="2" t="s">
        <v>662</v>
      </c>
      <c r="H97" s="2">
        <v>78697.86</v>
      </c>
      <c r="I97" s="2">
        <v>0</v>
      </c>
      <c r="J97" s="2">
        <v>0</v>
      </c>
      <c r="K97" s="2">
        <v>6469168</v>
      </c>
      <c r="L97" s="2">
        <v>78698</v>
      </c>
      <c r="M97" s="2">
        <v>1.2314900159835815</v>
      </c>
      <c r="N97" s="2">
        <v>1180557</v>
      </c>
      <c r="O97" s="2">
        <v>18331</v>
      </c>
      <c r="P97" s="2">
        <v>1.5772320032119751</v>
      </c>
      <c r="Q97" s="2">
        <v>219259</v>
      </c>
      <c r="R97" s="2">
        <v>59114</v>
      </c>
      <c r="S97" s="2">
        <v>239606.671875</v>
      </c>
      <c r="T97" s="2">
        <v>27.473255157470703</v>
      </c>
    </row>
    <row r="98" spans="1:20" x14ac:dyDescent="0.25">
      <c r="A98" s="2">
        <v>104431304</v>
      </c>
      <c r="B98" s="2" t="s">
        <v>112</v>
      </c>
      <c r="C98" s="2" t="s">
        <v>597</v>
      </c>
      <c r="F98" s="2">
        <v>1</v>
      </c>
      <c r="G98" s="2" t="s">
        <v>662</v>
      </c>
      <c r="H98" s="2">
        <v>43945.27</v>
      </c>
      <c r="I98" s="2">
        <v>0</v>
      </c>
      <c r="J98" s="2">
        <v>0</v>
      </c>
      <c r="K98" s="2">
        <v>4189732</v>
      </c>
      <c r="L98" s="2">
        <v>43945</v>
      </c>
      <c r="M98" s="2">
        <v>1.059991717338562</v>
      </c>
      <c r="N98" s="2">
        <v>462081</v>
      </c>
      <c r="O98" s="2">
        <v>8255</v>
      </c>
      <c r="P98" s="2">
        <v>1.818979024887085</v>
      </c>
      <c r="Q98" s="2">
        <v>100565</v>
      </c>
      <c r="R98" s="2">
        <v>0</v>
      </c>
      <c r="S98" s="2">
        <v>98914.3671875</v>
      </c>
      <c r="T98" s="2">
        <v>39.352409362792969</v>
      </c>
    </row>
    <row r="99" spans="1:20" x14ac:dyDescent="0.25">
      <c r="A99" s="2">
        <v>104432503</v>
      </c>
      <c r="B99" s="2" t="s">
        <v>113</v>
      </c>
      <c r="C99" s="2" t="s">
        <v>597</v>
      </c>
      <c r="F99" s="2">
        <v>1</v>
      </c>
      <c r="G99" s="2" t="s">
        <v>662</v>
      </c>
      <c r="H99" s="2">
        <v>355015.08</v>
      </c>
      <c r="I99" s="2">
        <v>174817</v>
      </c>
      <c r="J99" s="2">
        <v>0</v>
      </c>
      <c r="K99" s="2">
        <v>11998592</v>
      </c>
      <c r="L99" s="2">
        <v>529832</v>
      </c>
      <c r="M99" s="2">
        <v>4.6197843551635742</v>
      </c>
      <c r="N99" s="2">
        <v>1156808</v>
      </c>
      <c r="O99" s="2">
        <v>52259</v>
      </c>
      <c r="P99" s="2">
        <v>4.7312521934509277</v>
      </c>
      <c r="Q99" s="2">
        <v>217908</v>
      </c>
      <c r="R99" s="2">
        <v>0</v>
      </c>
      <c r="S99" s="2">
        <v>395709.03125</v>
      </c>
      <c r="T99" s="2">
        <v>22.046840667724609</v>
      </c>
    </row>
    <row r="100" spans="1:20" x14ac:dyDescent="0.25">
      <c r="A100" s="2">
        <v>104432803</v>
      </c>
      <c r="B100" s="2" t="s">
        <v>114</v>
      </c>
      <c r="C100" s="2" t="s">
        <v>597</v>
      </c>
      <c r="F100" s="2">
        <v>1</v>
      </c>
      <c r="G100" s="2" t="s">
        <v>662</v>
      </c>
      <c r="H100" s="2">
        <v>165186.38</v>
      </c>
      <c r="I100" s="2">
        <v>0</v>
      </c>
      <c r="J100" s="2">
        <v>460015</v>
      </c>
      <c r="K100" s="2">
        <v>9204738</v>
      </c>
      <c r="L100" s="2">
        <v>625201</v>
      </c>
      <c r="M100" s="2">
        <v>7.2871179580688477</v>
      </c>
      <c r="N100" s="2">
        <v>1329183</v>
      </c>
      <c r="O100" s="2">
        <v>52112</v>
      </c>
      <c r="P100" s="2">
        <v>4.0805873870849609</v>
      </c>
      <c r="Q100" s="2">
        <v>264567</v>
      </c>
      <c r="R100" s="2">
        <v>0</v>
      </c>
      <c r="S100" s="2">
        <v>101857.265625</v>
      </c>
      <c r="T100" s="2">
        <v>12.421096801757813</v>
      </c>
    </row>
    <row r="101" spans="1:20" x14ac:dyDescent="0.25">
      <c r="A101" s="2">
        <v>104432903</v>
      </c>
      <c r="B101" s="2" t="s">
        <v>115</v>
      </c>
      <c r="C101" s="2" t="s">
        <v>597</v>
      </c>
      <c r="F101" s="2">
        <v>1</v>
      </c>
      <c r="G101" s="2" t="s">
        <v>662</v>
      </c>
      <c r="H101" s="2">
        <v>114089.45</v>
      </c>
      <c r="I101" s="2">
        <v>0</v>
      </c>
      <c r="J101" s="2">
        <v>0</v>
      </c>
      <c r="K101" s="2">
        <v>9226258</v>
      </c>
      <c r="L101" s="2">
        <v>114089</v>
      </c>
      <c r="M101" s="2">
        <v>1.2520509958267212</v>
      </c>
      <c r="N101" s="2">
        <v>1616487</v>
      </c>
      <c r="O101" s="2">
        <v>46331</v>
      </c>
      <c r="P101" s="2">
        <v>2.9507260322570801</v>
      </c>
      <c r="Q101" s="2">
        <v>340539</v>
      </c>
      <c r="R101" s="2">
        <v>49101</v>
      </c>
      <c r="S101" s="2">
        <v>189244.296875</v>
      </c>
      <c r="T101" s="2">
        <v>27.237188339233398</v>
      </c>
    </row>
    <row r="102" spans="1:20" x14ac:dyDescent="0.25">
      <c r="A102" s="2">
        <v>104433303</v>
      </c>
      <c r="B102" s="2" t="s">
        <v>116</v>
      </c>
      <c r="C102" s="2" t="s">
        <v>597</v>
      </c>
      <c r="F102" s="2">
        <v>1</v>
      </c>
      <c r="G102" s="2" t="s">
        <v>662</v>
      </c>
      <c r="H102" s="2">
        <v>189660.9</v>
      </c>
      <c r="I102" s="2">
        <v>0</v>
      </c>
      <c r="J102" s="2">
        <v>1023478</v>
      </c>
      <c r="K102" s="2">
        <v>8983467</v>
      </c>
      <c r="L102" s="2">
        <v>1213139</v>
      </c>
      <c r="M102" s="2">
        <v>15.612455368041992</v>
      </c>
      <c r="N102" s="2">
        <v>1482989</v>
      </c>
      <c r="O102" s="2">
        <v>41365</v>
      </c>
      <c r="P102" s="2">
        <v>2.8693335056304932</v>
      </c>
      <c r="Q102" s="2">
        <v>267203</v>
      </c>
      <c r="R102" s="2">
        <v>0</v>
      </c>
      <c r="S102" s="2">
        <v>159437.5</v>
      </c>
      <c r="T102" s="2">
        <v>19.938505172729492</v>
      </c>
    </row>
    <row r="103" spans="1:20" x14ac:dyDescent="0.25">
      <c r="A103" s="2">
        <v>104433604</v>
      </c>
      <c r="B103" s="2" t="s">
        <v>117</v>
      </c>
      <c r="C103" s="2" t="s">
        <v>597</v>
      </c>
      <c r="F103" s="2">
        <v>1</v>
      </c>
      <c r="G103" s="2" t="s">
        <v>662</v>
      </c>
      <c r="H103" s="2">
        <v>55983.76</v>
      </c>
      <c r="I103" s="2">
        <v>0</v>
      </c>
      <c r="J103" s="2">
        <v>0</v>
      </c>
      <c r="K103" s="2">
        <v>3548080</v>
      </c>
      <c r="L103" s="2">
        <v>55984</v>
      </c>
      <c r="M103" s="2">
        <v>1.6031632423400879</v>
      </c>
      <c r="N103" s="2">
        <v>486989</v>
      </c>
      <c r="O103" s="2">
        <v>11745</v>
      </c>
      <c r="P103" s="2">
        <v>2.4713621139526367</v>
      </c>
      <c r="Q103" s="2">
        <v>95731</v>
      </c>
      <c r="R103" s="2">
        <v>0</v>
      </c>
      <c r="S103" s="2">
        <v>188958.796875</v>
      </c>
      <c r="T103" s="2">
        <v>31.09050178527832</v>
      </c>
    </row>
    <row r="104" spans="1:20" x14ac:dyDescent="0.25">
      <c r="A104" s="2">
        <v>104433903</v>
      </c>
      <c r="B104" s="2" t="s">
        <v>118</v>
      </c>
      <c r="C104" s="2" t="s">
        <v>597</v>
      </c>
      <c r="F104" s="2">
        <v>1</v>
      </c>
      <c r="G104" s="2" t="s">
        <v>662</v>
      </c>
      <c r="H104" s="2">
        <v>63171.99</v>
      </c>
      <c r="I104" s="2">
        <v>0</v>
      </c>
      <c r="J104" s="2">
        <v>0</v>
      </c>
      <c r="K104" s="2">
        <v>7190026</v>
      </c>
      <c r="L104" s="2">
        <v>63172</v>
      </c>
      <c r="M104" s="2">
        <v>0.88639390468597412</v>
      </c>
      <c r="N104" s="2">
        <v>866505</v>
      </c>
      <c r="O104" s="2">
        <v>16284</v>
      </c>
      <c r="P104" s="2">
        <v>1.915266752243042</v>
      </c>
      <c r="Q104" s="2">
        <v>221294</v>
      </c>
      <c r="R104" s="2">
        <v>0</v>
      </c>
      <c r="S104" s="2">
        <v>363556.625</v>
      </c>
      <c r="T104" s="2">
        <v>34.427467346191406</v>
      </c>
    </row>
    <row r="105" spans="1:20" x14ac:dyDescent="0.25">
      <c r="A105" s="2">
        <v>104435003</v>
      </c>
      <c r="B105" s="2" t="s">
        <v>119</v>
      </c>
      <c r="C105" s="2" t="s">
        <v>597</v>
      </c>
      <c r="F105" s="2">
        <v>1</v>
      </c>
      <c r="G105" s="2" t="s">
        <v>662</v>
      </c>
      <c r="H105" s="2">
        <v>83195.960000000006</v>
      </c>
      <c r="I105" s="2">
        <v>0</v>
      </c>
      <c r="J105" s="2">
        <v>426395</v>
      </c>
      <c r="K105" s="2">
        <v>6785386</v>
      </c>
      <c r="L105" s="2">
        <v>509591</v>
      </c>
      <c r="M105" s="2">
        <v>8.1199436187744141</v>
      </c>
      <c r="N105" s="2">
        <v>1085623</v>
      </c>
      <c r="O105" s="2">
        <v>39115</v>
      </c>
      <c r="P105" s="2">
        <v>3.737668514251709</v>
      </c>
      <c r="Q105" s="2">
        <v>214632</v>
      </c>
      <c r="R105" s="2">
        <v>0</v>
      </c>
      <c r="S105" s="2">
        <v>125349.546875</v>
      </c>
      <c r="T105" s="2">
        <v>11.92967700958252</v>
      </c>
    </row>
    <row r="106" spans="1:20" x14ac:dyDescent="0.25">
      <c r="A106" s="2">
        <v>104435107</v>
      </c>
      <c r="B106" s="2" t="s">
        <v>120</v>
      </c>
      <c r="C106" s="2" t="s">
        <v>597</v>
      </c>
      <c r="F106" s="2">
        <v>2</v>
      </c>
      <c r="G106" s="2" t="s">
        <v>663</v>
      </c>
      <c r="H106" s="2">
        <v>0</v>
      </c>
      <c r="I106" s="2">
        <v>0</v>
      </c>
      <c r="J106" s="2">
        <v>0</v>
      </c>
      <c r="K106" s="2">
        <v>0</v>
      </c>
      <c r="L106" s="2">
        <v>0</v>
      </c>
      <c r="M106" s="2">
        <v>0</v>
      </c>
      <c r="N106" s="2">
        <v>0</v>
      </c>
      <c r="O106" s="2">
        <v>0</v>
      </c>
      <c r="P106" s="2">
        <v>0</v>
      </c>
      <c r="Q106" s="2">
        <v>0</v>
      </c>
      <c r="R106" s="2">
        <v>660284</v>
      </c>
      <c r="S106" s="2">
        <v>0</v>
      </c>
    </row>
    <row r="107" spans="1:20" x14ac:dyDescent="0.25">
      <c r="A107" s="2">
        <v>104435303</v>
      </c>
      <c r="B107" s="2" t="s">
        <v>121</v>
      </c>
      <c r="C107" s="2" t="s">
        <v>597</v>
      </c>
      <c r="F107" s="2">
        <v>1</v>
      </c>
      <c r="G107" s="2" t="s">
        <v>662</v>
      </c>
      <c r="H107" s="2">
        <v>123862.22</v>
      </c>
      <c r="I107" s="2">
        <v>0</v>
      </c>
      <c r="J107" s="2">
        <v>349069</v>
      </c>
      <c r="K107" s="2">
        <v>9524677</v>
      </c>
      <c r="L107" s="2">
        <v>472931</v>
      </c>
      <c r="M107" s="2">
        <v>5.2247490882873535</v>
      </c>
      <c r="N107" s="2">
        <v>1216105</v>
      </c>
      <c r="O107" s="2">
        <v>34952</v>
      </c>
      <c r="P107" s="2">
        <v>2.9591424465179443</v>
      </c>
      <c r="Q107" s="2">
        <v>238412</v>
      </c>
      <c r="R107" s="2">
        <v>0</v>
      </c>
      <c r="S107" s="2">
        <v>244458.359375</v>
      </c>
      <c r="T107" s="2">
        <v>21.285364151000977</v>
      </c>
    </row>
    <row r="108" spans="1:20" x14ac:dyDescent="0.25">
      <c r="A108" s="2">
        <v>104435603</v>
      </c>
      <c r="B108" s="2" t="s">
        <v>122</v>
      </c>
      <c r="C108" s="2" t="s">
        <v>597</v>
      </c>
      <c r="F108" s="2">
        <v>1</v>
      </c>
      <c r="G108" s="2" t="s">
        <v>662</v>
      </c>
      <c r="H108" s="2">
        <v>557104.18999999994</v>
      </c>
      <c r="I108" s="2">
        <v>220425</v>
      </c>
      <c r="J108" s="2">
        <v>1622667</v>
      </c>
      <c r="K108" s="2">
        <v>23512967</v>
      </c>
      <c r="L108" s="2">
        <v>2400195</v>
      </c>
      <c r="M108" s="2">
        <v>11.368450164794922</v>
      </c>
      <c r="N108" s="2">
        <v>2571240</v>
      </c>
      <c r="O108" s="2">
        <v>132098</v>
      </c>
      <c r="P108" s="2">
        <v>5.4157567024230957</v>
      </c>
      <c r="Q108" s="2">
        <v>493812</v>
      </c>
      <c r="R108" s="2">
        <v>0</v>
      </c>
      <c r="S108" s="2">
        <v>353953.53125</v>
      </c>
      <c r="T108" s="2">
        <v>10.021820068359375</v>
      </c>
    </row>
    <row r="109" spans="1:20" x14ac:dyDescent="0.25">
      <c r="A109" s="2">
        <v>104435703</v>
      </c>
      <c r="B109" s="2" t="s">
        <v>123</v>
      </c>
      <c r="C109" s="2" t="s">
        <v>597</v>
      </c>
      <c r="F109" s="2">
        <v>1</v>
      </c>
      <c r="G109" s="2" t="s">
        <v>662</v>
      </c>
      <c r="H109" s="2">
        <v>121442.02</v>
      </c>
      <c r="I109" s="2">
        <v>0</v>
      </c>
      <c r="J109" s="2">
        <v>1027708</v>
      </c>
      <c r="K109" s="2">
        <v>8444120</v>
      </c>
      <c r="L109" s="2">
        <v>1149150</v>
      </c>
      <c r="M109" s="2">
        <v>15.75263500213623</v>
      </c>
      <c r="N109" s="2">
        <v>994243</v>
      </c>
      <c r="O109" s="2">
        <v>40467</v>
      </c>
      <c r="P109" s="2">
        <v>4.2428202629089355</v>
      </c>
      <c r="Q109" s="2">
        <v>239259</v>
      </c>
      <c r="R109" s="2">
        <v>0</v>
      </c>
      <c r="S109" s="2">
        <v>94086.015625</v>
      </c>
      <c r="T109" s="2">
        <v>19.942310333251953</v>
      </c>
    </row>
    <row r="110" spans="1:20" x14ac:dyDescent="0.25">
      <c r="A110" s="2">
        <v>104437503</v>
      </c>
      <c r="B110" s="2" t="s">
        <v>124</v>
      </c>
      <c r="C110" s="2" t="s">
        <v>597</v>
      </c>
      <c r="F110" s="2">
        <v>1</v>
      </c>
      <c r="G110" s="2" t="s">
        <v>662</v>
      </c>
      <c r="H110" s="2">
        <v>49281.27</v>
      </c>
      <c r="I110" s="2">
        <v>0</v>
      </c>
      <c r="J110" s="2">
        <v>48492</v>
      </c>
      <c r="K110" s="2">
        <v>5829363</v>
      </c>
      <c r="L110" s="2">
        <v>97773</v>
      </c>
      <c r="M110" s="2">
        <v>1.7058616876602173</v>
      </c>
      <c r="N110" s="2">
        <v>866467</v>
      </c>
      <c r="O110" s="2">
        <v>24476</v>
      </c>
      <c r="P110" s="2">
        <v>2.9069194793701172</v>
      </c>
      <c r="Q110" s="2">
        <v>185880</v>
      </c>
      <c r="R110" s="2">
        <v>0</v>
      </c>
      <c r="S110" s="2">
        <v>180794.484375</v>
      </c>
      <c r="T110" s="2">
        <v>31.385585784912109</v>
      </c>
    </row>
    <row r="111" spans="1:20" x14ac:dyDescent="0.25">
      <c r="A111" s="2">
        <v>105201033</v>
      </c>
      <c r="B111" s="2" t="s">
        <v>125</v>
      </c>
      <c r="C111" s="2" t="s">
        <v>598</v>
      </c>
      <c r="F111" s="2">
        <v>1</v>
      </c>
      <c r="G111" s="2" t="s">
        <v>662</v>
      </c>
      <c r="H111" s="2">
        <v>195729.59</v>
      </c>
      <c r="I111" s="2">
        <v>0</v>
      </c>
      <c r="J111" s="2">
        <v>0</v>
      </c>
      <c r="K111" s="2">
        <v>12841691</v>
      </c>
      <c r="L111" s="2">
        <v>195730</v>
      </c>
      <c r="M111" s="2">
        <v>1.5477669239044189</v>
      </c>
      <c r="N111" s="2">
        <v>2083561</v>
      </c>
      <c r="O111" s="2">
        <v>59777</v>
      </c>
      <c r="P111" s="2">
        <v>2.9537243843078613</v>
      </c>
      <c r="Q111" s="2">
        <v>426026</v>
      </c>
      <c r="R111" s="2">
        <v>202056</v>
      </c>
      <c r="S111" s="2">
        <v>503708.0625</v>
      </c>
      <c r="T111" s="2">
        <v>33.373912811279297</v>
      </c>
    </row>
    <row r="112" spans="1:20" x14ac:dyDescent="0.25">
      <c r="A112" s="2">
        <v>105201352</v>
      </c>
      <c r="B112" s="2" t="s">
        <v>126</v>
      </c>
      <c r="C112" s="2" t="s">
        <v>598</v>
      </c>
      <c r="F112" s="2">
        <v>1</v>
      </c>
      <c r="G112" s="2" t="s">
        <v>662</v>
      </c>
      <c r="H112" s="2">
        <v>432307.68</v>
      </c>
      <c r="I112" s="2">
        <v>0</v>
      </c>
      <c r="J112" s="2">
        <v>1301191</v>
      </c>
      <c r="K112" s="2">
        <v>21488581</v>
      </c>
      <c r="L112" s="2">
        <v>1733499</v>
      </c>
      <c r="M112" s="2">
        <v>8.7749519348144531</v>
      </c>
      <c r="N112" s="2">
        <v>3584712</v>
      </c>
      <c r="O112" s="2">
        <v>139700</v>
      </c>
      <c r="P112" s="2">
        <v>4.055138111114502</v>
      </c>
      <c r="Q112" s="2">
        <v>665681</v>
      </c>
      <c r="R112" s="2">
        <v>0</v>
      </c>
      <c r="S112" s="2">
        <v>802305.5</v>
      </c>
      <c r="T112" s="2">
        <v>25.05372428894043</v>
      </c>
    </row>
    <row r="113" spans="1:20" x14ac:dyDescent="0.25">
      <c r="A113" s="2">
        <v>105201407</v>
      </c>
      <c r="B113" s="2" t="s">
        <v>127</v>
      </c>
      <c r="C113" s="2" t="s">
        <v>598</v>
      </c>
      <c r="F113" s="2">
        <v>2</v>
      </c>
      <c r="G113" s="2" t="s">
        <v>663</v>
      </c>
      <c r="H113" s="2">
        <v>0</v>
      </c>
      <c r="I113" s="2">
        <v>0</v>
      </c>
      <c r="J113" s="2">
        <v>0</v>
      </c>
      <c r="K113" s="2">
        <v>0</v>
      </c>
      <c r="L113" s="2">
        <v>0</v>
      </c>
      <c r="M113" s="2">
        <v>0</v>
      </c>
      <c r="N113" s="2">
        <v>0</v>
      </c>
      <c r="O113" s="2">
        <v>0</v>
      </c>
      <c r="P113" s="2">
        <v>0</v>
      </c>
      <c r="Q113" s="2">
        <v>0</v>
      </c>
      <c r="R113" s="2">
        <v>757642</v>
      </c>
      <c r="S113" s="2">
        <v>0</v>
      </c>
    </row>
    <row r="114" spans="1:20" x14ac:dyDescent="0.25">
      <c r="A114" s="2">
        <v>105204703</v>
      </c>
      <c r="B114" s="2" t="s">
        <v>128</v>
      </c>
      <c r="C114" s="2" t="s">
        <v>598</v>
      </c>
      <c r="F114" s="2">
        <v>1</v>
      </c>
      <c r="G114" s="2" t="s">
        <v>662</v>
      </c>
      <c r="H114" s="2">
        <v>199325.62</v>
      </c>
      <c r="I114" s="2">
        <v>0</v>
      </c>
      <c r="J114" s="2">
        <v>0</v>
      </c>
      <c r="K114" s="2">
        <v>20588308</v>
      </c>
      <c r="L114" s="2">
        <v>199326</v>
      </c>
      <c r="M114" s="2">
        <v>0.97761625051498413</v>
      </c>
      <c r="N114" s="2">
        <v>2892689</v>
      </c>
      <c r="O114" s="2">
        <v>82520</v>
      </c>
      <c r="P114" s="2">
        <v>2.9364781379699707</v>
      </c>
      <c r="Q114" s="2">
        <v>619569</v>
      </c>
      <c r="R114" s="2">
        <v>0</v>
      </c>
      <c r="S114" s="2">
        <v>649591.3125</v>
      </c>
      <c r="T114" s="2">
        <v>31.125532150268555</v>
      </c>
    </row>
    <row r="115" spans="1:20" x14ac:dyDescent="0.25">
      <c r="A115" s="2">
        <v>105251453</v>
      </c>
      <c r="B115" s="2" t="s">
        <v>129</v>
      </c>
      <c r="C115" s="2" t="s">
        <v>599</v>
      </c>
      <c r="F115" s="2">
        <v>1</v>
      </c>
      <c r="G115" s="2" t="s">
        <v>662</v>
      </c>
      <c r="H115" s="2">
        <v>317978.87</v>
      </c>
      <c r="I115" s="2">
        <v>0</v>
      </c>
      <c r="J115" s="2">
        <v>1506886</v>
      </c>
      <c r="K115" s="2">
        <v>18315155</v>
      </c>
      <c r="L115" s="2">
        <v>1824865</v>
      </c>
      <c r="M115" s="2">
        <v>11.066300392150879</v>
      </c>
      <c r="N115" s="2">
        <v>2020587</v>
      </c>
      <c r="O115" s="2">
        <v>68866</v>
      </c>
      <c r="P115" s="2">
        <v>3.5284755229949951</v>
      </c>
      <c r="Q115" s="2">
        <v>470665</v>
      </c>
      <c r="R115" s="2">
        <v>242984</v>
      </c>
      <c r="S115" s="2">
        <v>358847.84375</v>
      </c>
      <c r="T115" s="2">
        <v>30.197599411010742</v>
      </c>
    </row>
    <row r="116" spans="1:20" x14ac:dyDescent="0.25">
      <c r="A116" s="2">
        <v>105252507</v>
      </c>
      <c r="B116" s="2" t="s">
        <v>130</v>
      </c>
      <c r="C116" s="2" t="s">
        <v>599</v>
      </c>
      <c r="F116" s="2">
        <v>2</v>
      </c>
      <c r="G116" s="2" t="s">
        <v>663</v>
      </c>
      <c r="H116" s="2">
        <v>0</v>
      </c>
      <c r="I116" s="2">
        <v>0</v>
      </c>
      <c r="J116" s="2">
        <v>0</v>
      </c>
      <c r="K116" s="2">
        <v>0</v>
      </c>
      <c r="L116" s="2">
        <v>0</v>
      </c>
      <c r="M116" s="2">
        <v>0</v>
      </c>
      <c r="N116" s="2">
        <v>0</v>
      </c>
      <c r="O116" s="2">
        <v>0</v>
      </c>
      <c r="P116" s="2">
        <v>0</v>
      </c>
      <c r="Q116" s="2">
        <v>0</v>
      </c>
      <c r="R116" s="2">
        <v>1257660</v>
      </c>
      <c r="S116" s="2">
        <v>0</v>
      </c>
    </row>
    <row r="117" spans="1:20" x14ac:dyDescent="0.25">
      <c r="A117" s="2">
        <v>105252602</v>
      </c>
      <c r="B117" s="2" t="s">
        <v>131</v>
      </c>
      <c r="C117" s="2" t="s">
        <v>599</v>
      </c>
      <c r="F117" s="2">
        <v>1</v>
      </c>
      <c r="G117" s="2" t="s">
        <v>662</v>
      </c>
      <c r="H117" s="2">
        <v>3423652.96</v>
      </c>
      <c r="I117" s="2">
        <v>0</v>
      </c>
      <c r="J117" s="2">
        <v>15322165</v>
      </c>
      <c r="K117" s="2">
        <v>134287608</v>
      </c>
      <c r="L117" s="2">
        <v>18745816</v>
      </c>
      <c r="M117" s="2">
        <v>16.224273681640625</v>
      </c>
      <c r="N117" s="2">
        <v>14486248</v>
      </c>
      <c r="O117" s="2">
        <v>644360</v>
      </c>
      <c r="P117" s="2">
        <v>4.6551451683044434</v>
      </c>
      <c r="Q117" s="2">
        <v>2602655</v>
      </c>
      <c r="R117" s="2">
        <v>0</v>
      </c>
      <c r="S117" s="2">
        <v>837942.5625</v>
      </c>
      <c r="T117" s="2">
        <v>2.6140530109405518</v>
      </c>
    </row>
    <row r="118" spans="1:20" x14ac:dyDescent="0.25">
      <c r="A118" s="2">
        <v>105252807</v>
      </c>
      <c r="B118" s="2" t="s">
        <v>132</v>
      </c>
      <c r="C118" s="2" t="s">
        <v>599</v>
      </c>
      <c r="F118" s="2">
        <v>2</v>
      </c>
      <c r="G118" s="2" t="s">
        <v>663</v>
      </c>
      <c r="H118" s="2">
        <v>0</v>
      </c>
      <c r="I118" s="2">
        <v>0</v>
      </c>
      <c r="J118" s="2">
        <v>0</v>
      </c>
      <c r="K118" s="2">
        <v>0</v>
      </c>
      <c r="L118" s="2">
        <v>0</v>
      </c>
      <c r="M118" s="2">
        <v>0</v>
      </c>
      <c r="N118" s="2">
        <v>0</v>
      </c>
      <c r="O118" s="2">
        <v>0</v>
      </c>
      <c r="P118" s="2">
        <v>0</v>
      </c>
      <c r="Q118" s="2">
        <v>0</v>
      </c>
      <c r="R118" s="2">
        <v>1016875</v>
      </c>
      <c r="S118" s="2">
        <v>0</v>
      </c>
    </row>
    <row r="119" spans="1:20" x14ac:dyDescent="0.25">
      <c r="A119" s="2">
        <v>105253303</v>
      </c>
      <c r="B119" s="2" t="s">
        <v>133</v>
      </c>
      <c r="C119" s="2" t="s">
        <v>599</v>
      </c>
      <c r="F119" s="2">
        <v>1</v>
      </c>
      <c r="G119" s="2" t="s">
        <v>662</v>
      </c>
      <c r="H119" s="2">
        <v>126031.25</v>
      </c>
      <c r="I119" s="2">
        <v>1238</v>
      </c>
      <c r="J119" s="2">
        <v>642873</v>
      </c>
      <c r="K119" s="2">
        <v>5050647</v>
      </c>
      <c r="L119" s="2">
        <v>770142</v>
      </c>
      <c r="M119" s="2">
        <v>17.991849899291992</v>
      </c>
      <c r="N119" s="2">
        <v>1153853</v>
      </c>
      <c r="O119" s="2">
        <v>32618</v>
      </c>
      <c r="P119" s="2">
        <v>2.9091136455535889</v>
      </c>
      <c r="Q119" s="2">
        <v>343386</v>
      </c>
      <c r="R119" s="2">
        <v>0</v>
      </c>
      <c r="S119" s="2">
        <v>62348.7109375</v>
      </c>
      <c r="T119" s="2">
        <v>17.524923324584961</v>
      </c>
    </row>
    <row r="120" spans="1:20" x14ac:dyDescent="0.25">
      <c r="A120" s="2">
        <v>105253553</v>
      </c>
      <c r="B120" s="2" t="s">
        <v>134</v>
      </c>
      <c r="C120" s="2" t="s">
        <v>599</v>
      </c>
      <c r="F120" s="2">
        <v>1</v>
      </c>
      <c r="G120" s="2" t="s">
        <v>662</v>
      </c>
      <c r="H120" s="2">
        <v>189394.45</v>
      </c>
      <c r="I120" s="2">
        <v>0</v>
      </c>
      <c r="J120" s="2">
        <v>693206</v>
      </c>
      <c r="K120" s="2">
        <v>9397886</v>
      </c>
      <c r="L120" s="2">
        <v>882600</v>
      </c>
      <c r="M120" s="2">
        <v>10.364890098571777</v>
      </c>
      <c r="N120" s="2">
        <v>1427195</v>
      </c>
      <c r="O120" s="2">
        <v>28914</v>
      </c>
      <c r="P120" s="2">
        <v>2.0678246021270752</v>
      </c>
      <c r="Q120" s="2">
        <v>281428</v>
      </c>
      <c r="R120" s="2">
        <v>0</v>
      </c>
      <c r="S120" s="2">
        <v>239856.5625</v>
      </c>
      <c r="T120" s="2">
        <v>23.428398132324219</v>
      </c>
    </row>
    <row r="121" spans="1:20" x14ac:dyDescent="0.25">
      <c r="A121" s="2">
        <v>105253903</v>
      </c>
      <c r="B121" s="2" t="s">
        <v>135</v>
      </c>
      <c r="C121" s="2" t="s">
        <v>599</v>
      </c>
      <c r="F121" s="2">
        <v>1</v>
      </c>
      <c r="G121" s="2" t="s">
        <v>662</v>
      </c>
      <c r="H121" s="2">
        <v>155414.81</v>
      </c>
      <c r="I121" s="2">
        <v>0</v>
      </c>
      <c r="J121" s="2">
        <v>268210</v>
      </c>
      <c r="K121" s="2">
        <v>12169164</v>
      </c>
      <c r="L121" s="2">
        <v>423625</v>
      </c>
      <c r="M121" s="2">
        <v>3.6066884994506836</v>
      </c>
      <c r="N121" s="2">
        <v>1797403</v>
      </c>
      <c r="O121" s="2">
        <v>68935</v>
      </c>
      <c r="P121" s="2">
        <v>3.9882137775421143</v>
      </c>
      <c r="Q121" s="2">
        <v>358997</v>
      </c>
      <c r="R121" s="2">
        <v>0</v>
      </c>
      <c r="S121" s="2">
        <v>322786.3125</v>
      </c>
      <c r="T121" s="2">
        <v>27.684715270996094</v>
      </c>
    </row>
    <row r="122" spans="1:20" x14ac:dyDescent="0.25">
      <c r="A122" s="2">
        <v>105254053</v>
      </c>
      <c r="B122" s="2" t="s">
        <v>136</v>
      </c>
      <c r="C122" s="2" t="s">
        <v>599</v>
      </c>
      <c r="F122" s="2">
        <v>1</v>
      </c>
      <c r="G122" s="2" t="s">
        <v>662</v>
      </c>
      <c r="H122" s="2">
        <v>154717.64000000001</v>
      </c>
      <c r="I122" s="2">
        <v>7222</v>
      </c>
      <c r="J122" s="2">
        <v>368717</v>
      </c>
      <c r="K122" s="2">
        <v>10782727</v>
      </c>
      <c r="L122" s="2">
        <v>530657</v>
      </c>
      <c r="M122" s="2">
        <v>5.1760959625244141</v>
      </c>
      <c r="N122" s="2">
        <v>1557904</v>
      </c>
      <c r="O122" s="2">
        <v>60626</v>
      </c>
      <c r="P122" s="2">
        <v>4.0490808486938477</v>
      </c>
      <c r="Q122" s="2">
        <v>371348</v>
      </c>
      <c r="R122" s="2">
        <v>0</v>
      </c>
      <c r="S122" s="2">
        <v>110073.4765625</v>
      </c>
      <c r="T122" s="2">
        <v>26.119739532470703</v>
      </c>
    </row>
    <row r="123" spans="1:20" x14ac:dyDescent="0.25">
      <c r="A123" s="2">
        <v>105254353</v>
      </c>
      <c r="B123" s="2" t="s">
        <v>137</v>
      </c>
      <c r="C123" s="2" t="s">
        <v>599</v>
      </c>
      <c r="F123" s="2">
        <v>1</v>
      </c>
      <c r="G123" s="2" t="s">
        <v>662</v>
      </c>
      <c r="H123" s="2">
        <v>178688.3</v>
      </c>
      <c r="I123" s="2">
        <v>0</v>
      </c>
      <c r="J123" s="2">
        <v>496024</v>
      </c>
      <c r="K123" s="2">
        <v>11036160</v>
      </c>
      <c r="L123" s="2">
        <v>674712</v>
      </c>
      <c r="M123" s="2">
        <v>6.511754035949707</v>
      </c>
      <c r="N123" s="2">
        <v>1524837</v>
      </c>
      <c r="O123" s="2">
        <v>34510</v>
      </c>
      <c r="P123" s="2">
        <v>2.3155992031097412</v>
      </c>
      <c r="Q123" s="2">
        <v>433075</v>
      </c>
      <c r="R123" s="2">
        <v>0</v>
      </c>
      <c r="S123" s="2">
        <v>168240.0625</v>
      </c>
      <c r="T123" s="2">
        <v>24.866952896118164</v>
      </c>
    </row>
    <row r="124" spans="1:20" x14ac:dyDescent="0.25">
      <c r="A124" s="2">
        <v>105256553</v>
      </c>
      <c r="B124" s="2" t="s">
        <v>138</v>
      </c>
      <c r="C124" s="2" t="s">
        <v>599</v>
      </c>
      <c r="F124" s="2">
        <v>1</v>
      </c>
      <c r="G124" s="2" t="s">
        <v>662</v>
      </c>
      <c r="H124" s="2">
        <v>250009.88</v>
      </c>
      <c r="I124" s="2">
        <v>235435</v>
      </c>
      <c r="J124" s="2">
        <v>833887</v>
      </c>
      <c r="K124" s="2">
        <v>11968335</v>
      </c>
      <c r="L124" s="2">
        <v>1319332</v>
      </c>
      <c r="M124" s="2">
        <v>12.389253616333008</v>
      </c>
      <c r="N124" s="2">
        <v>1220195</v>
      </c>
      <c r="O124" s="2">
        <v>56463</v>
      </c>
      <c r="P124" s="2">
        <v>4.8518900871276855</v>
      </c>
      <c r="Q124" s="2">
        <v>594066</v>
      </c>
      <c r="R124" s="2">
        <v>0</v>
      </c>
      <c r="S124" s="2">
        <v>167277.25</v>
      </c>
      <c r="T124" s="2">
        <v>22.022300720214844</v>
      </c>
    </row>
    <row r="125" spans="1:20" x14ac:dyDescent="0.25">
      <c r="A125" s="2">
        <v>105257602</v>
      </c>
      <c r="B125" s="2" t="s">
        <v>139</v>
      </c>
      <c r="C125" s="2" t="s">
        <v>599</v>
      </c>
      <c r="F125" s="2">
        <v>1</v>
      </c>
      <c r="G125" s="2" t="s">
        <v>662</v>
      </c>
      <c r="H125" s="2">
        <v>437308.97</v>
      </c>
      <c r="I125" s="2">
        <v>0</v>
      </c>
      <c r="J125" s="2">
        <v>1974749</v>
      </c>
      <c r="K125" s="2">
        <v>19986916</v>
      </c>
      <c r="L125" s="2">
        <v>2412058</v>
      </c>
      <c r="M125" s="2">
        <v>13.724480628967285</v>
      </c>
      <c r="N125" s="2">
        <v>4462976</v>
      </c>
      <c r="O125" s="2">
        <v>164224</v>
      </c>
      <c r="P125" s="2">
        <v>3.8202714920043945</v>
      </c>
      <c r="Q125" s="2">
        <v>1053736</v>
      </c>
      <c r="R125" s="2">
        <v>0</v>
      </c>
      <c r="S125" s="2">
        <v>524832.6875</v>
      </c>
      <c r="T125" s="2">
        <v>14.051388740539551</v>
      </c>
    </row>
    <row r="126" spans="1:20" x14ac:dyDescent="0.25">
      <c r="A126" s="2">
        <v>105258303</v>
      </c>
      <c r="B126" s="2" t="s">
        <v>140</v>
      </c>
      <c r="C126" s="2" t="s">
        <v>599</v>
      </c>
      <c r="F126" s="2">
        <v>1</v>
      </c>
      <c r="G126" s="2" t="s">
        <v>662</v>
      </c>
      <c r="H126" s="2">
        <v>164372.95000000001</v>
      </c>
      <c r="I126" s="2">
        <v>0</v>
      </c>
      <c r="J126" s="2">
        <v>691223</v>
      </c>
      <c r="K126" s="2">
        <v>10808287</v>
      </c>
      <c r="L126" s="2">
        <v>855596</v>
      </c>
      <c r="M126" s="2">
        <v>8.5966300964355469</v>
      </c>
      <c r="N126" s="2">
        <v>1412141</v>
      </c>
      <c r="O126" s="2">
        <v>33307</v>
      </c>
      <c r="P126" s="2">
        <v>2.4155917167663574</v>
      </c>
      <c r="Q126" s="2">
        <v>286805</v>
      </c>
      <c r="R126" s="2">
        <v>0</v>
      </c>
      <c r="S126" s="2">
        <v>155040.78125</v>
      </c>
      <c r="T126" s="2">
        <v>22.082868576049805</v>
      </c>
    </row>
    <row r="127" spans="1:20" x14ac:dyDescent="0.25">
      <c r="A127" s="2">
        <v>105258503</v>
      </c>
      <c r="B127" s="2" t="s">
        <v>141</v>
      </c>
      <c r="C127" s="2" t="s">
        <v>599</v>
      </c>
      <c r="F127" s="2">
        <v>1</v>
      </c>
      <c r="G127" s="2" t="s">
        <v>662</v>
      </c>
      <c r="H127" s="2">
        <v>106290.81</v>
      </c>
      <c r="I127" s="2">
        <v>0</v>
      </c>
      <c r="J127" s="2">
        <v>263913</v>
      </c>
      <c r="K127" s="2">
        <v>10549135</v>
      </c>
      <c r="L127" s="2">
        <v>370204</v>
      </c>
      <c r="M127" s="2">
        <v>3.6369633674621582</v>
      </c>
      <c r="N127" s="2">
        <v>1444270</v>
      </c>
      <c r="O127" s="2">
        <v>43895</v>
      </c>
      <c r="P127" s="2">
        <v>3.1345174312591553</v>
      </c>
      <c r="Q127" s="2">
        <v>330199</v>
      </c>
      <c r="R127" s="2">
        <v>206059</v>
      </c>
      <c r="S127" s="2">
        <v>237879.84375</v>
      </c>
      <c r="T127" s="2">
        <v>25.148120880126953</v>
      </c>
    </row>
    <row r="128" spans="1:20" x14ac:dyDescent="0.25">
      <c r="A128" s="2">
        <v>105259103</v>
      </c>
      <c r="B128" s="2" t="s">
        <v>142</v>
      </c>
      <c r="C128" s="2" t="s">
        <v>599</v>
      </c>
      <c r="F128" s="2">
        <v>1</v>
      </c>
      <c r="G128" s="2" t="s">
        <v>662</v>
      </c>
      <c r="H128" s="2">
        <v>142005.75</v>
      </c>
      <c r="I128" s="2">
        <v>0</v>
      </c>
      <c r="J128" s="2">
        <v>229861</v>
      </c>
      <c r="K128" s="2">
        <v>10909233</v>
      </c>
      <c r="L128" s="2">
        <v>371867</v>
      </c>
      <c r="M128" s="2">
        <v>3.5290317535400391</v>
      </c>
      <c r="N128" s="2">
        <v>1127059</v>
      </c>
      <c r="O128" s="2">
        <v>31539</v>
      </c>
      <c r="P128" s="2">
        <v>2.8789067268371582</v>
      </c>
      <c r="Q128" s="2">
        <v>283155</v>
      </c>
      <c r="R128" s="2">
        <v>66046</v>
      </c>
      <c r="S128" s="2">
        <v>112458.484375</v>
      </c>
      <c r="T128" s="2">
        <v>30.027093887329102</v>
      </c>
    </row>
    <row r="129" spans="1:20" x14ac:dyDescent="0.25">
      <c r="A129" s="2">
        <v>105259703</v>
      </c>
      <c r="B129" s="2" t="s">
        <v>143</v>
      </c>
      <c r="C129" s="2" t="s">
        <v>599</v>
      </c>
      <c r="F129" s="2">
        <v>1</v>
      </c>
      <c r="G129" s="2" t="s">
        <v>662</v>
      </c>
      <c r="H129" s="2">
        <v>144103.29</v>
      </c>
      <c r="I129" s="2">
        <v>123052</v>
      </c>
      <c r="J129" s="2">
        <v>239399</v>
      </c>
      <c r="K129" s="2">
        <v>8423267</v>
      </c>
      <c r="L129" s="2">
        <v>506554</v>
      </c>
      <c r="M129" s="2">
        <v>6.3985395431518555</v>
      </c>
      <c r="N129" s="2">
        <v>1286558</v>
      </c>
      <c r="O129" s="2">
        <v>47353</v>
      </c>
      <c r="P129" s="2">
        <v>3.8212401866912842</v>
      </c>
      <c r="Q129" s="2">
        <v>243953</v>
      </c>
      <c r="R129" s="2">
        <v>0</v>
      </c>
      <c r="S129" s="2">
        <v>220497.625</v>
      </c>
      <c r="T129" s="2">
        <v>28.191797256469727</v>
      </c>
    </row>
    <row r="130" spans="1:20" x14ac:dyDescent="0.25">
      <c r="A130" s="2">
        <v>105628007</v>
      </c>
      <c r="B130" s="2" t="s">
        <v>144</v>
      </c>
      <c r="C130" s="2" t="s">
        <v>600</v>
      </c>
      <c r="F130" s="2">
        <v>2</v>
      </c>
      <c r="G130" s="2" t="s">
        <v>663</v>
      </c>
      <c r="H130" s="2">
        <v>0</v>
      </c>
      <c r="I130" s="2">
        <v>0</v>
      </c>
      <c r="J130" s="2">
        <v>0</v>
      </c>
      <c r="K130" s="2">
        <v>0</v>
      </c>
      <c r="L130" s="2">
        <v>0</v>
      </c>
      <c r="M130" s="2">
        <v>0</v>
      </c>
      <c r="N130" s="2">
        <v>0</v>
      </c>
      <c r="O130" s="2">
        <v>0</v>
      </c>
      <c r="P130" s="2">
        <v>0</v>
      </c>
      <c r="Q130" s="2">
        <v>0</v>
      </c>
      <c r="R130" s="2">
        <v>496317</v>
      </c>
      <c r="S130" s="2">
        <v>0</v>
      </c>
    </row>
    <row r="131" spans="1:20" x14ac:dyDescent="0.25">
      <c r="A131" s="2">
        <v>105628302</v>
      </c>
      <c r="B131" s="2" t="s">
        <v>145</v>
      </c>
      <c r="C131" s="2" t="s">
        <v>600</v>
      </c>
      <c r="F131" s="2">
        <v>1</v>
      </c>
      <c r="G131" s="2" t="s">
        <v>662</v>
      </c>
      <c r="H131" s="2">
        <v>479857.11</v>
      </c>
      <c r="I131" s="2">
        <v>0</v>
      </c>
      <c r="J131" s="2">
        <v>790298</v>
      </c>
      <c r="K131" s="2">
        <v>30090284</v>
      </c>
      <c r="L131" s="2">
        <v>1270156</v>
      </c>
      <c r="M131" s="2">
        <v>4.4071836471557617</v>
      </c>
      <c r="N131" s="2">
        <v>5219564</v>
      </c>
      <c r="O131" s="2">
        <v>174497</v>
      </c>
      <c r="P131" s="2">
        <v>3.4587647914886475</v>
      </c>
      <c r="Q131" s="2">
        <v>1023439</v>
      </c>
      <c r="R131" s="2">
        <v>0</v>
      </c>
      <c r="S131" s="2">
        <v>564651.0625</v>
      </c>
      <c r="T131" s="2">
        <v>9.5504179000854492</v>
      </c>
    </row>
    <row r="132" spans="1:20" x14ac:dyDescent="0.25">
      <c r="A132" s="2">
        <v>106160303</v>
      </c>
      <c r="B132" s="2" t="s">
        <v>146</v>
      </c>
      <c r="C132" s="2" t="s">
        <v>601</v>
      </c>
      <c r="F132" s="2">
        <v>1</v>
      </c>
      <c r="G132" s="2" t="s">
        <v>662</v>
      </c>
      <c r="H132" s="2">
        <v>53501.71</v>
      </c>
      <c r="I132" s="2">
        <v>0</v>
      </c>
      <c r="J132" s="2">
        <v>0</v>
      </c>
      <c r="K132" s="2">
        <v>6321033</v>
      </c>
      <c r="L132" s="2">
        <v>53502</v>
      </c>
      <c r="M132" s="2">
        <v>0.85363757610321045</v>
      </c>
      <c r="N132" s="2">
        <v>786671</v>
      </c>
      <c r="O132" s="2">
        <v>18359</v>
      </c>
      <c r="P132" s="2">
        <v>2.389523983001709</v>
      </c>
      <c r="Q132" s="2">
        <v>151489</v>
      </c>
      <c r="R132" s="2">
        <v>0</v>
      </c>
      <c r="S132" s="2">
        <v>340397.59375</v>
      </c>
      <c r="T132" s="2">
        <v>35.199989318847656</v>
      </c>
    </row>
    <row r="133" spans="1:20" x14ac:dyDescent="0.25">
      <c r="A133" s="2">
        <v>106161203</v>
      </c>
      <c r="B133" s="2" t="s">
        <v>147</v>
      </c>
      <c r="C133" s="2" t="s">
        <v>601</v>
      </c>
      <c r="F133" s="2">
        <v>1</v>
      </c>
      <c r="G133" s="2" t="s">
        <v>662</v>
      </c>
      <c r="H133" s="2">
        <v>99675.75</v>
      </c>
      <c r="I133" s="2">
        <v>67671</v>
      </c>
      <c r="J133" s="2">
        <v>349785</v>
      </c>
      <c r="K133" s="2">
        <v>4470696</v>
      </c>
      <c r="L133" s="2">
        <v>517132</v>
      </c>
      <c r="M133" s="2">
        <v>13.080147743225098</v>
      </c>
      <c r="N133" s="2">
        <v>686420</v>
      </c>
      <c r="O133" s="2">
        <v>18637</v>
      </c>
      <c r="P133" s="2">
        <v>2.7908766269683838</v>
      </c>
      <c r="Q133" s="2">
        <v>99414</v>
      </c>
      <c r="R133" s="2">
        <v>0</v>
      </c>
      <c r="S133" s="2">
        <v>205891.78125</v>
      </c>
      <c r="T133" s="2">
        <v>31.16948127746582</v>
      </c>
    </row>
    <row r="134" spans="1:20" x14ac:dyDescent="0.25">
      <c r="A134" s="2">
        <v>106161357</v>
      </c>
      <c r="B134" s="2" t="s">
        <v>148</v>
      </c>
      <c r="C134" s="2" t="s">
        <v>601</v>
      </c>
      <c r="F134" s="2">
        <v>2</v>
      </c>
      <c r="G134" s="2" t="s">
        <v>663</v>
      </c>
      <c r="H134" s="2">
        <v>0</v>
      </c>
      <c r="I134" s="2">
        <v>0</v>
      </c>
      <c r="J134" s="2">
        <v>0</v>
      </c>
      <c r="K134" s="2">
        <v>0</v>
      </c>
      <c r="L134" s="2">
        <v>0</v>
      </c>
      <c r="M134" s="2">
        <v>0</v>
      </c>
      <c r="N134" s="2">
        <v>0</v>
      </c>
      <c r="O134" s="2">
        <v>0</v>
      </c>
      <c r="P134" s="2">
        <v>0</v>
      </c>
      <c r="Q134" s="2">
        <v>0</v>
      </c>
      <c r="R134" s="2">
        <v>592292</v>
      </c>
      <c r="S134" s="2">
        <v>0</v>
      </c>
    </row>
    <row r="135" spans="1:20" x14ac:dyDescent="0.25">
      <c r="A135" s="2">
        <v>106161703</v>
      </c>
      <c r="B135" s="2" t="s">
        <v>149</v>
      </c>
      <c r="C135" s="2" t="s">
        <v>601</v>
      </c>
      <c r="F135" s="2">
        <v>1</v>
      </c>
      <c r="G135" s="2" t="s">
        <v>662</v>
      </c>
      <c r="H135" s="2">
        <v>91712.85</v>
      </c>
      <c r="I135" s="2">
        <v>0</v>
      </c>
      <c r="J135" s="2">
        <v>169785</v>
      </c>
      <c r="K135" s="2">
        <v>6110975</v>
      </c>
      <c r="L135" s="2">
        <v>261498</v>
      </c>
      <c r="M135" s="2">
        <v>4.4704508781433105</v>
      </c>
      <c r="N135" s="2">
        <v>841310</v>
      </c>
      <c r="O135" s="2">
        <v>28672</v>
      </c>
      <c r="P135" s="2">
        <v>3.5282623767852783</v>
      </c>
      <c r="Q135" s="2">
        <v>158575</v>
      </c>
      <c r="R135" s="2">
        <v>81818</v>
      </c>
      <c r="S135" s="2">
        <v>115530.3671875</v>
      </c>
      <c r="T135" s="2">
        <v>19.570524215698242</v>
      </c>
    </row>
    <row r="136" spans="1:20" x14ac:dyDescent="0.25">
      <c r="A136" s="2">
        <v>106166503</v>
      </c>
      <c r="B136" s="2" t="s">
        <v>150</v>
      </c>
      <c r="C136" s="2" t="s">
        <v>601</v>
      </c>
      <c r="F136" s="2">
        <v>1</v>
      </c>
      <c r="G136" s="2" t="s">
        <v>662</v>
      </c>
      <c r="H136" s="2">
        <v>135722.82999999999</v>
      </c>
      <c r="I136" s="2">
        <v>0</v>
      </c>
      <c r="J136" s="2">
        <v>259385</v>
      </c>
      <c r="K136" s="2">
        <v>8593940</v>
      </c>
      <c r="L136" s="2">
        <v>395108</v>
      </c>
      <c r="M136" s="2">
        <v>4.8190765380859375</v>
      </c>
      <c r="N136" s="2">
        <v>970435</v>
      </c>
      <c r="O136" s="2">
        <v>32951</v>
      </c>
      <c r="P136" s="2">
        <v>3.5148332118988037</v>
      </c>
      <c r="Q136" s="2">
        <v>194891</v>
      </c>
      <c r="R136" s="2">
        <v>0</v>
      </c>
      <c r="S136" s="2">
        <v>312830</v>
      </c>
      <c r="T136" s="2">
        <v>33.507133483886719</v>
      </c>
    </row>
    <row r="137" spans="1:20" x14ac:dyDescent="0.25">
      <c r="A137" s="2">
        <v>106167504</v>
      </c>
      <c r="B137" s="2" t="s">
        <v>151</v>
      </c>
      <c r="C137" s="2" t="s">
        <v>601</v>
      </c>
      <c r="F137" s="2">
        <v>1</v>
      </c>
      <c r="G137" s="2" t="s">
        <v>662</v>
      </c>
      <c r="H137" s="2">
        <v>49776.17</v>
      </c>
      <c r="I137" s="2">
        <v>0</v>
      </c>
      <c r="J137" s="2">
        <v>187509</v>
      </c>
      <c r="K137" s="2">
        <v>4039199</v>
      </c>
      <c r="L137" s="2">
        <v>237285</v>
      </c>
      <c r="M137" s="2">
        <v>6.2411985397338867</v>
      </c>
      <c r="N137" s="2">
        <v>456631</v>
      </c>
      <c r="O137" s="2">
        <v>7779</v>
      </c>
      <c r="P137" s="2">
        <v>1.7330880165100098</v>
      </c>
      <c r="Q137" s="2">
        <v>91295</v>
      </c>
      <c r="R137" s="2">
        <v>0</v>
      </c>
      <c r="S137" s="2">
        <v>61816.91015625</v>
      </c>
      <c r="T137" s="2">
        <v>22.682910919189453</v>
      </c>
    </row>
    <row r="138" spans="1:20" x14ac:dyDescent="0.25">
      <c r="A138" s="2">
        <v>106168003</v>
      </c>
      <c r="B138" s="2" t="s">
        <v>152</v>
      </c>
      <c r="C138" s="2" t="s">
        <v>601</v>
      </c>
      <c r="F138" s="2">
        <v>1</v>
      </c>
      <c r="G138" s="2" t="s">
        <v>662</v>
      </c>
      <c r="H138" s="2">
        <v>139203.66</v>
      </c>
      <c r="I138" s="2">
        <v>0</v>
      </c>
      <c r="J138" s="2">
        <v>371668</v>
      </c>
      <c r="K138" s="2">
        <v>10350175</v>
      </c>
      <c r="L138" s="2">
        <v>510872</v>
      </c>
      <c r="M138" s="2">
        <v>5.1921563148498535</v>
      </c>
      <c r="N138" s="2">
        <v>1101216</v>
      </c>
      <c r="O138" s="2">
        <v>27737</v>
      </c>
      <c r="P138" s="2">
        <v>2.5838418006896973</v>
      </c>
      <c r="Q138" s="2">
        <v>229939</v>
      </c>
      <c r="R138" s="2">
        <v>0</v>
      </c>
      <c r="S138" s="2">
        <v>218298.4375</v>
      </c>
      <c r="T138" s="2">
        <v>18.353254318237305</v>
      </c>
    </row>
    <row r="139" spans="1:20" x14ac:dyDescent="0.25">
      <c r="A139" s="2">
        <v>106169003</v>
      </c>
      <c r="B139" s="2" t="s">
        <v>153</v>
      </c>
      <c r="C139" s="2" t="s">
        <v>601</v>
      </c>
      <c r="F139" s="2">
        <v>1</v>
      </c>
      <c r="G139" s="2" t="s">
        <v>662</v>
      </c>
      <c r="H139" s="2">
        <v>118328.78</v>
      </c>
      <c r="I139" s="2">
        <v>0</v>
      </c>
      <c r="J139" s="2">
        <v>405794</v>
      </c>
      <c r="K139" s="2">
        <v>7038557</v>
      </c>
      <c r="L139" s="2">
        <v>524123</v>
      </c>
      <c r="M139" s="2">
        <v>8.0455646514892578</v>
      </c>
      <c r="N139" s="2">
        <v>806658</v>
      </c>
      <c r="O139" s="2">
        <v>32301</v>
      </c>
      <c r="P139" s="2">
        <v>4.1713318824768066</v>
      </c>
      <c r="Q139" s="2">
        <v>157782</v>
      </c>
      <c r="R139" s="2">
        <v>0</v>
      </c>
      <c r="S139" s="2">
        <v>141886.28125</v>
      </c>
      <c r="T139" s="2">
        <v>32.270954132080078</v>
      </c>
    </row>
    <row r="140" spans="1:20" x14ac:dyDescent="0.25">
      <c r="A140" s="2">
        <v>106172003</v>
      </c>
      <c r="B140" s="2" t="s">
        <v>154</v>
      </c>
      <c r="C140" s="2" t="s">
        <v>602</v>
      </c>
      <c r="F140" s="2">
        <v>1</v>
      </c>
      <c r="G140" s="2" t="s">
        <v>662</v>
      </c>
      <c r="H140" s="2">
        <v>344224.8</v>
      </c>
      <c r="I140" s="2">
        <v>0</v>
      </c>
      <c r="J140" s="2">
        <v>1939708</v>
      </c>
      <c r="K140" s="2">
        <v>21676426</v>
      </c>
      <c r="L140" s="2">
        <v>2283934</v>
      </c>
      <c r="M140" s="2">
        <v>11.777413368225098</v>
      </c>
      <c r="N140" s="2">
        <v>3737731</v>
      </c>
      <c r="O140" s="2">
        <v>116517</v>
      </c>
      <c r="P140" s="2">
        <v>3.2176225185394287</v>
      </c>
      <c r="Q140" s="2">
        <v>700394</v>
      </c>
      <c r="R140" s="2">
        <v>0</v>
      </c>
      <c r="S140" s="2">
        <v>245149.703125</v>
      </c>
      <c r="T140" s="2">
        <v>15.603330612182617</v>
      </c>
    </row>
    <row r="141" spans="1:20" x14ac:dyDescent="0.25">
      <c r="A141" s="2">
        <v>106272003</v>
      </c>
      <c r="B141" s="2" t="s">
        <v>155</v>
      </c>
      <c r="C141" s="2" t="s">
        <v>603</v>
      </c>
      <c r="F141" s="2">
        <v>1</v>
      </c>
      <c r="G141" s="2" t="s">
        <v>662</v>
      </c>
      <c r="H141" s="2">
        <v>98320.38</v>
      </c>
      <c r="I141" s="2">
        <v>0</v>
      </c>
      <c r="J141" s="2">
        <v>0</v>
      </c>
      <c r="K141" s="2">
        <v>3769797</v>
      </c>
      <c r="L141" s="2">
        <v>98320</v>
      </c>
      <c r="M141" s="2">
        <v>2.6779413223266602</v>
      </c>
      <c r="N141" s="2">
        <v>501788</v>
      </c>
      <c r="O141" s="2">
        <v>6215</v>
      </c>
      <c r="P141" s="2">
        <v>1.2541037797927856</v>
      </c>
      <c r="Q141" s="2">
        <v>102046</v>
      </c>
      <c r="R141" s="2">
        <v>0</v>
      </c>
      <c r="S141" s="2">
        <v>221596.703125</v>
      </c>
      <c r="T141" s="2">
        <v>24.532400131225586</v>
      </c>
    </row>
    <row r="142" spans="1:20" x14ac:dyDescent="0.25">
      <c r="A142" s="2">
        <v>106330703</v>
      </c>
      <c r="B142" s="2" t="s">
        <v>156</v>
      </c>
      <c r="C142" s="2" t="s">
        <v>604</v>
      </c>
      <c r="F142" s="2">
        <v>1</v>
      </c>
      <c r="G142" s="2" t="s">
        <v>662</v>
      </c>
      <c r="H142" s="2">
        <v>108933.3</v>
      </c>
      <c r="I142" s="2">
        <v>0</v>
      </c>
      <c r="J142" s="2">
        <v>347094</v>
      </c>
      <c r="K142" s="2">
        <v>8363457</v>
      </c>
      <c r="L142" s="2">
        <v>456027</v>
      </c>
      <c r="M142" s="2">
        <v>5.7670698165893555</v>
      </c>
      <c r="N142" s="2">
        <v>861806</v>
      </c>
      <c r="O142" s="2">
        <v>17183</v>
      </c>
      <c r="P142" s="2">
        <v>2.0343987941741943</v>
      </c>
      <c r="Q142" s="2">
        <v>193887</v>
      </c>
      <c r="R142" s="2">
        <v>48694</v>
      </c>
      <c r="S142" s="2">
        <v>43588.01953125</v>
      </c>
      <c r="T142" s="2">
        <v>34.511802673339844</v>
      </c>
    </row>
    <row r="143" spans="1:20" x14ac:dyDescent="0.25">
      <c r="A143" s="2">
        <v>106330803</v>
      </c>
      <c r="B143" s="2" t="s">
        <v>157</v>
      </c>
      <c r="C143" s="2" t="s">
        <v>604</v>
      </c>
      <c r="F143" s="2">
        <v>1</v>
      </c>
      <c r="G143" s="2" t="s">
        <v>662</v>
      </c>
      <c r="H143" s="2">
        <v>159099.63</v>
      </c>
      <c r="I143" s="2">
        <v>0</v>
      </c>
      <c r="J143" s="2">
        <v>827786</v>
      </c>
      <c r="K143" s="2">
        <v>11264033</v>
      </c>
      <c r="L143" s="2">
        <v>986886</v>
      </c>
      <c r="M143" s="2">
        <v>9.6027231216430664</v>
      </c>
      <c r="N143" s="2">
        <v>1401787</v>
      </c>
      <c r="O143" s="2">
        <v>34490</v>
      </c>
      <c r="P143" s="2">
        <v>2.5224950313568115</v>
      </c>
      <c r="Q143" s="2">
        <v>295869</v>
      </c>
      <c r="R143" s="2">
        <v>0</v>
      </c>
      <c r="S143" s="2">
        <v>169372.40625</v>
      </c>
      <c r="T143" s="2">
        <v>24.437126159667969</v>
      </c>
    </row>
    <row r="144" spans="1:20" x14ac:dyDescent="0.25">
      <c r="A144" s="2">
        <v>106333407</v>
      </c>
      <c r="B144" s="2" t="s">
        <v>158</v>
      </c>
      <c r="C144" s="2" t="s">
        <v>604</v>
      </c>
      <c r="F144" s="2">
        <v>2</v>
      </c>
      <c r="G144" s="2" t="s">
        <v>663</v>
      </c>
      <c r="H144" s="2">
        <v>0</v>
      </c>
      <c r="I144" s="2">
        <v>0</v>
      </c>
      <c r="J144" s="2">
        <v>0</v>
      </c>
      <c r="K144" s="2">
        <v>0</v>
      </c>
      <c r="L144" s="2">
        <v>0</v>
      </c>
      <c r="M144" s="2">
        <v>0</v>
      </c>
      <c r="N144" s="2">
        <v>0</v>
      </c>
      <c r="O144" s="2">
        <v>0</v>
      </c>
      <c r="P144" s="2">
        <v>0</v>
      </c>
      <c r="Q144" s="2">
        <v>0</v>
      </c>
      <c r="R144" s="2">
        <v>673434</v>
      </c>
      <c r="S144" s="2">
        <v>0</v>
      </c>
    </row>
    <row r="145" spans="1:20" x14ac:dyDescent="0.25">
      <c r="A145" s="2">
        <v>106338003</v>
      </c>
      <c r="B145" s="2" t="s">
        <v>159</v>
      </c>
      <c r="C145" s="2" t="s">
        <v>604</v>
      </c>
      <c r="F145" s="2">
        <v>1</v>
      </c>
      <c r="G145" s="2" t="s">
        <v>662</v>
      </c>
      <c r="H145" s="2">
        <v>227532.75</v>
      </c>
      <c r="I145" s="2">
        <v>0</v>
      </c>
      <c r="J145" s="2">
        <v>497415</v>
      </c>
      <c r="K145" s="2">
        <v>18428822</v>
      </c>
      <c r="L145" s="2">
        <v>724948</v>
      </c>
      <c r="M145" s="2">
        <v>4.0948553085327148</v>
      </c>
      <c r="N145" s="2">
        <v>2206305</v>
      </c>
      <c r="O145" s="2">
        <v>59275</v>
      </c>
      <c r="P145" s="2">
        <v>2.7607905864715576</v>
      </c>
      <c r="Q145" s="2">
        <v>441183</v>
      </c>
      <c r="R145" s="2">
        <v>0</v>
      </c>
      <c r="S145" s="2">
        <v>562828.875</v>
      </c>
      <c r="T145" s="2">
        <v>19.608070373535156</v>
      </c>
    </row>
    <row r="146" spans="1:20" x14ac:dyDescent="0.25">
      <c r="A146" s="2">
        <v>106611303</v>
      </c>
      <c r="B146" s="2" t="s">
        <v>160</v>
      </c>
      <c r="C146" s="2" t="s">
        <v>605</v>
      </c>
      <c r="F146" s="2">
        <v>1</v>
      </c>
      <c r="G146" s="2" t="s">
        <v>662</v>
      </c>
      <c r="H146" s="2">
        <v>119779.71</v>
      </c>
      <c r="I146" s="2">
        <v>0</v>
      </c>
      <c r="J146" s="2">
        <v>620766</v>
      </c>
      <c r="K146" s="2">
        <v>8463609</v>
      </c>
      <c r="L146" s="2">
        <v>740546</v>
      </c>
      <c r="M146" s="2">
        <v>9.5887603759765625</v>
      </c>
      <c r="N146" s="2">
        <v>1084036</v>
      </c>
      <c r="O146" s="2">
        <v>38125</v>
      </c>
      <c r="P146" s="2">
        <v>3.6451475620269775</v>
      </c>
      <c r="Q146" s="2">
        <v>207812</v>
      </c>
      <c r="R146" s="2">
        <v>0</v>
      </c>
      <c r="S146" s="2">
        <v>154090.453125</v>
      </c>
      <c r="T146" s="2">
        <v>24.964496612548828</v>
      </c>
    </row>
    <row r="147" spans="1:20" x14ac:dyDescent="0.25">
      <c r="A147" s="2">
        <v>106612203</v>
      </c>
      <c r="B147" s="2" t="s">
        <v>161</v>
      </c>
      <c r="C147" s="2" t="s">
        <v>605</v>
      </c>
      <c r="F147" s="2">
        <v>1</v>
      </c>
      <c r="G147" s="2" t="s">
        <v>662</v>
      </c>
      <c r="H147" s="2">
        <v>176175.39</v>
      </c>
      <c r="I147" s="2">
        <v>0</v>
      </c>
      <c r="J147" s="2">
        <v>929697</v>
      </c>
      <c r="K147" s="2">
        <v>14581992</v>
      </c>
      <c r="L147" s="2">
        <v>1105872</v>
      </c>
      <c r="M147" s="2">
        <v>8.2061605453491211</v>
      </c>
      <c r="N147" s="2">
        <v>2105440</v>
      </c>
      <c r="O147" s="2">
        <v>86589</v>
      </c>
      <c r="P147" s="2">
        <v>4.2890238761901855</v>
      </c>
      <c r="Q147" s="2">
        <v>382881</v>
      </c>
      <c r="R147" s="2">
        <v>0</v>
      </c>
      <c r="S147" s="2">
        <v>326601.6875</v>
      </c>
      <c r="T147" s="2">
        <v>29.558399200439453</v>
      </c>
    </row>
    <row r="148" spans="1:20" x14ac:dyDescent="0.25">
      <c r="A148" s="2">
        <v>106616203</v>
      </c>
      <c r="B148" s="2" t="s">
        <v>162</v>
      </c>
      <c r="C148" s="2" t="s">
        <v>605</v>
      </c>
      <c r="F148" s="2">
        <v>1</v>
      </c>
      <c r="G148" s="2" t="s">
        <v>662</v>
      </c>
      <c r="H148" s="2">
        <v>260679.46</v>
      </c>
      <c r="I148" s="2">
        <v>0</v>
      </c>
      <c r="J148" s="2">
        <v>659343</v>
      </c>
      <c r="K148" s="2">
        <v>17621958</v>
      </c>
      <c r="L148" s="2">
        <v>920022</v>
      </c>
      <c r="M148" s="2">
        <v>5.5084753036499023</v>
      </c>
      <c r="N148" s="2">
        <v>1967611</v>
      </c>
      <c r="O148" s="2">
        <v>57982</v>
      </c>
      <c r="P148" s="2">
        <v>3.0362966060638428</v>
      </c>
      <c r="Q148" s="2">
        <v>486703</v>
      </c>
      <c r="R148" s="2">
        <v>0</v>
      </c>
      <c r="S148" s="2">
        <v>179942.203125</v>
      </c>
      <c r="T148" s="2">
        <v>13.409367561340332</v>
      </c>
    </row>
    <row r="149" spans="1:20" x14ac:dyDescent="0.25">
      <c r="A149" s="2">
        <v>106617203</v>
      </c>
      <c r="B149" s="2" t="s">
        <v>163</v>
      </c>
      <c r="C149" s="2" t="s">
        <v>605</v>
      </c>
      <c r="F149" s="2">
        <v>1</v>
      </c>
      <c r="G149" s="2" t="s">
        <v>662</v>
      </c>
      <c r="H149" s="2">
        <v>347631.81</v>
      </c>
      <c r="I149" s="2">
        <v>0</v>
      </c>
      <c r="J149" s="2">
        <v>1108343</v>
      </c>
      <c r="K149" s="2">
        <v>18342519</v>
      </c>
      <c r="L149" s="2">
        <v>1455975</v>
      </c>
      <c r="M149" s="2">
        <v>8.6221017837524414</v>
      </c>
      <c r="N149" s="2">
        <v>2075542</v>
      </c>
      <c r="O149" s="2">
        <v>57720</v>
      </c>
      <c r="P149" s="2">
        <v>2.8605101108551025</v>
      </c>
      <c r="Q149" s="2">
        <v>434788</v>
      </c>
      <c r="R149" s="2">
        <v>5874</v>
      </c>
      <c r="S149" s="2">
        <v>180096.03125</v>
      </c>
      <c r="T149" s="2">
        <v>21.157325744628906</v>
      </c>
    </row>
    <row r="150" spans="1:20" x14ac:dyDescent="0.25">
      <c r="A150" s="2">
        <v>106618603</v>
      </c>
      <c r="B150" s="2" t="s">
        <v>164</v>
      </c>
      <c r="C150" s="2" t="s">
        <v>605</v>
      </c>
      <c r="F150" s="2">
        <v>1</v>
      </c>
      <c r="G150" s="2" t="s">
        <v>662</v>
      </c>
      <c r="H150" s="2">
        <v>98971.13</v>
      </c>
      <c r="I150" s="2">
        <v>0</v>
      </c>
      <c r="J150" s="2">
        <v>153499</v>
      </c>
      <c r="K150" s="2">
        <v>7655727</v>
      </c>
      <c r="L150" s="2">
        <v>252470</v>
      </c>
      <c r="M150" s="2">
        <v>3.4102556705474854</v>
      </c>
      <c r="N150" s="2">
        <v>825526</v>
      </c>
      <c r="O150" s="2">
        <v>23020</v>
      </c>
      <c r="P150" s="2">
        <v>2.8685142993927002</v>
      </c>
      <c r="Q150" s="2">
        <v>195288</v>
      </c>
      <c r="R150" s="2">
        <v>0</v>
      </c>
      <c r="S150" s="2">
        <v>145161.15625</v>
      </c>
      <c r="T150" s="2">
        <v>28.059520721435547</v>
      </c>
    </row>
    <row r="151" spans="1:20" x14ac:dyDescent="0.25">
      <c r="A151" s="2">
        <v>106619107</v>
      </c>
      <c r="B151" s="2" t="s">
        <v>165</v>
      </c>
      <c r="C151" s="2" t="s">
        <v>605</v>
      </c>
      <c r="F151" s="2">
        <v>2</v>
      </c>
      <c r="G151" s="2" t="s">
        <v>663</v>
      </c>
      <c r="H151" s="2">
        <v>0</v>
      </c>
      <c r="I151" s="2">
        <v>0</v>
      </c>
      <c r="J151" s="2">
        <v>0</v>
      </c>
      <c r="K151" s="2">
        <v>0</v>
      </c>
      <c r="L151" s="2">
        <v>0</v>
      </c>
      <c r="M151" s="2">
        <v>0</v>
      </c>
      <c r="N151" s="2">
        <v>0</v>
      </c>
      <c r="O151" s="2">
        <v>0</v>
      </c>
      <c r="P151" s="2">
        <v>0</v>
      </c>
      <c r="Q151" s="2">
        <v>0</v>
      </c>
      <c r="R151" s="2">
        <v>884985</v>
      </c>
      <c r="S151" s="2">
        <v>0</v>
      </c>
    </row>
    <row r="152" spans="1:20" x14ac:dyDescent="0.25">
      <c r="A152" s="2">
        <v>107650603</v>
      </c>
      <c r="B152" s="2" t="s">
        <v>166</v>
      </c>
      <c r="C152" s="2" t="s">
        <v>606</v>
      </c>
      <c r="F152" s="2">
        <v>1</v>
      </c>
      <c r="G152" s="2" t="s">
        <v>662</v>
      </c>
      <c r="H152" s="2">
        <v>203579.17</v>
      </c>
      <c r="I152" s="2">
        <v>0</v>
      </c>
      <c r="J152" s="2">
        <v>1429184</v>
      </c>
      <c r="K152" s="2">
        <v>12946352</v>
      </c>
      <c r="L152" s="2">
        <v>1632763</v>
      </c>
      <c r="M152" s="2">
        <v>14.431875228881836</v>
      </c>
      <c r="N152" s="2">
        <v>1945840</v>
      </c>
      <c r="O152" s="2">
        <v>51502</v>
      </c>
      <c r="P152" s="2">
        <v>2.7187333106994629</v>
      </c>
      <c r="Q152" s="2">
        <v>444877</v>
      </c>
      <c r="R152" s="2">
        <v>0</v>
      </c>
      <c r="S152" s="2">
        <v>295699.84375</v>
      </c>
      <c r="T152" s="2">
        <v>22.884788513183594</v>
      </c>
    </row>
    <row r="153" spans="1:20" x14ac:dyDescent="0.25">
      <c r="A153" s="2">
        <v>107650703</v>
      </c>
      <c r="B153" s="2" t="s">
        <v>167</v>
      </c>
      <c r="C153" s="2" t="s">
        <v>606</v>
      </c>
      <c r="F153" s="2">
        <v>1</v>
      </c>
      <c r="G153" s="2" t="s">
        <v>662</v>
      </c>
      <c r="H153" s="2">
        <v>122256.05</v>
      </c>
      <c r="I153" s="2">
        <v>0</v>
      </c>
      <c r="J153" s="2">
        <v>368834</v>
      </c>
      <c r="K153" s="2">
        <v>7255054</v>
      </c>
      <c r="L153" s="2">
        <v>491090</v>
      </c>
      <c r="M153" s="2">
        <v>7.2603874206542969</v>
      </c>
      <c r="N153" s="2">
        <v>1475479</v>
      </c>
      <c r="O153" s="2">
        <v>45974</v>
      </c>
      <c r="P153" s="2">
        <v>3.2160782814025879</v>
      </c>
      <c r="Q153" s="2">
        <v>268508</v>
      </c>
      <c r="R153" s="2">
        <v>0</v>
      </c>
      <c r="S153" s="2">
        <v>157600.953125</v>
      </c>
      <c r="T153" s="2">
        <v>34.070075988769531</v>
      </c>
    </row>
    <row r="154" spans="1:20" x14ac:dyDescent="0.25">
      <c r="A154" s="2">
        <v>107651207</v>
      </c>
      <c r="B154" s="2" t="s">
        <v>168</v>
      </c>
      <c r="C154" s="2" t="s">
        <v>606</v>
      </c>
      <c r="F154" s="2">
        <v>2</v>
      </c>
      <c r="G154" s="2" t="s">
        <v>663</v>
      </c>
      <c r="H154" s="2">
        <v>0</v>
      </c>
      <c r="I154" s="2">
        <v>0</v>
      </c>
      <c r="J154" s="2">
        <v>0</v>
      </c>
      <c r="K154" s="2">
        <v>0</v>
      </c>
      <c r="L154" s="2">
        <v>0</v>
      </c>
      <c r="M154" s="2">
        <v>0</v>
      </c>
      <c r="N154" s="2">
        <v>0</v>
      </c>
      <c r="O154" s="2">
        <v>0</v>
      </c>
      <c r="P154" s="2">
        <v>0</v>
      </c>
      <c r="Q154" s="2">
        <v>0</v>
      </c>
      <c r="R154" s="2">
        <v>1467650</v>
      </c>
      <c r="S154" s="2">
        <v>0</v>
      </c>
    </row>
    <row r="155" spans="1:20" x14ac:dyDescent="0.25">
      <c r="A155" s="2">
        <v>107651603</v>
      </c>
      <c r="B155" s="2" t="s">
        <v>169</v>
      </c>
      <c r="C155" s="2" t="s">
        <v>606</v>
      </c>
      <c r="F155" s="2">
        <v>1</v>
      </c>
      <c r="G155" s="2" t="s">
        <v>662</v>
      </c>
      <c r="H155" s="2">
        <v>177495.24</v>
      </c>
      <c r="I155" s="2">
        <v>0</v>
      </c>
      <c r="J155" s="2">
        <v>778526</v>
      </c>
      <c r="K155" s="2">
        <v>13787763</v>
      </c>
      <c r="L155" s="2">
        <v>956021</v>
      </c>
      <c r="M155" s="2">
        <v>7.4504380226135254</v>
      </c>
      <c r="N155" s="2">
        <v>2043121</v>
      </c>
      <c r="O155" s="2">
        <v>63721</v>
      </c>
      <c r="P155" s="2">
        <v>3.219207763671875</v>
      </c>
      <c r="Q155" s="2">
        <v>392930</v>
      </c>
      <c r="R155" s="2">
        <v>110958</v>
      </c>
      <c r="S155" s="2">
        <v>359004.6875</v>
      </c>
      <c r="T155" s="2">
        <v>20.505905151367188</v>
      </c>
    </row>
    <row r="156" spans="1:20" x14ac:dyDescent="0.25">
      <c r="A156" s="2">
        <v>107652207</v>
      </c>
      <c r="B156" s="2" t="s">
        <v>170</v>
      </c>
      <c r="C156" s="2" t="s">
        <v>606</v>
      </c>
      <c r="F156" s="2">
        <v>2</v>
      </c>
      <c r="G156" s="2" t="s">
        <v>663</v>
      </c>
      <c r="H156" s="2">
        <v>0</v>
      </c>
      <c r="I156" s="2">
        <v>0</v>
      </c>
      <c r="J156" s="2">
        <v>0</v>
      </c>
      <c r="K156" s="2">
        <v>0</v>
      </c>
      <c r="L156" s="2">
        <v>0</v>
      </c>
      <c r="M156" s="2">
        <v>0</v>
      </c>
      <c r="N156" s="2">
        <v>0</v>
      </c>
      <c r="O156" s="2">
        <v>0</v>
      </c>
      <c r="P156" s="2">
        <v>0</v>
      </c>
      <c r="Q156" s="2">
        <v>0</v>
      </c>
      <c r="R156" s="2">
        <v>548856</v>
      </c>
      <c r="S156" s="2">
        <v>0</v>
      </c>
    </row>
    <row r="157" spans="1:20" x14ac:dyDescent="0.25">
      <c r="A157" s="2">
        <v>107652603</v>
      </c>
      <c r="B157" s="2" t="s">
        <v>171</v>
      </c>
      <c r="C157" s="2" t="s">
        <v>606</v>
      </c>
      <c r="F157" s="2">
        <v>1</v>
      </c>
      <c r="G157" s="2" t="s">
        <v>662</v>
      </c>
      <c r="H157" s="2">
        <v>153654.68</v>
      </c>
      <c r="I157" s="2">
        <v>0</v>
      </c>
      <c r="J157" s="2">
        <v>0</v>
      </c>
      <c r="K157" s="2">
        <v>8370349</v>
      </c>
      <c r="L157" s="2">
        <v>153655</v>
      </c>
      <c r="M157" s="2">
        <v>1.8700343370437622</v>
      </c>
      <c r="N157" s="2">
        <v>2201214</v>
      </c>
      <c r="O157" s="2">
        <v>72130</v>
      </c>
      <c r="P157" s="2">
        <v>3.3878419399261475</v>
      </c>
      <c r="Q157" s="2">
        <v>334456</v>
      </c>
      <c r="R157" s="2">
        <v>0</v>
      </c>
      <c r="S157" s="2">
        <v>412067.75</v>
      </c>
      <c r="T157" s="2">
        <v>29.136674880981445</v>
      </c>
    </row>
    <row r="158" spans="1:20" x14ac:dyDescent="0.25">
      <c r="A158" s="2">
        <v>107653102</v>
      </c>
      <c r="B158" s="2" t="s">
        <v>172</v>
      </c>
      <c r="C158" s="2" t="s">
        <v>606</v>
      </c>
      <c r="F158" s="2">
        <v>1</v>
      </c>
      <c r="G158" s="2" t="s">
        <v>662</v>
      </c>
      <c r="H158" s="2">
        <v>301141.73</v>
      </c>
      <c r="I158" s="2">
        <v>0</v>
      </c>
      <c r="J158" s="2">
        <v>1596183</v>
      </c>
      <c r="K158" s="2">
        <v>15068194</v>
      </c>
      <c r="L158" s="2">
        <v>1897325</v>
      </c>
      <c r="M158" s="2">
        <v>14.405465126037598</v>
      </c>
      <c r="N158" s="2">
        <v>2582779</v>
      </c>
      <c r="O158" s="2">
        <v>33516</v>
      </c>
      <c r="P158" s="2">
        <v>1.3147329092025757</v>
      </c>
      <c r="Q158" s="2">
        <v>516843</v>
      </c>
      <c r="R158" s="2">
        <v>0</v>
      </c>
      <c r="S158" s="2">
        <v>360208</v>
      </c>
      <c r="T158" s="2">
        <v>18.509311676025391</v>
      </c>
    </row>
    <row r="159" spans="1:20" x14ac:dyDescent="0.25">
      <c r="A159" s="2">
        <v>107653203</v>
      </c>
      <c r="B159" s="2" t="s">
        <v>173</v>
      </c>
      <c r="C159" s="2" t="s">
        <v>606</v>
      </c>
      <c r="F159" s="2">
        <v>1</v>
      </c>
      <c r="G159" s="2" t="s">
        <v>662</v>
      </c>
      <c r="H159" s="2">
        <v>242220.5</v>
      </c>
      <c r="I159" s="2">
        <v>0</v>
      </c>
      <c r="J159" s="2">
        <v>1403163</v>
      </c>
      <c r="K159" s="2">
        <v>14509578</v>
      </c>
      <c r="L159" s="2">
        <v>1645384</v>
      </c>
      <c r="M159" s="2">
        <v>12.790416717529297</v>
      </c>
      <c r="N159" s="2">
        <v>2535108</v>
      </c>
      <c r="O159" s="2">
        <v>75915</v>
      </c>
      <c r="P159" s="2">
        <v>3.0869882106781006</v>
      </c>
      <c r="Q159" s="2">
        <v>427212</v>
      </c>
      <c r="R159" s="2">
        <v>0</v>
      </c>
      <c r="S159" s="2">
        <v>382273.6875</v>
      </c>
      <c r="T159" s="2">
        <v>17.639219284057617</v>
      </c>
    </row>
    <row r="160" spans="1:20" x14ac:dyDescent="0.25">
      <c r="A160" s="2">
        <v>107653802</v>
      </c>
      <c r="B160" s="2" t="s">
        <v>174</v>
      </c>
      <c r="C160" s="2" t="s">
        <v>606</v>
      </c>
      <c r="F160" s="2">
        <v>1</v>
      </c>
      <c r="G160" s="2" t="s">
        <v>662</v>
      </c>
      <c r="H160" s="2">
        <v>385957.56</v>
      </c>
      <c r="I160" s="2">
        <v>0</v>
      </c>
      <c r="J160" s="2">
        <v>1338774</v>
      </c>
      <c r="K160" s="2">
        <v>22668969</v>
      </c>
      <c r="L160" s="2">
        <v>1724733</v>
      </c>
      <c r="M160" s="2">
        <v>8.2348814010620117</v>
      </c>
      <c r="N160" s="2">
        <v>4014500</v>
      </c>
      <c r="O160" s="2">
        <v>118756</v>
      </c>
      <c r="P160" s="2">
        <v>3.0483522415161133</v>
      </c>
      <c r="Q160" s="2">
        <v>707433</v>
      </c>
      <c r="R160" s="2">
        <v>0</v>
      </c>
      <c r="S160" s="2">
        <v>908709.8125</v>
      </c>
      <c r="T160" s="2">
        <v>28.694448471069336</v>
      </c>
    </row>
    <row r="161" spans="1:20" x14ac:dyDescent="0.25">
      <c r="A161" s="2">
        <v>107654103</v>
      </c>
      <c r="B161" s="2" t="s">
        <v>175</v>
      </c>
      <c r="C161" s="2" t="s">
        <v>606</v>
      </c>
      <c r="F161" s="2">
        <v>1</v>
      </c>
      <c r="G161" s="2" t="s">
        <v>662</v>
      </c>
      <c r="H161" s="2">
        <v>187879.85</v>
      </c>
      <c r="I161" s="2">
        <v>0</v>
      </c>
      <c r="J161" s="2">
        <v>780254</v>
      </c>
      <c r="K161" s="2">
        <v>11060481</v>
      </c>
      <c r="L161" s="2">
        <v>968134</v>
      </c>
      <c r="M161" s="2">
        <v>9.5927534103393555</v>
      </c>
      <c r="N161" s="2">
        <v>1339659</v>
      </c>
      <c r="O161" s="2">
        <v>50159</v>
      </c>
      <c r="P161" s="2">
        <v>3.8898022174835205</v>
      </c>
      <c r="Q161" s="2">
        <v>247552</v>
      </c>
      <c r="R161" s="2">
        <v>0</v>
      </c>
      <c r="S161" s="2">
        <v>418409.21875</v>
      </c>
      <c r="T161" s="2">
        <v>27.167793273925781</v>
      </c>
    </row>
    <row r="162" spans="1:20" x14ac:dyDescent="0.25">
      <c r="A162" s="2">
        <v>107654403</v>
      </c>
      <c r="B162" s="2" t="s">
        <v>176</v>
      </c>
      <c r="C162" s="2" t="s">
        <v>606</v>
      </c>
      <c r="F162" s="2">
        <v>1</v>
      </c>
      <c r="G162" s="2" t="s">
        <v>662</v>
      </c>
      <c r="H162" s="2">
        <v>312448.65999999997</v>
      </c>
      <c r="I162" s="2">
        <v>0</v>
      </c>
      <c r="J162" s="2">
        <v>1602551</v>
      </c>
      <c r="K162" s="2">
        <v>20084383</v>
      </c>
      <c r="L162" s="2">
        <v>1914999</v>
      </c>
      <c r="M162" s="2">
        <v>10.539702415466309</v>
      </c>
      <c r="N162" s="2">
        <v>3213690</v>
      </c>
      <c r="O162" s="2">
        <v>93817</v>
      </c>
      <c r="P162" s="2">
        <v>3.0070774555206299</v>
      </c>
      <c r="Q162" s="2">
        <v>630145</v>
      </c>
      <c r="R162" s="2">
        <v>0</v>
      </c>
      <c r="S162" s="2">
        <v>598812.5625</v>
      </c>
      <c r="T162" s="2">
        <v>26.013219833374023</v>
      </c>
    </row>
    <row r="163" spans="1:20" x14ac:dyDescent="0.25">
      <c r="A163" s="2">
        <v>107654903</v>
      </c>
      <c r="B163" s="2" t="s">
        <v>177</v>
      </c>
      <c r="C163" s="2" t="s">
        <v>606</v>
      </c>
      <c r="F163" s="2">
        <v>1</v>
      </c>
      <c r="G163" s="2" t="s">
        <v>662</v>
      </c>
      <c r="H163" s="2">
        <v>131015.01</v>
      </c>
      <c r="I163" s="2">
        <v>0</v>
      </c>
      <c r="J163" s="2">
        <v>0</v>
      </c>
      <c r="K163" s="2">
        <v>7113421</v>
      </c>
      <c r="L163" s="2">
        <v>131015</v>
      </c>
      <c r="M163" s="2">
        <v>1.8763589859008789</v>
      </c>
      <c r="N163" s="2">
        <v>1260707</v>
      </c>
      <c r="O163" s="2">
        <v>5122</v>
      </c>
      <c r="P163" s="2">
        <v>0.40793734788894653</v>
      </c>
      <c r="Q163" s="2">
        <v>167418</v>
      </c>
      <c r="R163" s="2">
        <v>0</v>
      </c>
      <c r="S163" s="2">
        <v>468594.21875</v>
      </c>
      <c r="T163" s="2">
        <v>28.394069671630859</v>
      </c>
    </row>
    <row r="164" spans="1:20" x14ac:dyDescent="0.25">
      <c r="A164" s="2">
        <v>107655803</v>
      </c>
      <c r="B164" s="2" t="s">
        <v>178</v>
      </c>
      <c r="C164" s="2" t="s">
        <v>606</v>
      </c>
      <c r="F164" s="2">
        <v>1</v>
      </c>
      <c r="G164" s="2" t="s">
        <v>662</v>
      </c>
      <c r="H164" s="2">
        <v>102467.08</v>
      </c>
      <c r="I164" s="2">
        <v>66764</v>
      </c>
      <c r="J164" s="2">
        <v>304645</v>
      </c>
      <c r="K164" s="2">
        <v>7489398</v>
      </c>
      <c r="L164" s="2">
        <v>473876</v>
      </c>
      <c r="M164" s="2">
        <v>6.7546792030334473</v>
      </c>
      <c r="N164" s="2">
        <v>954363</v>
      </c>
      <c r="O164" s="2">
        <v>32688</v>
      </c>
      <c r="P164" s="2">
        <v>3.546586275100708</v>
      </c>
      <c r="Q164" s="2">
        <v>200433</v>
      </c>
      <c r="R164" s="2">
        <v>0</v>
      </c>
      <c r="S164" s="2">
        <v>322620.375</v>
      </c>
      <c r="T164" s="2">
        <v>27.688913345336914</v>
      </c>
    </row>
    <row r="165" spans="1:20" x14ac:dyDescent="0.25">
      <c r="A165" s="2">
        <v>107655903</v>
      </c>
      <c r="B165" s="2" t="s">
        <v>179</v>
      </c>
      <c r="C165" s="2" t="s">
        <v>606</v>
      </c>
      <c r="F165" s="2">
        <v>1</v>
      </c>
      <c r="G165" s="2" t="s">
        <v>662</v>
      </c>
      <c r="H165" s="2">
        <v>185154.07</v>
      </c>
      <c r="I165" s="2">
        <v>0</v>
      </c>
      <c r="J165" s="2">
        <v>782173</v>
      </c>
      <c r="K165" s="2">
        <v>11591588</v>
      </c>
      <c r="L165" s="2">
        <v>967327</v>
      </c>
      <c r="M165" s="2">
        <v>9.1048870086669922</v>
      </c>
      <c r="N165" s="2">
        <v>1750551</v>
      </c>
      <c r="O165" s="2">
        <v>44185</v>
      </c>
      <c r="P165" s="2">
        <v>2.5894210338592529</v>
      </c>
      <c r="Q165" s="2">
        <v>344356</v>
      </c>
      <c r="R165" s="2">
        <v>0</v>
      </c>
      <c r="S165" s="2">
        <v>348523.84375</v>
      </c>
      <c r="T165" s="2">
        <v>25.66259765625</v>
      </c>
    </row>
    <row r="166" spans="1:20" x14ac:dyDescent="0.25">
      <c r="A166" s="2">
        <v>107656303</v>
      </c>
      <c r="B166" s="2" t="s">
        <v>180</v>
      </c>
      <c r="C166" s="2" t="s">
        <v>606</v>
      </c>
      <c r="F166" s="2">
        <v>1</v>
      </c>
      <c r="G166" s="2" t="s">
        <v>662</v>
      </c>
      <c r="H166" s="2">
        <v>451092.85</v>
      </c>
      <c r="I166" s="2">
        <v>149649</v>
      </c>
      <c r="J166" s="2">
        <v>1534371</v>
      </c>
      <c r="K166" s="2">
        <v>19143250</v>
      </c>
      <c r="L166" s="2">
        <v>2135114</v>
      </c>
      <c r="M166" s="2">
        <v>12.553485870361328</v>
      </c>
      <c r="N166" s="2">
        <v>2804441</v>
      </c>
      <c r="O166" s="2">
        <v>143588</v>
      </c>
      <c r="P166" s="2">
        <v>5.3963146209716797</v>
      </c>
      <c r="Q166" s="2">
        <v>480928</v>
      </c>
      <c r="R166" s="2">
        <v>0</v>
      </c>
      <c r="S166" s="2">
        <v>365006.1875</v>
      </c>
      <c r="T166" s="2">
        <v>17.821643829345703</v>
      </c>
    </row>
    <row r="167" spans="1:20" x14ac:dyDescent="0.25">
      <c r="A167" s="2">
        <v>107656407</v>
      </c>
      <c r="B167" s="2" t="s">
        <v>181</v>
      </c>
      <c r="C167" s="2" t="s">
        <v>606</v>
      </c>
      <c r="F167" s="2">
        <v>2</v>
      </c>
      <c r="G167" s="2" t="s">
        <v>663</v>
      </c>
      <c r="H167" s="2">
        <v>0</v>
      </c>
      <c r="I167" s="2">
        <v>0</v>
      </c>
      <c r="J167" s="2">
        <v>0</v>
      </c>
      <c r="K167" s="2">
        <v>0</v>
      </c>
      <c r="L167" s="2">
        <v>0</v>
      </c>
      <c r="M167" s="2">
        <v>0</v>
      </c>
      <c r="N167" s="2">
        <v>0</v>
      </c>
      <c r="O167" s="2">
        <v>0</v>
      </c>
      <c r="P167" s="2">
        <v>0</v>
      </c>
      <c r="Q167" s="2">
        <v>0</v>
      </c>
      <c r="R167" s="2">
        <v>650846</v>
      </c>
      <c r="S167" s="2">
        <v>0</v>
      </c>
    </row>
    <row r="168" spans="1:20" x14ac:dyDescent="0.25">
      <c r="A168" s="2">
        <v>107656502</v>
      </c>
      <c r="B168" s="2" t="s">
        <v>182</v>
      </c>
      <c r="C168" s="2" t="s">
        <v>606</v>
      </c>
      <c r="F168" s="2">
        <v>1</v>
      </c>
      <c r="G168" s="2" t="s">
        <v>662</v>
      </c>
      <c r="H168" s="2">
        <v>287412.26</v>
      </c>
      <c r="I168" s="2">
        <v>0</v>
      </c>
      <c r="J168" s="2">
        <v>2461585</v>
      </c>
      <c r="K168" s="2">
        <v>20976787</v>
      </c>
      <c r="L168" s="2">
        <v>2748997</v>
      </c>
      <c r="M168" s="2">
        <v>15.081351280212402</v>
      </c>
      <c r="N168" s="2">
        <v>3378533</v>
      </c>
      <c r="O168" s="2">
        <v>95001</v>
      </c>
      <c r="P168" s="2">
        <v>2.8932564258575439</v>
      </c>
      <c r="Q168" s="2">
        <v>671460</v>
      </c>
      <c r="R168" s="2">
        <v>0</v>
      </c>
      <c r="S168" s="2">
        <v>353524.6875</v>
      </c>
      <c r="T168" s="2">
        <v>17.812948226928711</v>
      </c>
    </row>
    <row r="169" spans="1:20" x14ac:dyDescent="0.25">
      <c r="A169" s="2">
        <v>107657103</v>
      </c>
      <c r="B169" s="2" t="s">
        <v>183</v>
      </c>
      <c r="C169" s="2" t="s">
        <v>606</v>
      </c>
      <c r="F169" s="2">
        <v>1</v>
      </c>
      <c r="G169" s="2" t="s">
        <v>662</v>
      </c>
      <c r="H169" s="2">
        <v>202225.6</v>
      </c>
      <c r="I169" s="2">
        <v>0</v>
      </c>
      <c r="J169" s="2">
        <v>170248</v>
      </c>
      <c r="K169" s="2">
        <v>16071771</v>
      </c>
      <c r="L169" s="2">
        <v>372474</v>
      </c>
      <c r="M169" s="2">
        <v>2.3725521564483643</v>
      </c>
      <c r="N169" s="2">
        <v>2885485</v>
      </c>
      <c r="O169" s="2">
        <v>72533</v>
      </c>
      <c r="P169" s="2">
        <v>2.5785367488861084</v>
      </c>
      <c r="Q169" s="2">
        <v>580222</v>
      </c>
      <c r="R169" s="2">
        <v>0</v>
      </c>
      <c r="S169" s="2">
        <v>320876.15625</v>
      </c>
      <c r="T169" s="2">
        <v>15.644990921020508</v>
      </c>
    </row>
    <row r="170" spans="1:20" x14ac:dyDescent="0.25">
      <c r="A170" s="2">
        <v>107657503</v>
      </c>
      <c r="B170" s="2" t="s">
        <v>184</v>
      </c>
      <c r="C170" s="2" t="s">
        <v>606</v>
      </c>
      <c r="F170" s="2">
        <v>1</v>
      </c>
      <c r="G170" s="2" t="s">
        <v>662</v>
      </c>
      <c r="H170" s="2">
        <v>158893.38</v>
      </c>
      <c r="I170" s="2">
        <v>0</v>
      </c>
      <c r="J170" s="2">
        <v>829829</v>
      </c>
      <c r="K170" s="2">
        <v>11890655</v>
      </c>
      <c r="L170" s="2">
        <v>988722</v>
      </c>
      <c r="M170" s="2">
        <v>9.0692358016967773</v>
      </c>
      <c r="N170" s="2">
        <v>1674542</v>
      </c>
      <c r="O170" s="2">
        <v>44455</v>
      </c>
      <c r="P170" s="2">
        <v>2.7271549701690674</v>
      </c>
      <c r="Q170" s="2">
        <v>357264</v>
      </c>
      <c r="R170" s="2">
        <v>0</v>
      </c>
      <c r="S170" s="2">
        <v>300404.8125</v>
      </c>
      <c r="T170" s="2">
        <v>20.224462509155273</v>
      </c>
    </row>
    <row r="171" spans="1:20" x14ac:dyDescent="0.25">
      <c r="A171" s="2">
        <v>107658903</v>
      </c>
      <c r="B171" s="2" t="s">
        <v>185</v>
      </c>
      <c r="C171" s="2" t="s">
        <v>606</v>
      </c>
      <c r="F171" s="2">
        <v>1</v>
      </c>
      <c r="G171" s="2" t="s">
        <v>662</v>
      </c>
      <c r="H171" s="2">
        <v>141151.23000000001</v>
      </c>
      <c r="I171" s="2">
        <v>0</v>
      </c>
      <c r="J171" s="2">
        <v>975737</v>
      </c>
      <c r="K171" s="2">
        <v>12012549</v>
      </c>
      <c r="L171" s="2">
        <v>1116888</v>
      </c>
      <c r="M171" s="2">
        <v>10.250759124755859</v>
      </c>
      <c r="N171" s="2">
        <v>1830782</v>
      </c>
      <c r="O171" s="2">
        <v>57982</v>
      </c>
      <c r="P171" s="2">
        <v>3.2706453800201416</v>
      </c>
      <c r="Q171" s="2">
        <v>401277</v>
      </c>
      <c r="R171" s="2">
        <v>0</v>
      </c>
      <c r="S171" s="2">
        <v>324209.3125</v>
      </c>
      <c r="T171" s="2">
        <v>28.565597534179688</v>
      </c>
    </row>
    <row r="172" spans="1:20" x14ac:dyDescent="0.25">
      <c r="A172" s="2">
        <v>108051003</v>
      </c>
      <c r="B172" s="2" t="s">
        <v>186</v>
      </c>
      <c r="C172" s="2" t="s">
        <v>607</v>
      </c>
      <c r="F172" s="2">
        <v>1</v>
      </c>
      <c r="G172" s="2" t="s">
        <v>662</v>
      </c>
      <c r="H172" s="2">
        <v>163203.51999999999</v>
      </c>
      <c r="I172" s="2">
        <v>0</v>
      </c>
      <c r="J172" s="2">
        <v>358772</v>
      </c>
      <c r="K172" s="2">
        <v>9307445</v>
      </c>
      <c r="L172" s="2">
        <v>521976</v>
      </c>
      <c r="M172" s="2">
        <v>5.9413561820983887</v>
      </c>
      <c r="N172" s="2">
        <v>1510290</v>
      </c>
      <c r="O172" s="2">
        <v>28084</v>
      </c>
      <c r="P172" s="2">
        <v>1.8947433233261108</v>
      </c>
      <c r="Q172" s="2">
        <v>328163</v>
      </c>
      <c r="R172" s="2">
        <v>0</v>
      </c>
      <c r="S172" s="2">
        <v>124505.5</v>
      </c>
      <c r="T172" s="2">
        <v>5.4361701011657715</v>
      </c>
    </row>
    <row r="173" spans="1:20" x14ac:dyDescent="0.25">
      <c r="A173" s="2">
        <v>108051307</v>
      </c>
      <c r="B173" s="2" t="s">
        <v>187</v>
      </c>
      <c r="C173" s="2" t="s">
        <v>607</v>
      </c>
      <c r="F173" s="2">
        <v>2</v>
      </c>
      <c r="G173" s="2" t="s">
        <v>663</v>
      </c>
      <c r="H173" s="2">
        <v>0</v>
      </c>
      <c r="I173" s="2">
        <v>0</v>
      </c>
      <c r="J173" s="2">
        <v>0</v>
      </c>
      <c r="K173" s="2">
        <v>0</v>
      </c>
      <c r="L173" s="2">
        <v>0</v>
      </c>
      <c r="M173" s="2">
        <v>0</v>
      </c>
      <c r="N173" s="2">
        <v>0</v>
      </c>
      <c r="O173" s="2">
        <v>0</v>
      </c>
      <c r="P173" s="2">
        <v>0</v>
      </c>
      <c r="Q173" s="2">
        <v>0</v>
      </c>
      <c r="R173" s="2">
        <v>382213</v>
      </c>
      <c r="S173" s="2">
        <v>0</v>
      </c>
    </row>
    <row r="174" spans="1:20" x14ac:dyDescent="0.25">
      <c r="A174" s="2">
        <v>108051503</v>
      </c>
      <c r="B174" s="2" t="s">
        <v>188</v>
      </c>
      <c r="C174" s="2" t="s">
        <v>607</v>
      </c>
      <c r="F174" s="2">
        <v>1</v>
      </c>
      <c r="G174" s="2" t="s">
        <v>662</v>
      </c>
      <c r="H174" s="2">
        <v>110787.34</v>
      </c>
      <c r="I174" s="2">
        <v>0</v>
      </c>
      <c r="J174" s="2">
        <v>268353</v>
      </c>
      <c r="K174" s="2">
        <v>9567032</v>
      </c>
      <c r="L174" s="2">
        <v>379140</v>
      </c>
      <c r="M174" s="2">
        <v>4.1265177726745605</v>
      </c>
      <c r="N174" s="2">
        <v>1144053</v>
      </c>
      <c r="O174" s="2">
        <v>18558</v>
      </c>
      <c r="P174" s="2">
        <v>1.6488745212554932</v>
      </c>
      <c r="Q174" s="2">
        <v>285476</v>
      </c>
      <c r="R174" s="2">
        <v>50981</v>
      </c>
      <c r="S174" s="2">
        <v>161884.59375</v>
      </c>
      <c r="T174" s="2">
        <v>16.467437744140625</v>
      </c>
    </row>
    <row r="175" spans="1:20" x14ac:dyDescent="0.25">
      <c r="A175" s="2">
        <v>108053003</v>
      </c>
      <c r="B175" s="2" t="s">
        <v>189</v>
      </c>
      <c r="C175" s="2" t="s">
        <v>607</v>
      </c>
      <c r="F175" s="2">
        <v>1</v>
      </c>
      <c r="G175" s="2" t="s">
        <v>662</v>
      </c>
      <c r="H175" s="2">
        <v>181032.58</v>
      </c>
      <c r="I175" s="2">
        <v>0</v>
      </c>
      <c r="J175" s="2">
        <v>740972</v>
      </c>
      <c r="K175" s="2">
        <v>8458366</v>
      </c>
      <c r="L175" s="2">
        <v>922005</v>
      </c>
      <c r="M175" s="2">
        <v>12.234087944030762</v>
      </c>
      <c r="N175" s="2">
        <v>1112768</v>
      </c>
      <c r="O175" s="2">
        <v>25209</v>
      </c>
      <c r="P175" s="2">
        <v>2.3179430961608887</v>
      </c>
      <c r="Q175" s="2">
        <v>245969</v>
      </c>
      <c r="R175" s="2">
        <v>0</v>
      </c>
      <c r="S175" s="2">
        <v>94325.234375</v>
      </c>
      <c r="T175" s="2">
        <v>14.619184494018555</v>
      </c>
    </row>
    <row r="176" spans="1:20" x14ac:dyDescent="0.25">
      <c r="A176" s="2">
        <v>108056004</v>
      </c>
      <c r="B176" s="2" t="s">
        <v>190</v>
      </c>
      <c r="C176" s="2" t="s">
        <v>607</v>
      </c>
      <c r="F176" s="2">
        <v>1</v>
      </c>
      <c r="G176" s="2" t="s">
        <v>662</v>
      </c>
      <c r="H176" s="2">
        <v>75705.62</v>
      </c>
      <c r="I176" s="2">
        <v>0</v>
      </c>
      <c r="J176" s="2">
        <v>277101</v>
      </c>
      <c r="K176" s="2">
        <v>6725351</v>
      </c>
      <c r="L176" s="2">
        <v>352807</v>
      </c>
      <c r="M176" s="2">
        <v>5.5363602638244629</v>
      </c>
      <c r="N176" s="2">
        <v>718204</v>
      </c>
      <c r="O176" s="2">
        <v>15045</v>
      </c>
      <c r="P176" s="2">
        <v>2.1396298408508301</v>
      </c>
      <c r="Q176" s="2">
        <v>192894</v>
      </c>
      <c r="R176" s="2">
        <v>145140</v>
      </c>
      <c r="S176" s="2">
        <v>55716.2578125</v>
      </c>
      <c r="T176" s="2">
        <v>24.307083129882813</v>
      </c>
    </row>
    <row r="177" spans="1:20" x14ac:dyDescent="0.25">
      <c r="A177" s="2">
        <v>108058003</v>
      </c>
      <c r="B177" s="2" t="s">
        <v>191</v>
      </c>
      <c r="C177" s="2" t="s">
        <v>607</v>
      </c>
      <c r="F177" s="2">
        <v>1</v>
      </c>
      <c r="G177" s="2" t="s">
        <v>662</v>
      </c>
      <c r="H177" s="2">
        <v>122870.23</v>
      </c>
      <c r="I177" s="2">
        <v>0</v>
      </c>
      <c r="J177" s="2">
        <v>477410</v>
      </c>
      <c r="K177" s="2">
        <v>9168190</v>
      </c>
      <c r="L177" s="2">
        <v>600280</v>
      </c>
      <c r="M177" s="2">
        <v>7.0061426162719727</v>
      </c>
      <c r="N177" s="2">
        <v>926745</v>
      </c>
      <c r="O177" s="2">
        <v>25792</v>
      </c>
      <c r="P177" s="2">
        <v>2.8627464771270752</v>
      </c>
      <c r="Q177" s="2">
        <v>233979</v>
      </c>
      <c r="R177" s="2">
        <v>0</v>
      </c>
      <c r="S177" s="2">
        <v>86462.5078125</v>
      </c>
      <c r="T177" s="2">
        <v>21.664596557617188</v>
      </c>
    </row>
    <row r="178" spans="1:20" x14ac:dyDescent="0.25">
      <c r="A178" s="2">
        <v>108070502</v>
      </c>
      <c r="B178" s="2" t="s">
        <v>192</v>
      </c>
      <c r="C178" s="2" t="s">
        <v>608</v>
      </c>
      <c r="F178" s="2">
        <v>1</v>
      </c>
      <c r="G178" s="2" t="s">
        <v>662</v>
      </c>
      <c r="H178" s="2">
        <v>835286.29</v>
      </c>
      <c r="I178" s="2">
        <v>0</v>
      </c>
      <c r="J178" s="2">
        <v>5798674</v>
      </c>
      <c r="K178" s="2">
        <v>54845332</v>
      </c>
      <c r="L178" s="2">
        <v>6633960</v>
      </c>
      <c r="M178" s="2">
        <v>13.76015567779541</v>
      </c>
      <c r="N178" s="2">
        <v>6607518</v>
      </c>
      <c r="O178" s="2">
        <v>197892</v>
      </c>
      <c r="P178" s="2">
        <v>3.087418794631958</v>
      </c>
      <c r="Q178" s="2">
        <v>1485051</v>
      </c>
      <c r="R178" s="2">
        <v>0</v>
      </c>
      <c r="S178" s="2">
        <v>658524.375</v>
      </c>
      <c r="T178" s="2">
        <v>18.071455001831055</v>
      </c>
    </row>
    <row r="179" spans="1:20" x14ac:dyDescent="0.25">
      <c r="A179" s="2">
        <v>108070607</v>
      </c>
      <c r="B179" s="2" t="s">
        <v>193</v>
      </c>
      <c r="C179" s="2" t="s">
        <v>608</v>
      </c>
      <c r="F179" s="2">
        <v>2</v>
      </c>
      <c r="G179" s="2" t="s">
        <v>663</v>
      </c>
      <c r="H179" s="2">
        <v>0</v>
      </c>
      <c r="I179" s="2">
        <v>0</v>
      </c>
      <c r="J179" s="2">
        <v>0</v>
      </c>
      <c r="K179" s="2">
        <v>0</v>
      </c>
      <c r="L179" s="2">
        <v>0</v>
      </c>
      <c r="M179" s="2">
        <v>0</v>
      </c>
      <c r="N179" s="2">
        <v>0</v>
      </c>
      <c r="O179" s="2">
        <v>0</v>
      </c>
      <c r="P179" s="2">
        <v>0</v>
      </c>
      <c r="Q179" s="2">
        <v>0</v>
      </c>
      <c r="R179" s="2">
        <v>1286651</v>
      </c>
      <c r="S179" s="2">
        <v>0</v>
      </c>
    </row>
    <row r="180" spans="1:20" x14ac:dyDescent="0.25">
      <c r="A180" s="2">
        <v>108071003</v>
      </c>
      <c r="B180" s="2" t="s">
        <v>194</v>
      </c>
      <c r="C180" s="2" t="s">
        <v>608</v>
      </c>
      <c r="F180" s="2">
        <v>1</v>
      </c>
      <c r="G180" s="2" t="s">
        <v>662</v>
      </c>
      <c r="H180" s="2">
        <v>92474.21</v>
      </c>
      <c r="I180" s="2">
        <v>0</v>
      </c>
      <c r="J180" s="2">
        <v>273242</v>
      </c>
      <c r="K180" s="2">
        <v>7977128</v>
      </c>
      <c r="L180" s="2">
        <v>365716</v>
      </c>
      <c r="M180" s="2">
        <v>4.804837703704834</v>
      </c>
      <c r="N180" s="2">
        <v>945461</v>
      </c>
      <c r="O180" s="2">
        <v>29428</v>
      </c>
      <c r="P180" s="2">
        <v>3.2125480175018311</v>
      </c>
      <c r="Q180" s="2">
        <v>206209</v>
      </c>
      <c r="R180" s="2">
        <v>102190</v>
      </c>
      <c r="S180" s="2">
        <v>118167.3203125</v>
      </c>
      <c r="T180" s="2">
        <v>28.828248977661133</v>
      </c>
    </row>
    <row r="181" spans="1:20" x14ac:dyDescent="0.25">
      <c r="A181" s="2">
        <v>108071504</v>
      </c>
      <c r="B181" s="2" t="s">
        <v>195</v>
      </c>
      <c r="C181" s="2" t="s">
        <v>608</v>
      </c>
      <c r="F181" s="2">
        <v>1</v>
      </c>
      <c r="G181" s="2" t="s">
        <v>662</v>
      </c>
      <c r="H181" s="2">
        <v>99507.57</v>
      </c>
      <c r="I181" s="2">
        <v>0</v>
      </c>
      <c r="J181" s="2">
        <v>533400</v>
      </c>
      <c r="K181" s="2">
        <v>7005697</v>
      </c>
      <c r="L181" s="2">
        <v>632908</v>
      </c>
      <c r="M181" s="2">
        <v>9.9314126968383789</v>
      </c>
      <c r="N181" s="2">
        <v>711534</v>
      </c>
      <c r="O181" s="2">
        <v>18259</v>
      </c>
      <c r="P181" s="2">
        <v>2.6337311267852783</v>
      </c>
      <c r="Q181" s="2">
        <v>173060</v>
      </c>
      <c r="R181" s="2">
        <v>0</v>
      </c>
      <c r="S181" s="2">
        <v>38008.0390625</v>
      </c>
      <c r="T181" s="2">
        <v>26.500116348266602</v>
      </c>
    </row>
    <row r="182" spans="1:20" x14ac:dyDescent="0.25">
      <c r="A182" s="2">
        <v>108073503</v>
      </c>
      <c r="B182" s="2" t="s">
        <v>196</v>
      </c>
      <c r="C182" s="2" t="s">
        <v>608</v>
      </c>
      <c r="F182" s="2">
        <v>1</v>
      </c>
      <c r="G182" s="2" t="s">
        <v>662</v>
      </c>
      <c r="H182" s="2">
        <v>210030.64</v>
      </c>
      <c r="I182" s="2">
        <v>0</v>
      </c>
      <c r="J182" s="2">
        <v>562207</v>
      </c>
      <c r="K182" s="2">
        <v>14286008</v>
      </c>
      <c r="L182" s="2">
        <v>772238</v>
      </c>
      <c r="M182" s="2">
        <v>5.7144527435302734</v>
      </c>
      <c r="N182" s="2">
        <v>2440013</v>
      </c>
      <c r="O182" s="2">
        <v>39259</v>
      </c>
      <c r="P182" s="2">
        <v>1.6352778673171997</v>
      </c>
      <c r="Q182" s="2">
        <v>421318</v>
      </c>
      <c r="R182" s="2">
        <v>0</v>
      </c>
      <c r="S182" s="2">
        <v>280459.28125</v>
      </c>
      <c r="T182" s="2">
        <v>24.895233154296875</v>
      </c>
    </row>
    <row r="183" spans="1:20" x14ac:dyDescent="0.25">
      <c r="A183" s="2">
        <v>108077503</v>
      </c>
      <c r="B183" s="2" t="s">
        <v>197</v>
      </c>
      <c r="C183" s="2" t="s">
        <v>608</v>
      </c>
      <c r="F183" s="2">
        <v>1</v>
      </c>
      <c r="G183" s="2" t="s">
        <v>662</v>
      </c>
      <c r="H183" s="2">
        <v>126953.79</v>
      </c>
      <c r="I183" s="2">
        <v>0</v>
      </c>
      <c r="J183" s="2">
        <v>773465</v>
      </c>
      <c r="K183" s="2">
        <v>9620289</v>
      </c>
      <c r="L183" s="2">
        <v>900419</v>
      </c>
      <c r="M183" s="2">
        <v>10.32606029510498</v>
      </c>
      <c r="N183" s="2">
        <v>1358985</v>
      </c>
      <c r="O183" s="2">
        <v>39118</v>
      </c>
      <c r="P183" s="2">
        <v>2.9637835025787354</v>
      </c>
      <c r="Q183" s="2">
        <v>291450</v>
      </c>
      <c r="R183" s="2">
        <v>80571</v>
      </c>
      <c r="S183" s="2">
        <v>124633.109375</v>
      </c>
      <c r="T183" s="2">
        <v>19.814428329467773</v>
      </c>
    </row>
    <row r="184" spans="1:20" x14ac:dyDescent="0.25">
      <c r="A184" s="2">
        <v>108078003</v>
      </c>
      <c r="B184" s="2" t="s">
        <v>198</v>
      </c>
      <c r="C184" s="2" t="s">
        <v>608</v>
      </c>
      <c r="F184" s="2">
        <v>1</v>
      </c>
      <c r="G184" s="2" t="s">
        <v>662</v>
      </c>
      <c r="H184" s="2">
        <v>126677.93</v>
      </c>
      <c r="I184" s="2">
        <v>0</v>
      </c>
      <c r="J184" s="2">
        <v>371798</v>
      </c>
      <c r="K184" s="2">
        <v>10765129</v>
      </c>
      <c r="L184" s="2">
        <v>498476</v>
      </c>
      <c r="M184" s="2">
        <v>4.8552923202514648</v>
      </c>
      <c r="N184" s="2">
        <v>1644302</v>
      </c>
      <c r="O184" s="2">
        <v>24364</v>
      </c>
      <c r="P184" s="2">
        <v>1.5040081739425659</v>
      </c>
      <c r="Q184" s="2">
        <v>308378</v>
      </c>
      <c r="R184" s="2">
        <v>107238</v>
      </c>
      <c r="S184" s="2">
        <v>126569.515625</v>
      </c>
      <c r="T184" s="2">
        <v>12.770712852478027</v>
      </c>
    </row>
    <row r="185" spans="1:20" x14ac:dyDescent="0.25">
      <c r="A185" s="2">
        <v>108079004</v>
      </c>
      <c r="B185" s="2" t="s">
        <v>199</v>
      </c>
      <c r="C185" s="2" t="s">
        <v>608</v>
      </c>
      <c r="F185" s="2">
        <v>1</v>
      </c>
      <c r="G185" s="2" t="s">
        <v>662</v>
      </c>
      <c r="H185" s="2">
        <v>68695.58</v>
      </c>
      <c r="I185" s="2">
        <v>0</v>
      </c>
      <c r="J185" s="2">
        <v>340645</v>
      </c>
      <c r="K185" s="2">
        <v>4468574</v>
      </c>
      <c r="L185" s="2">
        <v>409341</v>
      </c>
      <c r="M185" s="2">
        <v>10.084196090698242</v>
      </c>
      <c r="N185" s="2">
        <v>444522</v>
      </c>
      <c r="O185" s="2">
        <v>15666</v>
      </c>
      <c r="P185" s="2">
        <v>3.6529743671417236</v>
      </c>
      <c r="Q185" s="2">
        <v>102791</v>
      </c>
      <c r="R185" s="2">
        <v>41534</v>
      </c>
      <c r="S185" s="2">
        <v>66818.234375</v>
      </c>
      <c r="T185" s="2">
        <v>16.687046051025391</v>
      </c>
    </row>
    <row r="186" spans="1:20" x14ac:dyDescent="0.25">
      <c r="A186" s="2">
        <v>108110307</v>
      </c>
      <c r="B186" s="2" t="s">
        <v>200</v>
      </c>
      <c r="C186" s="2" t="s">
        <v>609</v>
      </c>
      <c r="F186" s="2">
        <v>2</v>
      </c>
      <c r="G186" s="2" t="s">
        <v>663</v>
      </c>
      <c r="H186" s="2">
        <v>0</v>
      </c>
      <c r="I186" s="2">
        <v>0</v>
      </c>
      <c r="J186" s="2">
        <v>0</v>
      </c>
      <c r="K186" s="2">
        <v>0</v>
      </c>
      <c r="L186" s="2">
        <v>0</v>
      </c>
      <c r="M186" s="2">
        <v>0</v>
      </c>
      <c r="N186" s="2">
        <v>0</v>
      </c>
      <c r="O186" s="2">
        <v>0</v>
      </c>
      <c r="P186" s="2">
        <v>0</v>
      </c>
      <c r="Q186" s="2">
        <v>0</v>
      </c>
      <c r="R186" s="2">
        <v>947303</v>
      </c>
      <c r="S186" s="2">
        <v>0</v>
      </c>
    </row>
    <row r="187" spans="1:20" x14ac:dyDescent="0.25">
      <c r="A187" s="2">
        <v>108110603</v>
      </c>
      <c r="B187" s="2" t="s">
        <v>201</v>
      </c>
      <c r="C187" s="2" t="s">
        <v>609</v>
      </c>
      <c r="F187" s="2">
        <v>1</v>
      </c>
      <c r="G187" s="2" t="s">
        <v>662</v>
      </c>
      <c r="H187" s="2">
        <v>127521.77</v>
      </c>
      <c r="I187" s="2">
        <v>0</v>
      </c>
      <c r="J187" s="2">
        <v>348623</v>
      </c>
      <c r="K187" s="2">
        <v>7163263</v>
      </c>
      <c r="L187" s="2">
        <v>476145</v>
      </c>
      <c r="M187" s="2">
        <v>7.1203317642211914</v>
      </c>
      <c r="N187" s="2">
        <v>691803</v>
      </c>
      <c r="O187" s="2">
        <v>23506</v>
      </c>
      <c r="P187" s="2">
        <v>3.5172984600067139</v>
      </c>
      <c r="Q187" s="2">
        <v>141827</v>
      </c>
      <c r="R187" s="2">
        <v>0</v>
      </c>
      <c r="S187" s="2">
        <v>73597.5078125</v>
      </c>
      <c r="T187" s="2">
        <v>18.250820159912109</v>
      </c>
    </row>
    <row r="188" spans="1:20" x14ac:dyDescent="0.25">
      <c r="A188" s="2">
        <v>108111203</v>
      </c>
      <c r="B188" s="2" t="s">
        <v>202</v>
      </c>
      <c r="C188" s="2" t="s">
        <v>609</v>
      </c>
      <c r="F188" s="2">
        <v>1</v>
      </c>
      <c r="G188" s="2" t="s">
        <v>662</v>
      </c>
      <c r="H188" s="2">
        <v>123849.43</v>
      </c>
      <c r="I188" s="2">
        <v>0</v>
      </c>
      <c r="J188" s="2">
        <v>320508</v>
      </c>
      <c r="K188" s="2">
        <v>10970996</v>
      </c>
      <c r="L188" s="2">
        <v>444357</v>
      </c>
      <c r="M188" s="2">
        <v>4.2212619781494141</v>
      </c>
      <c r="N188" s="2">
        <v>1199873</v>
      </c>
      <c r="O188" s="2">
        <v>34059</v>
      </c>
      <c r="P188" s="2">
        <v>2.9214780330657959</v>
      </c>
      <c r="Q188" s="2">
        <v>279447</v>
      </c>
      <c r="R188" s="2">
        <v>0</v>
      </c>
      <c r="S188" s="2">
        <v>128937.453125</v>
      </c>
      <c r="T188" s="2">
        <v>23.291950225830078</v>
      </c>
    </row>
    <row r="189" spans="1:20" x14ac:dyDescent="0.25">
      <c r="A189" s="2">
        <v>108111303</v>
      </c>
      <c r="B189" s="2" t="s">
        <v>203</v>
      </c>
      <c r="C189" s="2" t="s">
        <v>609</v>
      </c>
      <c r="F189" s="2">
        <v>1</v>
      </c>
      <c r="G189" s="2" t="s">
        <v>662</v>
      </c>
      <c r="H189" s="2">
        <v>110321.7</v>
      </c>
      <c r="I189" s="2">
        <v>0</v>
      </c>
      <c r="J189" s="2">
        <v>164505</v>
      </c>
      <c r="K189" s="2">
        <v>8462424</v>
      </c>
      <c r="L189" s="2">
        <v>274827</v>
      </c>
      <c r="M189" s="2">
        <v>3.3566257953643799</v>
      </c>
      <c r="N189" s="2">
        <v>1257326</v>
      </c>
      <c r="O189" s="2">
        <v>16017</v>
      </c>
      <c r="P189" s="2">
        <v>1.2903313636779785</v>
      </c>
      <c r="Q189" s="2">
        <v>461606</v>
      </c>
      <c r="R189" s="2">
        <v>0</v>
      </c>
      <c r="S189" s="2">
        <v>109380.734375</v>
      </c>
      <c r="T189" s="2">
        <v>40.489616394042969</v>
      </c>
    </row>
    <row r="190" spans="1:20" x14ac:dyDescent="0.25">
      <c r="A190" s="2">
        <v>108111403</v>
      </c>
      <c r="B190" s="2" t="s">
        <v>204</v>
      </c>
      <c r="C190" s="2" t="s">
        <v>609</v>
      </c>
      <c r="F190" s="2">
        <v>1</v>
      </c>
      <c r="G190" s="2" t="s">
        <v>662</v>
      </c>
      <c r="H190" s="2">
        <v>69840.25</v>
      </c>
      <c r="I190" s="2">
        <v>0</v>
      </c>
      <c r="J190" s="2">
        <v>122951</v>
      </c>
      <c r="K190" s="2">
        <v>6626777</v>
      </c>
      <c r="L190" s="2">
        <v>192791</v>
      </c>
      <c r="M190" s="2">
        <v>2.9964473247528076</v>
      </c>
      <c r="N190" s="2">
        <v>725138</v>
      </c>
      <c r="O190" s="2">
        <v>23690</v>
      </c>
      <c r="P190" s="2">
        <v>3.3772995471954346</v>
      </c>
      <c r="Q190" s="2">
        <v>271026</v>
      </c>
      <c r="R190" s="2">
        <v>0</v>
      </c>
      <c r="S190" s="2">
        <v>117637.953125</v>
      </c>
      <c r="T190" s="2">
        <v>25.694305419921875</v>
      </c>
    </row>
    <row r="191" spans="1:20" x14ac:dyDescent="0.25">
      <c r="A191" s="2">
        <v>108112003</v>
      </c>
      <c r="B191" s="2" t="s">
        <v>205</v>
      </c>
      <c r="C191" s="2" t="s">
        <v>609</v>
      </c>
      <c r="F191" s="2">
        <v>1</v>
      </c>
      <c r="G191" s="2" t="s">
        <v>662</v>
      </c>
      <c r="H191" s="2">
        <v>131721.06</v>
      </c>
      <c r="I191" s="2">
        <v>54900</v>
      </c>
      <c r="J191" s="2">
        <v>349945</v>
      </c>
      <c r="K191" s="2">
        <v>7372869</v>
      </c>
      <c r="L191" s="2">
        <v>536566</v>
      </c>
      <c r="M191" s="2">
        <v>7.8487744331359863</v>
      </c>
      <c r="N191" s="2">
        <v>771307</v>
      </c>
      <c r="O191" s="2">
        <v>41867</v>
      </c>
      <c r="P191" s="2">
        <v>5.7396082878112793</v>
      </c>
      <c r="Q191" s="2">
        <v>158485</v>
      </c>
      <c r="R191" s="2">
        <v>0</v>
      </c>
      <c r="S191" s="2">
        <v>276115.59375</v>
      </c>
      <c r="T191" s="2">
        <v>36.748336791992188</v>
      </c>
    </row>
    <row r="192" spans="1:20" x14ac:dyDescent="0.25">
      <c r="A192" s="2">
        <v>108112203</v>
      </c>
      <c r="B192" s="2" t="s">
        <v>206</v>
      </c>
      <c r="C192" s="2" t="s">
        <v>609</v>
      </c>
      <c r="F192" s="2">
        <v>1</v>
      </c>
      <c r="G192" s="2" t="s">
        <v>662</v>
      </c>
      <c r="H192" s="2">
        <v>132951.82</v>
      </c>
      <c r="I192" s="2">
        <v>0</v>
      </c>
      <c r="J192" s="2">
        <v>442754</v>
      </c>
      <c r="K192" s="2">
        <v>14095258</v>
      </c>
      <c r="L192" s="2">
        <v>575706</v>
      </c>
      <c r="M192" s="2">
        <v>4.2583217620849609</v>
      </c>
      <c r="N192" s="2">
        <v>1593103</v>
      </c>
      <c r="O192" s="2">
        <v>31252</v>
      </c>
      <c r="P192" s="2">
        <v>2.0009591579437256</v>
      </c>
      <c r="Q192" s="2">
        <v>397738</v>
      </c>
      <c r="R192" s="2">
        <v>0</v>
      </c>
      <c r="S192" s="2">
        <v>69911.515625</v>
      </c>
      <c r="T192" s="2">
        <v>19.562705993652344</v>
      </c>
    </row>
    <row r="193" spans="1:20" x14ac:dyDescent="0.25">
      <c r="A193" s="2">
        <v>108112502</v>
      </c>
      <c r="B193" s="2" t="s">
        <v>207</v>
      </c>
      <c r="C193" s="2" t="s">
        <v>609</v>
      </c>
      <c r="F193" s="2">
        <v>1</v>
      </c>
      <c r="G193" s="2" t="s">
        <v>662</v>
      </c>
      <c r="H193" s="2">
        <v>854341.06</v>
      </c>
      <c r="I193" s="2">
        <v>0</v>
      </c>
      <c r="J193" s="2">
        <v>4224871</v>
      </c>
      <c r="K193" s="2">
        <v>33083472</v>
      </c>
      <c r="L193" s="2">
        <v>5079212</v>
      </c>
      <c r="M193" s="2">
        <v>18.137283325195313</v>
      </c>
      <c r="N193" s="2">
        <v>3341958</v>
      </c>
      <c r="O193" s="2">
        <v>141889</v>
      </c>
      <c r="P193" s="2">
        <v>4.4339356422424316</v>
      </c>
      <c r="Q193" s="2">
        <v>674415</v>
      </c>
      <c r="R193" s="2">
        <v>593971</v>
      </c>
      <c r="S193" s="2">
        <v>412024</v>
      </c>
      <c r="T193" s="2">
        <v>10.22829532623291</v>
      </c>
    </row>
    <row r="194" spans="1:20" x14ac:dyDescent="0.25">
      <c r="A194" s="2">
        <v>108112607</v>
      </c>
      <c r="B194" s="2" t="s">
        <v>208</v>
      </c>
      <c r="C194" s="2" t="s">
        <v>609</v>
      </c>
      <c r="F194" s="2">
        <v>2</v>
      </c>
      <c r="G194" s="2" t="s">
        <v>663</v>
      </c>
      <c r="H194" s="2">
        <v>0</v>
      </c>
      <c r="I194" s="2">
        <v>0</v>
      </c>
      <c r="J194" s="2">
        <v>0</v>
      </c>
      <c r="K194" s="2">
        <v>0</v>
      </c>
      <c r="L194" s="2">
        <v>0</v>
      </c>
      <c r="M194" s="2">
        <v>0</v>
      </c>
      <c r="N194" s="2">
        <v>0</v>
      </c>
      <c r="O194" s="2">
        <v>0</v>
      </c>
      <c r="P194" s="2">
        <v>0</v>
      </c>
      <c r="Q194" s="2">
        <v>0</v>
      </c>
      <c r="R194" s="2">
        <v>661037</v>
      </c>
      <c r="S194" s="2">
        <v>0</v>
      </c>
    </row>
    <row r="195" spans="1:20" x14ac:dyDescent="0.25">
      <c r="A195" s="2">
        <v>108114503</v>
      </c>
      <c r="B195" s="2" t="s">
        <v>209</v>
      </c>
      <c r="C195" s="2" t="s">
        <v>609</v>
      </c>
      <c r="F195" s="2">
        <v>1</v>
      </c>
      <c r="G195" s="2" t="s">
        <v>662</v>
      </c>
      <c r="H195" s="2">
        <v>143781.98000000001</v>
      </c>
      <c r="I195" s="2">
        <v>0</v>
      </c>
      <c r="J195" s="2">
        <v>378453</v>
      </c>
      <c r="K195" s="2">
        <v>10462516</v>
      </c>
      <c r="L195" s="2">
        <v>522235</v>
      </c>
      <c r="M195" s="2">
        <v>5.2537245750427246</v>
      </c>
      <c r="N195" s="2">
        <v>959300</v>
      </c>
      <c r="O195" s="2">
        <v>26600</v>
      </c>
      <c r="P195" s="2">
        <v>2.8519351482391357</v>
      </c>
      <c r="Q195" s="2">
        <v>242060</v>
      </c>
      <c r="R195" s="2">
        <v>0</v>
      </c>
      <c r="S195" s="2">
        <v>267912.875</v>
      </c>
      <c r="T195" s="2">
        <v>34.612071990966797</v>
      </c>
    </row>
    <row r="196" spans="1:20" x14ac:dyDescent="0.25">
      <c r="A196" s="2">
        <v>108116003</v>
      </c>
      <c r="B196" s="2" t="s">
        <v>210</v>
      </c>
      <c r="C196" s="2" t="s">
        <v>609</v>
      </c>
      <c r="F196" s="2">
        <v>1</v>
      </c>
      <c r="G196" s="2" t="s">
        <v>662</v>
      </c>
      <c r="H196" s="2">
        <v>101327.82</v>
      </c>
      <c r="I196" s="2">
        <v>0</v>
      </c>
      <c r="J196" s="2">
        <v>619484</v>
      </c>
      <c r="K196" s="2">
        <v>11122769</v>
      </c>
      <c r="L196" s="2">
        <v>720812</v>
      </c>
      <c r="M196" s="2">
        <v>6.9295806884765625</v>
      </c>
      <c r="N196" s="2">
        <v>1443058</v>
      </c>
      <c r="O196" s="2">
        <v>34986</v>
      </c>
      <c r="P196" s="2">
        <v>2.4846739768981934</v>
      </c>
      <c r="Q196" s="2">
        <v>313302</v>
      </c>
      <c r="R196" s="2">
        <v>0</v>
      </c>
      <c r="S196" s="2">
        <v>116612.5</v>
      </c>
      <c r="T196" s="2">
        <v>16.130170822143555</v>
      </c>
    </row>
    <row r="197" spans="1:20" x14ac:dyDescent="0.25">
      <c r="A197" s="2">
        <v>108116303</v>
      </c>
      <c r="B197" s="2" t="s">
        <v>211</v>
      </c>
      <c r="C197" s="2" t="s">
        <v>609</v>
      </c>
      <c r="F197" s="2">
        <v>1</v>
      </c>
      <c r="G197" s="2" t="s">
        <v>662</v>
      </c>
      <c r="H197" s="2">
        <v>93163.55</v>
      </c>
      <c r="I197" s="2">
        <v>0</v>
      </c>
      <c r="J197" s="2">
        <v>318920</v>
      </c>
      <c r="K197" s="2">
        <v>7839647</v>
      </c>
      <c r="L197" s="2">
        <v>412084</v>
      </c>
      <c r="M197" s="2">
        <v>5.5480375289916992</v>
      </c>
      <c r="N197" s="2">
        <v>753373</v>
      </c>
      <c r="O197" s="2">
        <v>21751</v>
      </c>
      <c r="P197" s="2">
        <v>2.9729833602905273</v>
      </c>
      <c r="Q197" s="2">
        <v>186456</v>
      </c>
      <c r="R197" s="2">
        <v>0</v>
      </c>
      <c r="S197" s="2">
        <v>138970.1875</v>
      </c>
      <c r="T197" s="2">
        <v>30.57292366027832</v>
      </c>
    </row>
    <row r="198" spans="1:20" x14ac:dyDescent="0.25">
      <c r="A198" s="2">
        <v>108116503</v>
      </c>
      <c r="B198" s="2" t="s">
        <v>212</v>
      </c>
      <c r="C198" s="2" t="s">
        <v>609</v>
      </c>
      <c r="F198" s="2">
        <v>1</v>
      </c>
      <c r="G198" s="2" t="s">
        <v>662</v>
      </c>
      <c r="H198" s="2">
        <v>114554.33</v>
      </c>
      <c r="I198" s="2">
        <v>0</v>
      </c>
      <c r="J198" s="2">
        <v>245066</v>
      </c>
      <c r="K198" s="2">
        <v>4487721</v>
      </c>
      <c r="L198" s="2">
        <v>359620</v>
      </c>
      <c r="M198" s="2">
        <v>8.7115116119384766</v>
      </c>
      <c r="N198" s="2">
        <v>871921</v>
      </c>
      <c r="O198" s="2">
        <v>18625</v>
      </c>
      <c r="P198" s="2">
        <v>2.1827127933502197</v>
      </c>
      <c r="Q198" s="2">
        <v>138845</v>
      </c>
      <c r="R198" s="2">
        <v>0</v>
      </c>
      <c r="S198" s="2">
        <v>73815.9609375</v>
      </c>
      <c r="T198" s="2">
        <v>21.817436218261719</v>
      </c>
    </row>
    <row r="199" spans="1:20" x14ac:dyDescent="0.25">
      <c r="A199" s="2">
        <v>108118503</v>
      </c>
      <c r="B199" s="2" t="s">
        <v>213</v>
      </c>
      <c r="C199" s="2" t="s">
        <v>609</v>
      </c>
      <c r="F199" s="2">
        <v>1</v>
      </c>
      <c r="G199" s="2" t="s">
        <v>662</v>
      </c>
      <c r="H199" s="2">
        <v>106453.72</v>
      </c>
      <c r="I199" s="2">
        <v>0</v>
      </c>
      <c r="J199" s="2">
        <v>1101151</v>
      </c>
      <c r="K199" s="2">
        <v>6130302</v>
      </c>
      <c r="L199" s="2">
        <v>1207605</v>
      </c>
      <c r="M199" s="2">
        <v>24.531370162963867</v>
      </c>
      <c r="N199" s="2">
        <v>1153032</v>
      </c>
      <c r="O199" s="2">
        <v>41125</v>
      </c>
      <c r="P199" s="2">
        <v>3.6986007690429688</v>
      </c>
      <c r="Q199" s="2">
        <v>377493</v>
      </c>
      <c r="R199" s="2">
        <v>0</v>
      </c>
      <c r="S199" s="2">
        <v>107438</v>
      </c>
      <c r="T199" s="2">
        <v>20.498645782470703</v>
      </c>
    </row>
    <row r="200" spans="1:20" x14ac:dyDescent="0.25">
      <c r="A200" s="2">
        <v>108561003</v>
      </c>
      <c r="B200" s="2" t="s">
        <v>214</v>
      </c>
      <c r="C200" s="2" t="s">
        <v>610</v>
      </c>
      <c r="F200" s="2">
        <v>1</v>
      </c>
      <c r="G200" s="2" t="s">
        <v>662</v>
      </c>
      <c r="H200" s="2">
        <v>69749.649999999994</v>
      </c>
      <c r="I200" s="2">
        <v>0</v>
      </c>
      <c r="J200" s="2">
        <v>93011</v>
      </c>
      <c r="K200" s="2">
        <v>5913760</v>
      </c>
      <c r="L200" s="2">
        <v>162761</v>
      </c>
      <c r="M200" s="2">
        <v>2.830134391784668</v>
      </c>
      <c r="N200" s="2">
        <v>632862</v>
      </c>
      <c r="O200" s="2">
        <v>13317</v>
      </c>
      <c r="P200" s="2">
        <v>2.1494805812835693</v>
      </c>
      <c r="Q200" s="2">
        <v>151047</v>
      </c>
      <c r="R200" s="2">
        <v>35480</v>
      </c>
      <c r="S200" s="2">
        <v>67292.6015625</v>
      </c>
      <c r="T200" s="2">
        <v>28.667905807495117</v>
      </c>
    </row>
    <row r="201" spans="1:20" x14ac:dyDescent="0.25">
      <c r="A201" s="2">
        <v>108561803</v>
      </c>
      <c r="B201" s="2" t="s">
        <v>215</v>
      </c>
      <c r="C201" s="2" t="s">
        <v>610</v>
      </c>
      <c r="F201" s="2">
        <v>1</v>
      </c>
      <c r="G201" s="2" t="s">
        <v>662</v>
      </c>
      <c r="H201" s="2">
        <v>56095.51</v>
      </c>
      <c r="I201" s="2">
        <v>0</v>
      </c>
      <c r="J201" s="2">
        <v>152123</v>
      </c>
      <c r="K201" s="2">
        <v>7331990</v>
      </c>
      <c r="L201" s="2">
        <v>208219</v>
      </c>
      <c r="M201" s="2">
        <v>2.9228761196136475</v>
      </c>
      <c r="N201" s="2">
        <v>809749</v>
      </c>
      <c r="O201" s="2">
        <v>20644</v>
      </c>
      <c r="P201" s="2">
        <v>2.6161284446716309</v>
      </c>
      <c r="Q201" s="2">
        <v>171816</v>
      </c>
      <c r="R201" s="2">
        <v>0</v>
      </c>
      <c r="S201" s="2">
        <v>117507.828125</v>
      </c>
      <c r="T201" s="2">
        <v>29.275285720825195</v>
      </c>
    </row>
    <row r="202" spans="1:20" x14ac:dyDescent="0.25">
      <c r="A202" s="2">
        <v>108565203</v>
      </c>
      <c r="B202" s="2" t="s">
        <v>216</v>
      </c>
      <c r="C202" s="2" t="s">
        <v>610</v>
      </c>
      <c r="F202" s="2">
        <v>1</v>
      </c>
      <c r="G202" s="2" t="s">
        <v>662</v>
      </c>
      <c r="H202" s="2">
        <v>84313.25</v>
      </c>
      <c r="I202" s="2">
        <v>0</v>
      </c>
      <c r="J202" s="2">
        <v>0</v>
      </c>
      <c r="K202" s="2">
        <v>8021248</v>
      </c>
      <c r="L202" s="2">
        <v>84313</v>
      </c>
      <c r="M202" s="2">
        <v>1.0622866153717041</v>
      </c>
      <c r="N202" s="2">
        <v>761810</v>
      </c>
      <c r="O202" s="2">
        <v>12890</v>
      </c>
      <c r="P202" s="2">
        <v>1.7211451530456543</v>
      </c>
      <c r="Q202" s="2">
        <v>198784</v>
      </c>
      <c r="R202" s="2">
        <v>28554</v>
      </c>
      <c r="S202" s="2">
        <v>140705.921875</v>
      </c>
      <c r="T202" s="2">
        <v>23.35386848449707</v>
      </c>
    </row>
    <row r="203" spans="1:20" x14ac:dyDescent="0.25">
      <c r="A203" s="2">
        <v>108565503</v>
      </c>
      <c r="B203" s="2" t="s">
        <v>217</v>
      </c>
      <c r="C203" s="2" t="s">
        <v>610</v>
      </c>
      <c r="F203" s="2">
        <v>1</v>
      </c>
      <c r="G203" s="2" t="s">
        <v>662</v>
      </c>
      <c r="H203" s="2">
        <v>122474.72</v>
      </c>
      <c r="I203" s="2">
        <v>0</v>
      </c>
      <c r="J203" s="2">
        <v>305688</v>
      </c>
      <c r="K203" s="2">
        <v>9035310</v>
      </c>
      <c r="L203" s="2">
        <v>428163</v>
      </c>
      <c r="M203" s="2">
        <v>4.9745054244995117</v>
      </c>
      <c r="N203" s="2">
        <v>993312</v>
      </c>
      <c r="O203" s="2">
        <v>22759</v>
      </c>
      <c r="P203" s="2">
        <v>2.344951868057251</v>
      </c>
      <c r="Q203" s="2">
        <v>225913</v>
      </c>
      <c r="R203" s="2">
        <v>0</v>
      </c>
      <c r="S203" s="2">
        <v>220653.5</v>
      </c>
      <c r="T203" s="2">
        <v>26.325616836547852</v>
      </c>
    </row>
    <row r="204" spans="1:20" x14ac:dyDescent="0.25">
      <c r="A204" s="2">
        <v>108566303</v>
      </c>
      <c r="B204" s="2" t="s">
        <v>218</v>
      </c>
      <c r="C204" s="2" t="s">
        <v>610</v>
      </c>
      <c r="F204" s="2">
        <v>1</v>
      </c>
      <c r="G204" s="2" t="s">
        <v>662</v>
      </c>
      <c r="H204" s="2">
        <v>106503.39</v>
      </c>
      <c r="I204" s="2">
        <v>0</v>
      </c>
      <c r="J204" s="2">
        <v>0</v>
      </c>
      <c r="K204" s="2">
        <v>4427488</v>
      </c>
      <c r="L204" s="2">
        <v>106503</v>
      </c>
      <c r="M204" s="2">
        <v>2.4647853374481201</v>
      </c>
      <c r="N204" s="2">
        <v>484725</v>
      </c>
      <c r="O204" s="2">
        <v>1764</v>
      </c>
      <c r="P204" s="2">
        <v>0.36524689197540283</v>
      </c>
      <c r="Q204" s="2">
        <v>73578</v>
      </c>
      <c r="R204" s="2">
        <v>0</v>
      </c>
      <c r="S204" s="2">
        <v>223455.328125</v>
      </c>
      <c r="T204" s="2">
        <v>37.849411010742188</v>
      </c>
    </row>
    <row r="205" spans="1:20" x14ac:dyDescent="0.25">
      <c r="A205" s="2">
        <v>108567004</v>
      </c>
      <c r="B205" s="2" t="s">
        <v>219</v>
      </c>
      <c r="C205" s="2" t="s">
        <v>610</v>
      </c>
      <c r="F205" s="2">
        <v>1</v>
      </c>
      <c r="G205" s="2" t="s">
        <v>662</v>
      </c>
      <c r="H205" s="2">
        <v>22512.35</v>
      </c>
      <c r="I205" s="2">
        <v>0</v>
      </c>
      <c r="J205" s="2">
        <v>0</v>
      </c>
      <c r="K205" s="2">
        <v>2120702</v>
      </c>
      <c r="L205" s="2">
        <v>22512</v>
      </c>
      <c r="M205" s="2">
        <v>1.0729247331619263</v>
      </c>
      <c r="N205" s="2">
        <v>258158</v>
      </c>
      <c r="O205" s="2">
        <v>3775</v>
      </c>
      <c r="P205" s="2">
        <v>1.4839828014373779</v>
      </c>
      <c r="Q205" s="2">
        <v>52080</v>
      </c>
      <c r="R205" s="2">
        <v>72384</v>
      </c>
      <c r="S205" s="2">
        <v>76207.703125</v>
      </c>
      <c r="T205" s="2">
        <v>31.887229919433594</v>
      </c>
    </row>
    <row r="206" spans="1:20" x14ac:dyDescent="0.25">
      <c r="A206" s="2">
        <v>108567204</v>
      </c>
      <c r="B206" s="2" t="s">
        <v>220</v>
      </c>
      <c r="C206" s="2" t="s">
        <v>610</v>
      </c>
      <c r="F206" s="2">
        <v>1</v>
      </c>
      <c r="G206" s="2" t="s">
        <v>662</v>
      </c>
      <c r="H206" s="2">
        <v>41299.47</v>
      </c>
      <c r="I206" s="2">
        <v>0</v>
      </c>
      <c r="J206" s="2">
        <v>241585</v>
      </c>
      <c r="K206" s="2">
        <v>4507751</v>
      </c>
      <c r="L206" s="2">
        <v>282884</v>
      </c>
      <c r="M206" s="2">
        <v>6.6956901550292969</v>
      </c>
      <c r="N206" s="2">
        <v>475617</v>
      </c>
      <c r="O206" s="2">
        <v>15115</v>
      </c>
      <c r="P206" s="2">
        <v>3.28228759765625</v>
      </c>
      <c r="Q206" s="2">
        <v>114785</v>
      </c>
      <c r="R206" s="2">
        <v>0</v>
      </c>
      <c r="S206" s="2">
        <v>150110.484375</v>
      </c>
      <c r="T206" s="2">
        <v>45.025741577148438</v>
      </c>
    </row>
    <row r="207" spans="1:20" x14ac:dyDescent="0.25">
      <c r="A207" s="2">
        <v>108567404</v>
      </c>
      <c r="B207" s="2" t="s">
        <v>221</v>
      </c>
      <c r="C207" s="2" t="s">
        <v>610</v>
      </c>
      <c r="F207" s="2">
        <v>1</v>
      </c>
      <c r="G207" s="2" t="s">
        <v>662</v>
      </c>
      <c r="H207" s="2">
        <v>28152.65</v>
      </c>
      <c r="I207" s="2">
        <v>0</v>
      </c>
      <c r="J207" s="2">
        <v>0</v>
      </c>
      <c r="K207" s="2">
        <v>1765408</v>
      </c>
      <c r="L207" s="2">
        <v>28153</v>
      </c>
      <c r="M207" s="2">
        <v>1.6205450296401978</v>
      </c>
      <c r="N207" s="2">
        <v>247343</v>
      </c>
      <c r="O207" s="2">
        <v>870</v>
      </c>
      <c r="P207" s="2">
        <v>0.35297983884811401</v>
      </c>
      <c r="Q207" s="2">
        <v>35845</v>
      </c>
      <c r="R207" s="2">
        <v>0</v>
      </c>
      <c r="S207" s="2">
        <v>32625.130859375</v>
      </c>
      <c r="T207" s="2">
        <v>52.678714752197266</v>
      </c>
    </row>
    <row r="208" spans="1:20" x14ac:dyDescent="0.25">
      <c r="A208" s="2">
        <v>108567703</v>
      </c>
      <c r="B208" s="2" t="s">
        <v>222</v>
      </c>
      <c r="C208" s="2" t="s">
        <v>610</v>
      </c>
      <c r="F208" s="2">
        <v>1</v>
      </c>
      <c r="G208" s="2" t="s">
        <v>662</v>
      </c>
      <c r="H208" s="2">
        <v>266708.12</v>
      </c>
      <c r="I208" s="2">
        <v>0</v>
      </c>
      <c r="J208" s="2">
        <v>221254</v>
      </c>
      <c r="K208" s="2">
        <v>10663907</v>
      </c>
      <c r="L208" s="2">
        <v>487962</v>
      </c>
      <c r="M208" s="2">
        <v>4.7952499389648438</v>
      </c>
      <c r="N208" s="2">
        <v>1792122</v>
      </c>
      <c r="O208" s="2">
        <v>49919</v>
      </c>
      <c r="P208" s="2">
        <v>2.8652803897857666</v>
      </c>
      <c r="Q208" s="2">
        <v>304698</v>
      </c>
      <c r="R208" s="2">
        <v>69814</v>
      </c>
      <c r="S208" s="2">
        <v>275908.1875</v>
      </c>
      <c r="T208" s="2">
        <v>28.470005035400391</v>
      </c>
    </row>
    <row r="209" spans="1:20" x14ac:dyDescent="0.25">
      <c r="A209" s="2">
        <v>108567807</v>
      </c>
      <c r="B209" s="2" t="s">
        <v>223</v>
      </c>
      <c r="C209" s="2" t="s">
        <v>610</v>
      </c>
      <c r="F209" s="2">
        <v>2</v>
      </c>
      <c r="G209" s="2" t="s">
        <v>663</v>
      </c>
      <c r="H209" s="2">
        <v>0</v>
      </c>
      <c r="I209" s="2">
        <v>0</v>
      </c>
      <c r="J209" s="2">
        <v>0</v>
      </c>
      <c r="K209" s="2">
        <v>0</v>
      </c>
      <c r="L209" s="2">
        <v>0</v>
      </c>
      <c r="M209" s="2">
        <v>0</v>
      </c>
      <c r="N209" s="2">
        <v>0</v>
      </c>
      <c r="O209" s="2">
        <v>0</v>
      </c>
      <c r="P209" s="2">
        <v>0</v>
      </c>
      <c r="Q209" s="2">
        <v>0</v>
      </c>
      <c r="R209" s="2">
        <v>696367</v>
      </c>
      <c r="S209" s="2">
        <v>0</v>
      </c>
    </row>
    <row r="210" spans="1:20" x14ac:dyDescent="0.25">
      <c r="A210" s="2">
        <v>108568404</v>
      </c>
      <c r="B210" s="2" t="s">
        <v>224</v>
      </c>
      <c r="C210" s="2" t="s">
        <v>610</v>
      </c>
      <c r="F210" s="2">
        <v>1</v>
      </c>
      <c r="G210" s="2" t="s">
        <v>662</v>
      </c>
      <c r="H210" s="2">
        <v>35397.160000000003</v>
      </c>
      <c r="I210" s="2">
        <v>0</v>
      </c>
      <c r="J210" s="2">
        <v>26261</v>
      </c>
      <c r="K210" s="2">
        <v>2594614</v>
      </c>
      <c r="L210" s="2">
        <v>61658</v>
      </c>
      <c r="M210" s="2">
        <v>2.4342310428619385</v>
      </c>
      <c r="N210" s="2">
        <v>315933</v>
      </c>
      <c r="O210" s="2">
        <v>3225</v>
      </c>
      <c r="P210" s="2">
        <v>1.0313135385513306</v>
      </c>
      <c r="Q210" s="2">
        <v>72367</v>
      </c>
      <c r="R210" s="2">
        <v>0</v>
      </c>
      <c r="S210" s="2">
        <v>47840.83984375</v>
      </c>
      <c r="T210" s="2">
        <v>35.619041442871094</v>
      </c>
    </row>
    <row r="211" spans="1:20" x14ac:dyDescent="0.25">
      <c r="A211" s="2">
        <v>108569103</v>
      </c>
      <c r="B211" s="2" t="s">
        <v>225</v>
      </c>
      <c r="C211" s="2" t="s">
        <v>610</v>
      </c>
      <c r="F211" s="2">
        <v>1</v>
      </c>
      <c r="G211" s="2" t="s">
        <v>662</v>
      </c>
      <c r="H211" s="2">
        <v>149572.76999999999</v>
      </c>
      <c r="I211" s="2">
        <v>0</v>
      </c>
      <c r="J211" s="2">
        <v>673157</v>
      </c>
      <c r="K211" s="2">
        <v>11030015</v>
      </c>
      <c r="L211" s="2">
        <v>822730</v>
      </c>
      <c r="M211" s="2">
        <v>8.0602235794067383</v>
      </c>
      <c r="N211" s="2">
        <v>1094055</v>
      </c>
      <c r="O211" s="2">
        <v>29601</v>
      </c>
      <c r="P211" s="2">
        <v>2.7808623313903809</v>
      </c>
      <c r="Q211" s="2">
        <v>241701</v>
      </c>
      <c r="R211" s="2">
        <v>0</v>
      </c>
      <c r="S211" s="2">
        <v>79151.546875</v>
      </c>
      <c r="T211" s="2">
        <v>12.995755195617676</v>
      </c>
    </row>
    <row r="212" spans="1:20" x14ac:dyDescent="0.25">
      <c r="A212" s="2">
        <v>109122703</v>
      </c>
      <c r="B212" s="2" t="s">
        <v>226</v>
      </c>
      <c r="C212" s="2" t="s">
        <v>611</v>
      </c>
      <c r="F212" s="2">
        <v>1</v>
      </c>
      <c r="G212" s="2" t="s">
        <v>662</v>
      </c>
      <c r="H212" s="2">
        <v>124083.91</v>
      </c>
      <c r="I212" s="2">
        <v>0</v>
      </c>
      <c r="J212" s="2">
        <v>111515</v>
      </c>
      <c r="K212" s="2">
        <v>6963752</v>
      </c>
      <c r="L212" s="2">
        <v>235599</v>
      </c>
      <c r="M212" s="2">
        <v>3.5016891956329346</v>
      </c>
      <c r="N212" s="2">
        <v>839595</v>
      </c>
      <c r="O212" s="2">
        <v>31122</v>
      </c>
      <c r="P212" s="2">
        <v>3.8494791984558105</v>
      </c>
      <c r="Q212" s="2">
        <v>145002</v>
      </c>
      <c r="R212" s="2">
        <v>0</v>
      </c>
      <c r="S212" s="2">
        <v>304771.25</v>
      </c>
      <c r="T212" s="2">
        <v>50.847412109375</v>
      </c>
    </row>
    <row r="213" spans="1:20" x14ac:dyDescent="0.25">
      <c r="A213" s="2">
        <v>109243503</v>
      </c>
      <c r="B213" s="2" t="s">
        <v>227</v>
      </c>
      <c r="C213" s="2" t="s">
        <v>612</v>
      </c>
      <c r="F213" s="2">
        <v>1</v>
      </c>
      <c r="G213" s="2" t="s">
        <v>662</v>
      </c>
      <c r="H213" s="2">
        <v>80057.97</v>
      </c>
      <c r="I213" s="2">
        <v>0</v>
      </c>
      <c r="J213" s="2">
        <v>186015</v>
      </c>
      <c r="K213" s="2">
        <v>6057535</v>
      </c>
      <c r="L213" s="2">
        <v>266073</v>
      </c>
      <c r="M213" s="2">
        <v>4.5942287445068359</v>
      </c>
      <c r="N213" s="2">
        <v>605303</v>
      </c>
      <c r="O213" s="2">
        <v>16780</v>
      </c>
      <c r="P213" s="2">
        <v>2.851205587387085</v>
      </c>
      <c r="Q213" s="2">
        <v>133613</v>
      </c>
      <c r="R213" s="2">
        <v>0</v>
      </c>
      <c r="S213" s="2">
        <v>59654.88671875</v>
      </c>
      <c r="T213" s="2">
        <v>30.484525680541992</v>
      </c>
    </row>
    <row r="214" spans="1:20" x14ac:dyDescent="0.25">
      <c r="A214" s="2">
        <v>109246003</v>
      </c>
      <c r="B214" s="2" t="s">
        <v>228</v>
      </c>
      <c r="C214" s="2" t="s">
        <v>612</v>
      </c>
      <c r="F214" s="2">
        <v>1</v>
      </c>
      <c r="G214" s="2" t="s">
        <v>662</v>
      </c>
      <c r="H214" s="2">
        <v>89704.62</v>
      </c>
      <c r="I214" s="2">
        <v>0</v>
      </c>
      <c r="J214" s="2">
        <v>224724</v>
      </c>
      <c r="K214" s="2">
        <v>6067496</v>
      </c>
      <c r="L214" s="2">
        <v>314429</v>
      </c>
      <c r="M214" s="2">
        <v>5.4654150009155273</v>
      </c>
      <c r="N214" s="2">
        <v>806396</v>
      </c>
      <c r="O214" s="2">
        <v>28046</v>
      </c>
      <c r="P214" s="2">
        <v>3.6032633781433105</v>
      </c>
      <c r="Q214" s="2">
        <v>159261</v>
      </c>
      <c r="R214" s="2">
        <v>9131</v>
      </c>
      <c r="S214" s="2">
        <v>141176.5</v>
      </c>
      <c r="T214" s="2">
        <v>29.949853897094727</v>
      </c>
    </row>
    <row r="215" spans="1:20" x14ac:dyDescent="0.25">
      <c r="A215" s="2">
        <v>109248003</v>
      </c>
      <c r="B215" s="2" t="s">
        <v>229</v>
      </c>
      <c r="C215" s="2" t="s">
        <v>612</v>
      </c>
      <c r="F215" s="2">
        <v>1</v>
      </c>
      <c r="G215" s="2" t="s">
        <v>662</v>
      </c>
      <c r="H215" s="2">
        <v>124875.21</v>
      </c>
      <c r="I215" s="2">
        <v>0</v>
      </c>
      <c r="J215" s="2">
        <v>792981</v>
      </c>
      <c r="K215" s="2">
        <v>8439844</v>
      </c>
      <c r="L215" s="2">
        <v>917856</v>
      </c>
      <c r="M215" s="2">
        <v>12.202305793762207</v>
      </c>
      <c r="N215" s="2">
        <v>1582005</v>
      </c>
      <c r="O215" s="2">
        <v>37007</v>
      </c>
      <c r="P215" s="2">
        <v>2.3952782154083252</v>
      </c>
      <c r="Q215" s="2">
        <v>306366</v>
      </c>
      <c r="R215" s="2">
        <v>73951</v>
      </c>
      <c r="S215" s="2">
        <v>150847.5</v>
      </c>
      <c r="T215" s="2">
        <v>30.285436630249023</v>
      </c>
    </row>
    <row r="216" spans="1:20" x14ac:dyDescent="0.25">
      <c r="A216" s="2">
        <v>109420107</v>
      </c>
      <c r="B216" s="2" t="s">
        <v>230</v>
      </c>
      <c r="C216" s="2" t="s">
        <v>613</v>
      </c>
      <c r="F216" s="2">
        <v>2</v>
      </c>
      <c r="G216" s="2" t="s">
        <v>663</v>
      </c>
      <c r="H216" s="2">
        <v>0</v>
      </c>
      <c r="I216" s="2">
        <v>0</v>
      </c>
      <c r="J216" s="2">
        <v>0</v>
      </c>
      <c r="K216" s="2">
        <v>0</v>
      </c>
      <c r="L216" s="2">
        <v>0</v>
      </c>
      <c r="M216" s="2">
        <v>0</v>
      </c>
      <c r="N216" s="2">
        <v>0</v>
      </c>
      <c r="O216" s="2">
        <v>0</v>
      </c>
      <c r="P216" s="2">
        <v>0</v>
      </c>
      <c r="Q216" s="2">
        <v>0</v>
      </c>
      <c r="R216" s="2">
        <v>533051</v>
      </c>
      <c r="S216" s="2">
        <v>0</v>
      </c>
    </row>
    <row r="217" spans="1:20" x14ac:dyDescent="0.25">
      <c r="A217" s="2">
        <v>109420803</v>
      </c>
      <c r="B217" s="2" t="s">
        <v>231</v>
      </c>
      <c r="C217" s="2" t="s">
        <v>613</v>
      </c>
      <c r="F217" s="2">
        <v>1</v>
      </c>
      <c r="G217" s="2" t="s">
        <v>662</v>
      </c>
      <c r="H217" s="2">
        <v>349725.37</v>
      </c>
      <c r="I217" s="2">
        <v>0</v>
      </c>
      <c r="J217" s="2">
        <v>1041259</v>
      </c>
      <c r="K217" s="2">
        <v>17263888</v>
      </c>
      <c r="L217" s="2">
        <v>1390984</v>
      </c>
      <c r="M217" s="2">
        <v>8.7632608413696289</v>
      </c>
      <c r="N217" s="2">
        <v>2589652</v>
      </c>
      <c r="O217" s="2">
        <v>97680</v>
      </c>
      <c r="P217" s="2">
        <v>3.9197871685028076</v>
      </c>
      <c r="Q217" s="2">
        <v>501516</v>
      </c>
      <c r="R217" s="2">
        <v>316059</v>
      </c>
      <c r="S217" s="2">
        <v>267811.96875</v>
      </c>
      <c r="T217" s="2">
        <v>22.189926147460938</v>
      </c>
    </row>
    <row r="218" spans="1:20" x14ac:dyDescent="0.25">
      <c r="A218" s="2">
        <v>109422303</v>
      </c>
      <c r="B218" s="2" t="s">
        <v>232</v>
      </c>
      <c r="C218" s="2" t="s">
        <v>613</v>
      </c>
      <c r="F218" s="2">
        <v>1</v>
      </c>
      <c r="G218" s="2" t="s">
        <v>662</v>
      </c>
      <c r="H218" s="2">
        <v>172790.65</v>
      </c>
      <c r="I218" s="2">
        <v>0</v>
      </c>
      <c r="J218" s="2">
        <v>651702</v>
      </c>
      <c r="K218" s="2">
        <v>10685403</v>
      </c>
      <c r="L218" s="2">
        <v>824493</v>
      </c>
      <c r="M218" s="2">
        <v>8.3612260818481445</v>
      </c>
      <c r="N218" s="2">
        <v>1108937</v>
      </c>
      <c r="O218" s="2">
        <v>38409</v>
      </c>
      <c r="P218" s="2">
        <v>3.5878558158874512</v>
      </c>
      <c r="Q218" s="2">
        <v>246106</v>
      </c>
      <c r="R218" s="2">
        <v>0</v>
      </c>
      <c r="S218" s="2">
        <v>86612.65625</v>
      </c>
      <c r="T218" s="2">
        <v>26.461183547973633</v>
      </c>
    </row>
    <row r="219" spans="1:20" x14ac:dyDescent="0.25">
      <c r="A219" s="2">
        <v>109426003</v>
      </c>
      <c r="B219" s="2" t="s">
        <v>233</v>
      </c>
      <c r="C219" s="2" t="s">
        <v>613</v>
      </c>
      <c r="F219" s="2">
        <v>1</v>
      </c>
      <c r="G219" s="2" t="s">
        <v>662</v>
      </c>
      <c r="H219" s="2">
        <v>81135.070000000007</v>
      </c>
      <c r="I219" s="2">
        <v>0</v>
      </c>
      <c r="J219" s="2">
        <v>34701</v>
      </c>
      <c r="K219" s="2">
        <v>6386619</v>
      </c>
      <c r="L219" s="2">
        <v>115836</v>
      </c>
      <c r="M219" s="2">
        <v>1.8472334146499634</v>
      </c>
      <c r="N219" s="2">
        <v>709428</v>
      </c>
      <c r="O219" s="2">
        <v>20787</v>
      </c>
      <c r="P219" s="2">
        <v>3.0185539722442627</v>
      </c>
      <c r="Q219" s="2">
        <v>163416</v>
      </c>
      <c r="R219" s="2">
        <v>202439</v>
      </c>
      <c r="S219" s="2">
        <v>120550.640625</v>
      </c>
      <c r="T219" s="2">
        <v>34.456111907958984</v>
      </c>
    </row>
    <row r="220" spans="1:20" x14ac:dyDescent="0.25">
      <c r="A220" s="2">
        <v>109426303</v>
      </c>
      <c r="B220" s="2" t="s">
        <v>234</v>
      </c>
      <c r="C220" s="2" t="s">
        <v>613</v>
      </c>
      <c r="F220" s="2">
        <v>1</v>
      </c>
      <c r="G220" s="2" t="s">
        <v>662</v>
      </c>
      <c r="H220" s="2">
        <v>122375.77</v>
      </c>
      <c r="I220" s="2">
        <v>0</v>
      </c>
      <c r="J220" s="2">
        <v>814892</v>
      </c>
      <c r="K220" s="2">
        <v>9449001</v>
      </c>
      <c r="L220" s="2">
        <v>937268</v>
      </c>
      <c r="M220" s="2">
        <v>11.011482238769531</v>
      </c>
      <c r="N220" s="2">
        <v>975249</v>
      </c>
      <c r="O220" s="2">
        <v>37437</v>
      </c>
      <c r="P220" s="2">
        <v>3.9919514656066895</v>
      </c>
      <c r="Q220" s="2">
        <v>212104</v>
      </c>
      <c r="R220" s="2">
        <v>0</v>
      </c>
      <c r="S220" s="2">
        <v>78535.78125</v>
      </c>
      <c r="T220" s="2">
        <v>21.705165863037109</v>
      </c>
    </row>
    <row r="221" spans="1:20" x14ac:dyDescent="0.25">
      <c r="A221" s="2">
        <v>109427503</v>
      </c>
      <c r="B221" s="2" t="s">
        <v>235</v>
      </c>
      <c r="C221" s="2" t="s">
        <v>613</v>
      </c>
      <c r="F221" s="2">
        <v>1</v>
      </c>
      <c r="G221" s="2" t="s">
        <v>662</v>
      </c>
      <c r="H221" s="2">
        <v>149176.14000000001</v>
      </c>
      <c r="I221" s="2">
        <v>0</v>
      </c>
      <c r="J221" s="2">
        <v>397266</v>
      </c>
      <c r="K221" s="2">
        <v>8401710</v>
      </c>
      <c r="L221" s="2">
        <v>546442</v>
      </c>
      <c r="M221" s="2">
        <v>6.9563760757446289</v>
      </c>
      <c r="N221" s="2">
        <v>875903</v>
      </c>
      <c r="O221" s="2">
        <v>31852</v>
      </c>
      <c r="P221" s="2">
        <v>3.7737057209014893</v>
      </c>
      <c r="Q221" s="2">
        <v>185322</v>
      </c>
      <c r="R221" s="2">
        <v>0</v>
      </c>
      <c r="S221" s="2">
        <v>176248.28125</v>
      </c>
      <c r="T221" s="2">
        <v>32.437763214111328</v>
      </c>
    </row>
    <row r="222" spans="1:20" x14ac:dyDescent="0.25">
      <c r="A222" s="2">
        <v>109530304</v>
      </c>
      <c r="B222" s="2" t="s">
        <v>236</v>
      </c>
      <c r="C222" s="2" t="s">
        <v>614</v>
      </c>
      <c r="F222" s="2">
        <v>1</v>
      </c>
      <c r="G222" s="2" t="s">
        <v>662</v>
      </c>
      <c r="H222" s="2">
        <v>29969.06</v>
      </c>
      <c r="I222" s="2">
        <v>1192</v>
      </c>
      <c r="J222" s="2">
        <v>0</v>
      </c>
      <c r="K222" s="2">
        <v>1779795</v>
      </c>
      <c r="L222" s="2">
        <v>31161</v>
      </c>
      <c r="M222" s="2">
        <v>1.7820196151733398</v>
      </c>
      <c r="N222" s="2">
        <v>158224</v>
      </c>
      <c r="O222" s="2">
        <v>2529</v>
      </c>
      <c r="P222" s="2">
        <v>1.6243295669555664</v>
      </c>
      <c r="Q222" s="2">
        <v>34565</v>
      </c>
      <c r="R222" s="2">
        <v>0</v>
      </c>
      <c r="S222" s="2">
        <v>20221.099609375</v>
      </c>
      <c r="T222" s="2">
        <v>52.172710418701172</v>
      </c>
    </row>
    <row r="223" spans="1:20" x14ac:dyDescent="0.25">
      <c r="A223" s="2">
        <v>109531304</v>
      </c>
      <c r="B223" s="2" t="s">
        <v>237</v>
      </c>
      <c r="C223" s="2" t="s">
        <v>614</v>
      </c>
      <c r="F223" s="2">
        <v>1</v>
      </c>
      <c r="G223" s="2" t="s">
        <v>662</v>
      </c>
      <c r="H223" s="2">
        <v>91447.82</v>
      </c>
      <c r="I223" s="2">
        <v>0</v>
      </c>
      <c r="J223" s="2">
        <v>284189</v>
      </c>
      <c r="K223" s="2">
        <v>5436050</v>
      </c>
      <c r="L223" s="2">
        <v>375637</v>
      </c>
      <c r="M223" s="2">
        <v>7.4230504035949707</v>
      </c>
      <c r="N223" s="2">
        <v>677100</v>
      </c>
      <c r="O223" s="2">
        <v>18674</v>
      </c>
      <c r="P223" s="2">
        <v>2.8361577987670898</v>
      </c>
      <c r="Q223" s="2">
        <v>133604</v>
      </c>
      <c r="R223" s="2">
        <v>125243</v>
      </c>
      <c r="S223" s="2">
        <v>199790.875</v>
      </c>
      <c r="T223" s="2">
        <v>32.135944366455078</v>
      </c>
    </row>
    <row r="224" spans="1:20" x14ac:dyDescent="0.25">
      <c r="A224" s="2">
        <v>109532804</v>
      </c>
      <c r="B224" s="2" t="s">
        <v>238</v>
      </c>
      <c r="C224" s="2" t="s">
        <v>614</v>
      </c>
      <c r="F224" s="2">
        <v>1</v>
      </c>
      <c r="G224" s="2" t="s">
        <v>662</v>
      </c>
      <c r="H224" s="2">
        <v>76245.070000000007</v>
      </c>
      <c r="I224" s="2">
        <v>0</v>
      </c>
      <c r="J224" s="2">
        <v>134352</v>
      </c>
      <c r="K224" s="2">
        <v>3057573</v>
      </c>
      <c r="L224" s="2">
        <v>210597</v>
      </c>
      <c r="M224" s="2">
        <v>7.3972172737121582</v>
      </c>
      <c r="N224" s="2">
        <v>316186</v>
      </c>
      <c r="O224" s="2">
        <v>2620</v>
      </c>
      <c r="P224" s="2">
        <v>0.83554977178573608</v>
      </c>
      <c r="Q224" s="2">
        <v>53981</v>
      </c>
      <c r="R224" s="2">
        <v>0</v>
      </c>
      <c r="S224" s="2">
        <v>179528.921875</v>
      </c>
      <c r="T224" s="2">
        <v>38.146106719970703</v>
      </c>
    </row>
    <row r="225" spans="1:20" x14ac:dyDescent="0.25">
      <c r="A225" s="2">
        <v>109535504</v>
      </c>
      <c r="B225" s="2" t="s">
        <v>239</v>
      </c>
      <c r="C225" s="2" t="s">
        <v>614</v>
      </c>
      <c r="F225" s="2">
        <v>1</v>
      </c>
      <c r="G225" s="2" t="s">
        <v>662</v>
      </c>
      <c r="H225" s="2">
        <v>82546.5</v>
      </c>
      <c r="I225" s="2">
        <v>0</v>
      </c>
      <c r="J225" s="2">
        <v>11368</v>
      </c>
      <c r="K225" s="2">
        <v>5110866</v>
      </c>
      <c r="L225" s="2">
        <v>93915</v>
      </c>
      <c r="M225" s="2">
        <v>1.8719537258148193</v>
      </c>
      <c r="N225" s="2">
        <v>529180</v>
      </c>
      <c r="O225" s="2">
        <v>13352</v>
      </c>
      <c r="P225" s="2">
        <v>2.5884597301483154</v>
      </c>
      <c r="Q225" s="2">
        <v>114077</v>
      </c>
      <c r="R225" s="2">
        <v>40177</v>
      </c>
      <c r="S225" s="2">
        <v>154158.15625</v>
      </c>
      <c r="T225" s="2">
        <v>39.551769256591797</v>
      </c>
    </row>
    <row r="226" spans="1:20" x14ac:dyDescent="0.25">
      <c r="A226" s="2">
        <v>109537504</v>
      </c>
      <c r="B226" s="2" t="s">
        <v>240</v>
      </c>
      <c r="C226" s="2" t="s">
        <v>614</v>
      </c>
      <c r="F226" s="2">
        <v>1</v>
      </c>
      <c r="G226" s="2" t="s">
        <v>662</v>
      </c>
      <c r="H226" s="2">
        <v>81886.5</v>
      </c>
      <c r="I226" s="2">
        <v>0</v>
      </c>
      <c r="J226" s="2">
        <v>131176</v>
      </c>
      <c r="K226" s="2">
        <v>4564610</v>
      </c>
      <c r="L226" s="2">
        <v>213063</v>
      </c>
      <c r="M226" s="2">
        <v>4.8962588310241699</v>
      </c>
      <c r="N226" s="2">
        <v>458787</v>
      </c>
      <c r="O226" s="2">
        <v>15926</v>
      </c>
      <c r="P226" s="2">
        <v>3.5961623191833496</v>
      </c>
      <c r="Q226" s="2">
        <v>107942</v>
      </c>
      <c r="R226" s="2">
        <v>0</v>
      </c>
      <c r="S226" s="2">
        <v>210783.5</v>
      </c>
      <c r="T226" s="2">
        <v>44.660648345947266</v>
      </c>
    </row>
    <row r="227" spans="1:20" x14ac:dyDescent="0.25">
      <c r="A227" s="2">
        <v>110141003</v>
      </c>
      <c r="B227" s="2" t="s">
        <v>241</v>
      </c>
      <c r="C227" s="2" t="s">
        <v>615</v>
      </c>
      <c r="F227" s="2">
        <v>1</v>
      </c>
      <c r="G227" s="2" t="s">
        <v>662</v>
      </c>
      <c r="H227" s="2">
        <v>173639.3</v>
      </c>
      <c r="I227" s="2">
        <v>297290</v>
      </c>
      <c r="J227" s="2">
        <v>0</v>
      </c>
      <c r="K227" s="2">
        <v>10139138</v>
      </c>
      <c r="L227" s="2">
        <v>470929</v>
      </c>
      <c r="M227" s="2">
        <v>4.8709020614624023</v>
      </c>
      <c r="N227" s="2">
        <v>1614908</v>
      </c>
      <c r="O227" s="2">
        <v>63577</v>
      </c>
      <c r="P227" s="2">
        <v>4.0982227325439453</v>
      </c>
      <c r="Q227" s="2">
        <v>310813</v>
      </c>
      <c r="R227" s="2">
        <v>46089</v>
      </c>
      <c r="S227" s="2">
        <v>280546.34375</v>
      </c>
      <c r="T227" s="2">
        <v>18.142274856567383</v>
      </c>
    </row>
    <row r="228" spans="1:20" x14ac:dyDescent="0.25">
      <c r="A228" s="2">
        <v>110141103</v>
      </c>
      <c r="B228" s="2" t="s">
        <v>242</v>
      </c>
      <c r="C228" s="2" t="s">
        <v>615</v>
      </c>
      <c r="F228" s="2">
        <v>1</v>
      </c>
      <c r="G228" s="2" t="s">
        <v>662</v>
      </c>
      <c r="H228" s="2">
        <v>215663.19</v>
      </c>
      <c r="I228" s="2">
        <v>0</v>
      </c>
      <c r="J228" s="2">
        <v>105209</v>
      </c>
      <c r="K228" s="2">
        <v>10575554</v>
      </c>
      <c r="L228" s="2">
        <v>320872</v>
      </c>
      <c r="M228" s="2">
        <v>3.1290292739868164</v>
      </c>
      <c r="N228" s="2">
        <v>2235477</v>
      </c>
      <c r="O228" s="2">
        <v>81491</v>
      </c>
      <c r="P228" s="2">
        <v>3.7832651138305664</v>
      </c>
      <c r="Q228" s="2">
        <v>408961</v>
      </c>
      <c r="R228" s="2">
        <v>21542</v>
      </c>
      <c r="S228" s="2">
        <v>324705.75</v>
      </c>
      <c r="T228" s="2">
        <v>9.4600658416748047</v>
      </c>
    </row>
    <row r="229" spans="1:20" x14ac:dyDescent="0.25">
      <c r="A229" s="2">
        <v>110141607</v>
      </c>
      <c r="B229" s="2" t="s">
        <v>243</v>
      </c>
      <c r="C229" s="2" t="s">
        <v>615</v>
      </c>
      <c r="F229" s="2">
        <v>2</v>
      </c>
      <c r="G229" s="2" t="s">
        <v>663</v>
      </c>
      <c r="H229" s="2">
        <v>0</v>
      </c>
      <c r="I229" s="2">
        <v>0</v>
      </c>
      <c r="J229" s="2">
        <v>0</v>
      </c>
      <c r="K229" s="2">
        <v>0</v>
      </c>
      <c r="L229" s="2">
        <v>0</v>
      </c>
      <c r="M229" s="2">
        <v>0</v>
      </c>
      <c r="N229" s="2">
        <v>0</v>
      </c>
      <c r="O229" s="2">
        <v>0</v>
      </c>
      <c r="P229" s="2">
        <v>0</v>
      </c>
      <c r="Q229" s="2">
        <v>0</v>
      </c>
      <c r="R229" s="2">
        <v>734931</v>
      </c>
      <c r="S229" s="2">
        <v>0</v>
      </c>
    </row>
    <row r="230" spans="1:20" x14ac:dyDescent="0.25">
      <c r="A230" s="2">
        <v>110147003</v>
      </c>
      <c r="B230" s="2" t="s">
        <v>244</v>
      </c>
      <c r="C230" s="2" t="s">
        <v>615</v>
      </c>
      <c r="F230" s="2">
        <v>1</v>
      </c>
      <c r="G230" s="2" t="s">
        <v>662</v>
      </c>
      <c r="H230" s="2">
        <v>185334.89</v>
      </c>
      <c r="I230" s="2">
        <v>0</v>
      </c>
      <c r="J230" s="2">
        <v>482353</v>
      </c>
      <c r="K230" s="2">
        <v>7435637</v>
      </c>
      <c r="L230" s="2">
        <v>667688</v>
      </c>
      <c r="M230" s="2">
        <v>9.8654403686523438</v>
      </c>
      <c r="N230" s="2">
        <v>1105370</v>
      </c>
      <c r="O230" s="2">
        <v>32992</v>
      </c>
      <c r="P230" s="2">
        <v>3.0765271186828613</v>
      </c>
      <c r="Q230" s="2">
        <v>193434</v>
      </c>
      <c r="R230" s="2">
        <v>0</v>
      </c>
      <c r="S230" s="2">
        <v>31941.19921875</v>
      </c>
      <c r="T230" s="2">
        <v>2.299095630645752</v>
      </c>
    </row>
    <row r="231" spans="1:20" x14ac:dyDescent="0.25">
      <c r="A231" s="2">
        <v>110148002</v>
      </c>
      <c r="B231" s="2" t="s">
        <v>245</v>
      </c>
      <c r="C231" s="2" t="s">
        <v>615</v>
      </c>
      <c r="F231" s="2">
        <v>1</v>
      </c>
      <c r="G231" s="2" t="s">
        <v>662</v>
      </c>
      <c r="H231" s="2">
        <v>609206.43000000005</v>
      </c>
      <c r="I231" s="2">
        <v>0</v>
      </c>
      <c r="J231" s="2">
        <v>0</v>
      </c>
      <c r="K231" s="2">
        <v>13100777</v>
      </c>
      <c r="L231" s="2">
        <v>609206</v>
      </c>
      <c r="M231" s="2">
        <v>4.8769364356994629</v>
      </c>
      <c r="N231" s="2">
        <v>3603769</v>
      </c>
      <c r="O231" s="2">
        <v>66739</v>
      </c>
      <c r="P231" s="2">
        <v>1.886865496635437</v>
      </c>
      <c r="Q231" s="2">
        <v>310013</v>
      </c>
      <c r="R231" s="2">
        <v>319205</v>
      </c>
      <c r="S231" s="2">
        <v>508079.15625</v>
      </c>
      <c r="T231" s="2">
        <v>8.827754020690918</v>
      </c>
    </row>
    <row r="232" spans="1:20" x14ac:dyDescent="0.25">
      <c r="A232" s="2">
        <v>110171003</v>
      </c>
      <c r="B232" s="2" t="s">
        <v>246</v>
      </c>
      <c r="C232" s="2" t="s">
        <v>602</v>
      </c>
      <c r="F232" s="2">
        <v>1</v>
      </c>
      <c r="G232" s="2" t="s">
        <v>662</v>
      </c>
      <c r="H232" s="2">
        <v>310536.68</v>
      </c>
      <c r="I232" s="2">
        <v>0</v>
      </c>
      <c r="J232" s="2">
        <v>572228</v>
      </c>
      <c r="K232" s="2">
        <v>16102641</v>
      </c>
      <c r="L232" s="2">
        <v>882765</v>
      </c>
      <c r="M232" s="2">
        <v>5.8000802993774414</v>
      </c>
      <c r="N232" s="2">
        <v>2277614</v>
      </c>
      <c r="O232" s="2">
        <v>83511</v>
      </c>
      <c r="P232" s="2">
        <v>3.8061568737030029</v>
      </c>
      <c r="Q232" s="2">
        <v>471734</v>
      </c>
      <c r="R232" s="2">
        <v>0</v>
      </c>
      <c r="S232" s="2">
        <v>486408.15625</v>
      </c>
      <c r="T232" s="2">
        <v>26.0198974609375</v>
      </c>
    </row>
    <row r="233" spans="1:20" x14ac:dyDescent="0.25">
      <c r="A233" s="2">
        <v>110171607</v>
      </c>
      <c r="B233" s="2" t="s">
        <v>247</v>
      </c>
      <c r="C233" s="2" t="s">
        <v>602</v>
      </c>
      <c r="F233" s="2">
        <v>2</v>
      </c>
      <c r="G233" s="2" t="s">
        <v>663</v>
      </c>
      <c r="H233" s="2">
        <v>0</v>
      </c>
      <c r="I233" s="2">
        <v>0</v>
      </c>
      <c r="J233" s="2">
        <v>0</v>
      </c>
      <c r="K233" s="2">
        <v>0</v>
      </c>
      <c r="L233" s="2">
        <v>0</v>
      </c>
      <c r="M233" s="2">
        <v>0</v>
      </c>
      <c r="N233" s="2">
        <v>0</v>
      </c>
      <c r="O233" s="2">
        <v>0</v>
      </c>
      <c r="P233" s="2">
        <v>0</v>
      </c>
      <c r="Q233" s="2">
        <v>0</v>
      </c>
      <c r="R233" s="2">
        <v>675980</v>
      </c>
      <c r="S233" s="2">
        <v>0</v>
      </c>
    </row>
    <row r="234" spans="1:20" x14ac:dyDescent="0.25">
      <c r="A234" s="2">
        <v>110171803</v>
      </c>
      <c r="B234" s="2" t="s">
        <v>248</v>
      </c>
      <c r="C234" s="2" t="s">
        <v>602</v>
      </c>
      <c r="F234" s="2">
        <v>1</v>
      </c>
      <c r="G234" s="2" t="s">
        <v>662</v>
      </c>
      <c r="H234" s="2">
        <v>152917.63</v>
      </c>
      <c r="I234" s="2">
        <v>0</v>
      </c>
      <c r="J234" s="2">
        <v>458554</v>
      </c>
      <c r="K234" s="2">
        <v>9320740</v>
      </c>
      <c r="L234" s="2">
        <v>611472</v>
      </c>
      <c r="M234" s="2">
        <v>7.0209345817565918</v>
      </c>
      <c r="N234" s="2">
        <v>970706</v>
      </c>
      <c r="O234" s="2">
        <v>32959</v>
      </c>
      <c r="P234" s="2">
        <v>3.5147006511688232</v>
      </c>
      <c r="Q234" s="2">
        <v>224051</v>
      </c>
      <c r="R234" s="2">
        <v>0</v>
      </c>
      <c r="S234" s="2">
        <v>78116.890625</v>
      </c>
      <c r="T234" s="2">
        <v>30.002164840698242</v>
      </c>
    </row>
    <row r="235" spans="1:20" x14ac:dyDescent="0.25">
      <c r="A235" s="2">
        <v>110173003</v>
      </c>
      <c r="B235" s="2" t="s">
        <v>249</v>
      </c>
      <c r="C235" s="2" t="s">
        <v>602</v>
      </c>
      <c r="F235" s="2">
        <v>1</v>
      </c>
      <c r="G235" s="2" t="s">
        <v>662</v>
      </c>
      <c r="H235" s="2">
        <v>109787.67</v>
      </c>
      <c r="I235" s="2">
        <v>0</v>
      </c>
      <c r="J235" s="2">
        <v>562476</v>
      </c>
      <c r="K235" s="2">
        <v>7254633</v>
      </c>
      <c r="L235" s="2">
        <v>672264</v>
      </c>
      <c r="M235" s="2">
        <v>10.213101387023926</v>
      </c>
      <c r="N235" s="2">
        <v>815276</v>
      </c>
      <c r="O235" s="2">
        <v>34108</v>
      </c>
      <c r="P235" s="2">
        <v>4.3662824630737305</v>
      </c>
      <c r="Q235" s="2">
        <v>175503</v>
      </c>
      <c r="R235" s="2">
        <v>0</v>
      </c>
      <c r="S235" s="2">
        <v>148361.359375</v>
      </c>
      <c r="T235" s="2">
        <v>25.1131591796875</v>
      </c>
    </row>
    <row r="236" spans="1:20" x14ac:dyDescent="0.25">
      <c r="A236" s="2">
        <v>110173504</v>
      </c>
      <c r="B236" s="2" t="s">
        <v>250</v>
      </c>
      <c r="C236" s="2" t="s">
        <v>602</v>
      </c>
      <c r="F236" s="2">
        <v>1</v>
      </c>
      <c r="G236" s="2" t="s">
        <v>662</v>
      </c>
      <c r="H236" s="2">
        <v>38740.36</v>
      </c>
      <c r="I236" s="2">
        <v>0</v>
      </c>
      <c r="J236" s="2">
        <v>0</v>
      </c>
      <c r="K236" s="2">
        <v>3075790</v>
      </c>
      <c r="L236" s="2">
        <v>38740</v>
      </c>
      <c r="M236" s="2">
        <v>1.2755799293518066</v>
      </c>
      <c r="N236" s="2">
        <v>310315</v>
      </c>
      <c r="O236" s="2">
        <v>8995</v>
      </c>
      <c r="P236" s="2">
        <v>2.9851984977722168</v>
      </c>
      <c r="Q236" s="2">
        <v>73268</v>
      </c>
      <c r="R236" s="2">
        <v>0</v>
      </c>
      <c r="S236" s="2">
        <v>50888.2890625</v>
      </c>
      <c r="T236" s="2">
        <v>37.496898651123047</v>
      </c>
    </row>
    <row r="237" spans="1:20" x14ac:dyDescent="0.25">
      <c r="A237" s="2">
        <v>110175003</v>
      </c>
      <c r="B237" s="2" t="s">
        <v>251</v>
      </c>
      <c r="C237" s="2" t="s">
        <v>602</v>
      </c>
      <c r="F237" s="2">
        <v>1</v>
      </c>
      <c r="G237" s="2" t="s">
        <v>662</v>
      </c>
      <c r="H237" s="2">
        <v>98105.47</v>
      </c>
      <c r="I237" s="2">
        <v>0</v>
      </c>
      <c r="J237" s="2">
        <v>367832</v>
      </c>
      <c r="K237" s="2">
        <v>8370853</v>
      </c>
      <c r="L237" s="2">
        <v>465937</v>
      </c>
      <c r="M237" s="2">
        <v>5.8942689895629883</v>
      </c>
      <c r="N237" s="2">
        <v>945358</v>
      </c>
      <c r="O237" s="2">
        <v>36102</v>
      </c>
      <c r="P237" s="2">
        <v>3.9704990386962891</v>
      </c>
      <c r="Q237" s="2">
        <v>216577</v>
      </c>
      <c r="R237" s="2">
        <v>0</v>
      </c>
      <c r="S237" s="2">
        <v>115005.25</v>
      </c>
      <c r="T237" s="2">
        <v>20.229269027709961</v>
      </c>
    </row>
    <row r="238" spans="1:20" x14ac:dyDescent="0.25">
      <c r="A238" s="2">
        <v>110177003</v>
      </c>
      <c r="B238" s="2" t="s">
        <v>252</v>
      </c>
      <c r="C238" s="2" t="s">
        <v>602</v>
      </c>
      <c r="F238" s="2">
        <v>1</v>
      </c>
      <c r="G238" s="2" t="s">
        <v>662</v>
      </c>
      <c r="H238" s="2">
        <v>243202.49</v>
      </c>
      <c r="I238" s="2">
        <v>0</v>
      </c>
      <c r="J238" s="2">
        <v>332685</v>
      </c>
      <c r="K238" s="2">
        <v>14408468</v>
      </c>
      <c r="L238" s="2">
        <v>575887</v>
      </c>
      <c r="M238" s="2">
        <v>4.1632647514343262</v>
      </c>
      <c r="N238" s="2">
        <v>1776508</v>
      </c>
      <c r="O238" s="2">
        <v>72487</v>
      </c>
      <c r="P238" s="2">
        <v>4.2538795471191406</v>
      </c>
      <c r="Q238" s="2">
        <v>349206</v>
      </c>
      <c r="R238" s="2">
        <v>0</v>
      </c>
      <c r="S238" s="2">
        <v>333359.03125</v>
      </c>
      <c r="T238" s="2">
        <v>23.755029678344727</v>
      </c>
    </row>
    <row r="239" spans="1:20" x14ac:dyDescent="0.25">
      <c r="A239" s="2">
        <v>110179003</v>
      </c>
      <c r="B239" s="2" t="s">
        <v>253</v>
      </c>
      <c r="C239" s="2" t="s">
        <v>602</v>
      </c>
      <c r="F239" s="2">
        <v>1</v>
      </c>
      <c r="G239" s="2" t="s">
        <v>662</v>
      </c>
      <c r="H239" s="2">
        <v>113986.66</v>
      </c>
      <c r="I239" s="2">
        <v>0</v>
      </c>
      <c r="J239" s="2">
        <v>653552</v>
      </c>
      <c r="K239" s="2">
        <v>9339657</v>
      </c>
      <c r="L239" s="2">
        <v>767539</v>
      </c>
      <c r="M239" s="2">
        <v>8.9539012908935547</v>
      </c>
      <c r="N239" s="2">
        <v>1103090</v>
      </c>
      <c r="O239" s="2">
        <v>49271</v>
      </c>
      <c r="P239" s="2">
        <v>4.6754708290100098</v>
      </c>
      <c r="Q239" s="2">
        <v>237979</v>
      </c>
      <c r="R239" s="2">
        <v>0</v>
      </c>
      <c r="S239" s="2">
        <v>165027.40625</v>
      </c>
      <c r="T239" s="2">
        <v>32.238044738769531</v>
      </c>
    </row>
    <row r="240" spans="1:20" x14ac:dyDescent="0.25">
      <c r="A240" s="2">
        <v>110183602</v>
      </c>
      <c r="B240" s="2" t="s">
        <v>254</v>
      </c>
      <c r="C240" s="2" t="s">
        <v>616</v>
      </c>
      <c r="F240" s="2">
        <v>1</v>
      </c>
      <c r="G240" s="2" t="s">
        <v>662</v>
      </c>
      <c r="H240" s="2">
        <v>449667.72</v>
      </c>
      <c r="I240" s="2">
        <v>0</v>
      </c>
      <c r="J240" s="2">
        <v>1052113</v>
      </c>
      <c r="K240" s="2">
        <v>25458419</v>
      </c>
      <c r="L240" s="2">
        <v>1501781</v>
      </c>
      <c r="M240" s="2">
        <v>6.2687468528747559</v>
      </c>
      <c r="N240" s="2">
        <v>4122605</v>
      </c>
      <c r="O240" s="2">
        <v>118178</v>
      </c>
      <c r="P240" s="2">
        <v>2.9511837959289551</v>
      </c>
      <c r="Q240" s="2">
        <v>770674</v>
      </c>
      <c r="R240" s="2">
        <v>0</v>
      </c>
      <c r="S240" s="2">
        <v>788463.1875</v>
      </c>
      <c r="T240" s="2">
        <v>8.5284719467163086</v>
      </c>
    </row>
    <row r="241" spans="1:20" x14ac:dyDescent="0.25">
      <c r="A241" s="2">
        <v>110183707</v>
      </c>
      <c r="B241" s="2" t="s">
        <v>255</v>
      </c>
      <c r="C241" s="2" t="s">
        <v>616</v>
      </c>
      <c r="F241" s="2">
        <v>2</v>
      </c>
      <c r="G241" s="2" t="s">
        <v>663</v>
      </c>
      <c r="H241" s="2">
        <v>0</v>
      </c>
      <c r="I241" s="2">
        <v>0</v>
      </c>
      <c r="J241" s="2">
        <v>0</v>
      </c>
      <c r="K241" s="2">
        <v>0</v>
      </c>
      <c r="L241" s="2">
        <v>0</v>
      </c>
      <c r="M241" s="2">
        <v>0</v>
      </c>
      <c r="N241" s="2">
        <v>0</v>
      </c>
      <c r="O241" s="2">
        <v>0</v>
      </c>
      <c r="P241" s="2">
        <v>0</v>
      </c>
      <c r="Q241" s="2">
        <v>0</v>
      </c>
      <c r="R241" s="2">
        <v>801905</v>
      </c>
      <c r="S241" s="2">
        <v>0</v>
      </c>
    </row>
    <row r="242" spans="1:20" x14ac:dyDescent="0.25">
      <c r="A242" s="2">
        <v>111291304</v>
      </c>
      <c r="B242" s="2" t="s">
        <v>256</v>
      </c>
      <c r="C242" s="2" t="s">
        <v>617</v>
      </c>
      <c r="F242" s="2">
        <v>1</v>
      </c>
      <c r="G242" s="2" t="s">
        <v>662</v>
      </c>
      <c r="H242" s="2">
        <v>114161.69</v>
      </c>
      <c r="I242" s="2">
        <v>0</v>
      </c>
      <c r="J242" s="2">
        <v>302214</v>
      </c>
      <c r="K242" s="2">
        <v>6850726</v>
      </c>
      <c r="L242" s="2">
        <v>416376</v>
      </c>
      <c r="M242" s="2">
        <v>6.4711432456970215</v>
      </c>
      <c r="N242" s="2">
        <v>722072</v>
      </c>
      <c r="O242" s="2">
        <v>19989</v>
      </c>
      <c r="P242" s="2">
        <v>2.8470993041992188</v>
      </c>
      <c r="Q242" s="2">
        <v>160440</v>
      </c>
      <c r="R242" s="2">
        <v>0</v>
      </c>
      <c r="S242" s="2">
        <v>196473.390625</v>
      </c>
      <c r="T242" s="2">
        <v>18.310754776000977</v>
      </c>
    </row>
    <row r="243" spans="1:20" x14ac:dyDescent="0.25">
      <c r="A243" s="2">
        <v>111292304</v>
      </c>
      <c r="B243" s="2" t="s">
        <v>257</v>
      </c>
      <c r="C243" s="2" t="s">
        <v>617</v>
      </c>
      <c r="F243" s="2">
        <v>1</v>
      </c>
      <c r="G243" s="2" t="s">
        <v>662</v>
      </c>
      <c r="H243" s="2">
        <v>49733.43</v>
      </c>
      <c r="I243" s="2">
        <v>0</v>
      </c>
      <c r="J243" s="2">
        <v>0</v>
      </c>
      <c r="K243" s="2">
        <v>3311401</v>
      </c>
      <c r="L243" s="2">
        <v>49733</v>
      </c>
      <c r="M243" s="2">
        <v>1.5247719287872314</v>
      </c>
      <c r="N243" s="2">
        <v>333603</v>
      </c>
      <c r="O243" s="2">
        <v>5486</v>
      </c>
      <c r="P243" s="2">
        <v>1.6719645261764526</v>
      </c>
      <c r="Q243" s="2">
        <v>76499</v>
      </c>
      <c r="R243" s="2">
        <v>0</v>
      </c>
      <c r="S243" s="2">
        <v>126239.53125</v>
      </c>
      <c r="T243" s="2">
        <v>33.183231353759766</v>
      </c>
    </row>
    <row r="244" spans="1:20" x14ac:dyDescent="0.25">
      <c r="A244" s="2">
        <v>111292507</v>
      </c>
      <c r="B244" s="2" t="s">
        <v>258</v>
      </c>
      <c r="C244" s="2" t="s">
        <v>617</v>
      </c>
      <c r="F244" s="2">
        <v>2</v>
      </c>
      <c r="G244" s="2" t="s">
        <v>663</v>
      </c>
      <c r="H244" s="2">
        <v>0</v>
      </c>
      <c r="I244" s="2">
        <v>0</v>
      </c>
      <c r="J244" s="2">
        <v>0</v>
      </c>
      <c r="K244" s="2">
        <v>0</v>
      </c>
      <c r="L244" s="2">
        <v>0</v>
      </c>
      <c r="M244" s="2">
        <v>0</v>
      </c>
      <c r="N244" s="2">
        <v>0</v>
      </c>
      <c r="O244" s="2">
        <v>0</v>
      </c>
      <c r="P244" s="2">
        <v>0</v>
      </c>
      <c r="Q244" s="2">
        <v>0</v>
      </c>
      <c r="R244" s="2">
        <v>227131</v>
      </c>
      <c r="S244" s="2">
        <v>0</v>
      </c>
    </row>
    <row r="245" spans="1:20" x14ac:dyDescent="0.25">
      <c r="A245" s="2">
        <v>111297504</v>
      </c>
      <c r="B245" s="2" t="s">
        <v>259</v>
      </c>
      <c r="C245" s="2" t="s">
        <v>617</v>
      </c>
      <c r="F245" s="2">
        <v>1</v>
      </c>
      <c r="G245" s="2" t="s">
        <v>662</v>
      </c>
      <c r="H245" s="2">
        <v>64180.92</v>
      </c>
      <c r="I245" s="2">
        <v>0</v>
      </c>
      <c r="J245" s="2">
        <v>277</v>
      </c>
      <c r="K245" s="2">
        <v>5034473</v>
      </c>
      <c r="L245" s="2">
        <v>64458</v>
      </c>
      <c r="M245" s="2">
        <v>1.2969377040863037</v>
      </c>
      <c r="N245" s="2">
        <v>581074</v>
      </c>
      <c r="O245" s="2">
        <v>17620</v>
      </c>
      <c r="P245" s="2">
        <v>3.1271407604217529</v>
      </c>
      <c r="Q245" s="2">
        <v>153038</v>
      </c>
      <c r="R245" s="2">
        <v>0</v>
      </c>
      <c r="S245" s="2">
        <v>178400.34375</v>
      </c>
      <c r="T245" s="2">
        <v>27.404270172119141</v>
      </c>
    </row>
    <row r="246" spans="1:20" x14ac:dyDescent="0.25">
      <c r="A246" s="2">
        <v>111312503</v>
      </c>
      <c r="B246" s="2" t="s">
        <v>260</v>
      </c>
      <c r="C246" s="2" t="s">
        <v>618</v>
      </c>
      <c r="F246" s="2">
        <v>1</v>
      </c>
      <c r="G246" s="2" t="s">
        <v>662</v>
      </c>
      <c r="H246" s="2">
        <v>162051.92000000001</v>
      </c>
      <c r="I246" s="2">
        <v>0</v>
      </c>
      <c r="J246" s="2">
        <v>689324</v>
      </c>
      <c r="K246" s="2">
        <v>10562373</v>
      </c>
      <c r="L246" s="2">
        <v>851376</v>
      </c>
      <c r="M246" s="2">
        <v>8.7671327590942383</v>
      </c>
      <c r="N246" s="2">
        <v>1770411</v>
      </c>
      <c r="O246" s="2">
        <v>46197</v>
      </c>
      <c r="P246" s="2">
        <v>2.6793076992034912</v>
      </c>
      <c r="Q246" s="2">
        <v>334138</v>
      </c>
      <c r="R246" s="2">
        <v>0</v>
      </c>
      <c r="S246" s="2">
        <v>158487.0625</v>
      </c>
      <c r="T246" s="2">
        <v>4.6371517181396484</v>
      </c>
    </row>
    <row r="247" spans="1:20" x14ac:dyDescent="0.25">
      <c r="A247" s="2">
        <v>111312607</v>
      </c>
      <c r="B247" s="2" t="s">
        <v>261</v>
      </c>
      <c r="C247" s="2" t="s">
        <v>618</v>
      </c>
      <c r="F247" s="2">
        <v>2</v>
      </c>
      <c r="G247" s="2" t="s">
        <v>663</v>
      </c>
      <c r="H247" s="2">
        <v>0</v>
      </c>
      <c r="I247" s="2">
        <v>0</v>
      </c>
      <c r="J247" s="2">
        <v>0</v>
      </c>
      <c r="K247" s="2">
        <v>0</v>
      </c>
      <c r="L247" s="2">
        <v>0</v>
      </c>
      <c r="M247" s="2">
        <v>0</v>
      </c>
      <c r="N247" s="2">
        <v>0</v>
      </c>
      <c r="O247" s="2">
        <v>0</v>
      </c>
      <c r="P247" s="2">
        <v>0</v>
      </c>
      <c r="Q247" s="2">
        <v>0</v>
      </c>
      <c r="R247" s="2">
        <v>496227</v>
      </c>
      <c r="S247" s="2">
        <v>0</v>
      </c>
    </row>
    <row r="248" spans="1:20" x14ac:dyDescent="0.25">
      <c r="A248" s="2">
        <v>111312804</v>
      </c>
      <c r="B248" s="2" t="s">
        <v>262</v>
      </c>
      <c r="C248" s="2" t="s">
        <v>618</v>
      </c>
      <c r="F248" s="2">
        <v>1</v>
      </c>
      <c r="G248" s="2" t="s">
        <v>662</v>
      </c>
      <c r="H248" s="2">
        <v>83780.039999999994</v>
      </c>
      <c r="I248" s="2">
        <v>0</v>
      </c>
      <c r="J248" s="2">
        <v>478055</v>
      </c>
      <c r="K248" s="2">
        <v>6340132</v>
      </c>
      <c r="L248" s="2">
        <v>561835</v>
      </c>
      <c r="M248" s="2">
        <v>9.7231931686401367</v>
      </c>
      <c r="N248" s="2">
        <v>644966</v>
      </c>
      <c r="O248" s="2">
        <v>18027</v>
      </c>
      <c r="P248" s="2">
        <v>2.8753993511199951</v>
      </c>
      <c r="Q248" s="2">
        <v>142555</v>
      </c>
      <c r="R248" s="2">
        <v>103937</v>
      </c>
      <c r="S248" s="2">
        <v>21581.451171875</v>
      </c>
      <c r="T248" s="2">
        <v>6.6450424194335938</v>
      </c>
    </row>
    <row r="249" spans="1:20" x14ac:dyDescent="0.25">
      <c r="A249" s="2">
        <v>111316003</v>
      </c>
      <c r="B249" s="2" t="s">
        <v>263</v>
      </c>
      <c r="C249" s="2" t="s">
        <v>618</v>
      </c>
      <c r="F249" s="2">
        <v>1</v>
      </c>
      <c r="G249" s="2" t="s">
        <v>662</v>
      </c>
      <c r="H249" s="2">
        <v>195028.5</v>
      </c>
      <c r="I249" s="2">
        <v>0</v>
      </c>
      <c r="J249" s="2">
        <v>618049</v>
      </c>
      <c r="K249" s="2">
        <v>11736440</v>
      </c>
      <c r="L249" s="2">
        <v>813078</v>
      </c>
      <c r="M249" s="2">
        <v>7.4434776306152344</v>
      </c>
      <c r="N249" s="2">
        <v>1219242</v>
      </c>
      <c r="O249" s="2">
        <v>37968</v>
      </c>
      <c r="P249" s="2">
        <v>3.2141568660736084</v>
      </c>
      <c r="Q249" s="2">
        <v>334502</v>
      </c>
      <c r="R249" s="2">
        <v>65308</v>
      </c>
      <c r="S249" s="2">
        <v>263841.5</v>
      </c>
      <c r="T249" s="2">
        <v>11.690912246704102</v>
      </c>
    </row>
    <row r="250" spans="1:20" x14ac:dyDescent="0.25">
      <c r="A250" s="2">
        <v>111317503</v>
      </c>
      <c r="B250" s="2" t="s">
        <v>264</v>
      </c>
      <c r="C250" s="2" t="s">
        <v>618</v>
      </c>
      <c r="F250" s="2">
        <v>1</v>
      </c>
      <c r="G250" s="2" t="s">
        <v>662</v>
      </c>
      <c r="H250" s="2">
        <v>95031.89</v>
      </c>
      <c r="I250" s="2">
        <v>0</v>
      </c>
      <c r="J250" s="2">
        <v>495837</v>
      </c>
      <c r="K250" s="2">
        <v>8494453</v>
      </c>
      <c r="L250" s="2">
        <v>590869</v>
      </c>
      <c r="M250" s="2">
        <v>7.4759626388549805</v>
      </c>
      <c r="N250" s="2">
        <v>915481</v>
      </c>
      <c r="O250" s="2">
        <v>22961</v>
      </c>
      <c r="P250" s="2">
        <v>2.5726034641265869</v>
      </c>
      <c r="Q250" s="2">
        <v>238273</v>
      </c>
      <c r="R250" s="2">
        <v>44382</v>
      </c>
      <c r="S250" s="2">
        <v>127812.65625</v>
      </c>
      <c r="T250" s="2">
        <v>16.75419807434082</v>
      </c>
    </row>
    <row r="251" spans="1:20" x14ac:dyDescent="0.25">
      <c r="A251" s="2">
        <v>111343603</v>
      </c>
      <c r="B251" s="2" t="s">
        <v>265</v>
      </c>
      <c r="C251" s="2" t="s">
        <v>619</v>
      </c>
      <c r="F251" s="2">
        <v>1</v>
      </c>
      <c r="G251" s="2" t="s">
        <v>662</v>
      </c>
      <c r="H251" s="2">
        <v>231392.67</v>
      </c>
      <c r="I251" s="2">
        <v>0</v>
      </c>
      <c r="J251" s="2">
        <v>318263</v>
      </c>
      <c r="K251" s="2">
        <v>12764340</v>
      </c>
      <c r="L251" s="2">
        <v>549656</v>
      </c>
      <c r="M251" s="2">
        <v>4.4999608993530273</v>
      </c>
      <c r="N251" s="2">
        <v>1968880</v>
      </c>
      <c r="O251" s="2">
        <v>27394</v>
      </c>
      <c r="P251" s="2">
        <v>1.4109810590744019</v>
      </c>
      <c r="Q251" s="2">
        <v>451696</v>
      </c>
      <c r="R251" s="2">
        <v>108927</v>
      </c>
      <c r="S251" s="2">
        <v>266124.65625</v>
      </c>
      <c r="T251" s="2">
        <v>8.1846513748168945</v>
      </c>
    </row>
    <row r="252" spans="1:20" x14ac:dyDescent="0.25">
      <c r="A252" s="2">
        <v>111444307</v>
      </c>
      <c r="B252" s="2" t="s">
        <v>266</v>
      </c>
      <c r="C252" s="2" t="s">
        <v>620</v>
      </c>
      <c r="F252" s="2">
        <v>2</v>
      </c>
      <c r="G252" s="2" t="s">
        <v>663</v>
      </c>
      <c r="H252" s="2">
        <v>0</v>
      </c>
      <c r="I252" s="2">
        <v>0</v>
      </c>
      <c r="J252" s="2">
        <v>0</v>
      </c>
      <c r="K252" s="2">
        <v>0</v>
      </c>
      <c r="L252" s="2">
        <v>0</v>
      </c>
      <c r="M252" s="2">
        <v>0</v>
      </c>
      <c r="N252" s="2">
        <v>0</v>
      </c>
      <c r="O252" s="2">
        <v>0</v>
      </c>
      <c r="P252" s="2">
        <v>0</v>
      </c>
      <c r="Q252" s="2">
        <v>0</v>
      </c>
      <c r="R252" s="2">
        <v>359915</v>
      </c>
      <c r="S252" s="2">
        <v>0</v>
      </c>
    </row>
    <row r="253" spans="1:20" x14ac:dyDescent="0.25">
      <c r="A253" s="2">
        <v>111444602</v>
      </c>
      <c r="B253" s="2" t="s">
        <v>267</v>
      </c>
      <c r="C253" s="2" t="s">
        <v>620</v>
      </c>
      <c r="F253" s="2">
        <v>1</v>
      </c>
      <c r="G253" s="2" t="s">
        <v>662</v>
      </c>
      <c r="H253" s="2">
        <v>572576.55000000005</v>
      </c>
      <c r="I253" s="2">
        <v>0</v>
      </c>
      <c r="J253" s="2">
        <v>3354912</v>
      </c>
      <c r="K253" s="2">
        <v>30380593</v>
      </c>
      <c r="L253" s="2">
        <v>3927489</v>
      </c>
      <c r="M253" s="2">
        <v>14.846987724304199</v>
      </c>
      <c r="N253" s="2">
        <v>4323808</v>
      </c>
      <c r="O253" s="2">
        <v>125728</v>
      </c>
      <c r="P253" s="2">
        <v>2.9948928356170654</v>
      </c>
      <c r="Q253" s="2">
        <v>968914</v>
      </c>
      <c r="R253" s="2">
        <v>0</v>
      </c>
      <c r="S253" s="2">
        <v>401889.21875</v>
      </c>
      <c r="T253" s="2">
        <v>12.077468872070313</v>
      </c>
    </row>
    <row r="254" spans="1:20" x14ac:dyDescent="0.25">
      <c r="A254" s="2">
        <v>112011103</v>
      </c>
      <c r="B254" s="2" t="s">
        <v>268</v>
      </c>
      <c r="C254" s="2" t="s">
        <v>621</v>
      </c>
      <c r="F254" s="2">
        <v>1</v>
      </c>
      <c r="G254" s="2" t="s">
        <v>662</v>
      </c>
      <c r="H254" s="2">
        <v>148160.82</v>
      </c>
      <c r="I254" s="2">
        <v>0</v>
      </c>
      <c r="J254" s="2">
        <v>785656</v>
      </c>
      <c r="K254" s="2">
        <v>8348503</v>
      </c>
      <c r="L254" s="2">
        <v>933817</v>
      </c>
      <c r="M254" s="2">
        <v>12.594154357910156</v>
      </c>
      <c r="N254" s="2">
        <v>1380957</v>
      </c>
      <c r="O254" s="2">
        <v>35858</v>
      </c>
      <c r="P254" s="2">
        <v>2.6658260822296143</v>
      </c>
      <c r="Q254" s="2">
        <v>330674</v>
      </c>
      <c r="R254" s="2">
        <v>82673</v>
      </c>
      <c r="S254" s="2">
        <v>395640.9375</v>
      </c>
      <c r="T254" s="2">
        <v>18.86737060546875</v>
      </c>
    </row>
    <row r="255" spans="1:20" x14ac:dyDescent="0.25">
      <c r="A255" s="2">
        <v>112011603</v>
      </c>
      <c r="B255" s="2" t="s">
        <v>269</v>
      </c>
      <c r="C255" s="2" t="s">
        <v>621</v>
      </c>
      <c r="F255" s="2">
        <v>1</v>
      </c>
      <c r="G255" s="2" t="s">
        <v>662</v>
      </c>
      <c r="H255" s="2">
        <v>411579.31</v>
      </c>
      <c r="I255" s="2">
        <v>351623</v>
      </c>
      <c r="J255" s="2">
        <v>2482461</v>
      </c>
      <c r="K255" s="2">
        <v>15379626</v>
      </c>
      <c r="L255" s="2">
        <v>3245663</v>
      </c>
      <c r="M255" s="2">
        <v>26.748580932617188</v>
      </c>
      <c r="N255" s="2">
        <v>2801059</v>
      </c>
      <c r="O255" s="2">
        <v>140519</v>
      </c>
      <c r="P255" s="2">
        <v>5.2815971374511719</v>
      </c>
      <c r="Q255" s="2">
        <v>573730</v>
      </c>
      <c r="R255" s="2">
        <v>199264</v>
      </c>
      <c r="S255" s="2">
        <v>513416.875</v>
      </c>
      <c r="T255" s="2">
        <v>18.602067947387695</v>
      </c>
    </row>
    <row r="256" spans="1:20" x14ac:dyDescent="0.25">
      <c r="A256" s="2">
        <v>112013054</v>
      </c>
      <c r="B256" s="2" t="s">
        <v>270</v>
      </c>
      <c r="C256" s="2" t="s">
        <v>621</v>
      </c>
      <c r="F256" s="2">
        <v>1</v>
      </c>
      <c r="G256" s="2" t="s">
        <v>662</v>
      </c>
      <c r="H256" s="2">
        <v>83442.25</v>
      </c>
      <c r="I256" s="2">
        <v>0</v>
      </c>
      <c r="J256" s="2">
        <v>204628</v>
      </c>
      <c r="K256" s="2">
        <v>4386763</v>
      </c>
      <c r="L256" s="2">
        <v>288070</v>
      </c>
      <c r="M256" s="2">
        <v>7.0283379554748535</v>
      </c>
      <c r="N256" s="2">
        <v>764312</v>
      </c>
      <c r="O256" s="2">
        <v>24456</v>
      </c>
      <c r="P256" s="2">
        <v>3.3055081367492676</v>
      </c>
      <c r="Q256" s="2">
        <v>147924</v>
      </c>
      <c r="R256" s="2">
        <v>18405</v>
      </c>
      <c r="S256" s="2">
        <v>277271.53125</v>
      </c>
      <c r="T256" s="2">
        <v>30.466964721679688</v>
      </c>
    </row>
    <row r="257" spans="1:20" x14ac:dyDescent="0.25">
      <c r="A257" s="2">
        <v>112013753</v>
      </c>
      <c r="B257" s="2" t="s">
        <v>271</v>
      </c>
      <c r="C257" s="2" t="s">
        <v>621</v>
      </c>
      <c r="F257" s="2">
        <v>1</v>
      </c>
      <c r="G257" s="2" t="s">
        <v>662</v>
      </c>
      <c r="H257" s="2">
        <v>262468.49</v>
      </c>
      <c r="I257" s="2">
        <v>0</v>
      </c>
      <c r="J257" s="2">
        <v>140682</v>
      </c>
      <c r="K257" s="2">
        <v>10262862</v>
      </c>
      <c r="L257" s="2">
        <v>403150</v>
      </c>
      <c r="M257" s="2">
        <v>4.0888619422912598</v>
      </c>
      <c r="N257" s="2">
        <v>2151375</v>
      </c>
      <c r="O257" s="2">
        <v>47550</v>
      </c>
      <c r="P257" s="2">
        <v>2.2601690292358398</v>
      </c>
      <c r="Q257" s="2">
        <v>298479</v>
      </c>
      <c r="R257" s="2">
        <v>317863</v>
      </c>
      <c r="S257" s="2">
        <v>689771.8125</v>
      </c>
      <c r="T257" s="2">
        <v>16.385782241821289</v>
      </c>
    </row>
    <row r="258" spans="1:20" x14ac:dyDescent="0.25">
      <c r="A258" s="2">
        <v>112015106</v>
      </c>
      <c r="B258" s="2" t="s">
        <v>272</v>
      </c>
      <c r="C258" s="2" t="s">
        <v>621</v>
      </c>
      <c r="F258" s="2">
        <v>2</v>
      </c>
      <c r="G258" s="2" t="s">
        <v>663</v>
      </c>
      <c r="H258" s="2">
        <v>0</v>
      </c>
      <c r="I258" s="2">
        <v>0</v>
      </c>
      <c r="J258" s="2">
        <v>0</v>
      </c>
      <c r="K258" s="2">
        <v>0</v>
      </c>
      <c r="L258" s="2">
        <v>0</v>
      </c>
      <c r="M258" s="2">
        <v>0</v>
      </c>
      <c r="N258" s="2">
        <v>0</v>
      </c>
      <c r="O258" s="2">
        <v>0</v>
      </c>
      <c r="P258" s="2">
        <v>0</v>
      </c>
      <c r="Q258" s="2">
        <v>0</v>
      </c>
      <c r="R258" s="2">
        <v>348777</v>
      </c>
      <c r="S258" s="2">
        <v>0</v>
      </c>
    </row>
    <row r="259" spans="1:20" x14ac:dyDescent="0.25">
      <c r="A259" s="2">
        <v>112015203</v>
      </c>
      <c r="B259" s="2" t="s">
        <v>273</v>
      </c>
      <c r="C259" s="2" t="s">
        <v>621</v>
      </c>
      <c r="F259" s="2">
        <v>1</v>
      </c>
      <c r="G259" s="2" t="s">
        <v>662</v>
      </c>
      <c r="H259" s="2">
        <v>150794.5</v>
      </c>
      <c r="I259" s="2">
        <v>15894</v>
      </c>
      <c r="J259" s="2">
        <v>711364</v>
      </c>
      <c r="K259" s="2">
        <v>8472884</v>
      </c>
      <c r="L259" s="2">
        <v>878053</v>
      </c>
      <c r="M259" s="2">
        <v>11.561192512512207</v>
      </c>
      <c r="N259" s="2">
        <v>1591411</v>
      </c>
      <c r="O259" s="2">
        <v>38496</v>
      </c>
      <c r="P259" s="2">
        <v>2.4789509773254395</v>
      </c>
      <c r="Q259" s="2">
        <v>312057</v>
      </c>
      <c r="R259" s="2">
        <v>74830</v>
      </c>
      <c r="S259" s="2">
        <v>348242.3125</v>
      </c>
      <c r="T259" s="2">
        <v>17.385507583618164</v>
      </c>
    </row>
    <row r="260" spans="1:20" x14ac:dyDescent="0.25">
      <c r="A260" s="2">
        <v>112018523</v>
      </c>
      <c r="B260" s="2" t="s">
        <v>274</v>
      </c>
      <c r="C260" s="2" t="s">
        <v>621</v>
      </c>
      <c r="F260" s="2">
        <v>1</v>
      </c>
      <c r="G260" s="2" t="s">
        <v>662</v>
      </c>
      <c r="H260" s="2">
        <v>233205.7</v>
      </c>
      <c r="I260" s="2">
        <v>396115</v>
      </c>
      <c r="J260" s="2">
        <v>1132576</v>
      </c>
      <c r="K260" s="2">
        <v>10200138</v>
      </c>
      <c r="L260" s="2">
        <v>1761897</v>
      </c>
      <c r="M260" s="2">
        <v>20.879907608032227</v>
      </c>
      <c r="N260" s="2">
        <v>1418984</v>
      </c>
      <c r="O260" s="2">
        <v>65687</v>
      </c>
      <c r="P260" s="2">
        <v>4.8538494110107422</v>
      </c>
      <c r="Q260" s="2">
        <v>268707</v>
      </c>
      <c r="R260" s="2">
        <v>113276</v>
      </c>
      <c r="S260" s="2">
        <v>246466.75</v>
      </c>
      <c r="T260" s="2">
        <v>13.494482040405273</v>
      </c>
    </row>
    <row r="261" spans="1:20" x14ac:dyDescent="0.25">
      <c r="A261" s="2">
        <v>112281302</v>
      </c>
      <c r="B261" s="2" t="s">
        <v>275</v>
      </c>
      <c r="C261" s="2" t="s">
        <v>622</v>
      </c>
      <c r="F261" s="2">
        <v>1</v>
      </c>
      <c r="G261" s="2" t="s">
        <v>662</v>
      </c>
      <c r="H261" s="2">
        <v>1000228.41</v>
      </c>
      <c r="I261" s="2">
        <v>0</v>
      </c>
      <c r="J261" s="2">
        <v>7440804</v>
      </c>
      <c r="K261" s="2">
        <v>37804414</v>
      </c>
      <c r="L261" s="2">
        <v>8441032</v>
      </c>
      <c r="M261" s="2">
        <v>28.746797561645508</v>
      </c>
      <c r="N261" s="2">
        <v>5678342</v>
      </c>
      <c r="O261" s="2">
        <v>252123</v>
      </c>
      <c r="P261" s="2">
        <v>4.6463847160339355</v>
      </c>
      <c r="Q261" s="2">
        <v>1128079</v>
      </c>
      <c r="R261" s="2">
        <v>0</v>
      </c>
      <c r="S261" s="2">
        <v>955811.125</v>
      </c>
      <c r="T261" s="2">
        <v>16.580181121826172</v>
      </c>
    </row>
    <row r="262" spans="1:20" x14ac:dyDescent="0.25">
      <c r="A262" s="2">
        <v>112282004</v>
      </c>
      <c r="B262" s="2" t="s">
        <v>276</v>
      </c>
      <c r="C262" s="2" t="s">
        <v>622</v>
      </c>
      <c r="F262" s="2">
        <v>1</v>
      </c>
      <c r="G262" s="2" t="s">
        <v>662</v>
      </c>
      <c r="H262" s="2">
        <v>41559.300000000003</v>
      </c>
      <c r="I262" s="2">
        <v>0</v>
      </c>
      <c r="J262" s="2">
        <v>76854</v>
      </c>
      <c r="K262" s="2">
        <v>2897319</v>
      </c>
      <c r="L262" s="2">
        <v>118413</v>
      </c>
      <c r="M262" s="2">
        <v>4.2611374855041504</v>
      </c>
      <c r="N262" s="2">
        <v>377102</v>
      </c>
      <c r="O262" s="2">
        <v>6101</v>
      </c>
      <c r="P262" s="2">
        <v>1.6444699764251709</v>
      </c>
      <c r="Q262" s="2">
        <v>76871</v>
      </c>
      <c r="R262" s="2">
        <v>0</v>
      </c>
      <c r="S262" s="2">
        <v>251266.78125</v>
      </c>
      <c r="T262" s="2">
        <v>36.133678436279297</v>
      </c>
    </row>
    <row r="263" spans="1:20" x14ac:dyDescent="0.25">
      <c r="A263" s="2">
        <v>112282307</v>
      </c>
      <c r="B263" s="2" t="s">
        <v>277</v>
      </c>
      <c r="C263" s="2" t="s">
        <v>622</v>
      </c>
      <c r="F263" s="2">
        <v>2</v>
      </c>
      <c r="G263" s="2" t="s">
        <v>663</v>
      </c>
      <c r="H263" s="2">
        <v>0</v>
      </c>
      <c r="I263" s="2">
        <v>0</v>
      </c>
      <c r="J263" s="2">
        <v>0</v>
      </c>
      <c r="K263" s="2">
        <v>0</v>
      </c>
      <c r="L263" s="2">
        <v>0</v>
      </c>
      <c r="M263" s="2">
        <v>0</v>
      </c>
      <c r="N263" s="2">
        <v>0</v>
      </c>
      <c r="O263" s="2">
        <v>0</v>
      </c>
      <c r="P263" s="2">
        <v>0</v>
      </c>
      <c r="Q263" s="2">
        <v>0</v>
      </c>
      <c r="R263" s="2">
        <v>1266437</v>
      </c>
      <c r="S263" s="2">
        <v>0</v>
      </c>
    </row>
    <row r="264" spans="1:20" x14ac:dyDescent="0.25">
      <c r="A264" s="2">
        <v>112283003</v>
      </c>
      <c r="B264" s="2" t="s">
        <v>278</v>
      </c>
      <c r="C264" s="2" t="s">
        <v>622</v>
      </c>
      <c r="F264" s="2">
        <v>1</v>
      </c>
      <c r="G264" s="2" t="s">
        <v>662</v>
      </c>
      <c r="H264" s="2">
        <v>241405.11</v>
      </c>
      <c r="I264" s="2">
        <v>0</v>
      </c>
      <c r="J264" s="2">
        <v>1809655</v>
      </c>
      <c r="K264" s="2">
        <v>10268724</v>
      </c>
      <c r="L264" s="2">
        <v>2051060</v>
      </c>
      <c r="M264" s="2">
        <v>24.959161758422852</v>
      </c>
      <c r="N264" s="2">
        <v>1678507</v>
      </c>
      <c r="O264" s="2">
        <v>55690</v>
      </c>
      <c r="P264" s="2">
        <v>3.4316871166229248</v>
      </c>
      <c r="Q264" s="2">
        <v>379241</v>
      </c>
      <c r="R264" s="2">
        <v>0</v>
      </c>
      <c r="S264" s="2">
        <v>82135.7890625</v>
      </c>
      <c r="T264" s="2">
        <v>15.468328475952148</v>
      </c>
    </row>
    <row r="265" spans="1:20" x14ac:dyDescent="0.25">
      <c r="A265" s="2">
        <v>112286003</v>
      </c>
      <c r="B265" s="2" t="s">
        <v>279</v>
      </c>
      <c r="C265" s="2" t="s">
        <v>622</v>
      </c>
      <c r="F265" s="2">
        <v>1</v>
      </c>
      <c r="G265" s="2" t="s">
        <v>662</v>
      </c>
      <c r="H265" s="2">
        <v>194148.85</v>
      </c>
      <c r="I265" s="2">
        <v>0</v>
      </c>
      <c r="J265" s="2">
        <v>564119</v>
      </c>
      <c r="K265" s="2">
        <v>10498808</v>
      </c>
      <c r="L265" s="2">
        <v>758268</v>
      </c>
      <c r="M265" s="2">
        <v>7.784660816192627</v>
      </c>
      <c r="N265" s="2">
        <v>1924401</v>
      </c>
      <c r="O265" s="2">
        <v>37222</v>
      </c>
      <c r="P265" s="2">
        <v>1.9723619222640991</v>
      </c>
      <c r="Q265" s="2">
        <v>361008</v>
      </c>
      <c r="R265" s="2">
        <v>0</v>
      </c>
      <c r="S265" s="2">
        <v>395274.375</v>
      </c>
      <c r="T265" s="2">
        <v>25.298255920410156</v>
      </c>
    </row>
    <row r="266" spans="1:20" x14ac:dyDescent="0.25">
      <c r="A266" s="2">
        <v>112289003</v>
      </c>
      <c r="B266" s="2" t="s">
        <v>280</v>
      </c>
      <c r="C266" s="2" t="s">
        <v>622</v>
      </c>
      <c r="F266" s="2">
        <v>1</v>
      </c>
      <c r="G266" s="2" t="s">
        <v>662</v>
      </c>
      <c r="H266" s="2">
        <v>443186.15</v>
      </c>
      <c r="I266" s="2">
        <v>0</v>
      </c>
      <c r="J266" s="2">
        <v>3408280</v>
      </c>
      <c r="K266" s="2">
        <v>20741086</v>
      </c>
      <c r="L266" s="2">
        <v>3851466</v>
      </c>
      <c r="M266" s="2">
        <v>22.803745269775391</v>
      </c>
      <c r="N266" s="2">
        <v>3051688</v>
      </c>
      <c r="O266" s="2">
        <v>108330</v>
      </c>
      <c r="P266" s="2">
        <v>3.6804900169372559</v>
      </c>
      <c r="Q266" s="2">
        <v>632883</v>
      </c>
      <c r="R266" s="2">
        <v>0</v>
      </c>
      <c r="S266" s="2">
        <v>362191.9375</v>
      </c>
      <c r="T266" s="2">
        <v>12.045285224914551</v>
      </c>
    </row>
    <row r="267" spans="1:20" x14ac:dyDescent="0.25">
      <c r="A267" s="2">
        <v>112671303</v>
      </c>
      <c r="B267" s="2" t="s">
        <v>281</v>
      </c>
      <c r="C267" s="2" t="s">
        <v>623</v>
      </c>
      <c r="F267" s="2">
        <v>1</v>
      </c>
      <c r="G267" s="2" t="s">
        <v>662</v>
      </c>
      <c r="H267" s="2">
        <v>539627.74</v>
      </c>
      <c r="I267" s="2">
        <v>0</v>
      </c>
      <c r="J267" s="2">
        <v>1607910</v>
      </c>
      <c r="K267" s="2">
        <v>14196521</v>
      </c>
      <c r="L267" s="2">
        <v>2147538</v>
      </c>
      <c r="M267" s="2">
        <v>17.823396682739258</v>
      </c>
      <c r="N267" s="2">
        <v>2784737</v>
      </c>
      <c r="O267" s="2">
        <v>109255</v>
      </c>
      <c r="P267" s="2">
        <v>4.0835633277893066</v>
      </c>
      <c r="Q267" s="2">
        <v>581460</v>
      </c>
      <c r="R267" s="2">
        <v>0</v>
      </c>
      <c r="S267" s="2">
        <v>497794.375</v>
      </c>
      <c r="T267" s="2">
        <v>14.385930061340332</v>
      </c>
    </row>
    <row r="268" spans="1:20" x14ac:dyDescent="0.25">
      <c r="A268" s="2">
        <v>112671603</v>
      </c>
      <c r="B268" s="2" t="s">
        <v>282</v>
      </c>
      <c r="C268" s="2" t="s">
        <v>623</v>
      </c>
      <c r="F268" s="2">
        <v>1</v>
      </c>
      <c r="G268" s="2" t="s">
        <v>662</v>
      </c>
      <c r="H268" s="2">
        <v>706597.87</v>
      </c>
      <c r="I268" s="2">
        <v>2108910</v>
      </c>
      <c r="J268" s="2">
        <v>2170844</v>
      </c>
      <c r="K268" s="2">
        <v>20316288</v>
      </c>
      <c r="L268" s="2">
        <v>4986352</v>
      </c>
      <c r="M268" s="2">
        <v>32.526893615722656</v>
      </c>
      <c r="N268" s="2">
        <v>4210380</v>
      </c>
      <c r="O268" s="2">
        <v>232506</v>
      </c>
      <c r="P268" s="2">
        <v>5.8449816703796387</v>
      </c>
      <c r="Q268" s="2">
        <v>650028</v>
      </c>
      <c r="R268" s="2">
        <v>0</v>
      </c>
      <c r="S268" s="2">
        <v>576429.3125</v>
      </c>
      <c r="T268" s="2">
        <v>20.398017883300781</v>
      </c>
    </row>
    <row r="269" spans="1:20" x14ac:dyDescent="0.25">
      <c r="A269" s="2">
        <v>112671803</v>
      </c>
      <c r="B269" s="2" t="s">
        <v>283</v>
      </c>
      <c r="C269" s="2" t="s">
        <v>623</v>
      </c>
      <c r="F269" s="2">
        <v>1</v>
      </c>
      <c r="G269" s="2" t="s">
        <v>662</v>
      </c>
      <c r="H269" s="2">
        <v>274638.44</v>
      </c>
      <c r="I269" s="2">
        <v>236388</v>
      </c>
      <c r="J269" s="2">
        <v>1023177</v>
      </c>
      <c r="K269" s="2">
        <v>14944610</v>
      </c>
      <c r="L269" s="2">
        <v>1534203</v>
      </c>
      <c r="M269" s="2">
        <v>11.440390586853027</v>
      </c>
      <c r="N269" s="2">
        <v>2796342</v>
      </c>
      <c r="O269" s="2">
        <v>104217</v>
      </c>
      <c r="P269" s="2">
        <v>3.8711798191070557</v>
      </c>
      <c r="Q269" s="2">
        <v>560822</v>
      </c>
      <c r="R269" s="2">
        <v>335810</v>
      </c>
      <c r="S269" s="2">
        <v>617281.75</v>
      </c>
      <c r="T269" s="2">
        <v>24.426755905151367</v>
      </c>
    </row>
    <row r="270" spans="1:20" x14ac:dyDescent="0.25">
      <c r="A270" s="2">
        <v>112672203</v>
      </c>
      <c r="B270" s="2" t="s">
        <v>284</v>
      </c>
      <c r="C270" s="2" t="s">
        <v>623</v>
      </c>
      <c r="F270" s="2">
        <v>1</v>
      </c>
      <c r="G270" s="2" t="s">
        <v>662</v>
      </c>
      <c r="H270" s="2">
        <v>218917.37</v>
      </c>
      <c r="I270" s="2">
        <v>779174</v>
      </c>
      <c r="J270" s="2">
        <v>633815</v>
      </c>
      <c r="K270" s="2">
        <v>10812484</v>
      </c>
      <c r="L270" s="2">
        <v>1631906</v>
      </c>
      <c r="M270" s="2">
        <v>17.775634765625</v>
      </c>
      <c r="N270" s="2">
        <v>2381853</v>
      </c>
      <c r="O270" s="2">
        <v>77958</v>
      </c>
      <c r="P270" s="2">
        <v>3.3837480545043945</v>
      </c>
      <c r="Q270" s="2">
        <v>374675</v>
      </c>
      <c r="R270" s="2">
        <v>0</v>
      </c>
      <c r="S270" s="2">
        <v>658640.375</v>
      </c>
      <c r="T270" s="2">
        <v>27.677812576293945</v>
      </c>
    </row>
    <row r="271" spans="1:20" x14ac:dyDescent="0.25">
      <c r="A271" s="2">
        <v>112672803</v>
      </c>
      <c r="B271" s="2" t="s">
        <v>285</v>
      </c>
      <c r="C271" s="2" t="s">
        <v>623</v>
      </c>
      <c r="F271" s="2">
        <v>1</v>
      </c>
      <c r="G271" s="2" t="s">
        <v>662</v>
      </c>
      <c r="H271" s="2">
        <v>350932.42</v>
      </c>
      <c r="I271" s="2">
        <v>762763</v>
      </c>
      <c r="J271" s="2">
        <v>2261374</v>
      </c>
      <c r="K271" s="2">
        <v>9329849</v>
      </c>
      <c r="L271" s="2">
        <v>3375069</v>
      </c>
      <c r="M271" s="2">
        <v>56.678314208984375</v>
      </c>
      <c r="N271" s="2">
        <v>1400798</v>
      </c>
      <c r="O271" s="2">
        <v>72687</v>
      </c>
      <c r="P271" s="2">
        <v>5.47296142578125</v>
      </c>
      <c r="Q271" s="2">
        <v>196627</v>
      </c>
      <c r="R271" s="2">
        <v>48620</v>
      </c>
      <c r="S271" s="2">
        <v>199842.4375</v>
      </c>
      <c r="T271" s="2">
        <v>16.463344573974609</v>
      </c>
    </row>
    <row r="272" spans="1:20" x14ac:dyDescent="0.25">
      <c r="A272" s="2">
        <v>112674403</v>
      </c>
      <c r="B272" s="2" t="s">
        <v>286</v>
      </c>
      <c r="C272" s="2" t="s">
        <v>623</v>
      </c>
      <c r="F272" s="2">
        <v>1</v>
      </c>
      <c r="G272" s="2" t="s">
        <v>662</v>
      </c>
      <c r="H272" s="2">
        <v>411802.05</v>
      </c>
      <c r="I272" s="2">
        <v>1341354</v>
      </c>
      <c r="J272" s="2">
        <v>1051077</v>
      </c>
      <c r="K272" s="2">
        <v>17398047</v>
      </c>
      <c r="L272" s="2">
        <v>2804233</v>
      </c>
      <c r="M272" s="2">
        <v>19.215217590332031</v>
      </c>
      <c r="N272" s="2">
        <v>2698848</v>
      </c>
      <c r="O272" s="2">
        <v>124037</v>
      </c>
      <c r="P272" s="2">
        <v>4.8173246383666992</v>
      </c>
      <c r="Q272" s="2">
        <v>542734</v>
      </c>
      <c r="R272" s="2">
        <v>0</v>
      </c>
      <c r="S272" s="2">
        <v>1001542</v>
      </c>
      <c r="T272" s="2">
        <v>28.056415557861328</v>
      </c>
    </row>
    <row r="273" spans="1:20" x14ac:dyDescent="0.25">
      <c r="A273" s="2">
        <v>112675503</v>
      </c>
      <c r="B273" s="2" t="s">
        <v>287</v>
      </c>
      <c r="C273" s="2" t="s">
        <v>623</v>
      </c>
      <c r="F273" s="2">
        <v>1</v>
      </c>
      <c r="G273" s="2" t="s">
        <v>662</v>
      </c>
      <c r="H273" s="2">
        <v>358399.52</v>
      </c>
      <c r="I273" s="2">
        <v>570998</v>
      </c>
      <c r="J273" s="2">
        <v>2137025</v>
      </c>
      <c r="K273" s="2">
        <v>20900939</v>
      </c>
      <c r="L273" s="2">
        <v>3066423</v>
      </c>
      <c r="M273" s="2">
        <v>17.193754196166992</v>
      </c>
      <c r="N273" s="2">
        <v>4310895</v>
      </c>
      <c r="O273" s="2">
        <v>229845</v>
      </c>
      <c r="P273" s="2">
        <v>5.6320066452026367</v>
      </c>
      <c r="Q273" s="2">
        <v>849464</v>
      </c>
      <c r="R273" s="2">
        <v>128228</v>
      </c>
      <c r="S273" s="2">
        <v>737945.125</v>
      </c>
      <c r="T273" s="2">
        <v>21.042932510375977</v>
      </c>
    </row>
    <row r="274" spans="1:20" x14ac:dyDescent="0.25">
      <c r="A274" s="2">
        <v>112676203</v>
      </c>
      <c r="B274" s="2" t="s">
        <v>288</v>
      </c>
      <c r="C274" s="2" t="s">
        <v>623</v>
      </c>
      <c r="F274" s="2">
        <v>1</v>
      </c>
      <c r="G274" s="2" t="s">
        <v>662</v>
      </c>
      <c r="H274" s="2">
        <v>171056.41</v>
      </c>
      <c r="I274" s="2">
        <v>413466</v>
      </c>
      <c r="J274" s="2">
        <v>0</v>
      </c>
      <c r="K274" s="2">
        <v>10851034</v>
      </c>
      <c r="L274" s="2">
        <v>584522</v>
      </c>
      <c r="M274" s="2">
        <v>5.6934819221496582</v>
      </c>
      <c r="N274" s="2">
        <v>2258957</v>
      </c>
      <c r="O274" s="2">
        <v>83211</v>
      </c>
      <c r="P274" s="2">
        <v>3.8244812488555908</v>
      </c>
      <c r="Q274" s="2">
        <v>438108</v>
      </c>
      <c r="R274" s="2">
        <v>153748</v>
      </c>
      <c r="S274" s="2">
        <v>505859.71875</v>
      </c>
      <c r="T274" s="2">
        <v>41.846481323242188</v>
      </c>
    </row>
    <row r="275" spans="1:20" x14ac:dyDescent="0.25">
      <c r="A275" s="2">
        <v>112676403</v>
      </c>
      <c r="B275" s="2" t="s">
        <v>289</v>
      </c>
      <c r="C275" s="2" t="s">
        <v>623</v>
      </c>
      <c r="F275" s="2">
        <v>1</v>
      </c>
      <c r="G275" s="2" t="s">
        <v>662</v>
      </c>
      <c r="H275" s="2">
        <v>375462.85</v>
      </c>
      <c r="I275" s="2">
        <v>306143</v>
      </c>
      <c r="J275" s="2">
        <v>1410109</v>
      </c>
      <c r="K275" s="2">
        <v>15543396</v>
      </c>
      <c r="L275" s="2">
        <v>2091715</v>
      </c>
      <c r="M275" s="2">
        <v>15.549840927124023</v>
      </c>
      <c r="N275" s="2">
        <v>2928973</v>
      </c>
      <c r="O275" s="2">
        <v>136749</v>
      </c>
      <c r="P275" s="2">
        <v>4.897493839263916</v>
      </c>
      <c r="Q275" s="2">
        <v>521680</v>
      </c>
      <c r="R275" s="2">
        <v>0</v>
      </c>
      <c r="S275" s="2">
        <v>614627.3125</v>
      </c>
      <c r="T275" s="2">
        <v>25.671022415161133</v>
      </c>
    </row>
    <row r="276" spans="1:20" x14ac:dyDescent="0.25">
      <c r="A276" s="2">
        <v>112676503</v>
      </c>
      <c r="B276" s="2" t="s">
        <v>290</v>
      </c>
      <c r="C276" s="2" t="s">
        <v>623</v>
      </c>
      <c r="F276" s="2">
        <v>1</v>
      </c>
      <c r="G276" s="2" t="s">
        <v>662</v>
      </c>
      <c r="H276" s="2">
        <v>196061.28</v>
      </c>
      <c r="I276" s="2">
        <v>89474</v>
      </c>
      <c r="J276" s="2">
        <v>550268</v>
      </c>
      <c r="K276" s="2">
        <v>10271471</v>
      </c>
      <c r="L276" s="2">
        <v>835803</v>
      </c>
      <c r="M276" s="2">
        <v>8.85791015625</v>
      </c>
      <c r="N276" s="2">
        <v>2365344</v>
      </c>
      <c r="O276" s="2">
        <v>103828</v>
      </c>
      <c r="P276" s="2">
        <v>4.5910797119140625</v>
      </c>
      <c r="Q276" s="2">
        <v>386378</v>
      </c>
      <c r="R276" s="2">
        <v>0</v>
      </c>
      <c r="S276" s="2">
        <v>296000.125</v>
      </c>
      <c r="T276" s="2">
        <v>27.132034301757813</v>
      </c>
    </row>
    <row r="277" spans="1:20" x14ac:dyDescent="0.25">
      <c r="A277" s="2">
        <v>112676703</v>
      </c>
      <c r="B277" s="2" t="s">
        <v>291</v>
      </c>
      <c r="C277" s="2" t="s">
        <v>623</v>
      </c>
      <c r="F277" s="2">
        <v>1</v>
      </c>
      <c r="G277" s="2" t="s">
        <v>662</v>
      </c>
      <c r="H277" s="2">
        <v>309694.88</v>
      </c>
      <c r="I277" s="2">
        <v>783173</v>
      </c>
      <c r="J277" s="2">
        <v>665799</v>
      </c>
      <c r="K277" s="2">
        <v>15093467</v>
      </c>
      <c r="L277" s="2">
        <v>1758667</v>
      </c>
      <c r="M277" s="2">
        <v>13.188551902770996</v>
      </c>
      <c r="N277" s="2">
        <v>3029435</v>
      </c>
      <c r="O277" s="2">
        <v>116003</v>
      </c>
      <c r="P277" s="2">
        <v>3.9816615581512451</v>
      </c>
      <c r="Q277" s="2">
        <v>513525</v>
      </c>
      <c r="R277" s="2">
        <v>0</v>
      </c>
      <c r="S277" s="2">
        <v>743564.75</v>
      </c>
      <c r="T277" s="2">
        <v>28.666412353515625</v>
      </c>
    </row>
    <row r="278" spans="1:20" x14ac:dyDescent="0.25">
      <c r="A278" s="2">
        <v>112678503</v>
      </c>
      <c r="B278" s="2" t="s">
        <v>292</v>
      </c>
      <c r="C278" s="2" t="s">
        <v>623</v>
      </c>
      <c r="F278" s="2">
        <v>1</v>
      </c>
      <c r="G278" s="2" t="s">
        <v>662</v>
      </c>
      <c r="H278" s="2">
        <v>380248.18</v>
      </c>
      <c r="I278" s="2">
        <v>1175232</v>
      </c>
      <c r="J278" s="2">
        <v>799015</v>
      </c>
      <c r="K278" s="2">
        <v>11686882</v>
      </c>
      <c r="L278" s="2">
        <v>2354495</v>
      </c>
      <c r="M278" s="2">
        <v>25.229290008544922</v>
      </c>
      <c r="N278" s="2">
        <v>2300781</v>
      </c>
      <c r="O278" s="2">
        <v>144471</v>
      </c>
      <c r="P278" s="2">
        <v>6.6999177932739258</v>
      </c>
      <c r="Q278" s="2">
        <v>402398</v>
      </c>
      <c r="R278" s="2">
        <v>0</v>
      </c>
      <c r="S278" s="2">
        <v>954196.375</v>
      </c>
      <c r="T278" s="2">
        <v>21.379676818847656</v>
      </c>
    </row>
    <row r="279" spans="1:20" x14ac:dyDescent="0.25">
      <c r="A279" s="2">
        <v>112679002</v>
      </c>
      <c r="B279" s="2" t="s">
        <v>293</v>
      </c>
      <c r="C279" s="2" t="s">
        <v>623</v>
      </c>
      <c r="F279" s="2">
        <v>1</v>
      </c>
      <c r="G279" s="2" t="s">
        <v>662</v>
      </c>
      <c r="H279" s="2">
        <v>3332298.67</v>
      </c>
      <c r="I279" s="2">
        <v>2353839</v>
      </c>
      <c r="J279" s="2">
        <v>10116360</v>
      </c>
      <c r="K279" s="2">
        <v>114858871</v>
      </c>
      <c r="L279" s="2">
        <v>15802495</v>
      </c>
      <c r="M279" s="2">
        <v>15.953031539916992</v>
      </c>
      <c r="N279" s="2">
        <v>8948747</v>
      </c>
      <c r="O279" s="2">
        <v>445202</v>
      </c>
      <c r="P279" s="2">
        <v>5.2354869842529297</v>
      </c>
      <c r="Q279" s="2">
        <v>1566041</v>
      </c>
      <c r="R279" s="2">
        <v>0</v>
      </c>
      <c r="S279" s="2">
        <v>1978888.875</v>
      </c>
      <c r="T279" s="2">
        <v>6.9732465744018555</v>
      </c>
    </row>
    <row r="280" spans="1:20" x14ac:dyDescent="0.25">
      <c r="A280" s="2">
        <v>112679107</v>
      </c>
      <c r="B280" s="2" t="s">
        <v>294</v>
      </c>
      <c r="C280" s="2" t="s">
        <v>623</v>
      </c>
      <c r="F280" s="2">
        <v>2</v>
      </c>
      <c r="G280" s="2" t="s">
        <v>663</v>
      </c>
      <c r="H280" s="2">
        <v>0</v>
      </c>
      <c r="I280" s="2">
        <v>0</v>
      </c>
      <c r="J280" s="2">
        <v>0</v>
      </c>
      <c r="K280" s="2">
        <v>0</v>
      </c>
      <c r="L280" s="2">
        <v>0</v>
      </c>
      <c r="M280" s="2">
        <v>0</v>
      </c>
      <c r="N280" s="2">
        <v>0</v>
      </c>
      <c r="O280" s="2">
        <v>0</v>
      </c>
      <c r="P280" s="2">
        <v>0</v>
      </c>
      <c r="Q280" s="2">
        <v>0</v>
      </c>
      <c r="R280" s="2">
        <v>2797297</v>
      </c>
      <c r="S280" s="2">
        <v>0</v>
      </c>
    </row>
    <row r="281" spans="1:20" x14ac:dyDescent="0.25">
      <c r="A281" s="2">
        <v>112679403</v>
      </c>
      <c r="B281" s="2" t="s">
        <v>295</v>
      </c>
      <c r="C281" s="2" t="s">
        <v>623</v>
      </c>
      <c r="F281" s="2">
        <v>1</v>
      </c>
      <c r="G281" s="2" t="s">
        <v>662</v>
      </c>
      <c r="H281" s="2">
        <v>420011.16</v>
      </c>
      <c r="I281" s="2">
        <v>895422</v>
      </c>
      <c r="J281" s="2">
        <v>535808</v>
      </c>
      <c r="K281" s="2">
        <v>7658134</v>
      </c>
      <c r="L281" s="2">
        <v>1851241</v>
      </c>
      <c r="M281" s="2">
        <v>31.880060195922852</v>
      </c>
      <c r="N281" s="2">
        <v>1703770</v>
      </c>
      <c r="O281" s="2">
        <v>72164</v>
      </c>
      <c r="P281" s="2">
        <v>4.4228816032409668</v>
      </c>
      <c r="Q281" s="2">
        <v>171965</v>
      </c>
      <c r="R281" s="2">
        <v>0</v>
      </c>
      <c r="S281" s="2">
        <v>628557.6875</v>
      </c>
      <c r="T281" s="2">
        <v>19.880376815795898</v>
      </c>
    </row>
    <row r="282" spans="1:20" x14ac:dyDescent="0.25">
      <c r="A282" s="2">
        <v>113361303</v>
      </c>
      <c r="B282" s="2" t="s">
        <v>296</v>
      </c>
      <c r="C282" s="2" t="s">
        <v>624</v>
      </c>
      <c r="F282" s="2">
        <v>1</v>
      </c>
      <c r="G282" s="2" t="s">
        <v>662</v>
      </c>
      <c r="H282" s="2">
        <v>224362.09</v>
      </c>
      <c r="I282" s="2">
        <v>112005</v>
      </c>
      <c r="J282" s="2">
        <v>0</v>
      </c>
      <c r="K282" s="2">
        <v>9529695</v>
      </c>
      <c r="L282" s="2">
        <v>336367</v>
      </c>
      <c r="M282" s="2">
        <v>3.6588165760040283</v>
      </c>
      <c r="N282" s="2">
        <v>2301016</v>
      </c>
      <c r="O282" s="2">
        <v>76847</v>
      </c>
      <c r="P282" s="2">
        <v>3.4550881385803223</v>
      </c>
      <c r="Q282" s="2">
        <v>400960</v>
      </c>
      <c r="R282" s="2">
        <v>0</v>
      </c>
      <c r="S282" s="2">
        <v>492939.03125</v>
      </c>
      <c r="T282" s="2">
        <v>31.972295761108398</v>
      </c>
    </row>
    <row r="283" spans="1:20" x14ac:dyDescent="0.25">
      <c r="A283" s="2">
        <v>113361503</v>
      </c>
      <c r="B283" s="2" t="s">
        <v>297</v>
      </c>
      <c r="C283" s="2" t="s">
        <v>624</v>
      </c>
      <c r="F283" s="2">
        <v>1</v>
      </c>
      <c r="G283" s="2" t="s">
        <v>662</v>
      </c>
      <c r="H283" s="2">
        <v>333436.40999999997</v>
      </c>
      <c r="I283" s="2">
        <v>515669</v>
      </c>
      <c r="J283" s="2">
        <v>695989</v>
      </c>
      <c r="K283" s="2">
        <v>12174150</v>
      </c>
      <c r="L283" s="2">
        <v>1545094</v>
      </c>
      <c r="M283" s="2">
        <v>14.53651237487793</v>
      </c>
      <c r="N283" s="2">
        <v>1915228</v>
      </c>
      <c r="O283" s="2">
        <v>102335</v>
      </c>
      <c r="P283" s="2">
        <v>5.6448450088500977</v>
      </c>
      <c r="Q283" s="2">
        <v>295569</v>
      </c>
      <c r="R283" s="2">
        <v>0</v>
      </c>
      <c r="S283" s="2">
        <v>302978.84375</v>
      </c>
      <c r="T283" s="2">
        <v>21.861818313598633</v>
      </c>
    </row>
    <row r="284" spans="1:20" x14ac:dyDescent="0.25">
      <c r="A284" s="2">
        <v>113361703</v>
      </c>
      <c r="B284" s="2" t="s">
        <v>298</v>
      </c>
      <c r="C284" s="2" t="s">
        <v>624</v>
      </c>
      <c r="F284" s="2">
        <v>1</v>
      </c>
      <c r="G284" s="2" t="s">
        <v>662</v>
      </c>
      <c r="H284" s="2">
        <v>431193.26</v>
      </c>
      <c r="I284" s="2">
        <v>0</v>
      </c>
      <c r="J284" s="2">
        <v>1824633</v>
      </c>
      <c r="K284" s="2">
        <v>9657138</v>
      </c>
      <c r="L284" s="2">
        <v>2255826</v>
      </c>
      <c r="M284" s="2">
        <v>30.478731155395508</v>
      </c>
      <c r="N284" s="2">
        <v>2109770</v>
      </c>
      <c r="O284" s="2">
        <v>53097</v>
      </c>
      <c r="P284" s="2">
        <v>2.5816938877105713</v>
      </c>
      <c r="Q284" s="2">
        <v>348871</v>
      </c>
      <c r="R284" s="2">
        <v>0</v>
      </c>
      <c r="S284" s="2">
        <v>352854.03125</v>
      </c>
      <c r="T284" s="2">
        <v>28.963890075683594</v>
      </c>
    </row>
    <row r="285" spans="1:20" x14ac:dyDescent="0.25">
      <c r="A285" s="2">
        <v>113362203</v>
      </c>
      <c r="B285" s="2" t="s">
        <v>299</v>
      </c>
      <c r="C285" s="2" t="s">
        <v>624</v>
      </c>
      <c r="F285" s="2">
        <v>1</v>
      </c>
      <c r="G285" s="2" t="s">
        <v>662</v>
      </c>
      <c r="H285" s="2">
        <v>254217.76</v>
      </c>
      <c r="I285" s="2">
        <v>275749</v>
      </c>
      <c r="J285" s="2">
        <v>1339583</v>
      </c>
      <c r="K285" s="2">
        <v>11104605</v>
      </c>
      <c r="L285" s="2">
        <v>1869550</v>
      </c>
      <c r="M285" s="2">
        <v>20.244058609008789</v>
      </c>
      <c r="N285" s="2">
        <v>2035887</v>
      </c>
      <c r="O285" s="2">
        <v>82680</v>
      </c>
      <c r="P285" s="2">
        <v>4.2330384254455566</v>
      </c>
      <c r="Q285" s="2">
        <v>393860</v>
      </c>
      <c r="R285" s="2">
        <v>0</v>
      </c>
      <c r="S285" s="2">
        <v>313294.1875</v>
      </c>
      <c r="T285" s="2">
        <v>18.160959243774414</v>
      </c>
    </row>
    <row r="286" spans="1:20" x14ac:dyDescent="0.25">
      <c r="A286" s="2">
        <v>113362303</v>
      </c>
      <c r="B286" s="2" t="s">
        <v>300</v>
      </c>
      <c r="C286" s="2" t="s">
        <v>624</v>
      </c>
      <c r="F286" s="2">
        <v>1</v>
      </c>
      <c r="G286" s="2" t="s">
        <v>662</v>
      </c>
      <c r="H286" s="2">
        <v>195624.84</v>
      </c>
      <c r="I286" s="2">
        <v>0</v>
      </c>
      <c r="J286" s="2">
        <v>0</v>
      </c>
      <c r="K286" s="2">
        <v>6112459</v>
      </c>
      <c r="L286" s="2">
        <v>195625</v>
      </c>
      <c r="M286" s="2">
        <v>3.3062446117401123</v>
      </c>
      <c r="N286" s="2">
        <v>1800712</v>
      </c>
      <c r="O286" s="2">
        <v>7901</v>
      </c>
      <c r="P286" s="2">
        <v>0.4407045841217041</v>
      </c>
      <c r="Q286" s="2">
        <v>247418</v>
      </c>
      <c r="R286" s="2">
        <v>53003</v>
      </c>
      <c r="S286" s="2">
        <v>525800.8125</v>
      </c>
      <c r="T286" s="2">
        <v>33.666206359863281</v>
      </c>
    </row>
    <row r="287" spans="1:20" x14ac:dyDescent="0.25">
      <c r="A287" s="2">
        <v>113362403</v>
      </c>
      <c r="B287" s="2" t="s">
        <v>301</v>
      </c>
      <c r="C287" s="2" t="s">
        <v>624</v>
      </c>
      <c r="F287" s="2">
        <v>1</v>
      </c>
      <c r="G287" s="2" t="s">
        <v>662</v>
      </c>
      <c r="H287" s="2">
        <v>294276.77</v>
      </c>
      <c r="I287" s="2">
        <v>97128</v>
      </c>
      <c r="J287" s="2">
        <v>668854</v>
      </c>
      <c r="K287" s="2">
        <v>12287519</v>
      </c>
      <c r="L287" s="2">
        <v>1060259</v>
      </c>
      <c r="M287" s="2">
        <v>9.4436130523681641</v>
      </c>
      <c r="N287" s="2">
        <v>2610878</v>
      </c>
      <c r="O287" s="2">
        <v>97521</v>
      </c>
      <c r="P287" s="2">
        <v>3.8801093101501465</v>
      </c>
      <c r="Q287" s="2">
        <v>472997</v>
      </c>
      <c r="R287" s="2">
        <v>47072</v>
      </c>
      <c r="S287" s="2">
        <v>652285.9375</v>
      </c>
      <c r="T287" s="2">
        <v>30.68316650390625</v>
      </c>
    </row>
    <row r="288" spans="1:20" x14ac:dyDescent="0.25">
      <c r="A288" s="2">
        <v>113362603</v>
      </c>
      <c r="B288" s="2" t="s">
        <v>302</v>
      </c>
      <c r="C288" s="2" t="s">
        <v>624</v>
      </c>
      <c r="F288" s="2">
        <v>1</v>
      </c>
      <c r="G288" s="2" t="s">
        <v>662</v>
      </c>
      <c r="H288" s="2">
        <v>409790.74</v>
      </c>
      <c r="I288" s="2">
        <v>0</v>
      </c>
      <c r="J288" s="2">
        <v>2161894</v>
      </c>
      <c r="K288" s="2">
        <v>16812372</v>
      </c>
      <c r="L288" s="2">
        <v>2571685</v>
      </c>
      <c r="M288" s="2">
        <v>18.058713912963867</v>
      </c>
      <c r="N288" s="2">
        <v>3054249</v>
      </c>
      <c r="O288" s="2">
        <v>98029</v>
      </c>
      <c r="P288" s="2">
        <v>3.3160252571105957</v>
      </c>
      <c r="Q288" s="2">
        <v>515064</v>
      </c>
      <c r="R288" s="2">
        <v>55364</v>
      </c>
      <c r="S288" s="2">
        <v>425261.4375</v>
      </c>
      <c r="T288" s="2">
        <v>22.235769271850586</v>
      </c>
    </row>
    <row r="289" spans="1:20" x14ac:dyDescent="0.25">
      <c r="A289" s="2">
        <v>113363103</v>
      </c>
      <c r="B289" s="2" t="s">
        <v>303</v>
      </c>
      <c r="C289" s="2" t="s">
        <v>624</v>
      </c>
      <c r="F289" s="2">
        <v>1</v>
      </c>
      <c r="G289" s="2" t="s">
        <v>662</v>
      </c>
      <c r="H289" s="2">
        <v>477665.44</v>
      </c>
      <c r="I289" s="2">
        <v>0</v>
      </c>
      <c r="J289" s="2">
        <v>1348653</v>
      </c>
      <c r="K289" s="2">
        <v>18382138</v>
      </c>
      <c r="L289" s="2">
        <v>1826318</v>
      </c>
      <c r="M289" s="2">
        <v>11.031274795532227</v>
      </c>
      <c r="N289" s="2">
        <v>4760196</v>
      </c>
      <c r="O289" s="2">
        <v>202812</v>
      </c>
      <c r="P289" s="2">
        <v>4.4501843452453613</v>
      </c>
      <c r="Q289" s="2">
        <v>689640</v>
      </c>
      <c r="R289" s="2">
        <v>0</v>
      </c>
      <c r="S289" s="2">
        <v>547495.125</v>
      </c>
      <c r="T289" s="2">
        <v>21.277101516723633</v>
      </c>
    </row>
    <row r="290" spans="1:20" x14ac:dyDescent="0.25">
      <c r="A290" s="2">
        <v>113363603</v>
      </c>
      <c r="B290" s="2" t="s">
        <v>304</v>
      </c>
      <c r="C290" s="2" t="s">
        <v>624</v>
      </c>
      <c r="F290" s="2">
        <v>1</v>
      </c>
      <c r="G290" s="2" t="s">
        <v>662</v>
      </c>
      <c r="H290" s="2">
        <v>173543.43</v>
      </c>
      <c r="I290" s="2">
        <v>0</v>
      </c>
      <c r="J290" s="2">
        <v>162873</v>
      </c>
      <c r="K290" s="2">
        <v>5818686</v>
      </c>
      <c r="L290" s="2">
        <v>336416</v>
      </c>
      <c r="M290" s="2">
        <v>6.1364359855651855</v>
      </c>
      <c r="N290" s="2">
        <v>1710729</v>
      </c>
      <c r="O290" s="2">
        <v>37920</v>
      </c>
      <c r="P290" s="2">
        <v>2.266845703125</v>
      </c>
      <c r="Q290" s="2">
        <v>281120</v>
      </c>
      <c r="R290" s="2">
        <v>103754</v>
      </c>
      <c r="S290" s="2">
        <v>299294.9375</v>
      </c>
      <c r="T290" s="2">
        <v>29.294822692871094</v>
      </c>
    </row>
    <row r="291" spans="1:20" x14ac:dyDescent="0.25">
      <c r="A291" s="2">
        <v>113363807</v>
      </c>
      <c r="B291" s="2" t="s">
        <v>305</v>
      </c>
      <c r="C291" s="2" t="s">
        <v>624</v>
      </c>
      <c r="F291" s="2">
        <v>2</v>
      </c>
      <c r="G291" s="2" t="s">
        <v>663</v>
      </c>
      <c r="H291" s="2">
        <v>0</v>
      </c>
      <c r="I291" s="2">
        <v>0</v>
      </c>
      <c r="J291" s="2">
        <v>0</v>
      </c>
      <c r="K291" s="2">
        <v>0</v>
      </c>
      <c r="L291" s="2">
        <v>0</v>
      </c>
      <c r="M291" s="2">
        <v>0</v>
      </c>
      <c r="N291" s="2">
        <v>0</v>
      </c>
      <c r="O291" s="2">
        <v>0</v>
      </c>
      <c r="P291" s="2">
        <v>0</v>
      </c>
      <c r="Q291" s="2">
        <v>0</v>
      </c>
      <c r="R291" s="2">
        <v>2233165</v>
      </c>
      <c r="S291" s="2">
        <v>0</v>
      </c>
    </row>
    <row r="292" spans="1:20" x14ac:dyDescent="0.25">
      <c r="A292" s="2">
        <v>113364002</v>
      </c>
      <c r="B292" s="2" t="s">
        <v>306</v>
      </c>
      <c r="C292" s="2" t="s">
        <v>624</v>
      </c>
      <c r="F292" s="2">
        <v>1</v>
      </c>
      <c r="G292" s="2" t="s">
        <v>662</v>
      </c>
      <c r="H292" s="2">
        <v>1779957.06</v>
      </c>
      <c r="I292" s="2">
        <v>2211335</v>
      </c>
      <c r="J292" s="2">
        <v>5892436</v>
      </c>
      <c r="K292" s="2">
        <v>87525409</v>
      </c>
      <c r="L292" s="2">
        <v>9883729</v>
      </c>
      <c r="M292" s="2">
        <v>12.729927062988281</v>
      </c>
      <c r="N292" s="2">
        <v>12390677</v>
      </c>
      <c r="O292" s="2">
        <v>254405</v>
      </c>
      <c r="P292" s="2">
        <v>2.0962367057800293</v>
      </c>
      <c r="Q292" s="2">
        <v>2348858</v>
      </c>
      <c r="R292" s="2">
        <v>346182</v>
      </c>
      <c r="S292" s="2">
        <v>1634699.5</v>
      </c>
      <c r="T292" s="2">
        <v>19.65498161315918</v>
      </c>
    </row>
    <row r="293" spans="1:20" x14ac:dyDescent="0.25">
      <c r="A293" s="2">
        <v>113364403</v>
      </c>
      <c r="B293" s="2" t="s">
        <v>307</v>
      </c>
      <c r="C293" s="2" t="s">
        <v>624</v>
      </c>
      <c r="F293" s="2">
        <v>1</v>
      </c>
      <c r="G293" s="2" t="s">
        <v>662</v>
      </c>
      <c r="H293" s="2">
        <v>237771.91</v>
      </c>
      <c r="I293" s="2">
        <v>0</v>
      </c>
      <c r="J293" s="2">
        <v>581410</v>
      </c>
      <c r="K293" s="2">
        <v>9838996</v>
      </c>
      <c r="L293" s="2">
        <v>819182</v>
      </c>
      <c r="M293" s="2">
        <v>9.0820274353027344</v>
      </c>
      <c r="N293" s="2">
        <v>1851673</v>
      </c>
      <c r="O293" s="2">
        <v>21664</v>
      </c>
      <c r="P293" s="2">
        <v>1.1838192939758301</v>
      </c>
      <c r="Q293" s="2">
        <v>301665</v>
      </c>
      <c r="R293" s="2">
        <v>61493</v>
      </c>
      <c r="S293" s="2">
        <v>654443.125</v>
      </c>
      <c r="T293" s="2">
        <v>28.011281967163086</v>
      </c>
    </row>
    <row r="294" spans="1:20" x14ac:dyDescent="0.25">
      <c r="A294" s="2">
        <v>113364503</v>
      </c>
      <c r="B294" s="2" t="s">
        <v>308</v>
      </c>
      <c r="C294" s="2" t="s">
        <v>624</v>
      </c>
      <c r="F294" s="2">
        <v>1</v>
      </c>
      <c r="G294" s="2" t="s">
        <v>662</v>
      </c>
      <c r="H294" s="2">
        <v>441385.01</v>
      </c>
      <c r="I294" s="2">
        <v>0</v>
      </c>
      <c r="J294" s="2">
        <v>2727497</v>
      </c>
      <c r="K294" s="2">
        <v>12003850</v>
      </c>
      <c r="L294" s="2">
        <v>3168882</v>
      </c>
      <c r="M294" s="2">
        <v>35.867496490478516</v>
      </c>
      <c r="N294" s="2">
        <v>2883029</v>
      </c>
      <c r="O294" s="2">
        <v>94118</v>
      </c>
      <c r="P294" s="2">
        <v>3.3747222423553467</v>
      </c>
      <c r="Q294" s="2">
        <v>474037</v>
      </c>
      <c r="R294" s="2">
        <v>0</v>
      </c>
      <c r="S294" s="2">
        <v>416268.90625</v>
      </c>
      <c r="T294" s="2">
        <v>27.18775749206543</v>
      </c>
    </row>
    <row r="295" spans="1:20" x14ac:dyDescent="0.25">
      <c r="A295" s="2">
        <v>113365203</v>
      </c>
      <c r="B295" s="2" t="s">
        <v>309</v>
      </c>
      <c r="C295" s="2" t="s">
        <v>624</v>
      </c>
      <c r="F295" s="2">
        <v>1</v>
      </c>
      <c r="G295" s="2" t="s">
        <v>662</v>
      </c>
      <c r="H295" s="2">
        <v>392596.09</v>
      </c>
      <c r="I295" s="2">
        <v>0</v>
      </c>
      <c r="J295" s="2">
        <v>3763204</v>
      </c>
      <c r="K295" s="2">
        <v>18915473</v>
      </c>
      <c r="L295" s="2">
        <v>4155800</v>
      </c>
      <c r="M295" s="2">
        <v>28.156450271606445</v>
      </c>
      <c r="N295" s="2">
        <v>3914987</v>
      </c>
      <c r="O295" s="2">
        <v>181990</v>
      </c>
      <c r="P295" s="2">
        <v>4.8751711845397949</v>
      </c>
      <c r="Q295" s="2">
        <v>620860</v>
      </c>
      <c r="R295" s="2">
        <v>91685</v>
      </c>
      <c r="S295" s="2">
        <v>345393.53125</v>
      </c>
      <c r="T295" s="2">
        <v>17.560291290283203</v>
      </c>
    </row>
    <row r="296" spans="1:20" x14ac:dyDescent="0.25">
      <c r="A296" s="2">
        <v>113365303</v>
      </c>
      <c r="B296" s="2" t="s">
        <v>310</v>
      </c>
      <c r="C296" s="2" t="s">
        <v>624</v>
      </c>
      <c r="F296" s="2">
        <v>1</v>
      </c>
      <c r="G296" s="2" t="s">
        <v>662</v>
      </c>
      <c r="H296" s="2">
        <v>87029.48</v>
      </c>
      <c r="I296" s="2">
        <v>0</v>
      </c>
      <c r="J296" s="2">
        <v>0</v>
      </c>
      <c r="K296" s="2">
        <v>3498192</v>
      </c>
      <c r="L296" s="2">
        <v>87029</v>
      </c>
      <c r="M296" s="2">
        <v>2.551300048828125</v>
      </c>
      <c r="N296" s="2">
        <v>929565</v>
      </c>
      <c r="O296" s="2">
        <v>11426</v>
      </c>
      <c r="P296" s="2">
        <v>1.244473934173584</v>
      </c>
      <c r="Q296" s="2">
        <v>113497</v>
      </c>
      <c r="R296" s="2">
        <v>117081</v>
      </c>
      <c r="S296" s="2">
        <v>341989.6875</v>
      </c>
      <c r="T296" s="2">
        <v>40.417205810546875</v>
      </c>
    </row>
    <row r="297" spans="1:20" x14ac:dyDescent="0.25">
      <c r="A297" s="2">
        <v>113367003</v>
      </c>
      <c r="B297" s="2" t="s">
        <v>311</v>
      </c>
      <c r="C297" s="2" t="s">
        <v>624</v>
      </c>
      <c r="F297" s="2">
        <v>1</v>
      </c>
      <c r="G297" s="2" t="s">
        <v>662</v>
      </c>
      <c r="H297" s="2">
        <v>262991.61</v>
      </c>
      <c r="I297" s="2">
        <v>0</v>
      </c>
      <c r="J297" s="2">
        <v>426614</v>
      </c>
      <c r="K297" s="2">
        <v>13003530</v>
      </c>
      <c r="L297" s="2">
        <v>689606</v>
      </c>
      <c r="M297" s="2">
        <v>5.6002130508422852</v>
      </c>
      <c r="N297" s="2">
        <v>2486697</v>
      </c>
      <c r="O297" s="2">
        <v>45228</v>
      </c>
      <c r="P297" s="2">
        <v>1.8524912595748901</v>
      </c>
      <c r="Q297" s="2">
        <v>427715</v>
      </c>
      <c r="R297" s="2">
        <v>154893</v>
      </c>
      <c r="S297" s="2">
        <v>388632.71875</v>
      </c>
      <c r="T297" s="2">
        <v>20.205949783325195</v>
      </c>
    </row>
    <row r="298" spans="1:20" x14ac:dyDescent="0.25">
      <c r="A298" s="2">
        <v>113369003</v>
      </c>
      <c r="B298" s="2" t="s">
        <v>312</v>
      </c>
      <c r="C298" s="2" t="s">
        <v>624</v>
      </c>
      <c r="F298" s="2">
        <v>1</v>
      </c>
      <c r="G298" s="2" t="s">
        <v>662</v>
      </c>
      <c r="H298" s="2">
        <v>298300.21000000002</v>
      </c>
      <c r="I298" s="2">
        <v>0</v>
      </c>
      <c r="J298" s="2">
        <v>809905</v>
      </c>
      <c r="K298" s="2">
        <v>13324738</v>
      </c>
      <c r="L298" s="2">
        <v>1108205</v>
      </c>
      <c r="M298" s="2">
        <v>9.0713539123535156</v>
      </c>
      <c r="N298" s="2">
        <v>2649574</v>
      </c>
      <c r="O298" s="2">
        <v>118847</v>
      </c>
      <c r="P298" s="2">
        <v>4.6961603164672852</v>
      </c>
      <c r="Q298" s="2">
        <v>533160</v>
      </c>
      <c r="R298" s="2">
        <v>0</v>
      </c>
      <c r="S298" s="2">
        <v>487859.3125</v>
      </c>
      <c r="T298" s="2">
        <v>26.823989868164063</v>
      </c>
    </row>
    <row r="299" spans="1:20" x14ac:dyDescent="0.25">
      <c r="A299" s="2">
        <v>113380303</v>
      </c>
      <c r="B299" s="2" t="s">
        <v>313</v>
      </c>
      <c r="C299" s="2" t="s">
        <v>625</v>
      </c>
      <c r="F299" s="2">
        <v>1</v>
      </c>
      <c r="G299" s="2" t="s">
        <v>662</v>
      </c>
      <c r="H299" s="2">
        <v>141044.98000000001</v>
      </c>
      <c r="I299" s="2">
        <v>0</v>
      </c>
      <c r="J299" s="2">
        <v>290428</v>
      </c>
      <c r="K299" s="2">
        <v>6147668</v>
      </c>
      <c r="L299" s="2">
        <v>431473</v>
      </c>
      <c r="M299" s="2">
        <v>7.548255443572998</v>
      </c>
      <c r="N299" s="2">
        <v>1107359</v>
      </c>
      <c r="O299" s="2">
        <v>31214</v>
      </c>
      <c r="P299" s="2">
        <v>2.900538444519043</v>
      </c>
      <c r="Q299" s="2">
        <v>189420</v>
      </c>
      <c r="R299" s="2">
        <v>0</v>
      </c>
      <c r="S299" s="2">
        <v>263013.25</v>
      </c>
      <c r="T299" s="2">
        <v>25.48924446105957</v>
      </c>
    </row>
    <row r="300" spans="1:20" x14ac:dyDescent="0.25">
      <c r="A300" s="2">
        <v>113381303</v>
      </c>
      <c r="B300" s="2" t="s">
        <v>314</v>
      </c>
      <c r="C300" s="2" t="s">
        <v>625</v>
      </c>
      <c r="F300" s="2">
        <v>1</v>
      </c>
      <c r="G300" s="2" t="s">
        <v>662</v>
      </c>
      <c r="H300" s="2">
        <v>448890.11</v>
      </c>
      <c r="I300" s="2">
        <v>0</v>
      </c>
      <c r="J300" s="2">
        <v>2332657</v>
      </c>
      <c r="K300" s="2">
        <v>16647997</v>
      </c>
      <c r="L300" s="2">
        <v>2781547</v>
      </c>
      <c r="M300" s="2">
        <v>20.059547424316406</v>
      </c>
      <c r="N300" s="2">
        <v>3172149</v>
      </c>
      <c r="O300" s="2">
        <v>123993</v>
      </c>
      <c r="P300" s="2">
        <v>4.0678033828735352</v>
      </c>
      <c r="Q300" s="2">
        <v>528189</v>
      </c>
      <c r="R300" s="2">
        <v>141367</v>
      </c>
      <c r="S300" s="2">
        <v>426665.6875</v>
      </c>
      <c r="T300" s="2">
        <v>20.994297027587891</v>
      </c>
    </row>
    <row r="301" spans="1:20" x14ac:dyDescent="0.25">
      <c r="A301" s="2">
        <v>113382303</v>
      </c>
      <c r="B301" s="2" t="s">
        <v>315</v>
      </c>
      <c r="C301" s="2" t="s">
        <v>625</v>
      </c>
      <c r="F301" s="2">
        <v>1</v>
      </c>
      <c r="G301" s="2" t="s">
        <v>662</v>
      </c>
      <c r="H301" s="2">
        <v>159651.88</v>
      </c>
      <c r="I301" s="2">
        <v>0</v>
      </c>
      <c r="J301" s="2">
        <v>263372</v>
      </c>
      <c r="K301" s="2">
        <v>6591823</v>
      </c>
      <c r="L301" s="2">
        <v>423024</v>
      </c>
      <c r="M301" s="2">
        <v>6.8574776649475098</v>
      </c>
      <c r="N301" s="2">
        <v>1582219</v>
      </c>
      <c r="O301" s="2">
        <v>55929</v>
      </c>
      <c r="P301" s="2">
        <v>3.6643757820129395</v>
      </c>
      <c r="Q301" s="2">
        <v>258521</v>
      </c>
      <c r="R301" s="2">
        <v>52030</v>
      </c>
      <c r="S301" s="2">
        <v>547288</v>
      </c>
      <c r="T301" s="2">
        <v>32.456813812255859</v>
      </c>
    </row>
    <row r="302" spans="1:20" x14ac:dyDescent="0.25">
      <c r="A302" s="2">
        <v>113384307</v>
      </c>
      <c r="B302" s="2" t="s">
        <v>316</v>
      </c>
      <c r="C302" s="2" t="s">
        <v>625</v>
      </c>
      <c r="F302" s="2">
        <v>2</v>
      </c>
      <c r="G302" s="2" t="s">
        <v>663</v>
      </c>
      <c r="H302" s="2">
        <v>0</v>
      </c>
      <c r="I302" s="2">
        <v>0</v>
      </c>
      <c r="J302" s="2">
        <v>0</v>
      </c>
      <c r="K302" s="2">
        <v>0</v>
      </c>
      <c r="L302" s="2">
        <v>0</v>
      </c>
      <c r="M302" s="2">
        <v>0</v>
      </c>
      <c r="N302" s="2">
        <v>0</v>
      </c>
      <c r="O302" s="2">
        <v>0</v>
      </c>
      <c r="P302" s="2">
        <v>0</v>
      </c>
      <c r="Q302" s="2">
        <v>0</v>
      </c>
      <c r="R302" s="2">
        <v>925586</v>
      </c>
      <c r="S302" s="2">
        <v>0</v>
      </c>
    </row>
    <row r="303" spans="1:20" x14ac:dyDescent="0.25">
      <c r="A303" s="2">
        <v>113384603</v>
      </c>
      <c r="B303" s="2" t="s">
        <v>317</v>
      </c>
      <c r="C303" s="2" t="s">
        <v>625</v>
      </c>
      <c r="F303" s="2">
        <v>1</v>
      </c>
      <c r="G303" s="2" t="s">
        <v>662</v>
      </c>
      <c r="H303" s="2">
        <v>1592252.91</v>
      </c>
      <c r="I303" s="2">
        <v>625094</v>
      </c>
      <c r="J303" s="2">
        <v>8948814</v>
      </c>
      <c r="K303" s="2">
        <v>57789129</v>
      </c>
      <c r="L303" s="2">
        <v>11166161</v>
      </c>
      <c r="M303" s="2">
        <v>23.949914932250977</v>
      </c>
      <c r="N303" s="2">
        <v>5105432</v>
      </c>
      <c r="O303" s="2">
        <v>312660</v>
      </c>
      <c r="P303" s="2">
        <v>6.5235733985900879</v>
      </c>
      <c r="Q303" s="2">
        <v>1130791</v>
      </c>
      <c r="R303" s="2">
        <v>0</v>
      </c>
      <c r="S303" s="2">
        <v>252373.1875</v>
      </c>
      <c r="T303" s="2">
        <v>12.504618644714355</v>
      </c>
    </row>
    <row r="304" spans="1:20" x14ac:dyDescent="0.25">
      <c r="A304" s="2">
        <v>113385003</v>
      </c>
      <c r="B304" s="2" t="s">
        <v>318</v>
      </c>
      <c r="C304" s="2" t="s">
        <v>625</v>
      </c>
      <c r="F304" s="2">
        <v>1</v>
      </c>
      <c r="G304" s="2" t="s">
        <v>662</v>
      </c>
      <c r="H304" s="2">
        <v>203799.12</v>
      </c>
      <c r="I304" s="2">
        <v>0</v>
      </c>
      <c r="J304" s="2">
        <v>881821</v>
      </c>
      <c r="K304" s="2">
        <v>10489116</v>
      </c>
      <c r="L304" s="2">
        <v>1085620</v>
      </c>
      <c r="M304" s="2">
        <v>11.544855117797852</v>
      </c>
      <c r="N304" s="2">
        <v>1708155</v>
      </c>
      <c r="O304" s="2">
        <v>59219</v>
      </c>
      <c r="P304" s="2">
        <v>3.591346263885498</v>
      </c>
      <c r="Q304" s="2">
        <v>305011</v>
      </c>
      <c r="R304" s="2">
        <v>164666</v>
      </c>
      <c r="S304" s="2">
        <v>474486.78125</v>
      </c>
      <c r="T304" s="2">
        <v>22.263338088989258</v>
      </c>
    </row>
    <row r="305" spans="1:20" x14ac:dyDescent="0.25">
      <c r="A305" s="2">
        <v>113385303</v>
      </c>
      <c r="B305" s="2" t="s">
        <v>319</v>
      </c>
      <c r="C305" s="2" t="s">
        <v>625</v>
      </c>
      <c r="F305" s="2">
        <v>1</v>
      </c>
      <c r="G305" s="2" t="s">
        <v>662</v>
      </c>
      <c r="H305" s="2">
        <v>328250.08</v>
      </c>
      <c r="I305" s="2">
        <v>0</v>
      </c>
      <c r="J305" s="2">
        <v>1808893</v>
      </c>
      <c r="K305" s="2">
        <v>11351874</v>
      </c>
      <c r="L305" s="2">
        <v>2137143</v>
      </c>
      <c r="M305" s="2">
        <v>23.192678451538086</v>
      </c>
      <c r="N305" s="2">
        <v>2151350</v>
      </c>
      <c r="O305" s="2">
        <v>111621</v>
      </c>
      <c r="P305" s="2">
        <v>5.4723443984985352</v>
      </c>
      <c r="Q305" s="2">
        <v>361796</v>
      </c>
      <c r="R305" s="2">
        <v>0</v>
      </c>
      <c r="S305" s="2">
        <v>394197.15625</v>
      </c>
      <c r="T305" s="2">
        <v>19.875812530517578</v>
      </c>
    </row>
    <row r="306" spans="1:20" x14ac:dyDescent="0.25">
      <c r="A306" s="2">
        <v>114060503</v>
      </c>
      <c r="B306" s="2" t="s">
        <v>320</v>
      </c>
      <c r="C306" s="2" t="s">
        <v>626</v>
      </c>
      <c r="F306" s="2">
        <v>1</v>
      </c>
      <c r="G306" s="2" t="s">
        <v>662</v>
      </c>
      <c r="H306" s="2">
        <v>221584.01</v>
      </c>
      <c r="I306" s="2">
        <v>647717</v>
      </c>
      <c r="J306" s="2">
        <v>1136612</v>
      </c>
      <c r="K306" s="2">
        <v>7872352</v>
      </c>
      <c r="L306" s="2">
        <v>2005913</v>
      </c>
      <c r="M306" s="2">
        <v>34.193027496337891</v>
      </c>
      <c r="N306" s="2">
        <v>1023369</v>
      </c>
      <c r="O306" s="2">
        <v>61594</v>
      </c>
      <c r="P306" s="2">
        <v>6.404200553894043</v>
      </c>
      <c r="Q306" s="2">
        <v>167132</v>
      </c>
      <c r="R306" s="2">
        <v>0</v>
      </c>
      <c r="S306" s="2">
        <v>166713.296875</v>
      </c>
      <c r="T306" s="2">
        <v>19.435846328735352</v>
      </c>
    </row>
    <row r="307" spans="1:20" x14ac:dyDescent="0.25">
      <c r="A307" s="2">
        <v>114060557</v>
      </c>
      <c r="B307" s="2" t="s">
        <v>321</v>
      </c>
      <c r="C307" s="2" t="s">
        <v>626</v>
      </c>
      <c r="F307" s="2">
        <v>2</v>
      </c>
      <c r="G307" s="2" t="s">
        <v>663</v>
      </c>
      <c r="H307" s="2">
        <v>0</v>
      </c>
      <c r="I307" s="2">
        <v>0</v>
      </c>
      <c r="J307" s="2">
        <v>0</v>
      </c>
      <c r="K307" s="2">
        <v>0</v>
      </c>
      <c r="L307" s="2">
        <v>0</v>
      </c>
      <c r="M307" s="2">
        <v>0</v>
      </c>
      <c r="N307" s="2">
        <v>0</v>
      </c>
      <c r="O307" s="2">
        <v>0</v>
      </c>
      <c r="P307" s="2">
        <v>0</v>
      </c>
      <c r="Q307" s="2">
        <v>0</v>
      </c>
      <c r="R307" s="2">
        <v>2190600</v>
      </c>
      <c r="S307" s="2">
        <v>0</v>
      </c>
    </row>
    <row r="308" spans="1:20" x14ac:dyDescent="0.25">
      <c r="A308" s="2">
        <v>114060753</v>
      </c>
      <c r="B308" s="2" t="s">
        <v>322</v>
      </c>
      <c r="C308" s="2" t="s">
        <v>626</v>
      </c>
      <c r="F308" s="2">
        <v>1</v>
      </c>
      <c r="G308" s="2" t="s">
        <v>662</v>
      </c>
      <c r="H308" s="2">
        <v>457615.43</v>
      </c>
      <c r="I308" s="2">
        <v>129900</v>
      </c>
      <c r="J308" s="2">
        <v>1993852</v>
      </c>
      <c r="K308" s="2">
        <v>21346633</v>
      </c>
      <c r="L308" s="2">
        <v>2581367</v>
      </c>
      <c r="M308" s="2">
        <v>13.756091117858887</v>
      </c>
      <c r="N308" s="2">
        <v>4913631</v>
      </c>
      <c r="O308" s="2">
        <v>214388</v>
      </c>
      <c r="P308" s="2">
        <v>4.5621814727783203</v>
      </c>
      <c r="Q308" s="2">
        <v>776832</v>
      </c>
      <c r="R308" s="2">
        <v>0</v>
      </c>
      <c r="S308" s="2">
        <v>1391614.625</v>
      </c>
      <c r="T308" s="2">
        <v>27.659242630004883</v>
      </c>
    </row>
    <row r="309" spans="1:20" x14ac:dyDescent="0.25">
      <c r="A309" s="2">
        <v>114060853</v>
      </c>
      <c r="B309" s="2" t="s">
        <v>323</v>
      </c>
      <c r="C309" s="2" t="s">
        <v>626</v>
      </c>
      <c r="F309" s="2">
        <v>1</v>
      </c>
      <c r="G309" s="2" t="s">
        <v>662</v>
      </c>
      <c r="H309" s="2">
        <v>87021.28</v>
      </c>
      <c r="I309" s="2">
        <v>276502</v>
      </c>
      <c r="J309" s="2">
        <v>0</v>
      </c>
      <c r="K309" s="2">
        <v>5201117</v>
      </c>
      <c r="L309" s="2">
        <v>363523</v>
      </c>
      <c r="M309" s="2">
        <v>7.5145411491394043</v>
      </c>
      <c r="N309" s="2">
        <v>1331664</v>
      </c>
      <c r="O309" s="2">
        <v>29354</v>
      </c>
      <c r="P309" s="2">
        <v>2.2539949417114258</v>
      </c>
      <c r="Q309" s="2">
        <v>205220</v>
      </c>
      <c r="R309" s="2">
        <v>0</v>
      </c>
      <c r="S309" s="2">
        <v>260273.3125</v>
      </c>
      <c r="T309" s="2">
        <v>22.309968948364258</v>
      </c>
    </row>
    <row r="310" spans="1:20" x14ac:dyDescent="0.25">
      <c r="A310" s="2">
        <v>114061103</v>
      </c>
      <c r="B310" s="2" t="s">
        <v>324</v>
      </c>
      <c r="C310" s="2" t="s">
        <v>626</v>
      </c>
      <c r="F310" s="2">
        <v>1</v>
      </c>
      <c r="G310" s="2" t="s">
        <v>662</v>
      </c>
      <c r="H310" s="2">
        <v>201786.31</v>
      </c>
      <c r="I310" s="2">
        <v>630222</v>
      </c>
      <c r="J310" s="2">
        <v>0</v>
      </c>
      <c r="K310" s="2">
        <v>8794775</v>
      </c>
      <c r="L310" s="2">
        <v>832008</v>
      </c>
      <c r="M310" s="2">
        <v>10.448729515075684</v>
      </c>
      <c r="N310" s="2">
        <v>2266929</v>
      </c>
      <c r="O310" s="2">
        <v>98325</v>
      </c>
      <c r="P310" s="2">
        <v>4.5340228080749512</v>
      </c>
      <c r="Q310" s="2">
        <v>370988</v>
      </c>
      <c r="R310" s="2">
        <v>0</v>
      </c>
      <c r="S310" s="2">
        <v>368759.21875</v>
      </c>
      <c r="T310" s="2">
        <v>26.526756286621094</v>
      </c>
    </row>
    <row r="311" spans="1:20" x14ac:dyDescent="0.25">
      <c r="A311" s="2">
        <v>114061503</v>
      </c>
      <c r="B311" s="2" t="s">
        <v>325</v>
      </c>
      <c r="C311" s="2" t="s">
        <v>626</v>
      </c>
      <c r="F311" s="2">
        <v>1</v>
      </c>
      <c r="G311" s="2" t="s">
        <v>662</v>
      </c>
      <c r="H311" s="2">
        <v>189179.69</v>
      </c>
      <c r="I311" s="2">
        <v>719251</v>
      </c>
      <c r="J311" s="2">
        <v>549065</v>
      </c>
      <c r="K311" s="2">
        <v>11434040</v>
      </c>
      <c r="L311" s="2">
        <v>1457496</v>
      </c>
      <c r="M311" s="2">
        <v>14.609227180480957</v>
      </c>
      <c r="N311" s="2">
        <v>2264009</v>
      </c>
      <c r="O311" s="2">
        <v>116273</v>
      </c>
      <c r="P311" s="2">
        <v>5.4137473106384277</v>
      </c>
      <c r="Q311" s="2">
        <v>489146</v>
      </c>
      <c r="R311" s="2">
        <v>0</v>
      </c>
      <c r="S311" s="2">
        <v>530072.1875</v>
      </c>
      <c r="T311" s="2">
        <v>23.783536911010742</v>
      </c>
    </row>
    <row r="312" spans="1:20" x14ac:dyDescent="0.25">
      <c r="A312" s="2">
        <v>114062003</v>
      </c>
      <c r="B312" s="2" t="s">
        <v>326</v>
      </c>
      <c r="C312" s="2" t="s">
        <v>626</v>
      </c>
      <c r="F312" s="2">
        <v>1</v>
      </c>
      <c r="G312" s="2" t="s">
        <v>662</v>
      </c>
      <c r="H312" s="2">
        <v>318706.28999999998</v>
      </c>
      <c r="I312" s="2">
        <v>1751073</v>
      </c>
      <c r="J312" s="2">
        <v>779861</v>
      </c>
      <c r="K312" s="2">
        <v>14101107</v>
      </c>
      <c r="L312" s="2">
        <v>2849640</v>
      </c>
      <c r="M312" s="2">
        <v>25.32682991027832</v>
      </c>
      <c r="N312" s="2">
        <v>3096695</v>
      </c>
      <c r="O312" s="2">
        <v>197230</v>
      </c>
      <c r="P312" s="2">
        <v>6.8022894859313965</v>
      </c>
      <c r="Q312" s="2">
        <v>542921</v>
      </c>
      <c r="R312" s="2">
        <v>0</v>
      </c>
      <c r="S312" s="2">
        <v>430104.0625</v>
      </c>
      <c r="T312" s="2">
        <v>22.717830657958984</v>
      </c>
    </row>
    <row r="313" spans="1:20" x14ac:dyDescent="0.25">
      <c r="A313" s="2">
        <v>114062503</v>
      </c>
      <c r="B313" s="2" t="s">
        <v>327</v>
      </c>
      <c r="C313" s="2" t="s">
        <v>626</v>
      </c>
      <c r="F313" s="2">
        <v>1</v>
      </c>
      <c r="G313" s="2" t="s">
        <v>662</v>
      </c>
      <c r="H313" s="2">
        <v>139102.9</v>
      </c>
      <c r="I313" s="2">
        <v>549169</v>
      </c>
      <c r="J313" s="2">
        <v>1248</v>
      </c>
      <c r="K313" s="2">
        <v>7795202</v>
      </c>
      <c r="L313" s="2">
        <v>689520</v>
      </c>
      <c r="M313" s="2">
        <v>9.7037839889526367</v>
      </c>
      <c r="N313" s="2">
        <v>1812132</v>
      </c>
      <c r="O313" s="2">
        <v>83120</v>
      </c>
      <c r="P313" s="2">
        <v>4.8073697090148926</v>
      </c>
      <c r="Q313" s="2">
        <v>371717</v>
      </c>
      <c r="R313" s="2">
        <v>0</v>
      </c>
      <c r="S313" s="2">
        <v>330079</v>
      </c>
      <c r="T313" s="2">
        <v>29.481285095214844</v>
      </c>
    </row>
    <row r="314" spans="1:20" x14ac:dyDescent="0.25">
      <c r="A314" s="2">
        <v>114063003</v>
      </c>
      <c r="B314" s="2" t="s">
        <v>328</v>
      </c>
      <c r="C314" s="2" t="s">
        <v>626</v>
      </c>
      <c r="F314" s="2">
        <v>1</v>
      </c>
      <c r="G314" s="2" t="s">
        <v>662</v>
      </c>
      <c r="H314" s="2">
        <v>320118.25</v>
      </c>
      <c r="I314" s="2">
        <v>340101</v>
      </c>
      <c r="J314" s="2">
        <v>2505956</v>
      </c>
      <c r="K314" s="2">
        <v>11973158</v>
      </c>
      <c r="L314" s="2">
        <v>3166175</v>
      </c>
      <c r="M314" s="2">
        <v>35.950733184814453</v>
      </c>
      <c r="N314" s="2">
        <v>3144460</v>
      </c>
      <c r="O314" s="2">
        <v>173690</v>
      </c>
      <c r="P314" s="2">
        <v>5.8466324806213379</v>
      </c>
      <c r="Q314" s="2">
        <v>686905</v>
      </c>
      <c r="R314" s="2">
        <v>0</v>
      </c>
      <c r="S314" s="2">
        <v>266842.8125</v>
      </c>
      <c r="T314" s="2">
        <v>23.330654144287109</v>
      </c>
    </row>
    <row r="315" spans="1:20" x14ac:dyDescent="0.25">
      <c r="A315" s="2">
        <v>114063503</v>
      </c>
      <c r="B315" s="2" t="s">
        <v>329</v>
      </c>
      <c r="C315" s="2" t="s">
        <v>626</v>
      </c>
      <c r="F315" s="2">
        <v>1</v>
      </c>
      <c r="G315" s="2" t="s">
        <v>662</v>
      </c>
      <c r="H315" s="2">
        <v>196393.35</v>
      </c>
      <c r="I315" s="2">
        <v>0</v>
      </c>
      <c r="J315" s="2">
        <v>301327</v>
      </c>
      <c r="K315" s="2">
        <v>8886080</v>
      </c>
      <c r="L315" s="2">
        <v>497720</v>
      </c>
      <c r="M315" s="2">
        <v>5.9334602355957031</v>
      </c>
      <c r="N315" s="2">
        <v>1755650</v>
      </c>
      <c r="O315" s="2">
        <v>9485</v>
      </c>
      <c r="P315" s="2">
        <v>0.5431903600692749</v>
      </c>
      <c r="Q315" s="2">
        <v>338158</v>
      </c>
      <c r="R315" s="2">
        <v>0</v>
      </c>
      <c r="S315" s="2">
        <v>443165.65625</v>
      </c>
      <c r="T315" s="2">
        <v>30.231468200683594</v>
      </c>
    </row>
    <row r="316" spans="1:20" x14ac:dyDescent="0.25">
      <c r="A316" s="2">
        <v>114064003</v>
      </c>
      <c r="B316" s="2" t="s">
        <v>330</v>
      </c>
      <c r="C316" s="2" t="s">
        <v>626</v>
      </c>
      <c r="F316" s="2">
        <v>1</v>
      </c>
      <c r="G316" s="2" t="s">
        <v>662</v>
      </c>
      <c r="H316" s="2">
        <v>135299.18</v>
      </c>
      <c r="I316" s="2">
        <v>84574</v>
      </c>
      <c r="J316" s="2">
        <v>0</v>
      </c>
      <c r="K316" s="2">
        <v>4652925</v>
      </c>
      <c r="L316" s="2">
        <v>219873</v>
      </c>
      <c r="M316" s="2">
        <v>4.9598560333251953</v>
      </c>
      <c r="N316" s="2">
        <v>1138140</v>
      </c>
      <c r="O316" s="2">
        <v>50966</v>
      </c>
      <c r="P316" s="2">
        <v>4.6879339218139648</v>
      </c>
      <c r="Q316" s="2">
        <v>140805</v>
      </c>
      <c r="R316" s="2">
        <v>49802</v>
      </c>
      <c r="S316" s="2">
        <v>489752</v>
      </c>
      <c r="T316" s="2">
        <v>25.085369110107422</v>
      </c>
    </row>
    <row r="317" spans="1:20" x14ac:dyDescent="0.25">
      <c r="A317" s="2">
        <v>114065503</v>
      </c>
      <c r="B317" s="2" t="s">
        <v>331</v>
      </c>
      <c r="C317" s="2" t="s">
        <v>626</v>
      </c>
      <c r="F317" s="2">
        <v>1</v>
      </c>
      <c r="G317" s="2" t="s">
        <v>662</v>
      </c>
      <c r="H317" s="2">
        <v>564839.09</v>
      </c>
      <c r="I317" s="2">
        <v>1392236</v>
      </c>
      <c r="J317" s="2">
        <v>3563451</v>
      </c>
      <c r="K317" s="2">
        <v>15552971</v>
      </c>
      <c r="L317" s="2">
        <v>5520526</v>
      </c>
      <c r="M317" s="2">
        <v>55.026725769042969</v>
      </c>
      <c r="N317" s="2">
        <v>2726480</v>
      </c>
      <c r="O317" s="2">
        <v>182339</v>
      </c>
      <c r="P317" s="2">
        <v>7.1670165061950684</v>
      </c>
      <c r="Q317" s="2">
        <v>947941</v>
      </c>
      <c r="R317" s="2">
        <v>0</v>
      </c>
      <c r="S317" s="2">
        <v>219502.828125</v>
      </c>
      <c r="T317" s="2">
        <v>16.694332122802734</v>
      </c>
    </row>
    <row r="318" spans="1:20" x14ac:dyDescent="0.25">
      <c r="A318" s="2">
        <v>114066503</v>
      </c>
      <c r="B318" s="2" t="s">
        <v>332</v>
      </c>
      <c r="C318" s="2" t="s">
        <v>626</v>
      </c>
      <c r="F318" s="2">
        <v>1</v>
      </c>
      <c r="G318" s="2" t="s">
        <v>662</v>
      </c>
      <c r="H318" s="2">
        <v>74056.399999999994</v>
      </c>
      <c r="I318" s="2">
        <v>64260</v>
      </c>
      <c r="J318" s="2">
        <v>0</v>
      </c>
      <c r="K318" s="2">
        <v>4535802</v>
      </c>
      <c r="L318" s="2">
        <v>138316</v>
      </c>
      <c r="M318" s="2">
        <v>3.1453425884246826</v>
      </c>
      <c r="N318" s="2">
        <v>1306347</v>
      </c>
      <c r="O318" s="2">
        <v>28449</v>
      </c>
      <c r="P318" s="2">
        <v>2.226233959197998</v>
      </c>
      <c r="Q318" s="2">
        <v>206179</v>
      </c>
      <c r="R318" s="2">
        <v>93976</v>
      </c>
      <c r="S318" s="2">
        <v>390829.71875</v>
      </c>
      <c r="T318" s="2">
        <v>35.580741882324219</v>
      </c>
    </row>
    <row r="319" spans="1:20" x14ac:dyDescent="0.25">
      <c r="A319" s="2">
        <v>114067002</v>
      </c>
      <c r="B319" s="2" t="s">
        <v>333</v>
      </c>
      <c r="C319" s="2" t="s">
        <v>626</v>
      </c>
      <c r="F319" s="2">
        <v>1</v>
      </c>
      <c r="G319" s="2" t="s">
        <v>662</v>
      </c>
      <c r="H319" s="2">
        <v>6541182.8499999996</v>
      </c>
      <c r="I319" s="2">
        <v>752324</v>
      </c>
      <c r="J319" s="2">
        <v>38023629</v>
      </c>
      <c r="K319" s="2">
        <v>247266951</v>
      </c>
      <c r="L319" s="2">
        <v>45317144</v>
      </c>
      <c r="M319" s="2">
        <v>22.43980598449707</v>
      </c>
      <c r="N319" s="2">
        <v>20678608</v>
      </c>
      <c r="O319" s="2">
        <v>1360128</v>
      </c>
      <c r="P319" s="2">
        <v>7.0405540466308594</v>
      </c>
      <c r="Q319" s="2">
        <v>4785693</v>
      </c>
      <c r="R319" s="2">
        <v>0</v>
      </c>
      <c r="S319" s="2">
        <v>700839.125</v>
      </c>
      <c r="T319" s="2">
        <v>6.7858295440673828</v>
      </c>
    </row>
    <row r="320" spans="1:20" x14ac:dyDescent="0.25">
      <c r="A320" s="2">
        <v>114067107</v>
      </c>
      <c r="B320" s="2" t="s">
        <v>334</v>
      </c>
      <c r="C320" s="2" t="s">
        <v>626</v>
      </c>
      <c r="F320" s="2">
        <v>2</v>
      </c>
      <c r="G320" s="2" t="s">
        <v>663</v>
      </c>
      <c r="H320" s="2">
        <v>0</v>
      </c>
      <c r="I320" s="2">
        <v>0</v>
      </c>
      <c r="J320" s="2">
        <v>0</v>
      </c>
      <c r="K320" s="2">
        <v>0</v>
      </c>
      <c r="L320" s="2">
        <v>0</v>
      </c>
      <c r="M320" s="2">
        <v>0</v>
      </c>
      <c r="N320" s="2">
        <v>0</v>
      </c>
      <c r="O320" s="2">
        <v>0</v>
      </c>
      <c r="P320" s="2">
        <v>0</v>
      </c>
      <c r="Q320" s="2">
        <v>0</v>
      </c>
      <c r="R320" s="2">
        <v>1931060</v>
      </c>
      <c r="S320" s="2">
        <v>0</v>
      </c>
    </row>
    <row r="321" spans="1:20" x14ac:dyDescent="0.25">
      <c r="A321" s="2">
        <v>114067503</v>
      </c>
      <c r="B321" s="2" t="s">
        <v>335</v>
      </c>
      <c r="C321" s="2" t="s">
        <v>626</v>
      </c>
      <c r="F321" s="2">
        <v>1</v>
      </c>
      <c r="G321" s="2" t="s">
        <v>662</v>
      </c>
      <c r="H321" s="2">
        <v>161666.35</v>
      </c>
      <c r="I321" s="2">
        <v>184326</v>
      </c>
      <c r="J321" s="2">
        <v>159766</v>
      </c>
      <c r="K321" s="2">
        <v>4563646</v>
      </c>
      <c r="L321" s="2">
        <v>505758</v>
      </c>
      <c r="M321" s="2">
        <v>12.463577270507813</v>
      </c>
      <c r="N321" s="2">
        <v>1298952</v>
      </c>
      <c r="O321" s="2">
        <v>-1203</v>
      </c>
      <c r="P321" s="2">
        <v>-9.2527426779270172E-2</v>
      </c>
      <c r="Q321" s="2">
        <v>197972</v>
      </c>
      <c r="R321" s="2">
        <v>0</v>
      </c>
      <c r="S321" s="2">
        <v>363142.40625</v>
      </c>
      <c r="T321" s="2">
        <v>31.330907821655273</v>
      </c>
    </row>
    <row r="322" spans="1:20" x14ac:dyDescent="0.25">
      <c r="A322" s="2">
        <v>114068003</v>
      </c>
      <c r="B322" s="2" t="s">
        <v>336</v>
      </c>
      <c r="C322" s="2" t="s">
        <v>626</v>
      </c>
      <c r="F322" s="2">
        <v>1</v>
      </c>
      <c r="G322" s="2" t="s">
        <v>662</v>
      </c>
      <c r="H322" s="2">
        <v>129187.08</v>
      </c>
      <c r="I322" s="2">
        <v>0</v>
      </c>
      <c r="J322" s="2">
        <v>0</v>
      </c>
      <c r="K322" s="2">
        <v>5256831</v>
      </c>
      <c r="L322" s="2">
        <v>129187</v>
      </c>
      <c r="M322" s="2">
        <v>2.5194222927093506</v>
      </c>
      <c r="N322" s="2">
        <v>1005968</v>
      </c>
      <c r="O322" s="2">
        <v>1228</v>
      </c>
      <c r="P322" s="2">
        <v>0.12222067266702652</v>
      </c>
      <c r="Q322" s="2">
        <v>200065</v>
      </c>
      <c r="R322" s="2">
        <v>25287</v>
      </c>
      <c r="S322" s="2">
        <v>377069.8125</v>
      </c>
      <c r="T322" s="2">
        <v>41.603836059570313</v>
      </c>
    </row>
    <row r="323" spans="1:20" x14ac:dyDescent="0.25">
      <c r="A323" s="2">
        <v>114068103</v>
      </c>
      <c r="B323" s="2" t="s">
        <v>337</v>
      </c>
      <c r="C323" s="2" t="s">
        <v>626</v>
      </c>
      <c r="F323" s="2">
        <v>1</v>
      </c>
      <c r="G323" s="2" t="s">
        <v>662</v>
      </c>
      <c r="H323" s="2">
        <v>268321.13</v>
      </c>
      <c r="I323" s="2">
        <v>277490</v>
      </c>
      <c r="J323" s="2">
        <v>156560</v>
      </c>
      <c r="K323" s="2">
        <v>8349557</v>
      </c>
      <c r="L323" s="2">
        <v>702371</v>
      </c>
      <c r="M323" s="2">
        <v>9.1846990585327148</v>
      </c>
      <c r="N323" s="2">
        <v>2231153</v>
      </c>
      <c r="O323" s="2">
        <v>134365</v>
      </c>
      <c r="P323" s="2">
        <v>6.408134937286377</v>
      </c>
      <c r="Q323" s="2">
        <v>329551</v>
      </c>
      <c r="R323" s="2">
        <v>0</v>
      </c>
      <c r="S323" s="2">
        <v>595356.3125</v>
      </c>
      <c r="T323" s="2">
        <v>23.402313232421875</v>
      </c>
    </row>
    <row r="324" spans="1:20" x14ac:dyDescent="0.25">
      <c r="A324" s="2">
        <v>114069103</v>
      </c>
      <c r="B324" s="2" t="s">
        <v>338</v>
      </c>
      <c r="C324" s="2" t="s">
        <v>626</v>
      </c>
      <c r="F324" s="2">
        <v>1</v>
      </c>
      <c r="G324" s="2" t="s">
        <v>662</v>
      </c>
      <c r="H324" s="2">
        <v>567977.01</v>
      </c>
      <c r="I324" s="2">
        <v>402812</v>
      </c>
      <c r="J324" s="2">
        <v>2477198</v>
      </c>
      <c r="K324" s="2">
        <v>16043230</v>
      </c>
      <c r="L324" s="2">
        <v>3447987</v>
      </c>
      <c r="M324" s="2">
        <v>27.375310897827148</v>
      </c>
      <c r="N324" s="2">
        <v>3654821</v>
      </c>
      <c r="O324" s="2">
        <v>246913</v>
      </c>
      <c r="P324" s="2">
        <v>7.245295524597168</v>
      </c>
      <c r="Q324" s="2">
        <v>579495</v>
      </c>
      <c r="R324" s="2">
        <v>0</v>
      </c>
      <c r="S324" s="2">
        <v>386200.9375</v>
      </c>
      <c r="T324" s="2">
        <v>22.185928344726563</v>
      </c>
    </row>
    <row r="325" spans="1:20" x14ac:dyDescent="0.25">
      <c r="A325" s="2">
        <v>114069353</v>
      </c>
      <c r="B325" s="2" t="s">
        <v>339</v>
      </c>
      <c r="C325" s="2" t="s">
        <v>626</v>
      </c>
      <c r="F325" s="2">
        <v>1</v>
      </c>
      <c r="G325" s="2" t="s">
        <v>662</v>
      </c>
      <c r="H325" s="2">
        <v>167814.87</v>
      </c>
      <c r="I325" s="2">
        <v>182064</v>
      </c>
      <c r="J325" s="2">
        <v>0</v>
      </c>
      <c r="K325" s="2">
        <v>3272458</v>
      </c>
      <c r="L325" s="2">
        <v>349879</v>
      </c>
      <c r="M325" s="2">
        <v>11.971584320068359</v>
      </c>
      <c r="N325" s="2">
        <v>1014844</v>
      </c>
      <c r="O325" s="2">
        <v>824</v>
      </c>
      <c r="P325" s="2">
        <v>8.1260725855827332E-2</v>
      </c>
      <c r="Q325" s="2">
        <v>139739</v>
      </c>
      <c r="R325" s="2">
        <v>0</v>
      </c>
      <c r="S325" s="2">
        <v>262416.75</v>
      </c>
      <c r="T325" s="2">
        <v>33.748489379882813</v>
      </c>
    </row>
    <row r="326" spans="1:20" x14ac:dyDescent="0.25">
      <c r="A326" s="2">
        <v>115210503</v>
      </c>
      <c r="B326" s="2" t="s">
        <v>340</v>
      </c>
      <c r="C326" s="2" t="s">
        <v>627</v>
      </c>
      <c r="F326" s="2">
        <v>1</v>
      </c>
      <c r="G326" s="2" t="s">
        <v>662</v>
      </c>
      <c r="H326" s="2">
        <v>307234.40999999997</v>
      </c>
      <c r="I326" s="2">
        <v>256773</v>
      </c>
      <c r="J326" s="2">
        <v>157549</v>
      </c>
      <c r="K326" s="2">
        <v>12879312</v>
      </c>
      <c r="L326" s="2">
        <v>721556</v>
      </c>
      <c r="M326" s="2">
        <v>5.9349441528320313</v>
      </c>
      <c r="N326" s="2">
        <v>2500270</v>
      </c>
      <c r="O326" s="2">
        <v>79433</v>
      </c>
      <c r="P326" s="2">
        <v>3.2812204360961914</v>
      </c>
      <c r="Q326" s="2">
        <v>401851</v>
      </c>
      <c r="R326" s="2">
        <v>103126</v>
      </c>
      <c r="S326" s="2">
        <v>949992.3125</v>
      </c>
      <c r="T326" s="2">
        <v>28.38994026184082</v>
      </c>
    </row>
    <row r="327" spans="1:20" x14ac:dyDescent="0.25">
      <c r="A327" s="2">
        <v>115211003</v>
      </c>
      <c r="B327" s="2" t="s">
        <v>341</v>
      </c>
      <c r="C327" s="2" t="s">
        <v>627</v>
      </c>
      <c r="F327" s="2">
        <v>1</v>
      </c>
      <c r="G327" s="2" t="s">
        <v>662</v>
      </c>
      <c r="H327" s="2">
        <v>82732.89</v>
      </c>
      <c r="I327" s="2">
        <v>138268</v>
      </c>
      <c r="J327" s="2">
        <v>0</v>
      </c>
      <c r="K327" s="2">
        <v>2322784</v>
      </c>
      <c r="L327" s="2">
        <v>221001</v>
      </c>
      <c r="M327" s="2">
        <v>10.51492977142334</v>
      </c>
      <c r="N327" s="2">
        <v>612090</v>
      </c>
      <c r="O327" s="2">
        <v>-13332</v>
      </c>
      <c r="P327" s="2">
        <v>-2.1316807270050049</v>
      </c>
      <c r="Q327" s="2">
        <v>99838</v>
      </c>
      <c r="R327" s="2">
        <v>0</v>
      </c>
      <c r="S327" s="2">
        <v>230631.765625</v>
      </c>
      <c r="T327" s="2">
        <v>30.888055801391602</v>
      </c>
    </row>
    <row r="328" spans="1:20" x14ac:dyDescent="0.25">
      <c r="A328" s="2">
        <v>115211103</v>
      </c>
      <c r="B328" s="2" t="s">
        <v>342</v>
      </c>
      <c r="C328" s="2" t="s">
        <v>627</v>
      </c>
      <c r="F328" s="2">
        <v>1</v>
      </c>
      <c r="G328" s="2" t="s">
        <v>662</v>
      </c>
      <c r="H328" s="2">
        <v>601975.84</v>
      </c>
      <c r="I328" s="2">
        <v>454341</v>
      </c>
      <c r="J328" s="2">
        <v>2775315</v>
      </c>
      <c r="K328" s="2">
        <v>21422252</v>
      </c>
      <c r="L328" s="2">
        <v>3831632</v>
      </c>
      <c r="M328" s="2">
        <v>21.782245635986328</v>
      </c>
      <c r="N328" s="2">
        <v>3810039</v>
      </c>
      <c r="O328" s="2">
        <v>159827</v>
      </c>
      <c r="P328" s="2">
        <v>4.3785676956176758</v>
      </c>
      <c r="Q328" s="2">
        <v>589782</v>
      </c>
      <c r="R328" s="2">
        <v>718884</v>
      </c>
      <c r="S328" s="2">
        <v>876582.6875</v>
      </c>
      <c r="T328" s="2">
        <v>25.410215377807617</v>
      </c>
    </row>
    <row r="329" spans="1:20" x14ac:dyDescent="0.25">
      <c r="A329" s="2">
        <v>115211603</v>
      </c>
      <c r="B329" s="2" t="s">
        <v>343</v>
      </c>
      <c r="C329" s="2" t="s">
        <v>627</v>
      </c>
      <c r="F329" s="2">
        <v>1</v>
      </c>
      <c r="G329" s="2" t="s">
        <v>662</v>
      </c>
      <c r="H329" s="2">
        <v>639209.57999999996</v>
      </c>
      <c r="I329" s="2">
        <v>0</v>
      </c>
      <c r="J329" s="2">
        <v>0</v>
      </c>
      <c r="K329" s="2">
        <v>16984223</v>
      </c>
      <c r="L329" s="2">
        <v>639210</v>
      </c>
      <c r="M329" s="2">
        <v>3.9107341766357422</v>
      </c>
      <c r="N329" s="2">
        <v>4066142</v>
      </c>
      <c r="O329" s="2">
        <v>10086</v>
      </c>
      <c r="P329" s="2">
        <v>0.24866519868373871</v>
      </c>
      <c r="Q329" s="2">
        <v>526437</v>
      </c>
      <c r="R329" s="2">
        <v>112383</v>
      </c>
      <c r="S329" s="2">
        <v>799680.6875</v>
      </c>
      <c r="T329" s="2">
        <v>16.5435791015625</v>
      </c>
    </row>
    <row r="330" spans="1:20" x14ac:dyDescent="0.25">
      <c r="A330" s="2">
        <v>115211657</v>
      </c>
      <c r="B330" s="2" t="s">
        <v>344</v>
      </c>
      <c r="C330" s="2" t="s">
        <v>627</v>
      </c>
      <c r="F330" s="2">
        <v>2</v>
      </c>
      <c r="G330" s="2" t="s">
        <v>663</v>
      </c>
      <c r="H330" s="2">
        <v>0</v>
      </c>
      <c r="I330" s="2">
        <v>0</v>
      </c>
      <c r="J330" s="2">
        <v>0</v>
      </c>
      <c r="K330" s="2">
        <v>0</v>
      </c>
      <c r="L330" s="2">
        <v>0</v>
      </c>
      <c r="M330" s="2">
        <v>0</v>
      </c>
      <c r="N330" s="2">
        <v>0</v>
      </c>
      <c r="O330" s="2">
        <v>0</v>
      </c>
      <c r="P330" s="2">
        <v>0</v>
      </c>
      <c r="Q330" s="2">
        <v>0</v>
      </c>
      <c r="R330" s="2">
        <v>1472152</v>
      </c>
      <c r="S330" s="2">
        <v>0</v>
      </c>
    </row>
    <row r="331" spans="1:20" x14ac:dyDescent="0.25">
      <c r="A331" s="2">
        <v>115212503</v>
      </c>
      <c r="B331" s="2" t="s">
        <v>345</v>
      </c>
      <c r="C331" s="2" t="s">
        <v>627</v>
      </c>
      <c r="F331" s="2">
        <v>1</v>
      </c>
      <c r="G331" s="2" t="s">
        <v>662</v>
      </c>
      <c r="H331" s="2">
        <v>219024.52</v>
      </c>
      <c r="I331" s="2">
        <v>0</v>
      </c>
      <c r="J331" s="2">
        <v>1034014</v>
      </c>
      <c r="K331" s="2">
        <v>9587505</v>
      </c>
      <c r="L331" s="2">
        <v>1253039</v>
      </c>
      <c r="M331" s="2">
        <v>15.034424781799316</v>
      </c>
      <c r="N331" s="2">
        <v>1842145</v>
      </c>
      <c r="O331" s="2">
        <v>63509</v>
      </c>
      <c r="P331" s="2">
        <v>3.57065749168396</v>
      </c>
      <c r="Q331" s="2">
        <v>327237</v>
      </c>
      <c r="R331" s="2">
        <v>0</v>
      </c>
      <c r="S331" s="2">
        <v>869261.875</v>
      </c>
      <c r="T331" s="2">
        <v>22.370466232299805</v>
      </c>
    </row>
    <row r="332" spans="1:20" x14ac:dyDescent="0.25">
      <c r="A332" s="2">
        <v>115216503</v>
      </c>
      <c r="B332" s="2" t="s">
        <v>346</v>
      </c>
      <c r="C332" s="2" t="s">
        <v>627</v>
      </c>
      <c r="F332" s="2">
        <v>1</v>
      </c>
      <c r="G332" s="2" t="s">
        <v>662</v>
      </c>
      <c r="H332" s="2">
        <v>389593.02</v>
      </c>
      <c r="I332" s="2">
        <v>0</v>
      </c>
      <c r="J332" s="2">
        <v>1402694</v>
      </c>
      <c r="K332" s="2">
        <v>11427533</v>
      </c>
      <c r="L332" s="2">
        <v>1792287</v>
      </c>
      <c r="M332" s="2">
        <v>18.601362228393555</v>
      </c>
      <c r="N332" s="2">
        <v>2448942</v>
      </c>
      <c r="O332" s="2">
        <v>169662</v>
      </c>
      <c r="P332" s="2">
        <v>7.4436664581298828</v>
      </c>
      <c r="Q332" s="2">
        <v>338503</v>
      </c>
      <c r="R332" s="2">
        <v>0</v>
      </c>
      <c r="S332" s="2">
        <v>685291.5</v>
      </c>
      <c r="T332" s="2">
        <v>23.112712860107422</v>
      </c>
    </row>
    <row r="333" spans="1:20" x14ac:dyDescent="0.25">
      <c r="A333" s="2">
        <v>115218003</v>
      </c>
      <c r="B333" s="2" t="s">
        <v>347</v>
      </c>
      <c r="C333" s="2" t="s">
        <v>627</v>
      </c>
      <c r="F333" s="2">
        <v>1</v>
      </c>
      <c r="G333" s="2" t="s">
        <v>662</v>
      </c>
      <c r="H333" s="2">
        <v>353979.22</v>
      </c>
      <c r="I333" s="2">
        <v>0</v>
      </c>
      <c r="J333" s="2">
        <v>1873503</v>
      </c>
      <c r="K333" s="2">
        <v>15582892</v>
      </c>
      <c r="L333" s="2">
        <v>2227482</v>
      </c>
      <c r="M333" s="2">
        <v>16.678499221801758</v>
      </c>
      <c r="N333" s="2">
        <v>2442075</v>
      </c>
      <c r="O333" s="2">
        <v>104971</v>
      </c>
      <c r="P333" s="2">
        <v>4.4914989471435547</v>
      </c>
      <c r="Q333" s="2">
        <v>527156</v>
      </c>
      <c r="R333" s="2">
        <v>0</v>
      </c>
      <c r="S333" s="2">
        <v>480015.46875</v>
      </c>
      <c r="T333" s="2">
        <v>18.257650375366211</v>
      </c>
    </row>
    <row r="334" spans="1:20" x14ac:dyDescent="0.25">
      <c r="A334" s="2">
        <v>115218303</v>
      </c>
      <c r="B334" s="2" t="s">
        <v>348</v>
      </c>
      <c r="C334" s="2" t="s">
        <v>627</v>
      </c>
      <c r="F334" s="2">
        <v>1</v>
      </c>
      <c r="G334" s="2" t="s">
        <v>662</v>
      </c>
      <c r="H334" s="2">
        <v>151258.18</v>
      </c>
      <c r="I334" s="2">
        <v>0</v>
      </c>
      <c r="J334" s="2">
        <v>229932</v>
      </c>
      <c r="K334" s="2">
        <v>5972269</v>
      </c>
      <c r="L334" s="2">
        <v>381190</v>
      </c>
      <c r="M334" s="2">
        <v>6.8178253173828125</v>
      </c>
      <c r="N334" s="2">
        <v>1233756</v>
      </c>
      <c r="O334" s="2">
        <v>42782</v>
      </c>
      <c r="P334" s="2">
        <v>3.5921859741210938</v>
      </c>
      <c r="Q334" s="2">
        <v>208431</v>
      </c>
      <c r="R334" s="2">
        <v>0</v>
      </c>
      <c r="S334" s="2">
        <v>539486.875</v>
      </c>
      <c r="T334" s="2">
        <v>30.026662826538086</v>
      </c>
    </row>
    <row r="335" spans="1:20" x14ac:dyDescent="0.25">
      <c r="A335" s="2">
        <v>115219002</v>
      </c>
      <c r="B335" s="2" t="s">
        <v>349</v>
      </c>
      <c r="C335" s="2" t="s">
        <v>623</v>
      </c>
      <c r="F335" s="2">
        <v>1</v>
      </c>
      <c r="G335" s="2" t="s">
        <v>662</v>
      </c>
      <c r="H335" s="2">
        <v>494087.13</v>
      </c>
      <c r="I335" s="2">
        <v>0</v>
      </c>
      <c r="J335" s="2">
        <v>3012482</v>
      </c>
      <c r="K335" s="2">
        <v>20759564</v>
      </c>
      <c r="L335" s="2">
        <v>3506568</v>
      </c>
      <c r="M335" s="2">
        <v>20.324399948120117</v>
      </c>
      <c r="N335" s="2">
        <v>5041814</v>
      </c>
      <c r="O335" s="2">
        <v>222198</v>
      </c>
      <c r="P335" s="2">
        <v>4.6102843284606934</v>
      </c>
      <c r="Q335" s="2">
        <v>810789</v>
      </c>
      <c r="R335" s="2">
        <v>0</v>
      </c>
      <c r="S335" s="2">
        <v>1555615.125</v>
      </c>
      <c r="T335" s="2">
        <v>19.538702011108398</v>
      </c>
    </row>
    <row r="336" spans="1:20" x14ac:dyDescent="0.25">
      <c r="A336" s="2">
        <v>115221402</v>
      </c>
      <c r="B336" s="2" t="s">
        <v>350</v>
      </c>
      <c r="C336" s="2" t="s">
        <v>628</v>
      </c>
      <c r="F336" s="2">
        <v>1</v>
      </c>
      <c r="G336" s="2" t="s">
        <v>662</v>
      </c>
      <c r="H336" s="2">
        <v>1138881.93</v>
      </c>
      <c r="I336" s="2">
        <v>0</v>
      </c>
      <c r="J336" s="2">
        <v>8304746</v>
      </c>
      <c r="K336" s="2">
        <v>36605362</v>
      </c>
      <c r="L336" s="2">
        <v>9443628</v>
      </c>
      <c r="M336" s="2">
        <v>34.768135070800781</v>
      </c>
      <c r="N336" s="2">
        <v>7645887</v>
      </c>
      <c r="O336" s="2">
        <v>368278</v>
      </c>
      <c r="P336" s="2">
        <v>5.0604257583618164</v>
      </c>
      <c r="Q336" s="2">
        <v>1023711</v>
      </c>
      <c r="R336" s="2">
        <v>0</v>
      </c>
      <c r="S336" s="2">
        <v>2180571.5</v>
      </c>
      <c r="T336" s="2">
        <v>16.022159576416016</v>
      </c>
    </row>
    <row r="337" spans="1:20" x14ac:dyDescent="0.25">
      <c r="A337" s="2">
        <v>115221607</v>
      </c>
      <c r="B337" s="2" t="s">
        <v>351</v>
      </c>
      <c r="C337" s="2" t="s">
        <v>628</v>
      </c>
      <c r="F337" s="2">
        <v>2</v>
      </c>
      <c r="G337" s="2" t="s">
        <v>663</v>
      </c>
      <c r="H337" s="2">
        <v>0</v>
      </c>
      <c r="I337" s="2">
        <v>0</v>
      </c>
      <c r="J337" s="2">
        <v>0</v>
      </c>
      <c r="K337" s="2">
        <v>0</v>
      </c>
      <c r="L337" s="2">
        <v>0</v>
      </c>
      <c r="M337" s="2">
        <v>0</v>
      </c>
      <c r="N337" s="2">
        <v>0</v>
      </c>
      <c r="O337" s="2">
        <v>0</v>
      </c>
      <c r="P337" s="2">
        <v>0</v>
      </c>
      <c r="Q337" s="2">
        <v>0</v>
      </c>
      <c r="R337" s="2">
        <v>1434130</v>
      </c>
      <c r="S337" s="2">
        <v>0</v>
      </c>
    </row>
    <row r="338" spans="1:20" x14ac:dyDescent="0.25">
      <c r="A338" s="2">
        <v>115221753</v>
      </c>
      <c r="B338" s="2" t="s">
        <v>352</v>
      </c>
      <c r="C338" s="2" t="s">
        <v>628</v>
      </c>
      <c r="F338" s="2">
        <v>1</v>
      </c>
      <c r="G338" s="2" t="s">
        <v>662</v>
      </c>
      <c r="H338" s="2">
        <v>299858.52</v>
      </c>
      <c r="I338" s="2">
        <v>0</v>
      </c>
      <c r="J338" s="2">
        <v>57747</v>
      </c>
      <c r="K338" s="2">
        <v>5673664</v>
      </c>
      <c r="L338" s="2">
        <v>357606</v>
      </c>
      <c r="M338" s="2">
        <v>6.7269020080566406</v>
      </c>
      <c r="N338" s="2">
        <v>1635130</v>
      </c>
      <c r="O338" s="2">
        <v>15359</v>
      </c>
      <c r="P338" s="2">
        <v>0.94822043180465698</v>
      </c>
      <c r="Q338" s="2">
        <v>225559</v>
      </c>
      <c r="R338" s="2">
        <v>0</v>
      </c>
      <c r="S338" s="2">
        <v>638126.6875</v>
      </c>
      <c r="T338" s="2">
        <v>37.238887786865234</v>
      </c>
    </row>
    <row r="339" spans="1:20" x14ac:dyDescent="0.25">
      <c r="A339" s="2">
        <v>115222504</v>
      </c>
      <c r="B339" s="2" t="s">
        <v>353</v>
      </c>
      <c r="C339" s="2" t="s">
        <v>628</v>
      </c>
      <c r="F339" s="2">
        <v>1</v>
      </c>
      <c r="G339" s="2" t="s">
        <v>662</v>
      </c>
      <c r="H339" s="2">
        <v>85694.95</v>
      </c>
      <c r="I339" s="2">
        <v>0</v>
      </c>
      <c r="J339" s="2">
        <v>0</v>
      </c>
      <c r="K339" s="2">
        <v>6325114</v>
      </c>
      <c r="L339" s="2">
        <v>85695</v>
      </c>
      <c r="M339" s="2">
        <v>1.3734451532363892</v>
      </c>
      <c r="N339" s="2">
        <v>982270</v>
      </c>
      <c r="O339" s="2">
        <v>30032</v>
      </c>
      <c r="P339" s="2">
        <v>3.1538333892822266</v>
      </c>
      <c r="Q339" s="2">
        <v>192577</v>
      </c>
      <c r="R339" s="2">
        <v>0</v>
      </c>
      <c r="S339" s="2">
        <v>391667.9375</v>
      </c>
      <c r="T339" s="2">
        <v>30.19230842590332</v>
      </c>
    </row>
    <row r="340" spans="1:20" x14ac:dyDescent="0.25">
      <c r="A340" s="2">
        <v>115222752</v>
      </c>
      <c r="B340" s="2" t="s">
        <v>354</v>
      </c>
      <c r="C340" s="2" t="s">
        <v>628</v>
      </c>
      <c r="F340" s="2">
        <v>1</v>
      </c>
      <c r="G340" s="2" t="s">
        <v>662</v>
      </c>
      <c r="H340" s="2">
        <v>2933843.01</v>
      </c>
      <c r="I340" s="2">
        <v>2378584</v>
      </c>
      <c r="J340" s="2">
        <v>11517549</v>
      </c>
      <c r="K340" s="2">
        <v>98129277</v>
      </c>
      <c r="L340" s="2">
        <v>16829972</v>
      </c>
      <c r="M340" s="2">
        <v>20.701250076293945</v>
      </c>
      <c r="N340" s="2">
        <v>8301454</v>
      </c>
      <c r="O340" s="2">
        <v>427124</v>
      </c>
      <c r="P340" s="2">
        <v>5.4242582321166992</v>
      </c>
      <c r="Q340" s="2">
        <v>1807251</v>
      </c>
      <c r="R340" s="2">
        <v>0</v>
      </c>
      <c r="S340" s="2">
        <v>1874522.5</v>
      </c>
      <c r="T340" s="2">
        <v>9.4343090057373047</v>
      </c>
    </row>
    <row r="341" spans="1:20" x14ac:dyDescent="0.25">
      <c r="A341" s="2">
        <v>115224003</v>
      </c>
      <c r="B341" s="2" t="s">
        <v>355</v>
      </c>
      <c r="C341" s="2" t="s">
        <v>628</v>
      </c>
      <c r="F341" s="2">
        <v>1</v>
      </c>
      <c r="G341" s="2" t="s">
        <v>662</v>
      </c>
      <c r="H341" s="2">
        <v>248951.75</v>
      </c>
      <c r="I341" s="2">
        <v>0</v>
      </c>
      <c r="J341" s="2">
        <v>1341453</v>
      </c>
      <c r="K341" s="2">
        <v>13270071</v>
      </c>
      <c r="L341" s="2">
        <v>1590405</v>
      </c>
      <c r="M341" s="2">
        <v>13.616870880126953</v>
      </c>
      <c r="N341" s="2">
        <v>2849338</v>
      </c>
      <c r="O341" s="2">
        <v>86529</v>
      </c>
      <c r="P341" s="2">
        <v>3.1319210529327393</v>
      </c>
      <c r="Q341" s="2">
        <v>441906</v>
      </c>
      <c r="R341" s="2">
        <v>0</v>
      </c>
      <c r="S341" s="2">
        <v>558669.9375</v>
      </c>
      <c r="T341" s="2">
        <v>23.906274795532227</v>
      </c>
    </row>
    <row r="342" spans="1:20" x14ac:dyDescent="0.25">
      <c r="A342" s="2">
        <v>115226003</v>
      </c>
      <c r="B342" s="2" t="s">
        <v>356</v>
      </c>
      <c r="C342" s="2" t="s">
        <v>628</v>
      </c>
      <c r="F342" s="2">
        <v>1</v>
      </c>
      <c r="G342" s="2" t="s">
        <v>662</v>
      </c>
      <c r="H342" s="2">
        <v>285020.5</v>
      </c>
      <c r="I342" s="2">
        <v>263718</v>
      </c>
      <c r="J342" s="2">
        <v>1020710</v>
      </c>
      <c r="K342" s="2">
        <v>11655656</v>
      </c>
      <c r="L342" s="2">
        <v>1569449</v>
      </c>
      <c r="M342" s="2">
        <v>15.560348510742188</v>
      </c>
      <c r="N342" s="2">
        <v>2188557</v>
      </c>
      <c r="O342" s="2">
        <v>92462</v>
      </c>
      <c r="P342" s="2">
        <v>4.4111552238464355</v>
      </c>
      <c r="Q342" s="2">
        <v>363944</v>
      </c>
      <c r="R342" s="2">
        <v>0</v>
      </c>
      <c r="S342" s="2">
        <v>703442.8125</v>
      </c>
      <c r="T342" s="2">
        <v>32.481502532958984</v>
      </c>
    </row>
    <row r="343" spans="1:20" x14ac:dyDescent="0.25">
      <c r="A343" s="2">
        <v>115226103</v>
      </c>
      <c r="B343" s="2" t="s">
        <v>357</v>
      </c>
      <c r="C343" s="2" t="s">
        <v>628</v>
      </c>
      <c r="F343" s="2">
        <v>1</v>
      </c>
      <c r="G343" s="2" t="s">
        <v>662</v>
      </c>
      <c r="H343" s="2">
        <v>122263.13</v>
      </c>
      <c r="I343" s="2">
        <v>0</v>
      </c>
      <c r="J343" s="2">
        <v>208788</v>
      </c>
      <c r="K343" s="2">
        <v>5312830</v>
      </c>
      <c r="L343" s="2">
        <v>331051</v>
      </c>
      <c r="M343" s="2">
        <v>6.6452364921569824</v>
      </c>
      <c r="N343" s="2">
        <v>798835</v>
      </c>
      <c r="O343" s="2">
        <v>34009</v>
      </c>
      <c r="P343" s="2">
        <v>4.4466323852539063</v>
      </c>
      <c r="Q343" s="2">
        <v>127733</v>
      </c>
      <c r="R343" s="2">
        <v>0</v>
      </c>
      <c r="S343" s="2">
        <v>405260.78125</v>
      </c>
      <c r="T343" s="2">
        <v>29.637454986572266</v>
      </c>
    </row>
    <row r="344" spans="1:20" x14ac:dyDescent="0.25">
      <c r="A344" s="2">
        <v>115228003</v>
      </c>
      <c r="B344" s="2" t="s">
        <v>358</v>
      </c>
      <c r="C344" s="2" t="s">
        <v>628</v>
      </c>
      <c r="F344" s="2">
        <v>1</v>
      </c>
      <c r="G344" s="2" t="s">
        <v>662</v>
      </c>
      <c r="H344" s="2">
        <v>367796.88</v>
      </c>
      <c r="I344" s="2">
        <v>290233</v>
      </c>
      <c r="J344" s="2">
        <v>1498743</v>
      </c>
      <c r="K344" s="2">
        <v>14820295</v>
      </c>
      <c r="L344" s="2">
        <v>2156773</v>
      </c>
      <c r="M344" s="2">
        <v>17.031383514404297</v>
      </c>
      <c r="N344" s="2">
        <v>1780172</v>
      </c>
      <c r="O344" s="2">
        <v>111353</v>
      </c>
      <c r="P344" s="2">
        <v>6.6725630760192871</v>
      </c>
      <c r="Q344" s="2">
        <v>352679</v>
      </c>
      <c r="R344" s="2">
        <v>0</v>
      </c>
      <c r="S344" s="2">
        <v>344862.71875</v>
      </c>
      <c r="T344" s="2">
        <v>9.9298992156982422</v>
      </c>
    </row>
    <row r="345" spans="1:20" x14ac:dyDescent="0.25">
      <c r="A345" s="2">
        <v>115228303</v>
      </c>
      <c r="B345" s="2" t="s">
        <v>359</v>
      </c>
      <c r="C345" s="2" t="s">
        <v>628</v>
      </c>
      <c r="F345" s="2">
        <v>1</v>
      </c>
      <c r="G345" s="2" t="s">
        <v>662</v>
      </c>
      <c r="H345" s="2">
        <v>270478.8</v>
      </c>
      <c r="I345" s="2">
        <v>0</v>
      </c>
      <c r="J345" s="2">
        <v>1885102</v>
      </c>
      <c r="K345" s="2">
        <v>8166200</v>
      </c>
      <c r="L345" s="2">
        <v>2155581</v>
      </c>
      <c r="M345" s="2">
        <v>35.862876892089844</v>
      </c>
      <c r="N345" s="2">
        <v>1909820</v>
      </c>
      <c r="O345" s="2">
        <v>104417</v>
      </c>
      <c r="P345" s="2">
        <v>5.7835841178894043</v>
      </c>
      <c r="Q345" s="2">
        <v>261665</v>
      </c>
      <c r="R345" s="2">
        <v>0</v>
      </c>
      <c r="S345" s="2">
        <v>814740.25</v>
      </c>
      <c r="T345" s="2">
        <v>21.592123031616211</v>
      </c>
    </row>
    <row r="346" spans="1:20" x14ac:dyDescent="0.25">
      <c r="A346" s="2">
        <v>115229003</v>
      </c>
      <c r="B346" s="2" t="s">
        <v>360</v>
      </c>
      <c r="C346" s="2" t="s">
        <v>628</v>
      </c>
      <c r="F346" s="2">
        <v>1</v>
      </c>
      <c r="G346" s="2" t="s">
        <v>662</v>
      </c>
      <c r="H346" s="2">
        <v>113185.27</v>
      </c>
      <c r="I346" s="2">
        <v>0</v>
      </c>
      <c r="J346" s="2">
        <v>99058</v>
      </c>
      <c r="K346" s="2">
        <v>6856171</v>
      </c>
      <c r="L346" s="2">
        <v>212243</v>
      </c>
      <c r="M346" s="2">
        <v>3.1945409774780273</v>
      </c>
      <c r="N346" s="2">
        <v>956130</v>
      </c>
      <c r="O346" s="2">
        <v>19520</v>
      </c>
      <c r="P346" s="2">
        <v>2.0841119289398193</v>
      </c>
      <c r="Q346" s="2">
        <v>202061</v>
      </c>
      <c r="R346" s="2">
        <v>239508</v>
      </c>
      <c r="S346" s="2">
        <v>332425.09375</v>
      </c>
      <c r="T346" s="2">
        <v>25.865243911743164</v>
      </c>
    </row>
    <row r="347" spans="1:20" x14ac:dyDescent="0.25">
      <c r="A347" s="2">
        <v>115503004</v>
      </c>
      <c r="B347" s="2" t="s">
        <v>361</v>
      </c>
      <c r="C347" s="2" t="s">
        <v>629</v>
      </c>
      <c r="F347" s="2">
        <v>1</v>
      </c>
      <c r="G347" s="2" t="s">
        <v>662</v>
      </c>
      <c r="H347" s="2">
        <v>83171.81</v>
      </c>
      <c r="I347" s="2">
        <v>0</v>
      </c>
      <c r="J347" s="2">
        <v>336708</v>
      </c>
      <c r="K347" s="2">
        <v>4579352</v>
      </c>
      <c r="L347" s="2">
        <v>419880</v>
      </c>
      <c r="M347" s="2">
        <v>10.094550132751465</v>
      </c>
      <c r="N347" s="2">
        <v>637634</v>
      </c>
      <c r="O347" s="2">
        <v>28323</v>
      </c>
      <c r="P347" s="2">
        <v>4.6483650207519531</v>
      </c>
      <c r="Q347" s="2">
        <v>116396</v>
      </c>
      <c r="R347" s="2">
        <v>69820</v>
      </c>
      <c r="S347" s="2">
        <v>145738.703125</v>
      </c>
      <c r="T347" s="2">
        <v>25.080598831176758</v>
      </c>
    </row>
    <row r="348" spans="1:20" x14ac:dyDescent="0.25">
      <c r="A348" s="2">
        <v>115504003</v>
      </c>
      <c r="B348" s="2" t="s">
        <v>362</v>
      </c>
      <c r="C348" s="2" t="s">
        <v>629</v>
      </c>
      <c r="F348" s="2">
        <v>1</v>
      </c>
      <c r="G348" s="2" t="s">
        <v>662</v>
      </c>
      <c r="H348" s="2">
        <v>104821.14</v>
      </c>
      <c r="I348" s="2">
        <v>16049</v>
      </c>
      <c r="J348" s="2">
        <v>391381</v>
      </c>
      <c r="K348" s="2">
        <v>7124703</v>
      </c>
      <c r="L348" s="2">
        <v>512251</v>
      </c>
      <c r="M348" s="2">
        <v>7.7467632293701172</v>
      </c>
      <c r="N348" s="2">
        <v>1173359</v>
      </c>
      <c r="O348" s="2">
        <v>45549</v>
      </c>
      <c r="P348" s="2">
        <v>4.0387120246887207</v>
      </c>
      <c r="Q348" s="2">
        <v>199785</v>
      </c>
      <c r="R348" s="2">
        <v>0</v>
      </c>
      <c r="S348" s="2">
        <v>409760.28125</v>
      </c>
      <c r="T348" s="2">
        <v>29.107782363891602</v>
      </c>
    </row>
    <row r="349" spans="1:20" x14ac:dyDescent="0.25">
      <c r="A349" s="2">
        <v>115506003</v>
      </c>
      <c r="B349" s="2" t="s">
        <v>363</v>
      </c>
      <c r="C349" s="2" t="s">
        <v>629</v>
      </c>
      <c r="F349" s="2">
        <v>1</v>
      </c>
      <c r="G349" s="2" t="s">
        <v>662</v>
      </c>
      <c r="H349" s="2">
        <v>117344.61</v>
      </c>
      <c r="I349" s="2">
        <v>0</v>
      </c>
      <c r="J349" s="2">
        <v>769842</v>
      </c>
      <c r="K349" s="2">
        <v>9912875</v>
      </c>
      <c r="L349" s="2">
        <v>887187</v>
      </c>
      <c r="M349" s="2">
        <v>9.8295774459838867</v>
      </c>
      <c r="N349" s="2">
        <v>1847288</v>
      </c>
      <c r="O349" s="2">
        <v>75453</v>
      </c>
      <c r="P349" s="2">
        <v>4.2584667205810547</v>
      </c>
      <c r="Q349" s="2">
        <v>320871</v>
      </c>
      <c r="R349" s="2">
        <v>0</v>
      </c>
      <c r="S349" s="2">
        <v>820869.5</v>
      </c>
      <c r="T349" s="2">
        <v>25.563564300537109</v>
      </c>
    </row>
    <row r="350" spans="1:20" x14ac:dyDescent="0.25">
      <c r="A350" s="2">
        <v>115508003</v>
      </c>
      <c r="B350" s="2" t="s">
        <v>364</v>
      </c>
      <c r="C350" s="2" t="s">
        <v>629</v>
      </c>
      <c r="F350" s="2">
        <v>1</v>
      </c>
      <c r="G350" s="2" t="s">
        <v>662</v>
      </c>
      <c r="H350" s="2">
        <v>183155.78</v>
      </c>
      <c r="I350" s="2">
        <v>0</v>
      </c>
      <c r="J350" s="2">
        <v>200718</v>
      </c>
      <c r="K350" s="2">
        <v>10586181</v>
      </c>
      <c r="L350" s="2">
        <v>383874</v>
      </c>
      <c r="M350" s="2">
        <v>3.7626194953918457</v>
      </c>
      <c r="N350" s="2">
        <v>2233978</v>
      </c>
      <c r="O350" s="2">
        <v>67348</v>
      </c>
      <c r="P350" s="2">
        <v>3.108421802520752</v>
      </c>
      <c r="Q350" s="2">
        <v>394553</v>
      </c>
      <c r="R350" s="2">
        <v>154354</v>
      </c>
      <c r="S350" s="2">
        <v>1017203.4375</v>
      </c>
      <c r="T350" s="2">
        <v>19.776508331298828</v>
      </c>
    </row>
    <row r="351" spans="1:20" x14ac:dyDescent="0.25">
      <c r="A351" s="2">
        <v>115674603</v>
      </c>
      <c r="B351" s="2" t="s">
        <v>365</v>
      </c>
      <c r="C351" s="2" t="s">
        <v>623</v>
      </c>
      <c r="F351" s="2">
        <v>1</v>
      </c>
      <c r="G351" s="2" t="s">
        <v>662</v>
      </c>
      <c r="H351" s="2">
        <v>264420.2</v>
      </c>
      <c r="I351" s="2">
        <v>146763</v>
      </c>
      <c r="J351" s="2">
        <v>1268662</v>
      </c>
      <c r="K351" s="2">
        <v>11560564</v>
      </c>
      <c r="L351" s="2">
        <v>1679845</v>
      </c>
      <c r="M351" s="2">
        <v>17.001241683959961</v>
      </c>
      <c r="N351" s="2">
        <v>2259889</v>
      </c>
      <c r="O351" s="2">
        <v>104021</v>
      </c>
      <c r="P351" s="2">
        <v>4.825016975402832</v>
      </c>
      <c r="Q351" s="2">
        <v>384133</v>
      </c>
      <c r="R351" s="2">
        <v>36309</v>
      </c>
      <c r="S351" s="2">
        <v>577815.125</v>
      </c>
      <c r="T351" s="2">
        <v>21.148386001586914</v>
      </c>
    </row>
    <row r="352" spans="1:20" x14ac:dyDescent="0.25">
      <c r="A352" s="2">
        <v>116191004</v>
      </c>
      <c r="B352" s="2" t="s">
        <v>366</v>
      </c>
      <c r="C352" s="2" t="s">
        <v>630</v>
      </c>
      <c r="F352" s="2">
        <v>1</v>
      </c>
      <c r="G352" s="2" t="s">
        <v>662</v>
      </c>
      <c r="H352" s="2">
        <v>81342.83</v>
      </c>
      <c r="I352" s="2">
        <v>0</v>
      </c>
      <c r="J352" s="2">
        <v>0</v>
      </c>
      <c r="K352" s="2">
        <v>4012871</v>
      </c>
      <c r="L352" s="2">
        <v>81343</v>
      </c>
      <c r="M352" s="2">
        <v>2.0689918994903564</v>
      </c>
      <c r="N352" s="2">
        <v>570413</v>
      </c>
      <c r="O352" s="2">
        <v>14513</v>
      </c>
      <c r="P352" s="2">
        <v>2.6107213497161865</v>
      </c>
      <c r="Q352" s="2">
        <v>112285</v>
      </c>
      <c r="R352" s="2">
        <v>163851</v>
      </c>
      <c r="S352" s="2">
        <v>95022.5</v>
      </c>
      <c r="T352" s="2">
        <v>56.894676208496094</v>
      </c>
    </row>
    <row r="353" spans="1:20" x14ac:dyDescent="0.25">
      <c r="A353" s="2">
        <v>116191103</v>
      </c>
      <c r="B353" s="2" t="s">
        <v>367</v>
      </c>
      <c r="C353" s="2" t="s">
        <v>630</v>
      </c>
      <c r="F353" s="2">
        <v>1</v>
      </c>
      <c r="G353" s="2" t="s">
        <v>662</v>
      </c>
      <c r="H353" s="2">
        <v>298515.71999999997</v>
      </c>
      <c r="I353" s="2">
        <v>0</v>
      </c>
      <c r="J353" s="2">
        <v>1104764</v>
      </c>
      <c r="K353" s="2">
        <v>18971710</v>
      </c>
      <c r="L353" s="2">
        <v>1403280</v>
      </c>
      <c r="M353" s="2">
        <v>7.9875092506408691</v>
      </c>
      <c r="N353" s="2">
        <v>2696043</v>
      </c>
      <c r="O353" s="2">
        <v>75648</v>
      </c>
      <c r="P353" s="2">
        <v>2.8868930339813232</v>
      </c>
      <c r="Q353" s="2">
        <v>549482</v>
      </c>
      <c r="R353" s="2">
        <v>19627</v>
      </c>
      <c r="S353" s="2">
        <v>465615.65625</v>
      </c>
      <c r="T353" s="2">
        <v>30.120220184326172</v>
      </c>
    </row>
    <row r="354" spans="1:20" x14ac:dyDescent="0.25">
      <c r="A354" s="2">
        <v>116191203</v>
      </c>
      <c r="B354" s="2" t="s">
        <v>368</v>
      </c>
      <c r="C354" s="2" t="s">
        <v>630</v>
      </c>
      <c r="F354" s="2">
        <v>1</v>
      </c>
      <c r="G354" s="2" t="s">
        <v>662</v>
      </c>
      <c r="H354" s="2">
        <v>218706.75</v>
      </c>
      <c r="I354" s="2">
        <v>0</v>
      </c>
      <c r="J354" s="2">
        <v>634402</v>
      </c>
      <c r="K354" s="2">
        <v>8583448</v>
      </c>
      <c r="L354" s="2">
        <v>853109</v>
      </c>
      <c r="M354" s="2">
        <v>11.035855293273926</v>
      </c>
      <c r="N354" s="2">
        <v>1139555</v>
      </c>
      <c r="O354" s="2">
        <v>23414</v>
      </c>
      <c r="P354" s="2">
        <v>2.0977635383605957</v>
      </c>
      <c r="Q354" s="2">
        <v>234078</v>
      </c>
      <c r="R354" s="2">
        <v>3261</v>
      </c>
      <c r="S354" s="2">
        <v>185827.203125</v>
      </c>
      <c r="T354" s="2">
        <v>24.174882888793945</v>
      </c>
    </row>
    <row r="355" spans="1:20" x14ac:dyDescent="0.25">
      <c r="A355" s="2">
        <v>116191503</v>
      </c>
      <c r="B355" s="2" t="s">
        <v>369</v>
      </c>
      <c r="C355" s="2" t="s">
        <v>630</v>
      </c>
      <c r="F355" s="2">
        <v>1</v>
      </c>
      <c r="G355" s="2" t="s">
        <v>662</v>
      </c>
      <c r="H355" s="2">
        <v>170399.49</v>
      </c>
      <c r="I355" s="2">
        <v>0</v>
      </c>
      <c r="J355" s="2">
        <v>386313</v>
      </c>
      <c r="K355" s="2">
        <v>8295675</v>
      </c>
      <c r="L355" s="2">
        <v>556712</v>
      </c>
      <c r="M355" s="2">
        <v>7.1936254501342773</v>
      </c>
      <c r="N355" s="2">
        <v>1382046</v>
      </c>
      <c r="O355" s="2">
        <v>33073</v>
      </c>
      <c r="P355" s="2">
        <v>2.4517168998718262</v>
      </c>
      <c r="Q355" s="2">
        <v>255774</v>
      </c>
      <c r="R355" s="2">
        <v>100226</v>
      </c>
      <c r="S355" s="2">
        <v>191598.234375</v>
      </c>
      <c r="T355" s="2">
        <v>26.796491622924805</v>
      </c>
    </row>
    <row r="356" spans="1:20" x14ac:dyDescent="0.25">
      <c r="A356" s="2">
        <v>116191757</v>
      </c>
      <c r="B356" s="2" t="s">
        <v>370</v>
      </c>
      <c r="C356" s="2" t="s">
        <v>630</v>
      </c>
      <c r="F356" s="2">
        <v>2</v>
      </c>
      <c r="G356" s="2" t="s">
        <v>663</v>
      </c>
      <c r="H356" s="2">
        <v>0</v>
      </c>
      <c r="I356" s="2">
        <v>0</v>
      </c>
      <c r="J356" s="2">
        <v>0</v>
      </c>
      <c r="K356" s="2">
        <v>0</v>
      </c>
      <c r="L356" s="2">
        <v>0</v>
      </c>
      <c r="M356" s="2">
        <v>0</v>
      </c>
      <c r="N356" s="2">
        <v>0</v>
      </c>
      <c r="O356" s="2">
        <v>0</v>
      </c>
      <c r="P356" s="2">
        <v>0</v>
      </c>
      <c r="Q356" s="2">
        <v>0</v>
      </c>
      <c r="R356" s="2">
        <v>866711</v>
      </c>
      <c r="S356" s="2">
        <v>0</v>
      </c>
    </row>
    <row r="357" spans="1:20" x14ac:dyDescent="0.25">
      <c r="A357" s="2">
        <v>116195004</v>
      </c>
      <c r="B357" s="2" t="s">
        <v>371</v>
      </c>
      <c r="C357" s="2" t="s">
        <v>630</v>
      </c>
      <c r="F357" s="2">
        <v>1</v>
      </c>
      <c r="G357" s="2" t="s">
        <v>662</v>
      </c>
      <c r="H357" s="2">
        <v>70527.34</v>
      </c>
      <c r="I357" s="2">
        <v>0</v>
      </c>
      <c r="J357" s="2">
        <v>18107</v>
      </c>
      <c r="K357" s="2">
        <v>4738362</v>
      </c>
      <c r="L357" s="2">
        <v>88634</v>
      </c>
      <c r="M357" s="2">
        <v>1.9062190055847168</v>
      </c>
      <c r="N357" s="2">
        <v>609329</v>
      </c>
      <c r="O357" s="2">
        <v>12941</v>
      </c>
      <c r="P357" s="2">
        <v>2.169896125793457</v>
      </c>
      <c r="Q357" s="2">
        <v>115997</v>
      </c>
      <c r="R357" s="2">
        <v>114311</v>
      </c>
      <c r="S357" s="2">
        <v>118296.5</v>
      </c>
      <c r="T357" s="2">
        <v>46.407356262207031</v>
      </c>
    </row>
    <row r="358" spans="1:20" x14ac:dyDescent="0.25">
      <c r="A358" s="2">
        <v>116197503</v>
      </c>
      <c r="B358" s="2" t="s">
        <v>372</v>
      </c>
      <c r="C358" s="2" t="s">
        <v>630</v>
      </c>
      <c r="F358" s="2">
        <v>1</v>
      </c>
      <c r="G358" s="2" t="s">
        <v>662</v>
      </c>
      <c r="H358" s="2">
        <v>101692.7</v>
      </c>
      <c r="I358" s="2">
        <v>0</v>
      </c>
      <c r="J358" s="2">
        <v>264394</v>
      </c>
      <c r="K358" s="2">
        <v>5769985</v>
      </c>
      <c r="L358" s="2">
        <v>366087</v>
      </c>
      <c r="M358" s="2">
        <v>6.7744989395141602</v>
      </c>
      <c r="N358" s="2">
        <v>1022328</v>
      </c>
      <c r="O358" s="2">
        <v>39972</v>
      </c>
      <c r="P358" s="2">
        <v>4.068993091583252</v>
      </c>
      <c r="Q358" s="2">
        <v>197956</v>
      </c>
      <c r="R358" s="2">
        <v>0</v>
      </c>
      <c r="S358" s="2">
        <v>139008.140625</v>
      </c>
      <c r="T358" s="2">
        <v>22.962198257446289</v>
      </c>
    </row>
    <row r="359" spans="1:20" x14ac:dyDescent="0.25">
      <c r="A359" s="2">
        <v>116471803</v>
      </c>
      <c r="B359" s="2" t="s">
        <v>373</v>
      </c>
      <c r="C359" s="2" t="s">
        <v>631</v>
      </c>
      <c r="F359" s="2">
        <v>1</v>
      </c>
      <c r="G359" s="2" t="s">
        <v>662</v>
      </c>
      <c r="H359" s="2">
        <v>176466.6</v>
      </c>
      <c r="I359" s="2">
        <v>0</v>
      </c>
      <c r="J359" s="2">
        <v>0</v>
      </c>
      <c r="K359" s="2">
        <v>8839937</v>
      </c>
      <c r="L359" s="2">
        <v>176467</v>
      </c>
      <c r="M359" s="2">
        <v>2.0369091033935547</v>
      </c>
      <c r="N359" s="2">
        <v>1665283</v>
      </c>
      <c r="O359" s="2">
        <v>37988</v>
      </c>
      <c r="P359" s="2">
        <v>2.3344261646270752</v>
      </c>
      <c r="Q359" s="2">
        <v>279308</v>
      </c>
      <c r="R359" s="2">
        <v>31122</v>
      </c>
      <c r="S359" s="2">
        <v>224868.953125</v>
      </c>
      <c r="T359" s="2">
        <v>29.09486198425293</v>
      </c>
    </row>
    <row r="360" spans="1:20" x14ac:dyDescent="0.25">
      <c r="A360" s="2">
        <v>116493503</v>
      </c>
      <c r="B360" s="2" t="s">
        <v>374</v>
      </c>
      <c r="C360" s="2" t="s">
        <v>632</v>
      </c>
      <c r="F360" s="2">
        <v>1</v>
      </c>
      <c r="G360" s="2" t="s">
        <v>662</v>
      </c>
      <c r="H360" s="2">
        <v>114831.85</v>
      </c>
      <c r="I360" s="2">
        <v>0</v>
      </c>
      <c r="J360" s="2">
        <v>335269</v>
      </c>
      <c r="K360" s="2">
        <v>7636787</v>
      </c>
      <c r="L360" s="2">
        <v>450101</v>
      </c>
      <c r="M360" s="2">
        <v>6.2629842758178711</v>
      </c>
      <c r="N360" s="2">
        <v>995488</v>
      </c>
      <c r="O360" s="2">
        <v>30459</v>
      </c>
      <c r="P360" s="2">
        <v>3.156278133392334</v>
      </c>
      <c r="Q360" s="2">
        <v>210320</v>
      </c>
      <c r="R360" s="2">
        <v>0</v>
      </c>
      <c r="S360" s="2">
        <v>250791.453125</v>
      </c>
      <c r="T360" s="2">
        <v>22.197647094726563</v>
      </c>
    </row>
    <row r="361" spans="1:20" x14ac:dyDescent="0.25">
      <c r="A361" s="2">
        <v>116495003</v>
      </c>
      <c r="B361" s="2" t="s">
        <v>375</v>
      </c>
      <c r="C361" s="2" t="s">
        <v>632</v>
      </c>
      <c r="F361" s="2">
        <v>1</v>
      </c>
      <c r="G361" s="2" t="s">
        <v>662</v>
      </c>
      <c r="H361" s="2">
        <v>214889.26</v>
      </c>
      <c r="I361" s="2">
        <v>0</v>
      </c>
      <c r="J361" s="2">
        <v>1101366</v>
      </c>
      <c r="K361" s="2">
        <v>12371922</v>
      </c>
      <c r="L361" s="2">
        <v>1316255</v>
      </c>
      <c r="M361" s="2">
        <v>11.905704498291016</v>
      </c>
      <c r="N361" s="2">
        <v>1823722</v>
      </c>
      <c r="O361" s="2">
        <v>50836</v>
      </c>
      <c r="P361" s="2">
        <v>2.8674149513244629</v>
      </c>
      <c r="Q361" s="2">
        <v>393328</v>
      </c>
      <c r="R361" s="2">
        <v>193267</v>
      </c>
      <c r="S361" s="2">
        <v>250026.140625</v>
      </c>
      <c r="T361" s="2">
        <v>33.037742614746094</v>
      </c>
    </row>
    <row r="362" spans="1:20" x14ac:dyDescent="0.25">
      <c r="A362" s="2">
        <v>116495103</v>
      </c>
      <c r="B362" s="2" t="s">
        <v>376</v>
      </c>
      <c r="C362" s="2" t="s">
        <v>632</v>
      </c>
      <c r="F362" s="2">
        <v>1</v>
      </c>
      <c r="G362" s="2" t="s">
        <v>662</v>
      </c>
      <c r="H362" s="2">
        <v>230561.56</v>
      </c>
      <c r="I362" s="2">
        <v>0</v>
      </c>
      <c r="J362" s="2">
        <v>1914702</v>
      </c>
      <c r="K362" s="2">
        <v>13020286</v>
      </c>
      <c r="L362" s="2">
        <v>2145264</v>
      </c>
      <c r="M362" s="2">
        <v>19.726526260375977</v>
      </c>
      <c r="N362" s="2">
        <v>1757821</v>
      </c>
      <c r="O362" s="2">
        <v>91873</v>
      </c>
      <c r="P362" s="2">
        <v>5.5147581100463867</v>
      </c>
      <c r="Q362" s="2">
        <v>328175</v>
      </c>
      <c r="R362" s="2">
        <v>0</v>
      </c>
      <c r="S362" s="2">
        <v>-42807.26953125</v>
      </c>
      <c r="T362" s="2">
        <v>-3.3752954006195068</v>
      </c>
    </row>
    <row r="363" spans="1:20" x14ac:dyDescent="0.25">
      <c r="A363" s="2">
        <v>116495207</v>
      </c>
      <c r="B363" s="2" t="s">
        <v>377</v>
      </c>
      <c r="C363" s="2" t="s">
        <v>632</v>
      </c>
      <c r="F363" s="2">
        <v>2</v>
      </c>
      <c r="G363" s="2" t="s">
        <v>663</v>
      </c>
      <c r="H363" s="2">
        <v>0</v>
      </c>
      <c r="I363" s="2">
        <v>0</v>
      </c>
      <c r="J363" s="2">
        <v>0</v>
      </c>
      <c r="K363" s="2">
        <v>0</v>
      </c>
      <c r="L363" s="2">
        <v>0</v>
      </c>
      <c r="M363" s="2">
        <v>0</v>
      </c>
      <c r="N363" s="2">
        <v>0</v>
      </c>
      <c r="O363" s="2">
        <v>0</v>
      </c>
      <c r="P363" s="2">
        <v>0</v>
      </c>
      <c r="Q363" s="2">
        <v>0</v>
      </c>
      <c r="R363" s="2">
        <v>419184</v>
      </c>
      <c r="S363" s="2">
        <v>0</v>
      </c>
    </row>
    <row r="364" spans="1:20" x14ac:dyDescent="0.25">
      <c r="A364" s="2">
        <v>116496503</v>
      </c>
      <c r="B364" s="2" t="s">
        <v>378</v>
      </c>
      <c r="C364" s="2" t="s">
        <v>632</v>
      </c>
      <c r="F364" s="2">
        <v>1</v>
      </c>
      <c r="G364" s="2" t="s">
        <v>662</v>
      </c>
      <c r="H364" s="2">
        <v>364422.22</v>
      </c>
      <c r="I364" s="2">
        <v>0</v>
      </c>
      <c r="J364" s="2">
        <v>1965048</v>
      </c>
      <c r="K364" s="2">
        <v>18746695</v>
      </c>
      <c r="L364" s="2">
        <v>2329470</v>
      </c>
      <c r="M364" s="2">
        <v>14.189182281494141</v>
      </c>
      <c r="N364" s="2">
        <v>2235349</v>
      </c>
      <c r="O364" s="2">
        <v>86523</v>
      </c>
      <c r="P364" s="2">
        <v>4.0265240669250488</v>
      </c>
      <c r="Q364" s="2">
        <v>514641</v>
      </c>
      <c r="R364" s="2">
        <v>0</v>
      </c>
      <c r="S364" s="2">
        <v>157786.828125</v>
      </c>
      <c r="T364" s="2">
        <v>6.8470234870910645</v>
      </c>
    </row>
    <row r="365" spans="1:20" x14ac:dyDescent="0.25">
      <c r="A365" s="2">
        <v>116496603</v>
      </c>
      <c r="B365" s="2" t="s">
        <v>379</v>
      </c>
      <c r="C365" s="2" t="s">
        <v>632</v>
      </c>
      <c r="F365" s="2">
        <v>1</v>
      </c>
      <c r="G365" s="2" t="s">
        <v>662</v>
      </c>
      <c r="H365" s="2">
        <v>464165.7</v>
      </c>
      <c r="I365" s="2">
        <v>90387</v>
      </c>
      <c r="J365" s="2">
        <v>2160703</v>
      </c>
      <c r="K365" s="2">
        <v>19189512</v>
      </c>
      <c r="L365" s="2">
        <v>2715256</v>
      </c>
      <c r="M365" s="2">
        <v>16.481813430786133</v>
      </c>
      <c r="N365" s="2">
        <v>2893755</v>
      </c>
      <c r="O365" s="2">
        <v>133063</v>
      </c>
      <c r="P365" s="2">
        <v>4.8199148178100586</v>
      </c>
      <c r="Q365" s="2">
        <v>530067</v>
      </c>
      <c r="R365" s="2">
        <v>0</v>
      </c>
      <c r="S365" s="2">
        <v>308945.65625</v>
      </c>
      <c r="T365" s="2">
        <v>14.495512962341309</v>
      </c>
    </row>
    <row r="366" spans="1:20" x14ac:dyDescent="0.25">
      <c r="A366" s="2">
        <v>116498003</v>
      </c>
      <c r="B366" s="2" t="s">
        <v>380</v>
      </c>
      <c r="C366" s="2" t="s">
        <v>632</v>
      </c>
      <c r="F366" s="2">
        <v>1</v>
      </c>
      <c r="G366" s="2" t="s">
        <v>662</v>
      </c>
      <c r="H366" s="2">
        <v>146613.10999999999</v>
      </c>
      <c r="I366" s="2">
        <v>0</v>
      </c>
      <c r="J366" s="2">
        <v>824260</v>
      </c>
      <c r="K366" s="2">
        <v>8627991</v>
      </c>
      <c r="L366" s="2">
        <v>970873</v>
      </c>
      <c r="M366" s="2">
        <v>12.679352760314941</v>
      </c>
      <c r="N366" s="2">
        <v>1257197</v>
      </c>
      <c r="O366" s="2">
        <v>32157</v>
      </c>
      <c r="P366" s="2">
        <v>2.6249754428863525</v>
      </c>
      <c r="Q366" s="2">
        <v>259427</v>
      </c>
      <c r="R366" s="2">
        <v>0</v>
      </c>
      <c r="S366" s="2">
        <v>134152.40625</v>
      </c>
      <c r="T366" s="2">
        <v>19.983192443847656</v>
      </c>
    </row>
    <row r="367" spans="1:20" x14ac:dyDescent="0.25">
      <c r="A367" s="2">
        <v>116555003</v>
      </c>
      <c r="B367" s="2" t="s">
        <v>381</v>
      </c>
      <c r="C367" s="2" t="s">
        <v>633</v>
      </c>
      <c r="F367" s="2">
        <v>1</v>
      </c>
      <c r="G367" s="2" t="s">
        <v>662</v>
      </c>
      <c r="H367" s="2">
        <v>246567.88</v>
      </c>
      <c r="I367" s="2">
        <v>0</v>
      </c>
      <c r="J367" s="2">
        <v>898164</v>
      </c>
      <c r="K367" s="2">
        <v>11771866</v>
      </c>
      <c r="L367" s="2">
        <v>1144732</v>
      </c>
      <c r="M367" s="2">
        <v>10.771784782409668</v>
      </c>
      <c r="N367" s="2">
        <v>1854499</v>
      </c>
      <c r="O367" s="2">
        <v>59062</v>
      </c>
      <c r="P367" s="2">
        <v>3.2895612716674805</v>
      </c>
      <c r="Q367" s="2">
        <v>379616</v>
      </c>
      <c r="R367" s="2">
        <v>214313</v>
      </c>
      <c r="S367" s="2">
        <v>380372.15625</v>
      </c>
      <c r="T367" s="2">
        <v>19.376562118530273</v>
      </c>
    </row>
    <row r="368" spans="1:20" x14ac:dyDescent="0.25">
      <c r="A368" s="2">
        <v>116557103</v>
      </c>
      <c r="B368" s="2" t="s">
        <v>382</v>
      </c>
      <c r="C368" s="2" t="s">
        <v>633</v>
      </c>
      <c r="F368" s="2">
        <v>1</v>
      </c>
      <c r="G368" s="2" t="s">
        <v>662</v>
      </c>
      <c r="H368" s="2">
        <v>236189.29</v>
      </c>
      <c r="I368" s="2">
        <v>0</v>
      </c>
      <c r="J368" s="2">
        <v>659016</v>
      </c>
      <c r="K368" s="2">
        <v>10438724</v>
      </c>
      <c r="L368" s="2">
        <v>895205</v>
      </c>
      <c r="M368" s="2">
        <v>9.3802404403686523</v>
      </c>
      <c r="N368" s="2">
        <v>1766108</v>
      </c>
      <c r="O368" s="2">
        <v>38293</v>
      </c>
      <c r="P368" s="2">
        <v>2.2162673473358154</v>
      </c>
      <c r="Q368" s="2">
        <v>418661</v>
      </c>
      <c r="R368" s="2">
        <v>78767</v>
      </c>
      <c r="S368" s="2">
        <v>511974.15625</v>
      </c>
      <c r="T368" s="2">
        <v>29.374612808227539</v>
      </c>
    </row>
    <row r="369" spans="1:20" x14ac:dyDescent="0.25">
      <c r="A369" s="2">
        <v>116604003</v>
      </c>
      <c r="B369" s="2" t="s">
        <v>383</v>
      </c>
      <c r="C369" s="2" t="s">
        <v>634</v>
      </c>
      <c r="F369" s="2">
        <v>1</v>
      </c>
      <c r="G369" s="2" t="s">
        <v>662</v>
      </c>
      <c r="H369" s="2">
        <v>280814.05</v>
      </c>
      <c r="I369" s="2">
        <v>0</v>
      </c>
      <c r="J369" s="2">
        <v>61488</v>
      </c>
      <c r="K369" s="2">
        <v>6166610</v>
      </c>
      <c r="L369" s="2">
        <v>342302</v>
      </c>
      <c r="M369" s="2">
        <v>5.8771271705627441</v>
      </c>
      <c r="N369" s="2">
        <v>1293829</v>
      </c>
      <c r="O369" s="2">
        <v>29424</v>
      </c>
      <c r="P369" s="2">
        <v>2.3271024227142334</v>
      </c>
      <c r="Q369" s="2">
        <v>168400</v>
      </c>
      <c r="R369" s="2">
        <v>0</v>
      </c>
      <c r="S369" s="2">
        <v>254832.890625</v>
      </c>
      <c r="T369" s="2">
        <v>32.145145416259766</v>
      </c>
    </row>
    <row r="370" spans="1:20" x14ac:dyDescent="0.25">
      <c r="A370" s="2">
        <v>116605003</v>
      </c>
      <c r="B370" s="2" t="s">
        <v>384</v>
      </c>
      <c r="C370" s="2" t="s">
        <v>634</v>
      </c>
      <c r="F370" s="2">
        <v>1</v>
      </c>
      <c r="G370" s="2" t="s">
        <v>662</v>
      </c>
      <c r="H370" s="2">
        <v>217298.18</v>
      </c>
      <c r="I370" s="2">
        <v>0</v>
      </c>
      <c r="J370" s="2">
        <v>314808</v>
      </c>
      <c r="K370" s="2">
        <v>10215236</v>
      </c>
      <c r="L370" s="2">
        <v>532106</v>
      </c>
      <c r="M370" s="2">
        <v>5.4951858520507813</v>
      </c>
      <c r="N370" s="2">
        <v>1550342</v>
      </c>
      <c r="O370" s="2">
        <v>19386</v>
      </c>
      <c r="P370" s="2">
        <v>1.2662676572799683</v>
      </c>
      <c r="Q370" s="2">
        <v>354755</v>
      </c>
      <c r="R370" s="2">
        <v>103287</v>
      </c>
      <c r="S370" s="2">
        <v>510042.0625</v>
      </c>
      <c r="T370" s="2">
        <v>36.970607757568359</v>
      </c>
    </row>
    <row r="371" spans="1:20" x14ac:dyDescent="0.25">
      <c r="A371" s="2">
        <v>116606707</v>
      </c>
      <c r="B371" s="2" t="s">
        <v>385</v>
      </c>
      <c r="C371" s="2" t="s">
        <v>634</v>
      </c>
      <c r="F371" s="2">
        <v>2</v>
      </c>
      <c r="G371" s="2" t="s">
        <v>663</v>
      </c>
      <c r="H371" s="2">
        <v>0</v>
      </c>
      <c r="I371" s="2">
        <v>0</v>
      </c>
      <c r="J371" s="2">
        <v>0</v>
      </c>
      <c r="K371" s="2">
        <v>0</v>
      </c>
      <c r="L371" s="2">
        <v>0</v>
      </c>
      <c r="M371" s="2">
        <v>0</v>
      </c>
      <c r="N371" s="2">
        <v>0</v>
      </c>
      <c r="O371" s="2">
        <v>0</v>
      </c>
      <c r="P371" s="2">
        <v>0</v>
      </c>
      <c r="Q371" s="2">
        <v>0</v>
      </c>
      <c r="R371" s="2">
        <v>808930</v>
      </c>
      <c r="S371" s="2">
        <v>0</v>
      </c>
    </row>
    <row r="372" spans="1:20" x14ac:dyDescent="0.25">
      <c r="A372" s="2">
        <v>117080503</v>
      </c>
      <c r="B372" s="2" t="s">
        <v>386</v>
      </c>
      <c r="C372" s="2" t="s">
        <v>635</v>
      </c>
      <c r="F372" s="2">
        <v>1</v>
      </c>
      <c r="G372" s="2" t="s">
        <v>662</v>
      </c>
      <c r="H372" s="2">
        <v>274400.5</v>
      </c>
      <c r="I372" s="2">
        <v>178953</v>
      </c>
      <c r="J372" s="2">
        <v>160614</v>
      </c>
      <c r="K372" s="2">
        <v>14265354</v>
      </c>
      <c r="L372" s="2">
        <v>613968</v>
      </c>
      <c r="M372" s="2">
        <v>4.4974775314331055</v>
      </c>
      <c r="N372" s="2">
        <v>2148835</v>
      </c>
      <c r="O372" s="2">
        <v>104024</v>
      </c>
      <c r="P372" s="2">
        <v>5.0872182846069336</v>
      </c>
      <c r="Q372" s="2">
        <v>418272</v>
      </c>
      <c r="R372" s="2">
        <v>72479</v>
      </c>
      <c r="S372" s="2">
        <v>364083</v>
      </c>
      <c r="T372" s="2">
        <v>30.412904739379883</v>
      </c>
    </row>
    <row r="373" spans="1:20" x14ac:dyDescent="0.25">
      <c r="A373" s="2">
        <v>117080607</v>
      </c>
      <c r="B373" s="2" t="s">
        <v>387</v>
      </c>
      <c r="C373" s="2" t="s">
        <v>635</v>
      </c>
      <c r="F373" s="2">
        <v>2</v>
      </c>
      <c r="G373" s="2" t="s">
        <v>663</v>
      </c>
      <c r="H373" s="2">
        <v>0</v>
      </c>
      <c r="I373" s="2">
        <v>0</v>
      </c>
      <c r="J373" s="2">
        <v>0</v>
      </c>
      <c r="K373" s="2">
        <v>0</v>
      </c>
      <c r="L373" s="2">
        <v>0</v>
      </c>
      <c r="M373" s="2">
        <v>0</v>
      </c>
      <c r="N373" s="2">
        <v>0</v>
      </c>
      <c r="O373" s="2">
        <v>0</v>
      </c>
      <c r="P373" s="2">
        <v>0</v>
      </c>
      <c r="Q373" s="2">
        <v>0</v>
      </c>
      <c r="R373" s="2">
        <v>713989</v>
      </c>
      <c r="S373" s="2">
        <v>0</v>
      </c>
    </row>
    <row r="374" spans="1:20" x14ac:dyDescent="0.25">
      <c r="A374" s="2">
        <v>117081003</v>
      </c>
      <c r="B374" s="2" t="s">
        <v>388</v>
      </c>
      <c r="C374" s="2" t="s">
        <v>635</v>
      </c>
      <c r="F374" s="2">
        <v>1</v>
      </c>
      <c r="G374" s="2" t="s">
        <v>662</v>
      </c>
      <c r="H374" s="2">
        <v>137355.26</v>
      </c>
      <c r="I374" s="2">
        <v>0</v>
      </c>
      <c r="J374" s="2">
        <v>215499</v>
      </c>
      <c r="K374" s="2">
        <v>8685737</v>
      </c>
      <c r="L374" s="2">
        <v>352854</v>
      </c>
      <c r="M374" s="2">
        <v>4.2344770431518555</v>
      </c>
      <c r="N374" s="2">
        <v>876170</v>
      </c>
      <c r="O374" s="2">
        <v>27514</v>
      </c>
      <c r="P374" s="2">
        <v>3.2420675754547119</v>
      </c>
      <c r="Q374" s="2">
        <v>203216</v>
      </c>
      <c r="R374" s="2">
        <v>18005</v>
      </c>
      <c r="S374" s="2">
        <v>146115.71875</v>
      </c>
      <c r="T374" s="2">
        <v>34.038379669189453</v>
      </c>
    </row>
    <row r="375" spans="1:20" x14ac:dyDescent="0.25">
      <c r="A375" s="2">
        <v>117083004</v>
      </c>
      <c r="B375" s="2" t="s">
        <v>389</v>
      </c>
      <c r="C375" s="2" t="s">
        <v>635</v>
      </c>
      <c r="F375" s="2">
        <v>1</v>
      </c>
      <c r="G375" s="2" t="s">
        <v>662</v>
      </c>
      <c r="H375" s="2">
        <v>72573.72</v>
      </c>
      <c r="I375" s="2">
        <v>0</v>
      </c>
      <c r="J375" s="2">
        <v>104064</v>
      </c>
      <c r="K375" s="2">
        <v>6642756</v>
      </c>
      <c r="L375" s="2">
        <v>176638</v>
      </c>
      <c r="M375" s="2">
        <v>2.7317471504211426</v>
      </c>
      <c r="N375" s="2">
        <v>702387</v>
      </c>
      <c r="O375" s="2">
        <v>20605</v>
      </c>
      <c r="P375" s="2">
        <v>3.0222270488739014</v>
      </c>
      <c r="Q375" s="2">
        <v>165568</v>
      </c>
      <c r="R375" s="2">
        <v>62253</v>
      </c>
      <c r="S375" s="2">
        <v>141208.265625</v>
      </c>
      <c r="T375" s="2">
        <v>45.915336608886719</v>
      </c>
    </row>
    <row r="376" spans="1:20" x14ac:dyDescent="0.25">
      <c r="A376" s="2">
        <v>117086003</v>
      </c>
      <c r="B376" s="2" t="s">
        <v>390</v>
      </c>
      <c r="C376" s="2" t="s">
        <v>635</v>
      </c>
      <c r="F376" s="2">
        <v>1</v>
      </c>
      <c r="G376" s="2" t="s">
        <v>662</v>
      </c>
      <c r="H376" s="2">
        <v>157548.62</v>
      </c>
      <c r="I376" s="2">
        <v>173454</v>
      </c>
      <c r="J376" s="2">
        <v>120067</v>
      </c>
      <c r="K376" s="2">
        <v>7650193</v>
      </c>
      <c r="L376" s="2">
        <v>451070</v>
      </c>
      <c r="M376" s="2">
        <v>6.2656245231628418</v>
      </c>
      <c r="N376" s="2">
        <v>1092611</v>
      </c>
      <c r="O376" s="2">
        <v>41263</v>
      </c>
      <c r="P376" s="2">
        <v>3.9247708320617676</v>
      </c>
      <c r="Q376" s="2">
        <v>201990</v>
      </c>
      <c r="R376" s="2">
        <v>0</v>
      </c>
      <c r="S376" s="2">
        <v>200777.1875</v>
      </c>
      <c r="T376" s="2">
        <v>30.448604583740234</v>
      </c>
    </row>
    <row r="377" spans="1:20" x14ac:dyDescent="0.25">
      <c r="A377" s="2">
        <v>117086503</v>
      </c>
      <c r="B377" s="2" t="s">
        <v>391</v>
      </c>
      <c r="C377" s="2" t="s">
        <v>635</v>
      </c>
      <c r="F377" s="2">
        <v>1</v>
      </c>
      <c r="G377" s="2" t="s">
        <v>662</v>
      </c>
      <c r="H377" s="2">
        <v>285315.46999999997</v>
      </c>
      <c r="I377" s="2">
        <v>0</v>
      </c>
      <c r="J377" s="2">
        <v>1146653</v>
      </c>
      <c r="K377" s="2">
        <v>10785661</v>
      </c>
      <c r="L377" s="2">
        <v>1431968</v>
      </c>
      <c r="M377" s="2">
        <v>15.30911922454834</v>
      </c>
      <c r="N377" s="2">
        <v>1417094</v>
      </c>
      <c r="O377" s="2">
        <v>48533</v>
      </c>
      <c r="P377" s="2">
        <v>3.5462796688079834</v>
      </c>
      <c r="Q377" s="2">
        <v>290449</v>
      </c>
      <c r="R377" s="2">
        <v>0</v>
      </c>
      <c r="S377" s="2">
        <v>156354.453125</v>
      </c>
      <c r="T377" s="2">
        <v>25.547075271606445</v>
      </c>
    </row>
    <row r="378" spans="1:20" x14ac:dyDescent="0.25">
      <c r="A378" s="2">
        <v>117086653</v>
      </c>
      <c r="B378" s="2" t="s">
        <v>392</v>
      </c>
      <c r="C378" s="2" t="s">
        <v>635</v>
      </c>
      <c r="F378" s="2">
        <v>1</v>
      </c>
      <c r="G378" s="2" t="s">
        <v>662</v>
      </c>
      <c r="H378" s="2">
        <v>179471.55</v>
      </c>
      <c r="I378" s="2">
        <v>0</v>
      </c>
      <c r="J378" s="2">
        <v>672980</v>
      </c>
      <c r="K378" s="2">
        <v>11553149</v>
      </c>
      <c r="L378" s="2">
        <v>852452</v>
      </c>
      <c r="M378" s="2">
        <v>7.9663224220275879</v>
      </c>
      <c r="N378" s="2">
        <v>1404907</v>
      </c>
      <c r="O378" s="2">
        <v>41631</v>
      </c>
      <c r="P378" s="2">
        <v>3.0537469387054443</v>
      </c>
      <c r="Q378" s="2">
        <v>310736</v>
      </c>
      <c r="R378" s="2">
        <v>77651</v>
      </c>
      <c r="S378" s="2">
        <v>289458.28125</v>
      </c>
      <c r="T378" s="2">
        <v>23.474878311157227</v>
      </c>
    </row>
    <row r="379" spans="1:20" x14ac:dyDescent="0.25">
      <c r="A379" s="2">
        <v>117089003</v>
      </c>
      <c r="B379" s="2" t="s">
        <v>393</v>
      </c>
      <c r="C379" s="2" t="s">
        <v>635</v>
      </c>
      <c r="F379" s="2">
        <v>1</v>
      </c>
      <c r="G379" s="2" t="s">
        <v>662</v>
      </c>
      <c r="H379" s="2">
        <v>170323.49</v>
      </c>
      <c r="I379" s="2">
        <v>0</v>
      </c>
      <c r="J379" s="2">
        <v>572017</v>
      </c>
      <c r="K379" s="2">
        <v>9260859</v>
      </c>
      <c r="L379" s="2">
        <v>742340</v>
      </c>
      <c r="M379" s="2">
        <v>8.7144260406494141</v>
      </c>
      <c r="N379" s="2">
        <v>1234026</v>
      </c>
      <c r="O379" s="2">
        <v>26931</v>
      </c>
      <c r="P379" s="2">
        <v>2.2310588359832764</v>
      </c>
      <c r="Q379" s="2">
        <v>231038</v>
      </c>
      <c r="R379" s="2">
        <v>0</v>
      </c>
      <c r="S379" s="2">
        <v>310738.53125</v>
      </c>
      <c r="T379" s="2">
        <v>31.892229080200195</v>
      </c>
    </row>
    <row r="380" spans="1:20" x14ac:dyDescent="0.25">
      <c r="A380" s="2">
        <v>117412003</v>
      </c>
      <c r="B380" s="2" t="s">
        <v>394</v>
      </c>
      <c r="C380" s="2" t="s">
        <v>636</v>
      </c>
      <c r="F380" s="2">
        <v>1</v>
      </c>
      <c r="G380" s="2" t="s">
        <v>662</v>
      </c>
      <c r="H380" s="2">
        <v>139255.65</v>
      </c>
      <c r="I380" s="2">
        <v>0</v>
      </c>
      <c r="J380" s="2">
        <v>903109</v>
      </c>
      <c r="K380" s="2">
        <v>10409604</v>
      </c>
      <c r="L380" s="2">
        <v>1042365</v>
      </c>
      <c r="M380" s="2">
        <v>11.127772331237793</v>
      </c>
      <c r="N380" s="2">
        <v>1314374</v>
      </c>
      <c r="O380" s="2">
        <v>33199</v>
      </c>
      <c r="P380" s="2">
        <v>2.5912930965423584</v>
      </c>
      <c r="Q380" s="2">
        <v>267638</v>
      </c>
      <c r="R380" s="2">
        <v>0</v>
      </c>
      <c r="S380" s="2">
        <v>226421.953125</v>
      </c>
      <c r="T380" s="2">
        <v>27.443563461303711</v>
      </c>
    </row>
    <row r="381" spans="1:20" x14ac:dyDescent="0.25">
      <c r="A381" s="2">
        <v>117414003</v>
      </c>
      <c r="B381" s="2" t="s">
        <v>395</v>
      </c>
      <c r="C381" s="2" t="s">
        <v>636</v>
      </c>
      <c r="F381" s="2">
        <v>1</v>
      </c>
      <c r="G381" s="2" t="s">
        <v>662</v>
      </c>
      <c r="H381" s="2">
        <v>217842.15</v>
      </c>
      <c r="I381" s="2">
        <v>0</v>
      </c>
      <c r="J381" s="2">
        <v>370765</v>
      </c>
      <c r="K381" s="2">
        <v>15359002</v>
      </c>
      <c r="L381" s="2">
        <v>588607</v>
      </c>
      <c r="M381" s="2">
        <v>3.9850456714630127</v>
      </c>
      <c r="N381" s="2">
        <v>2152533</v>
      </c>
      <c r="O381" s="2">
        <v>61965</v>
      </c>
      <c r="P381" s="2">
        <v>2.964026927947998</v>
      </c>
      <c r="Q381" s="2">
        <v>489271</v>
      </c>
      <c r="R381" s="2">
        <v>158643</v>
      </c>
      <c r="S381" s="2">
        <v>591010.25</v>
      </c>
      <c r="T381" s="2">
        <v>19.26385498046875</v>
      </c>
    </row>
    <row r="382" spans="1:20" x14ac:dyDescent="0.25">
      <c r="A382" s="2">
        <v>117414203</v>
      </c>
      <c r="B382" s="2" t="s">
        <v>396</v>
      </c>
      <c r="C382" s="2" t="s">
        <v>636</v>
      </c>
      <c r="F382" s="2">
        <v>1</v>
      </c>
      <c r="G382" s="2" t="s">
        <v>662</v>
      </c>
      <c r="H382" s="2">
        <v>176244.46</v>
      </c>
      <c r="I382" s="2">
        <v>0</v>
      </c>
      <c r="J382" s="2">
        <v>897137</v>
      </c>
      <c r="K382" s="2">
        <v>5581785</v>
      </c>
      <c r="L382" s="2">
        <v>1073381</v>
      </c>
      <c r="M382" s="2">
        <v>23.808446884155273</v>
      </c>
      <c r="N382" s="2">
        <v>943859</v>
      </c>
      <c r="O382" s="2">
        <v>36744</v>
      </c>
      <c r="P382" s="2">
        <v>4.0506439208984375</v>
      </c>
      <c r="Q382" s="2">
        <v>139676</v>
      </c>
      <c r="R382" s="2">
        <v>0</v>
      </c>
      <c r="S382" s="2">
        <v>143700.34375</v>
      </c>
      <c r="T382" s="2">
        <v>22.056259155273438</v>
      </c>
    </row>
    <row r="383" spans="1:20" x14ac:dyDescent="0.25">
      <c r="A383" s="2">
        <v>117414807</v>
      </c>
      <c r="B383" s="2" t="s">
        <v>397</v>
      </c>
      <c r="C383" s="2" t="s">
        <v>636</v>
      </c>
      <c r="F383" s="2">
        <v>2</v>
      </c>
      <c r="G383" s="2" t="s">
        <v>663</v>
      </c>
      <c r="H383" s="2">
        <v>0</v>
      </c>
      <c r="I383" s="2">
        <v>0</v>
      </c>
      <c r="J383" s="2">
        <v>0</v>
      </c>
      <c r="K383" s="2">
        <v>0</v>
      </c>
      <c r="L383" s="2">
        <v>0</v>
      </c>
      <c r="M383" s="2">
        <v>0</v>
      </c>
      <c r="N383" s="2">
        <v>0</v>
      </c>
      <c r="O383" s="2">
        <v>0</v>
      </c>
      <c r="P383" s="2">
        <v>0</v>
      </c>
      <c r="Q383" s="2">
        <v>0</v>
      </c>
      <c r="R383" s="2">
        <v>404884</v>
      </c>
      <c r="S383" s="2">
        <v>0</v>
      </c>
    </row>
    <row r="384" spans="1:20" x14ac:dyDescent="0.25">
      <c r="A384" s="2">
        <v>117415004</v>
      </c>
      <c r="B384" s="2" t="s">
        <v>398</v>
      </c>
      <c r="C384" s="2" t="s">
        <v>636</v>
      </c>
      <c r="F384" s="2">
        <v>1</v>
      </c>
      <c r="G384" s="2" t="s">
        <v>662</v>
      </c>
      <c r="H384" s="2">
        <v>156451.5</v>
      </c>
      <c r="I384" s="2">
        <v>0</v>
      </c>
      <c r="J384" s="2">
        <v>178789</v>
      </c>
      <c r="K384" s="2">
        <v>6966574</v>
      </c>
      <c r="L384" s="2">
        <v>335241</v>
      </c>
      <c r="M384" s="2">
        <v>5.0554089546203613</v>
      </c>
      <c r="N384" s="2">
        <v>737871</v>
      </c>
      <c r="O384" s="2">
        <v>20412</v>
      </c>
      <c r="P384" s="2">
        <v>2.8450405597686768</v>
      </c>
      <c r="Q384" s="2">
        <v>136406</v>
      </c>
      <c r="R384" s="2">
        <v>11303</v>
      </c>
      <c r="S384" s="2">
        <v>144844.109375</v>
      </c>
      <c r="T384" s="2">
        <v>30.85540771484375</v>
      </c>
    </row>
    <row r="385" spans="1:20" x14ac:dyDescent="0.25">
      <c r="A385" s="2">
        <v>117415103</v>
      </c>
      <c r="B385" s="2" t="s">
        <v>399</v>
      </c>
      <c r="C385" s="2" t="s">
        <v>636</v>
      </c>
      <c r="F385" s="2">
        <v>1</v>
      </c>
      <c r="G385" s="2" t="s">
        <v>662</v>
      </c>
      <c r="H385" s="2">
        <v>161088.82</v>
      </c>
      <c r="I385" s="2">
        <v>0</v>
      </c>
      <c r="J385" s="2">
        <v>890607</v>
      </c>
      <c r="K385" s="2">
        <v>9336631</v>
      </c>
      <c r="L385" s="2">
        <v>1051696</v>
      </c>
      <c r="M385" s="2">
        <v>12.694076538085938</v>
      </c>
      <c r="N385" s="2">
        <v>1511005</v>
      </c>
      <c r="O385" s="2">
        <v>29114</v>
      </c>
      <c r="P385" s="2">
        <v>1.9646519422531128</v>
      </c>
      <c r="Q385" s="2">
        <v>264755</v>
      </c>
      <c r="R385" s="2">
        <v>0</v>
      </c>
      <c r="S385" s="2">
        <v>245506.46875</v>
      </c>
      <c r="T385" s="2">
        <v>25.642978668212891</v>
      </c>
    </row>
    <row r="386" spans="1:20" x14ac:dyDescent="0.25">
      <c r="A386" s="2">
        <v>117415303</v>
      </c>
      <c r="B386" s="2" t="s">
        <v>400</v>
      </c>
      <c r="C386" s="2" t="s">
        <v>636</v>
      </c>
      <c r="F386" s="2">
        <v>1</v>
      </c>
      <c r="G386" s="2" t="s">
        <v>662</v>
      </c>
      <c r="H386" s="2">
        <v>91814.66</v>
      </c>
      <c r="I386" s="2">
        <v>0</v>
      </c>
      <c r="J386" s="2">
        <v>79353</v>
      </c>
      <c r="K386" s="2">
        <v>4828826</v>
      </c>
      <c r="L386" s="2">
        <v>171168</v>
      </c>
      <c r="M386" s="2">
        <v>3.6749799251556396</v>
      </c>
      <c r="N386" s="2">
        <v>774998</v>
      </c>
      <c r="O386" s="2">
        <v>25271</v>
      </c>
      <c r="P386" s="2">
        <v>3.3706936836242676</v>
      </c>
      <c r="Q386" s="2">
        <v>134126</v>
      </c>
      <c r="R386" s="2">
        <v>0</v>
      </c>
      <c r="S386" s="2">
        <v>248666.953125</v>
      </c>
      <c r="T386" s="2">
        <v>33.203506469726563</v>
      </c>
    </row>
    <row r="387" spans="1:20" x14ac:dyDescent="0.25">
      <c r="A387" s="2">
        <v>117416103</v>
      </c>
      <c r="B387" s="2" t="s">
        <v>401</v>
      </c>
      <c r="C387" s="2" t="s">
        <v>636</v>
      </c>
      <c r="F387" s="2">
        <v>1</v>
      </c>
      <c r="G387" s="2" t="s">
        <v>662</v>
      </c>
      <c r="H387" s="2">
        <v>133410.76</v>
      </c>
      <c r="I387" s="2">
        <v>0</v>
      </c>
      <c r="J387" s="2">
        <v>485582</v>
      </c>
      <c r="K387" s="2">
        <v>7741688</v>
      </c>
      <c r="L387" s="2">
        <v>618993</v>
      </c>
      <c r="M387" s="2">
        <v>8.6904325485229492</v>
      </c>
      <c r="N387" s="2">
        <v>1031161</v>
      </c>
      <c r="O387" s="2">
        <v>27444</v>
      </c>
      <c r="P387" s="2">
        <v>2.7342369556427002</v>
      </c>
      <c r="Q387" s="2">
        <v>228011</v>
      </c>
      <c r="R387" s="2">
        <v>0</v>
      </c>
      <c r="S387" s="2">
        <v>178467.9375</v>
      </c>
      <c r="T387" s="2">
        <v>23.860626220703125</v>
      </c>
    </row>
    <row r="388" spans="1:20" x14ac:dyDescent="0.25">
      <c r="A388" s="2">
        <v>117417202</v>
      </c>
      <c r="B388" s="2" t="s">
        <v>402</v>
      </c>
      <c r="C388" s="2" t="s">
        <v>636</v>
      </c>
      <c r="F388" s="2">
        <v>1</v>
      </c>
      <c r="G388" s="2" t="s">
        <v>662</v>
      </c>
      <c r="H388" s="2">
        <v>1025694.48</v>
      </c>
      <c r="I388" s="2">
        <v>0</v>
      </c>
      <c r="J388" s="2">
        <v>3622217</v>
      </c>
      <c r="K388" s="2">
        <v>40650649</v>
      </c>
      <c r="L388" s="2">
        <v>4647913</v>
      </c>
      <c r="M388" s="2">
        <v>12.90988826751709</v>
      </c>
      <c r="N388" s="2">
        <v>5564193</v>
      </c>
      <c r="O388" s="2">
        <v>174619</v>
      </c>
      <c r="P388" s="2">
        <v>3.2399406433105469</v>
      </c>
      <c r="Q388" s="2">
        <v>989521</v>
      </c>
      <c r="R388" s="2">
        <v>882328</v>
      </c>
      <c r="S388" s="2">
        <v>1339221.875</v>
      </c>
      <c r="T388" s="2">
        <v>26.127330780029297</v>
      </c>
    </row>
    <row r="389" spans="1:20" x14ac:dyDescent="0.25">
      <c r="A389" s="2">
        <v>117576303</v>
      </c>
      <c r="B389" s="2" t="s">
        <v>403</v>
      </c>
      <c r="C389" s="2" t="s">
        <v>637</v>
      </c>
      <c r="F389" s="2">
        <v>1</v>
      </c>
      <c r="G389" s="2" t="s">
        <v>662</v>
      </c>
      <c r="H389" s="2">
        <v>102168.19</v>
      </c>
      <c r="I389" s="2">
        <v>0</v>
      </c>
      <c r="J389" s="2">
        <v>0</v>
      </c>
      <c r="K389" s="2">
        <v>3657502</v>
      </c>
      <c r="L389" s="2">
        <v>102168</v>
      </c>
      <c r="M389" s="2">
        <v>2.8736541271209717</v>
      </c>
      <c r="N389" s="2">
        <v>463409</v>
      </c>
      <c r="O389" s="2">
        <v>7259</v>
      </c>
      <c r="P389" s="2">
        <v>1.591362476348877</v>
      </c>
      <c r="Q389" s="2">
        <v>51245</v>
      </c>
      <c r="R389" s="2">
        <v>0</v>
      </c>
      <c r="S389" s="2">
        <v>408146</v>
      </c>
      <c r="T389" s="2">
        <v>38.177562713623047</v>
      </c>
    </row>
    <row r="390" spans="1:20" x14ac:dyDescent="0.25">
      <c r="A390" s="2">
        <v>117596003</v>
      </c>
      <c r="B390" s="2" t="s">
        <v>404</v>
      </c>
      <c r="C390" s="2" t="s">
        <v>638</v>
      </c>
      <c r="F390" s="2">
        <v>1</v>
      </c>
      <c r="G390" s="2" t="s">
        <v>662</v>
      </c>
      <c r="H390" s="2">
        <v>327478.03999999998</v>
      </c>
      <c r="I390" s="2">
        <v>0</v>
      </c>
      <c r="J390" s="2">
        <v>1613530</v>
      </c>
      <c r="K390" s="2">
        <v>17371446</v>
      </c>
      <c r="L390" s="2">
        <v>1941008</v>
      </c>
      <c r="M390" s="2">
        <v>12.579085350036621</v>
      </c>
      <c r="N390" s="2">
        <v>2128925</v>
      </c>
      <c r="O390" s="2">
        <v>66457</v>
      </c>
      <c r="P390" s="2">
        <v>3.2222075462341309</v>
      </c>
      <c r="Q390" s="2">
        <v>446252</v>
      </c>
      <c r="R390" s="2">
        <v>97621</v>
      </c>
      <c r="S390" s="2">
        <v>268799.71875</v>
      </c>
      <c r="T390" s="2">
        <v>21.945114135742188</v>
      </c>
    </row>
    <row r="391" spans="1:20" x14ac:dyDescent="0.25">
      <c r="A391" s="2">
        <v>117597003</v>
      </c>
      <c r="B391" s="2" t="s">
        <v>405</v>
      </c>
      <c r="C391" s="2" t="s">
        <v>638</v>
      </c>
      <c r="F391" s="2">
        <v>1</v>
      </c>
      <c r="G391" s="2" t="s">
        <v>662</v>
      </c>
      <c r="H391" s="2">
        <v>196536.77</v>
      </c>
      <c r="I391" s="2">
        <v>0</v>
      </c>
      <c r="J391" s="2">
        <v>787858</v>
      </c>
      <c r="K391" s="2">
        <v>11403012</v>
      </c>
      <c r="L391" s="2">
        <v>984395</v>
      </c>
      <c r="M391" s="2">
        <v>9.4484233856201172</v>
      </c>
      <c r="N391" s="2">
        <v>1669151</v>
      </c>
      <c r="O391" s="2">
        <v>47731</v>
      </c>
      <c r="P391" s="2">
        <v>2.9437775611877441</v>
      </c>
      <c r="Q391" s="2">
        <v>340919</v>
      </c>
      <c r="R391" s="2">
        <v>79619</v>
      </c>
      <c r="S391" s="2">
        <v>304982.0625</v>
      </c>
      <c r="T391" s="2">
        <v>25.275215148925781</v>
      </c>
    </row>
    <row r="392" spans="1:20" x14ac:dyDescent="0.25">
      <c r="A392" s="2">
        <v>117598503</v>
      </c>
      <c r="B392" s="2" t="s">
        <v>406</v>
      </c>
      <c r="C392" s="2" t="s">
        <v>638</v>
      </c>
      <c r="F392" s="2">
        <v>1</v>
      </c>
      <c r="G392" s="2" t="s">
        <v>662</v>
      </c>
      <c r="H392" s="2">
        <v>173008.49</v>
      </c>
      <c r="I392" s="2">
        <v>0</v>
      </c>
      <c r="J392" s="2">
        <v>666163</v>
      </c>
      <c r="K392" s="2">
        <v>8298534</v>
      </c>
      <c r="L392" s="2">
        <v>839171</v>
      </c>
      <c r="M392" s="2">
        <v>11.24990177154541</v>
      </c>
      <c r="N392" s="2">
        <v>1218716</v>
      </c>
      <c r="O392" s="2">
        <v>28727</v>
      </c>
      <c r="P392" s="2">
        <v>2.4140558242797852</v>
      </c>
      <c r="Q392" s="2">
        <v>219909</v>
      </c>
      <c r="R392" s="2">
        <v>30724</v>
      </c>
      <c r="S392" s="2">
        <v>275062.6875</v>
      </c>
      <c r="T392" s="2">
        <v>26.449592590332031</v>
      </c>
    </row>
    <row r="393" spans="1:20" x14ac:dyDescent="0.25">
      <c r="A393" s="2">
        <v>118401403</v>
      </c>
      <c r="B393" s="2" t="s">
        <v>407</v>
      </c>
      <c r="C393" s="2" t="s">
        <v>639</v>
      </c>
      <c r="F393" s="2">
        <v>1</v>
      </c>
      <c r="G393" s="2" t="s">
        <v>662</v>
      </c>
      <c r="H393" s="2">
        <v>153038.32</v>
      </c>
      <c r="I393" s="2">
        <v>0</v>
      </c>
      <c r="J393" s="2">
        <v>804187</v>
      </c>
      <c r="K393" s="2">
        <v>9479201</v>
      </c>
      <c r="L393" s="2">
        <v>957225</v>
      </c>
      <c r="M393" s="2">
        <v>11.232430458068848</v>
      </c>
      <c r="N393" s="2">
        <v>1823791</v>
      </c>
      <c r="O393" s="2">
        <v>51831</v>
      </c>
      <c r="P393" s="2">
        <v>2.9250659942626953</v>
      </c>
      <c r="Q393" s="2">
        <v>348001</v>
      </c>
      <c r="R393" s="2">
        <v>0</v>
      </c>
      <c r="S393" s="2">
        <v>124542.328125</v>
      </c>
      <c r="T393" s="2">
        <v>8.4073429107666016</v>
      </c>
    </row>
    <row r="394" spans="1:20" x14ac:dyDescent="0.25">
      <c r="A394" s="2">
        <v>118401603</v>
      </c>
      <c r="B394" s="2" t="s">
        <v>408</v>
      </c>
      <c r="C394" s="2" t="s">
        <v>639</v>
      </c>
      <c r="F394" s="2">
        <v>1</v>
      </c>
      <c r="G394" s="2" t="s">
        <v>662</v>
      </c>
      <c r="H394" s="2">
        <v>152238.74</v>
      </c>
      <c r="I394" s="2">
        <v>0</v>
      </c>
      <c r="J394" s="2">
        <v>365140</v>
      </c>
      <c r="K394" s="2">
        <v>7560224</v>
      </c>
      <c r="L394" s="2">
        <v>517379</v>
      </c>
      <c r="M394" s="2">
        <v>7.3461647033691406</v>
      </c>
      <c r="N394" s="2">
        <v>1510830</v>
      </c>
      <c r="O394" s="2">
        <v>64911</v>
      </c>
      <c r="P394" s="2">
        <v>4.489255428314209</v>
      </c>
      <c r="Q394" s="2">
        <v>255430</v>
      </c>
      <c r="R394" s="2">
        <v>0</v>
      </c>
      <c r="S394" s="2">
        <v>227453.15625</v>
      </c>
      <c r="T394" s="2">
        <v>19.99266242980957</v>
      </c>
    </row>
    <row r="395" spans="1:20" x14ac:dyDescent="0.25">
      <c r="A395" s="2">
        <v>118402603</v>
      </c>
      <c r="B395" s="2" t="s">
        <v>409</v>
      </c>
      <c r="C395" s="2" t="s">
        <v>639</v>
      </c>
      <c r="F395" s="2">
        <v>1</v>
      </c>
      <c r="G395" s="2" t="s">
        <v>662</v>
      </c>
      <c r="H395" s="2">
        <v>402417.4</v>
      </c>
      <c r="I395" s="2">
        <v>0</v>
      </c>
      <c r="J395" s="2">
        <v>3669954</v>
      </c>
      <c r="K395" s="2">
        <v>19364025</v>
      </c>
      <c r="L395" s="2">
        <v>4072371</v>
      </c>
      <c r="M395" s="2">
        <v>26.631330490112305</v>
      </c>
      <c r="N395" s="2">
        <v>2207876</v>
      </c>
      <c r="O395" s="2">
        <v>127969</v>
      </c>
      <c r="P395" s="2">
        <v>6.1526308059692383</v>
      </c>
      <c r="Q395" s="2">
        <v>438389</v>
      </c>
      <c r="R395" s="2">
        <v>0</v>
      </c>
      <c r="S395" s="2">
        <v>73430.4765625</v>
      </c>
      <c r="T395" s="2">
        <v>3.0579802989959717</v>
      </c>
    </row>
    <row r="396" spans="1:20" x14ac:dyDescent="0.25">
      <c r="A396" s="2">
        <v>118403003</v>
      </c>
      <c r="B396" s="2" t="s">
        <v>410</v>
      </c>
      <c r="C396" s="2" t="s">
        <v>639</v>
      </c>
      <c r="F396" s="2">
        <v>1</v>
      </c>
      <c r="G396" s="2" t="s">
        <v>662</v>
      </c>
      <c r="H396" s="2">
        <v>378131.23</v>
      </c>
      <c r="I396" s="2">
        <v>231417</v>
      </c>
      <c r="J396" s="2">
        <v>2599343</v>
      </c>
      <c r="K396" s="2">
        <v>15048974</v>
      </c>
      <c r="L396" s="2">
        <v>3208891</v>
      </c>
      <c r="M396" s="2">
        <v>27.101930618286133</v>
      </c>
      <c r="N396" s="2">
        <v>2241700</v>
      </c>
      <c r="O396" s="2">
        <v>136617</v>
      </c>
      <c r="P396" s="2">
        <v>6.4898629188537598</v>
      </c>
      <c r="Q396" s="2">
        <v>366048</v>
      </c>
      <c r="R396" s="2">
        <v>0</v>
      </c>
      <c r="S396" s="2">
        <v>272023.75</v>
      </c>
      <c r="T396" s="2">
        <v>10.226866722106934</v>
      </c>
    </row>
    <row r="397" spans="1:20" x14ac:dyDescent="0.25">
      <c r="A397" s="2">
        <v>118403207</v>
      </c>
      <c r="B397" s="2" t="s">
        <v>411</v>
      </c>
      <c r="C397" s="2" t="s">
        <v>639</v>
      </c>
      <c r="F397" s="2">
        <v>2</v>
      </c>
      <c r="G397" s="2" t="s">
        <v>663</v>
      </c>
      <c r="H397" s="2">
        <v>0</v>
      </c>
      <c r="I397" s="2">
        <v>0</v>
      </c>
      <c r="J397" s="2">
        <v>0</v>
      </c>
      <c r="K397" s="2">
        <v>0</v>
      </c>
      <c r="L397" s="2">
        <v>0</v>
      </c>
      <c r="M397" s="2">
        <v>0</v>
      </c>
      <c r="N397" s="2">
        <v>0</v>
      </c>
      <c r="O397" s="2">
        <v>0</v>
      </c>
      <c r="P397" s="2">
        <v>0</v>
      </c>
      <c r="Q397" s="2">
        <v>0</v>
      </c>
      <c r="R397" s="2">
        <v>670612</v>
      </c>
      <c r="S397" s="2">
        <v>0</v>
      </c>
    </row>
    <row r="398" spans="1:20" x14ac:dyDescent="0.25">
      <c r="A398" s="2">
        <v>118403302</v>
      </c>
      <c r="B398" s="2" t="s">
        <v>412</v>
      </c>
      <c r="C398" s="2" t="s">
        <v>639</v>
      </c>
      <c r="F398" s="2">
        <v>1</v>
      </c>
      <c r="G398" s="2" t="s">
        <v>662</v>
      </c>
      <c r="H398" s="2">
        <v>2435237.4500000002</v>
      </c>
      <c r="I398" s="2">
        <v>0</v>
      </c>
      <c r="J398" s="2">
        <v>18045771</v>
      </c>
      <c r="K398" s="2">
        <v>84986005</v>
      </c>
      <c r="L398" s="2">
        <v>20481008</v>
      </c>
      <c r="M398" s="2">
        <v>31.751041412353516</v>
      </c>
      <c r="N398" s="2">
        <v>6818527</v>
      </c>
      <c r="O398" s="2">
        <v>298807</v>
      </c>
      <c r="P398" s="2">
        <v>4.5831260681152344</v>
      </c>
      <c r="Q398" s="2">
        <v>1675119</v>
      </c>
      <c r="R398" s="2">
        <v>0</v>
      </c>
      <c r="S398" s="2">
        <v>219936.984375</v>
      </c>
      <c r="T398" s="2">
        <v>4.6972823143005371</v>
      </c>
    </row>
    <row r="399" spans="1:20" x14ac:dyDescent="0.25">
      <c r="A399" s="2">
        <v>118403903</v>
      </c>
      <c r="B399" s="2" t="s">
        <v>413</v>
      </c>
      <c r="C399" s="2" t="s">
        <v>639</v>
      </c>
      <c r="F399" s="2">
        <v>1</v>
      </c>
      <c r="G399" s="2" t="s">
        <v>662</v>
      </c>
      <c r="H399" s="2">
        <v>98027.22</v>
      </c>
      <c r="I399" s="2">
        <v>0</v>
      </c>
      <c r="J399" s="2">
        <v>0</v>
      </c>
      <c r="K399" s="2">
        <v>7620512</v>
      </c>
      <c r="L399" s="2">
        <v>98027</v>
      </c>
      <c r="M399" s="2">
        <v>1.3031198978424072</v>
      </c>
      <c r="N399" s="2">
        <v>1392704</v>
      </c>
      <c r="O399" s="2">
        <v>23691</v>
      </c>
      <c r="P399" s="2">
        <v>1.730516791343689</v>
      </c>
      <c r="Q399" s="2">
        <v>278523</v>
      </c>
      <c r="R399" s="2">
        <v>0</v>
      </c>
      <c r="S399" s="2">
        <v>264710.125</v>
      </c>
      <c r="T399" s="2">
        <v>31.050113677978516</v>
      </c>
    </row>
    <row r="400" spans="1:20" x14ac:dyDescent="0.25">
      <c r="A400" s="2">
        <v>118406003</v>
      </c>
      <c r="B400" s="2" t="s">
        <v>414</v>
      </c>
      <c r="C400" s="2" t="s">
        <v>639</v>
      </c>
      <c r="F400" s="2">
        <v>1</v>
      </c>
      <c r="G400" s="2" t="s">
        <v>662</v>
      </c>
      <c r="H400" s="2">
        <v>61902.71</v>
      </c>
      <c r="I400" s="2">
        <v>0</v>
      </c>
      <c r="J400" s="2">
        <v>0</v>
      </c>
      <c r="K400" s="2">
        <v>7714750</v>
      </c>
      <c r="L400" s="2">
        <v>61903</v>
      </c>
      <c r="M400" s="2">
        <v>0.80888849496841431</v>
      </c>
      <c r="N400" s="2">
        <v>1055436</v>
      </c>
      <c r="O400" s="2">
        <v>23818</v>
      </c>
      <c r="P400" s="2">
        <v>2.3088004589080811</v>
      </c>
      <c r="Q400" s="2">
        <v>213067</v>
      </c>
      <c r="R400" s="2">
        <v>20386</v>
      </c>
      <c r="S400" s="2">
        <v>248445.25</v>
      </c>
      <c r="T400" s="2">
        <v>23.560308456420898</v>
      </c>
    </row>
    <row r="401" spans="1:20" x14ac:dyDescent="0.25">
      <c r="A401" s="2">
        <v>118406602</v>
      </c>
      <c r="B401" s="2" t="s">
        <v>415</v>
      </c>
      <c r="C401" s="2" t="s">
        <v>639</v>
      </c>
      <c r="F401" s="2">
        <v>1</v>
      </c>
      <c r="G401" s="2" t="s">
        <v>662</v>
      </c>
      <c r="H401" s="2">
        <v>413001.5</v>
      </c>
      <c r="I401" s="2">
        <v>0</v>
      </c>
      <c r="J401" s="2">
        <v>1594049</v>
      </c>
      <c r="K401" s="2">
        <v>15159297</v>
      </c>
      <c r="L401" s="2">
        <v>2007051</v>
      </c>
      <c r="M401" s="2">
        <v>15.260138511657715</v>
      </c>
      <c r="N401" s="2">
        <v>2280382</v>
      </c>
      <c r="O401" s="2">
        <v>78678</v>
      </c>
      <c r="P401" s="2">
        <v>3.5735049247741699</v>
      </c>
      <c r="Q401" s="2">
        <v>495591</v>
      </c>
      <c r="R401" s="2">
        <v>0</v>
      </c>
      <c r="S401" s="2">
        <v>392084.125</v>
      </c>
      <c r="T401" s="2">
        <v>14.675652503967285</v>
      </c>
    </row>
    <row r="402" spans="1:20" x14ac:dyDescent="0.25">
      <c r="A402" s="2">
        <v>118408607</v>
      </c>
      <c r="B402" s="2" t="s">
        <v>416</v>
      </c>
      <c r="C402" s="2" t="s">
        <v>639</v>
      </c>
      <c r="F402" s="2">
        <v>2</v>
      </c>
      <c r="G402" s="2" t="s">
        <v>663</v>
      </c>
      <c r="H402" s="2">
        <v>0</v>
      </c>
      <c r="I402" s="2">
        <v>0</v>
      </c>
      <c r="J402" s="2">
        <v>0</v>
      </c>
      <c r="K402" s="2">
        <v>0</v>
      </c>
      <c r="L402" s="2">
        <v>0</v>
      </c>
      <c r="M402" s="2">
        <v>0</v>
      </c>
      <c r="N402" s="2">
        <v>0</v>
      </c>
      <c r="O402" s="2">
        <v>0</v>
      </c>
      <c r="P402" s="2">
        <v>0</v>
      </c>
      <c r="Q402" s="2">
        <v>0</v>
      </c>
      <c r="R402" s="2">
        <v>855888</v>
      </c>
      <c r="S402" s="2">
        <v>0</v>
      </c>
    </row>
    <row r="403" spans="1:20" x14ac:dyDescent="0.25">
      <c r="A403" s="2">
        <v>118408707</v>
      </c>
      <c r="B403" s="2" t="s">
        <v>417</v>
      </c>
      <c r="C403" s="2" t="s">
        <v>639</v>
      </c>
      <c r="F403" s="2">
        <v>2</v>
      </c>
      <c r="G403" s="2" t="s">
        <v>663</v>
      </c>
      <c r="H403" s="2">
        <v>0</v>
      </c>
      <c r="I403" s="2">
        <v>0</v>
      </c>
      <c r="J403" s="2">
        <v>0</v>
      </c>
      <c r="K403" s="2">
        <v>0</v>
      </c>
      <c r="L403" s="2">
        <v>0</v>
      </c>
      <c r="M403" s="2">
        <v>0</v>
      </c>
      <c r="N403" s="2">
        <v>0</v>
      </c>
      <c r="O403" s="2">
        <v>0</v>
      </c>
      <c r="P403" s="2">
        <v>0</v>
      </c>
      <c r="Q403" s="2">
        <v>0</v>
      </c>
      <c r="R403" s="2">
        <v>739410</v>
      </c>
      <c r="S403" s="2">
        <v>0</v>
      </c>
    </row>
    <row r="404" spans="1:20" x14ac:dyDescent="0.25">
      <c r="A404" s="2">
        <v>118408852</v>
      </c>
      <c r="B404" s="2" t="s">
        <v>418</v>
      </c>
      <c r="C404" s="2" t="s">
        <v>639</v>
      </c>
      <c r="F404" s="2">
        <v>1</v>
      </c>
      <c r="G404" s="2" t="s">
        <v>662</v>
      </c>
      <c r="H404" s="2">
        <v>2006223.23</v>
      </c>
      <c r="I404" s="2">
        <v>1391333</v>
      </c>
      <c r="J404" s="2">
        <v>11977995</v>
      </c>
      <c r="K404" s="2">
        <v>62711630</v>
      </c>
      <c r="L404" s="2">
        <v>15375550</v>
      </c>
      <c r="M404" s="2">
        <v>32.481670379638672</v>
      </c>
      <c r="N404" s="2">
        <v>7200732</v>
      </c>
      <c r="O404" s="2">
        <v>498080</v>
      </c>
      <c r="P404" s="2">
        <v>7.4310884475708008</v>
      </c>
      <c r="Q404" s="2">
        <v>1157796</v>
      </c>
      <c r="R404" s="2">
        <v>0</v>
      </c>
      <c r="S404" s="2">
        <v>601095</v>
      </c>
      <c r="T404" s="2">
        <v>4.6619443893432617</v>
      </c>
    </row>
    <row r="405" spans="1:20" x14ac:dyDescent="0.25">
      <c r="A405" s="2">
        <v>118409203</v>
      </c>
      <c r="B405" s="2" t="s">
        <v>419</v>
      </c>
      <c r="C405" s="2" t="s">
        <v>639</v>
      </c>
      <c r="F405" s="2">
        <v>1</v>
      </c>
      <c r="G405" s="2" t="s">
        <v>662</v>
      </c>
      <c r="H405" s="2">
        <v>164447.67000000001</v>
      </c>
      <c r="I405" s="2">
        <v>0</v>
      </c>
      <c r="J405" s="2">
        <v>630955</v>
      </c>
      <c r="K405" s="2">
        <v>9975153</v>
      </c>
      <c r="L405" s="2">
        <v>795403</v>
      </c>
      <c r="M405" s="2">
        <v>8.6647567749023438</v>
      </c>
      <c r="N405" s="2">
        <v>1932083</v>
      </c>
      <c r="O405" s="2">
        <v>76324</v>
      </c>
      <c r="P405" s="2">
        <v>4.112818717956543</v>
      </c>
      <c r="Q405" s="2">
        <v>357527</v>
      </c>
      <c r="R405" s="2">
        <v>0</v>
      </c>
      <c r="S405" s="2">
        <v>289962.09375</v>
      </c>
      <c r="T405" s="2">
        <v>18.181640625</v>
      </c>
    </row>
    <row r="406" spans="1:20" x14ac:dyDescent="0.25">
      <c r="A406" s="2">
        <v>118409302</v>
      </c>
      <c r="B406" s="2" t="s">
        <v>420</v>
      </c>
      <c r="C406" s="2" t="s">
        <v>639</v>
      </c>
      <c r="F406" s="2">
        <v>1</v>
      </c>
      <c r="G406" s="2" t="s">
        <v>662</v>
      </c>
      <c r="H406" s="2">
        <v>837873.54</v>
      </c>
      <c r="I406" s="2">
        <v>257678</v>
      </c>
      <c r="J406" s="2">
        <v>7370294</v>
      </c>
      <c r="K406" s="2">
        <v>37396210</v>
      </c>
      <c r="L406" s="2">
        <v>8465846</v>
      </c>
      <c r="M406" s="2">
        <v>29.262840270996094</v>
      </c>
      <c r="N406" s="2">
        <v>5367045</v>
      </c>
      <c r="O406" s="2">
        <v>354930</v>
      </c>
      <c r="P406" s="2">
        <v>7.0814418792724609</v>
      </c>
      <c r="Q406" s="2">
        <v>893171</v>
      </c>
      <c r="R406" s="2">
        <v>0</v>
      </c>
      <c r="S406" s="2">
        <v>743582.8125</v>
      </c>
      <c r="T406" s="2">
        <v>20.568185806274414</v>
      </c>
    </row>
    <row r="407" spans="1:20" x14ac:dyDescent="0.25">
      <c r="A407" s="2">
        <v>118667503</v>
      </c>
      <c r="B407" s="2" t="s">
        <v>421</v>
      </c>
      <c r="C407" s="2" t="s">
        <v>640</v>
      </c>
      <c r="F407" s="2">
        <v>1</v>
      </c>
      <c r="G407" s="2" t="s">
        <v>662</v>
      </c>
      <c r="H407" s="2">
        <v>178884.62</v>
      </c>
      <c r="I407" s="2">
        <v>0</v>
      </c>
      <c r="J407" s="2">
        <v>0</v>
      </c>
      <c r="K407" s="2">
        <v>12675664</v>
      </c>
      <c r="L407" s="2">
        <v>178885</v>
      </c>
      <c r="M407" s="2">
        <v>1.4314488172531128</v>
      </c>
      <c r="N407" s="2">
        <v>2073072</v>
      </c>
      <c r="O407" s="2">
        <v>49340</v>
      </c>
      <c r="P407" s="2">
        <v>2.4380698204040527</v>
      </c>
      <c r="Q407" s="2">
        <v>401678</v>
      </c>
      <c r="R407" s="2">
        <v>94247</v>
      </c>
      <c r="S407" s="2">
        <v>928007.75</v>
      </c>
      <c r="T407" s="2">
        <v>34.770854949951172</v>
      </c>
    </row>
    <row r="408" spans="1:20" x14ac:dyDescent="0.25">
      <c r="A408" s="2">
        <v>119350303</v>
      </c>
      <c r="B408" s="2" t="s">
        <v>422</v>
      </c>
      <c r="C408" s="2" t="s">
        <v>641</v>
      </c>
      <c r="F408" s="2">
        <v>1</v>
      </c>
      <c r="G408" s="2" t="s">
        <v>662</v>
      </c>
      <c r="H408" s="2">
        <v>189806.05</v>
      </c>
      <c r="I408" s="2">
        <v>0</v>
      </c>
      <c r="J408" s="2">
        <v>420538</v>
      </c>
      <c r="K408" s="2">
        <v>8540352</v>
      </c>
      <c r="L408" s="2">
        <v>610344</v>
      </c>
      <c r="M408" s="2">
        <v>7.6966381072998047</v>
      </c>
      <c r="N408" s="2">
        <v>2009100</v>
      </c>
      <c r="O408" s="2">
        <v>40167</v>
      </c>
      <c r="P408" s="2">
        <v>2.0400390625</v>
      </c>
      <c r="Q408" s="2">
        <v>294812</v>
      </c>
      <c r="R408" s="2">
        <v>0</v>
      </c>
      <c r="S408" s="2">
        <v>309731.71875</v>
      </c>
      <c r="T408" s="2">
        <v>17.898691177368164</v>
      </c>
    </row>
    <row r="409" spans="1:20" x14ac:dyDescent="0.25">
      <c r="A409" s="2">
        <v>119351303</v>
      </c>
      <c r="B409" s="2" t="s">
        <v>423</v>
      </c>
      <c r="C409" s="2" t="s">
        <v>641</v>
      </c>
      <c r="F409" s="2">
        <v>1</v>
      </c>
      <c r="G409" s="2" t="s">
        <v>662</v>
      </c>
      <c r="H409" s="2">
        <v>346557.42</v>
      </c>
      <c r="I409" s="2">
        <v>1357</v>
      </c>
      <c r="J409" s="2">
        <v>2204108</v>
      </c>
      <c r="K409" s="2">
        <v>14986891</v>
      </c>
      <c r="L409" s="2">
        <v>2552022</v>
      </c>
      <c r="M409" s="2">
        <v>20.523111343383789</v>
      </c>
      <c r="N409" s="2">
        <v>1883171</v>
      </c>
      <c r="O409" s="2">
        <v>106151</v>
      </c>
      <c r="P409" s="2">
        <v>5.9735398292541504</v>
      </c>
      <c r="Q409" s="2">
        <v>318944</v>
      </c>
      <c r="R409" s="2">
        <v>0</v>
      </c>
      <c r="S409" s="2">
        <v>56474.37109375</v>
      </c>
      <c r="T409" s="2">
        <v>1.7930889129638672</v>
      </c>
    </row>
    <row r="410" spans="1:20" x14ac:dyDescent="0.25">
      <c r="A410" s="2">
        <v>119352203</v>
      </c>
      <c r="B410" s="2" t="s">
        <v>424</v>
      </c>
      <c r="C410" s="2" t="s">
        <v>641</v>
      </c>
      <c r="F410" s="2">
        <v>1</v>
      </c>
      <c r="G410" s="2" t="s">
        <v>662</v>
      </c>
      <c r="H410" s="2">
        <v>102659.49</v>
      </c>
      <c r="I410" s="2">
        <v>0</v>
      </c>
      <c r="J410" s="2">
        <v>453873</v>
      </c>
      <c r="K410" s="2">
        <v>5712721</v>
      </c>
      <c r="L410" s="2">
        <v>556532</v>
      </c>
      <c r="M410" s="2">
        <v>10.793475151062012</v>
      </c>
      <c r="N410" s="2">
        <v>1124706</v>
      </c>
      <c r="O410" s="2">
        <v>40206</v>
      </c>
      <c r="P410" s="2">
        <v>3.7073304653167725</v>
      </c>
      <c r="Q410" s="2">
        <v>459240</v>
      </c>
      <c r="R410" s="2">
        <v>0</v>
      </c>
      <c r="S410" s="2">
        <v>157982.59375</v>
      </c>
      <c r="T410" s="2">
        <v>16.185745239257813</v>
      </c>
    </row>
    <row r="411" spans="1:20" x14ac:dyDescent="0.25">
      <c r="A411" s="2">
        <v>119354207</v>
      </c>
      <c r="B411" s="2" t="s">
        <v>425</v>
      </c>
      <c r="C411" s="2" t="s">
        <v>641</v>
      </c>
      <c r="F411" s="2">
        <v>2</v>
      </c>
      <c r="G411" s="2" t="s">
        <v>663</v>
      </c>
      <c r="H411" s="2">
        <v>0</v>
      </c>
      <c r="I411" s="2">
        <v>0</v>
      </c>
      <c r="J411" s="2">
        <v>0</v>
      </c>
      <c r="K411" s="2">
        <v>0</v>
      </c>
      <c r="L411" s="2">
        <v>0</v>
      </c>
      <c r="M411" s="2">
        <v>0</v>
      </c>
      <c r="N411" s="2">
        <v>0</v>
      </c>
      <c r="O411" s="2">
        <v>0</v>
      </c>
      <c r="P411" s="2">
        <v>0</v>
      </c>
      <c r="Q411" s="2">
        <v>0</v>
      </c>
      <c r="R411" s="2">
        <v>1032496</v>
      </c>
      <c r="S411" s="2">
        <v>0</v>
      </c>
    </row>
    <row r="412" spans="1:20" x14ac:dyDescent="0.25">
      <c r="A412" s="2">
        <v>119354603</v>
      </c>
      <c r="B412" s="2" t="s">
        <v>426</v>
      </c>
      <c r="C412" s="2" t="s">
        <v>641</v>
      </c>
      <c r="F412" s="2">
        <v>1</v>
      </c>
      <c r="G412" s="2" t="s">
        <v>662</v>
      </c>
      <c r="H412" s="2">
        <v>84504.6</v>
      </c>
      <c r="I412" s="2">
        <v>0</v>
      </c>
      <c r="J412" s="2">
        <v>450248</v>
      </c>
      <c r="K412" s="2">
        <v>6614143</v>
      </c>
      <c r="L412" s="2">
        <v>534753</v>
      </c>
      <c r="M412" s="2">
        <v>8.7961616516113281</v>
      </c>
      <c r="N412" s="2">
        <v>1212167</v>
      </c>
      <c r="O412" s="2">
        <v>52850</v>
      </c>
      <c r="P412" s="2">
        <v>4.5587186813354492</v>
      </c>
      <c r="Q412" s="2">
        <v>236731</v>
      </c>
      <c r="R412" s="2">
        <v>0</v>
      </c>
      <c r="S412" s="2">
        <v>291092.125</v>
      </c>
      <c r="T412" s="2">
        <v>16.183628082275391</v>
      </c>
    </row>
    <row r="413" spans="1:20" x14ac:dyDescent="0.25">
      <c r="A413" s="2">
        <v>119355503</v>
      </c>
      <c r="B413" s="2" t="s">
        <v>427</v>
      </c>
      <c r="C413" s="2" t="s">
        <v>641</v>
      </c>
      <c r="F413" s="2">
        <v>1</v>
      </c>
      <c r="G413" s="2" t="s">
        <v>662</v>
      </c>
      <c r="H413" s="2">
        <v>255663.95</v>
      </c>
      <c r="I413" s="2">
        <v>0</v>
      </c>
      <c r="J413" s="2">
        <v>1077644</v>
      </c>
      <c r="K413" s="2">
        <v>8348921</v>
      </c>
      <c r="L413" s="2">
        <v>1333308</v>
      </c>
      <c r="M413" s="2">
        <v>19.004867553710938</v>
      </c>
      <c r="N413" s="2">
        <v>1269802</v>
      </c>
      <c r="O413" s="2">
        <v>64896</v>
      </c>
      <c r="P413" s="2">
        <v>5.3859801292419434</v>
      </c>
      <c r="Q413" s="2">
        <v>192918</v>
      </c>
      <c r="R413" s="2">
        <v>0</v>
      </c>
      <c r="S413" s="2">
        <v>173603.484375</v>
      </c>
      <c r="T413" s="2">
        <v>8.7267360687255859</v>
      </c>
    </row>
    <row r="414" spans="1:20" x14ac:dyDescent="0.25">
      <c r="A414" s="2">
        <v>119356503</v>
      </c>
      <c r="B414" s="2" t="s">
        <v>428</v>
      </c>
      <c r="C414" s="2" t="s">
        <v>641</v>
      </c>
      <c r="F414" s="2">
        <v>1</v>
      </c>
      <c r="G414" s="2" t="s">
        <v>662</v>
      </c>
      <c r="H414" s="2">
        <v>257989.57</v>
      </c>
      <c r="I414" s="2">
        <v>6779</v>
      </c>
      <c r="J414" s="2">
        <v>0</v>
      </c>
      <c r="K414" s="2">
        <v>10818530</v>
      </c>
      <c r="L414" s="2">
        <v>264769</v>
      </c>
      <c r="M414" s="2">
        <v>2.5087645053863525</v>
      </c>
      <c r="N414" s="2">
        <v>2272812</v>
      </c>
      <c r="O414" s="2">
        <v>66786</v>
      </c>
      <c r="P414" s="2">
        <v>3.0274348258972168</v>
      </c>
      <c r="Q414" s="2">
        <v>417576</v>
      </c>
      <c r="R414" s="2">
        <v>0</v>
      </c>
      <c r="S414" s="2">
        <v>764974.5625</v>
      </c>
      <c r="T414" s="2">
        <v>34.906059265136719</v>
      </c>
    </row>
    <row r="415" spans="1:20" x14ac:dyDescent="0.25">
      <c r="A415" s="2">
        <v>119356603</v>
      </c>
      <c r="B415" s="2" t="s">
        <v>429</v>
      </c>
      <c r="C415" s="2" t="s">
        <v>641</v>
      </c>
      <c r="F415" s="2">
        <v>1</v>
      </c>
      <c r="G415" s="2" t="s">
        <v>662</v>
      </c>
      <c r="H415" s="2">
        <v>70751.360000000001</v>
      </c>
      <c r="I415" s="2">
        <v>0</v>
      </c>
      <c r="J415" s="2">
        <v>724548</v>
      </c>
      <c r="K415" s="2">
        <v>4434148</v>
      </c>
      <c r="L415" s="2">
        <v>795299</v>
      </c>
      <c r="M415" s="2">
        <v>21.855785369873047</v>
      </c>
      <c r="N415" s="2">
        <v>742493</v>
      </c>
      <c r="O415" s="2">
        <v>33890</v>
      </c>
      <c r="P415" s="2">
        <v>4.7826499938964844</v>
      </c>
      <c r="Q415" s="2">
        <v>1634854</v>
      </c>
      <c r="R415" s="2">
        <v>0</v>
      </c>
      <c r="S415" s="2">
        <v>91090.609375</v>
      </c>
      <c r="T415" s="2">
        <v>9.5288887023925781</v>
      </c>
    </row>
    <row r="416" spans="1:20" x14ac:dyDescent="0.25">
      <c r="A416" s="2">
        <v>119357003</v>
      </c>
      <c r="B416" s="2" t="s">
        <v>430</v>
      </c>
      <c r="C416" s="2" t="s">
        <v>641</v>
      </c>
      <c r="F416" s="2">
        <v>1</v>
      </c>
      <c r="G416" s="2" t="s">
        <v>662</v>
      </c>
      <c r="H416" s="2">
        <v>220865.16</v>
      </c>
      <c r="I416" s="2">
        <v>0</v>
      </c>
      <c r="J416" s="2">
        <v>1437598</v>
      </c>
      <c r="K416" s="2">
        <v>8403766</v>
      </c>
      <c r="L416" s="2">
        <v>1658463</v>
      </c>
      <c r="M416" s="2">
        <v>24.586931228637695</v>
      </c>
      <c r="N416" s="2">
        <v>1038122</v>
      </c>
      <c r="O416" s="2">
        <v>26945</v>
      </c>
      <c r="P416" s="2">
        <v>2.6647164821624756</v>
      </c>
      <c r="Q416" s="2">
        <v>222157</v>
      </c>
      <c r="R416" s="2">
        <v>0</v>
      </c>
      <c r="S416" s="2">
        <v>172889.90625</v>
      </c>
      <c r="T416" s="2">
        <v>15.901495933532715</v>
      </c>
    </row>
    <row r="417" spans="1:20" x14ac:dyDescent="0.25">
      <c r="A417" s="2">
        <v>119357402</v>
      </c>
      <c r="B417" s="2" t="s">
        <v>431</v>
      </c>
      <c r="C417" s="2" t="s">
        <v>641</v>
      </c>
      <c r="F417" s="2">
        <v>1</v>
      </c>
      <c r="G417" s="2" t="s">
        <v>662</v>
      </c>
      <c r="H417" s="2">
        <v>2526892.13</v>
      </c>
      <c r="I417" s="2">
        <v>2838392</v>
      </c>
      <c r="J417" s="2">
        <v>12201817</v>
      </c>
      <c r="K417" s="2">
        <v>87390370</v>
      </c>
      <c r="L417" s="2">
        <v>17567098</v>
      </c>
      <c r="M417" s="2">
        <v>25.159374237060547</v>
      </c>
      <c r="N417" s="2">
        <v>9728282</v>
      </c>
      <c r="O417" s="2">
        <v>576635</v>
      </c>
      <c r="P417" s="2">
        <v>6.3008875846862793</v>
      </c>
      <c r="Q417" s="2">
        <v>9636814</v>
      </c>
      <c r="R417" s="2">
        <v>0</v>
      </c>
      <c r="S417" s="2">
        <v>1468975.25</v>
      </c>
      <c r="T417" s="2">
        <v>12.257603645324707</v>
      </c>
    </row>
    <row r="418" spans="1:20" x14ac:dyDescent="0.25">
      <c r="A418" s="2">
        <v>119358403</v>
      </c>
      <c r="B418" s="2" t="s">
        <v>432</v>
      </c>
      <c r="C418" s="2" t="s">
        <v>641</v>
      </c>
      <c r="F418" s="2">
        <v>1</v>
      </c>
      <c r="G418" s="2" t="s">
        <v>662</v>
      </c>
      <c r="H418" s="2">
        <v>251301.29</v>
      </c>
      <c r="I418" s="2">
        <v>0</v>
      </c>
      <c r="J418" s="2">
        <v>703528</v>
      </c>
      <c r="K418" s="2">
        <v>10988190</v>
      </c>
      <c r="L418" s="2">
        <v>954829</v>
      </c>
      <c r="M418" s="2">
        <v>9.5165414810180664</v>
      </c>
      <c r="N418" s="2">
        <v>1659730</v>
      </c>
      <c r="O418" s="2">
        <v>31355</v>
      </c>
      <c r="P418" s="2">
        <v>1.9255392551422119</v>
      </c>
      <c r="Q418" s="2">
        <v>643156</v>
      </c>
      <c r="R418" s="2">
        <v>0</v>
      </c>
      <c r="S418" s="2">
        <v>269277.6875</v>
      </c>
      <c r="T418" s="2">
        <v>15.643646240234375</v>
      </c>
    </row>
    <row r="419" spans="1:20" x14ac:dyDescent="0.25">
      <c r="A419" s="2">
        <v>119581003</v>
      </c>
      <c r="B419" s="2" t="s">
        <v>433</v>
      </c>
      <c r="C419" s="2" t="s">
        <v>642</v>
      </c>
      <c r="F419" s="2">
        <v>1</v>
      </c>
      <c r="G419" s="2" t="s">
        <v>662</v>
      </c>
      <c r="H419" s="2">
        <v>136760.88</v>
      </c>
      <c r="I419" s="2">
        <v>0</v>
      </c>
      <c r="J419" s="2">
        <v>49336</v>
      </c>
      <c r="K419" s="2">
        <v>7901304</v>
      </c>
      <c r="L419" s="2">
        <v>186097</v>
      </c>
      <c r="M419" s="2">
        <v>2.4120805263519287</v>
      </c>
      <c r="N419" s="2">
        <v>891464</v>
      </c>
      <c r="O419" s="2">
        <v>19685</v>
      </c>
      <c r="P419" s="2">
        <v>2.2580263614654541</v>
      </c>
      <c r="Q419" s="2">
        <v>203272</v>
      </c>
      <c r="R419" s="2">
        <v>0</v>
      </c>
      <c r="S419" s="2">
        <v>134859.75</v>
      </c>
      <c r="T419" s="2">
        <v>25.350467681884766</v>
      </c>
    </row>
    <row r="420" spans="1:20" x14ac:dyDescent="0.25">
      <c r="A420" s="2">
        <v>119582503</v>
      </c>
      <c r="B420" s="2" t="s">
        <v>434</v>
      </c>
      <c r="C420" s="2" t="s">
        <v>642</v>
      </c>
      <c r="F420" s="2">
        <v>1</v>
      </c>
      <c r="G420" s="2" t="s">
        <v>662</v>
      </c>
      <c r="H420" s="2">
        <v>97704.33</v>
      </c>
      <c r="I420" s="2">
        <v>0</v>
      </c>
      <c r="J420" s="2">
        <v>206142</v>
      </c>
      <c r="K420" s="2">
        <v>7860554</v>
      </c>
      <c r="L420" s="2">
        <v>303846</v>
      </c>
      <c r="M420" s="2">
        <v>4.0208778381347656</v>
      </c>
      <c r="N420" s="2">
        <v>1150598</v>
      </c>
      <c r="O420" s="2">
        <v>15898</v>
      </c>
      <c r="P420" s="2">
        <v>1.4010751247406006</v>
      </c>
      <c r="Q420" s="2">
        <v>226601</v>
      </c>
      <c r="R420" s="2">
        <v>0</v>
      </c>
      <c r="S420" s="2">
        <v>313856.5625</v>
      </c>
      <c r="T420" s="2">
        <v>27.14906120300293</v>
      </c>
    </row>
    <row r="421" spans="1:20" x14ac:dyDescent="0.25">
      <c r="A421" s="2">
        <v>119583003</v>
      </c>
      <c r="B421" s="2" t="s">
        <v>435</v>
      </c>
      <c r="C421" s="2" t="s">
        <v>642</v>
      </c>
      <c r="F421" s="2">
        <v>1</v>
      </c>
      <c r="G421" s="2" t="s">
        <v>662</v>
      </c>
      <c r="H421" s="2">
        <v>95515.66</v>
      </c>
      <c r="I421" s="2">
        <v>0</v>
      </c>
      <c r="J421" s="2">
        <v>141430</v>
      </c>
      <c r="K421" s="2">
        <v>4471357</v>
      </c>
      <c r="L421" s="2">
        <v>236946</v>
      </c>
      <c r="M421" s="2">
        <v>5.5957250595092773</v>
      </c>
      <c r="N421" s="2">
        <v>674046</v>
      </c>
      <c r="O421" s="2">
        <v>33617</v>
      </c>
      <c r="P421" s="2">
        <v>5.2491378784179688</v>
      </c>
      <c r="Q421" s="2">
        <v>121293</v>
      </c>
      <c r="R421" s="2">
        <v>0</v>
      </c>
      <c r="S421" s="2">
        <v>300880.65625</v>
      </c>
      <c r="T421" s="2">
        <v>30.480941772460938</v>
      </c>
    </row>
    <row r="422" spans="1:20" x14ac:dyDescent="0.25">
      <c r="A422" s="2">
        <v>119584503</v>
      </c>
      <c r="B422" s="2" t="s">
        <v>436</v>
      </c>
      <c r="C422" s="2" t="s">
        <v>642</v>
      </c>
      <c r="F422" s="2">
        <v>1</v>
      </c>
      <c r="G422" s="2" t="s">
        <v>662</v>
      </c>
      <c r="H422" s="2">
        <v>112780.44</v>
      </c>
      <c r="I422" s="2">
        <v>0</v>
      </c>
      <c r="J422" s="2">
        <v>0</v>
      </c>
      <c r="K422" s="2">
        <v>8608033</v>
      </c>
      <c r="L422" s="2">
        <v>112780</v>
      </c>
      <c r="M422" s="2">
        <v>1.3275649547576904</v>
      </c>
      <c r="N422" s="2">
        <v>1266046</v>
      </c>
      <c r="O422" s="2">
        <v>12724</v>
      </c>
      <c r="P422" s="2">
        <v>1.0152219533920288</v>
      </c>
      <c r="Q422" s="2">
        <v>290716</v>
      </c>
      <c r="R422" s="2">
        <v>0</v>
      </c>
      <c r="S422" s="2">
        <v>674537.375</v>
      </c>
      <c r="T422" s="2">
        <v>40.545486450195313</v>
      </c>
    </row>
    <row r="423" spans="1:20" x14ac:dyDescent="0.25">
      <c r="A423" s="2">
        <v>119584603</v>
      </c>
      <c r="B423" s="2" t="s">
        <v>437</v>
      </c>
      <c r="C423" s="2" t="s">
        <v>642</v>
      </c>
      <c r="F423" s="2">
        <v>1</v>
      </c>
      <c r="G423" s="2" t="s">
        <v>662</v>
      </c>
      <c r="H423" s="2">
        <v>67952.28</v>
      </c>
      <c r="I423" s="2">
        <v>0</v>
      </c>
      <c r="J423" s="2">
        <v>0</v>
      </c>
      <c r="K423" s="2">
        <v>5979206</v>
      </c>
      <c r="L423" s="2">
        <v>67952</v>
      </c>
      <c r="M423" s="2">
        <v>1.1495361328125</v>
      </c>
      <c r="N423" s="2">
        <v>899062</v>
      </c>
      <c r="O423" s="2">
        <v>5911</v>
      </c>
      <c r="P423" s="2">
        <v>0.66181421279907227</v>
      </c>
      <c r="Q423" s="2">
        <v>191469</v>
      </c>
      <c r="R423" s="2">
        <v>0</v>
      </c>
      <c r="S423" s="2">
        <v>415045.8125</v>
      </c>
      <c r="T423" s="2">
        <v>28.50445556640625</v>
      </c>
    </row>
    <row r="424" spans="1:20" x14ac:dyDescent="0.25">
      <c r="A424" s="2">
        <v>119584707</v>
      </c>
      <c r="B424" s="2" t="s">
        <v>438</v>
      </c>
      <c r="C424" s="2" t="s">
        <v>642</v>
      </c>
      <c r="F424" s="2">
        <v>2</v>
      </c>
      <c r="G424" s="2" t="s">
        <v>663</v>
      </c>
      <c r="H424" s="2">
        <v>0</v>
      </c>
      <c r="I424" s="2">
        <v>0</v>
      </c>
      <c r="J424" s="2">
        <v>0</v>
      </c>
      <c r="K424" s="2">
        <v>0</v>
      </c>
      <c r="L424" s="2">
        <v>0</v>
      </c>
      <c r="M424" s="2">
        <v>0</v>
      </c>
      <c r="N424" s="2">
        <v>0</v>
      </c>
      <c r="O424" s="2">
        <v>0</v>
      </c>
      <c r="P424" s="2">
        <v>0</v>
      </c>
      <c r="Q424" s="2">
        <v>0</v>
      </c>
      <c r="R424" s="2">
        <v>549477</v>
      </c>
      <c r="S424" s="2">
        <v>0</v>
      </c>
    </row>
    <row r="425" spans="1:20" x14ac:dyDescent="0.25">
      <c r="A425" s="2">
        <v>119586503</v>
      </c>
      <c r="B425" s="2" t="s">
        <v>439</v>
      </c>
      <c r="C425" s="2" t="s">
        <v>642</v>
      </c>
      <c r="F425" s="2">
        <v>1</v>
      </c>
      <c r="G425" s="2" t="s">
        <v>662</v>
      </c>
      <c r="H425" s="2">
        <v>171677.05</v>
      </c>
      <c r="I425" s="2">
        <v>0</v>
      </c>
      <c r="J425" s="2">
        <v>19619</v>
      </c>
      <c r="K425" s="2">
        <v>8396076</v>
      </c>
      <c r="L425" s="2">
        <v>191296</v>
      </c>
      <c r="M425" s="2">
        <v>2.3315188884735107</v>
      </c>
      <c r="N425" s="2">
        <v>1266082</v>
      </c>
      <c r="O425" s="2">
        <v>35658</v>
      </c>
      <c r="P425" s="2">
        <v>2.8980255126953125</v>
      </c>
      <c r="Q425" s="2">
        <v>192774</v>
      </c>
      <c r="R425" s="2">
        <v>0</v>
      </c>
      <c r="S425" s="2">
        <v>226640.078125</v>
      </c>
      <c r="T425" s="2">
        <v>28.522590637207031</v>
      </c>
    </row>
    <row r="426" spans="1:20" x14ac:dyDescent="0.25">
      <c r="A426" s="2">
        <v>119648303</v>
      </c>
      <c r="B426" s="2" t="s">
        <v>440</v>
      </c>
      <c r="C426" s="2" t="s">
        <v>643</v>
      </c>
      <c r="F426" s="2">
        <v>1</v>
      </c>
      <c r="G426" s="2" t="s">
        <v>662</v>
      </c>
      <c r="H426" s="2">
        <v>338270.27</v>
      </c>
      <c r="I426" s="2">
        <v>0</v>
      </c>
      <c r="J426" s="2">
        <v>0</v>
      </c>
      <c r="K426" s="2">
        <v>8443120</v>
      </c>
      <c r="L426" s="2">
        <v>338270</v>
      </c>
      <c r="M426" s="2">
        <v>4.1736736297607422</v>
      </c>
      <c r="N426" s="2">
        <v>1960436</v>
      </c>
      <c r="O426" s="2">
        <v>34073</v>
      </c>
      <c r="P426" s="2">
        <v>1.7687735557556152</v>
      </c>
      <c r="Q426" s="2">
        <v>307524</v>
      </c>
      <c r="R426" s="2">
        <v>243003</v>
      </c>
      <c r="S426" s="2">
        <v>982819.625</v>
      </c>
      <c r="T426" s="2">
        <v>47.2620849609375</v>
      </c>
    </row>
    <row r="427" spans="1:20" x14ac:dyDescent="0.25">
      <c r="A427" s="2">
        <v>119648703</v>
      </c>
      <c r="B427" s="2" t="s">
        <v>441</v>
      </c>
      <c r="C427" s="2" t="s">
        <v>644</v>
      </c>
      <c r="F427" s="2">
        <v>1</v>
      </c>
      <c r="G427" s="2" t="s">
        <v>662</v>
      </c>
      <c r="H427" s="2">
        <v>338170.72</v>
      </c>
      <c r="I427" s="2">
        <v>0</v>
      </c>
      <c r="J427" s="2">
        <v>0</v>
      </c>
      <c r="K427" s="2">
        <v>11220683</v>
      </c>
      <c r="L427" s="2">
        <v>338171</v>
      </c>
      <c r="M427" s="2">
        <v>3.1074719429016113</v>
      </c>
      <c r="N427" s="2">
        <v>1924331</v>
      </c>
      <c r="O427" s="2">
        <v>28290</v>
      </c>
      <c r="P427" s="2">
        <v>1.4920563697814941</v>
      </c>
      <c r="Q427" s="2">
        <v>340935</v>
      </c>
      <c r="R427" s="2">
        <v>43756</v>
      </c>
      <c r="S427" s="2">
        <v>1323553.5</v>
      </c>
      <c r="T427" s="2">
        <v>44.46600341796875</v>
      </c>
    </row>
    <row r="428" spans="1:20" x14ac:dyDescent="0.25">
      <c r="A428" s="2">
        <v>119648903</v>
      </c>
      <c r="B428" s="2" t="s">
        <v>442</v>
      </c>
      <c r="C428" s="2" t="s">
        <v>644</v>
      </c>
      <c r="F428" s="2">
        <v>1</v>
      </c>
      <c r="G428" s="2" t="s">
        <v>662</v>
      </c>
      <c r="H428" s="2">
        <v>217134.89</v>
      </c>
      <c r="I428" s="2">
        <v>0</v>
      </c>
      <c r="J428" s="2">
        <v>0</v>
      </c>
      <c r="K428" s="2">
        <v>7043526</v>
      </c>
      <c r="L428" s="2">
        <v>217135</v>
      </c>
      <c r="M428" s="2">
        <v>3.1808168888092041</v>
      </c>
      <c r="N428" s="2">
        <v>1422188</v>
      </c>
      <c r="O428" s="2">
        <v>32188</v>
      </c>
      <c r="P428" s="2">
        <v>2.3156833648681641</v>
      </c>
      <c r="Q428" s="2">
        <v>239366</v>
      </c>
      <c r="R428" s="2">
        <v>0</v>
      </c>
      <c r="S428" s="2">
        <v>770634.5625</v>
      </c>
      <c r="T428" s="2">
        <v>33.192764282226563</v>
      </c>
    </row>
    <row r="429" spans="1:20" x14ac:dyDescent="0.25">
      <c r="A429" s="2">
        <v>119665003</v>
      </c>
      <c r="B429" s="2" t="s">
        <v>443</v>
      </c>
      <c r="C429" s="2" t="s">
        <v>640</v>
      </c>
      <c r="F429" s="2">
        <v>1</v>
      </c>
      <c r="G429" s="2" t="s">
        <v>662</v>
      </c>
      <c r="H429" s="2">
        <v>107584.03</v>
      </c>
      <c r="I429" s="2">
        <v>0</v>
      </c>
      <c r="J429" s="2">
        <v>125826</v>
      </c>
      <c r="K429" s="2">
        <v>6858284</v>
      </c>
      <c r="L429" s="2">
        <v>233410</v>
      </c>
      <c r="M429" s="2">
        <v>3.5232367515563965</v>
      </c>
      <c r="N429" s="2">
        <v>1104704</v>
      </c>
      <c r="O429" s="2">
        <v>32369</v>
      </c>
      <c r="P429" s="2">
        <v>3.0185530185699463</v>
      </c>
      <c r="Q429" s="2">
        <v>181454</v>
      </c>
      <c r="R429" s="2">
        <v>0</v>
      </c>
      <c r="S429" s="2">
        <v>269413.53125</v>
      </c>
      <c r="T429" s="2">
        <v>29.165834426879883</v>
      </c>
    </row>
    <row r="430" spans="1:20" x14ac:dyDescent="0.25">
      <c r="A430" s="2">
        <v>120452003</v>
      </c>
      <c r="B430" s="2" t="s">
        <v>444</v>
      </c>
      <c r="C430" s="2" t="s">
        <v>645</v>
      </c>
      <c r="F430" s="2">
        <v>1</v>
      </c>
      <c r="G430" s="2" t="s">
        <v>662</v>
      </c>
      <c r="H430" s="2">
        <v>1138055.03</v>
      </c>
      <c r="I430" s="2">
        <v>8282285</v>
      </c>
      <c r="J430" s="2">
        <v>0</v>
      </c>
      <c r="K430" s="2">
        <v>33517791</v>
      </c>
      <c r="L430" s="2">
        <v>9420339</v>
      </c>
      <c r="M430" s="2">
        <v>39.092678070068359</v>
      </c>
      <c r="N430" s="2">
        <v>6424354</v>
      </c>
      <c r="O430" s="2">
        <v>350528</v>
      </c>
      <c r="P430" s="2">
        <v>5.7711234092712402</v>
      </c>
      <c r="Q430" s="2">
        <v>1498758</v>
      </c>
      <c r="R430" s="2">
        <v>0</v>
      </c>
      <c r="S430" s="2">
        <v>2679551.75</v>
      </c>
      <c r="T430" s="2">
        <v>30.697986602783203</v>
      </c>
    </row>
    <row r="431" spans="1:20" x14ac:dyDescent="0.25">
      <c r="A431" s="2">
        <v>120454507</v>
      </c>
      <c r="B431" s="2" t="s">
        <v>445</v>
      </c>
      <c r="C431" s="2" t="s">
        <v>645</v>
      </c>
      <c r="F431" s="2">
        <v>2</v>
      </c>
      <c r="G431" s="2" t="s">
        <v>663</v>
      </c>
      <c r="H431" s="2">
        <v>0</v>
      </c>
      <c r="I431" s="2">
        <v>0</v>
      </c>
      <c r="J431" s="2">
        <v>0</v>
      </c>
      <c r="K431" s="2">
        <v>0</v>
      </c>
      <c r="L431" s="2">
        <v>0</v>
      </c>
      <c r="M431" s="2">
        <v>0</v>
      </c>
      <c r="N431" s="2">
        <v>0</v>
      </c>
      <c r="O431" s="2">
        <v>0</v>
      </c>
      <c r="P431" s="2">
        <v>0</v>
      </c>
      <c r="Q431" s="2">
        <v>0</v>
      </c>
      <c r="R431" s="2">
        <v>1691718</v>
      </c>
      <c r="S431" s="2">
        <v>0</v>
      </c>
    </row>
    <row r="432" spans="1:20" x14ac:dyDescent="0.25">
      <c r="A432" s="2">
        <v>120455203</v>
      </c>
      <c r="B432" s="2" t="s">
        <v>446</v>
      </c>
      <c r="C432" s="2" t="s">
        <v>645</v>
      </c>
      <c r="F432" s="2">
        <v>1</v>
      </c>
      <c r="G432" s="2" t="s">
        <v>662</v>
      </c>
      <c r="H432" s="2">
        <v>413238.61</v>
      </c>
      <c r="I432" s="2">
        <v>2419399</v>
      </c>
      <c r="J432" s="2">
        <v>0</v>
      </c>
      <c r="K432" s="2">
        <v>28779193</v>
      </c>
      <c r="L432" s="2">
        <v>2832637</v>
      </c>
      <c r="M432" s="2">
        <v>10.917198181152344</v>
      </c>
      <c r="N432" s="2">
        <v>4600275</v>
      </c>
      <c r="O432" s="2">
        <v>201163</v>
      </c>
      <c r="P432" s="2">
        <v>4.5728092193603516</v>
      </c>
      <c r="Q432" s="2">
        <v>3521256</v>
      </c>
      <c r="R432" s="2">
        <v>0</v>
      </c>
      <c r="S432" s="2">
        <v>4145018.75</v>
      </c>
      <c r="T432" s="2">
        <v>47.514545440673828</v>
      </c>
    </row>
    <row r="433" spans="1:20" x14ac:dyDescent="0.25">
      <c r="A433" s="2">
        <v>120455403</v>
      </c>
      <c r="B433" s="2" t="s">
        <v>447</v>
      </c>
      <c r="C433" s="2" t="s">
        <v>645</v>
      </c>
      <c r="F433" s="2">
        <v>1</v>
      </c>
      <c r="G433" s="2" t="s">
        <v>662</v>
      </c>
      <c r="H433" s="2">
        <v>1096071.25</v>
      </c>
      <c r="I433" s="2">
        <v>6020967</v>
      </c>
      <c r="J433" s="2">
        <v>0</v>
      </c>
      <c r="K433" s="2">
        <v>42308723</v>
      </c>
      <c r="L433" s="2">
        <v>7117039</v>
      </c>
      <c r="M433" s="2">
        <v>20.223638534545898</v>
      </c>
      <c r="N433" s="2">
        <v>8122929</v>
      </c>
      <c r="O433" s="2">
        <v>369547</v>
      </c>
      <c r="P433" s="2">
        <v>4.766268253326416</v>
      </c>
      <c r="Q433" s="2">
        <v>2034068</v>
      </c>
      <c r="R433" s="2">
        <v>0</v>
      </c>
      <c r="S433" s="2">
        <v>4914166</v>
      </c>
      <c r="T433" s="2">
        <v>33.732379913330078</v>
      </c>
    </row>
    <row r="434" spans="1:20" x14ac:dyDescent="0.25">
      <c r="A434" s="2">
        <v>120456003</v>
      </c>
      <c r="B434" s="2" t="s">
        <v>448</v>
      </c>
      <c r="C434" s="2" t="s">
        <v>645</v>
      </c>
      <c r="F434" s="2">
        <v>1</v>
      </c>
      <c r="G434" s="2" t="s">
        <v>662</v>
      </c>
      <c r="H434" s="2">
        <v>760563.26</v>
      </c>
      <c r="I434" s="2">
        <v>4525434</v>
      </c>
      <c r="J434" s="2">
        <v>0</v>
      </c>
      <c r="K434" s="2">
        <v>25744620</v>
      </c>
      <c r="L434" s="2">
        <v>5285996</v>
      </c>
      <c r="M434" s="2">
        <v>25.837495803833008</v>
      </c>
      <c r="N434" s="2">
        <v>4236061</v>
      </c>
      <c r="O434" s="2">
        <v>196317</v>
      </c>
      <c r="P434" s="2">
        <v>4.8596396446228027</v>
      </c>
      <c r="Q434" s="2">
        <v>776707</v>
      </c>
      <c r="R434" s="2">
        <v>0</v>
      </c>
      <c r="S434" s="2">
        <v>2463831.75</v>
      </c>
      <c r="T434" s="2">
        <v>36.70703125</v>
      </c>
    </row>
    <row r="435" spans="1:20" x14ac:dyDescent="0.25">
      <c r="A435" s="2">
        <v>120480803</v>
      </c>
      <c r="B435" s="2" t="s">
        <v>449</v>
      </c>
      <c r="C435" s="2" t="s">
        <v>646</v>
      </c>
      <c r="F435" s="2">
        <v>1</v>
      </c>
      <c r="G435" s="2" t="s">
        <v>662</v>
      </c>
      <c r="H435" s="2">
        <v>332729.23</v>
      </c>
      <c r="I435" s="2">
        <v>521257</v>
      </c>
      <c r="J435" s="2">
        <v>534164</v>
      </c>
      <c r="K435" s="2">
        <v>13805004</v>
      </c>
      <c r="L435" s="2">
        <v>1388150</v>
      </c>
      <c r="M435" s="2">
        <v>11.179562568664551</v>
      </c>
      <c r="N435" s="2">
        <v>2648618</v>
      </c>
      <c r="O435" s="2">
        <v>82528</v>
      </c>
      <c r="P435" s="2">
        <v>3.2160992622375488</v>
      </c>
      <c r="Q435" s="2">
        <v>511151</v>
      </c>
      <c r="R435" s="2">
        <v>0</v>
      </c>
      <c r="S435" s="2">
        <v>815177.125</v>
      </c>
      <c r="T435" s="2">
        <v>23.853185653686523</v>
      </c>
    </row>
    <row r="436" spans="1:20" x14ac:dyDescent="0.25">
      <c r="A436" s="2">
        <v>120481002</v>
      </c>
      <c r="B436" s="2" t="s">
        <v>450</v>
      </c>
      <c r="C436" s="2" t="s">
        <v>646</v>
      </c>
      <c r="F436" s="2">
        <v>1</v>
      </c>
      <c r="G436" s="2" t="s">
        <v>662</v>
      </c>
      <c r="H436" s="2">
        <v>1900562.32</v>
      </c>
      <c r="I436" s="2">
        <v>0</v>
      </c>
      <c r="J436" s="2">
        <v>7697212</v>
      </c>
      <c r="K436" s="2">
        <v>61641791</v>
      </c>
      <c r="L436" s="2">
        <v>9597775</v>
      </c>
      <c r="M436" s="2">
        <v>18.441650390625</v>
      </c>
      <c r="N436" s="2">
        <v>9869506</v>
      </c>
      <c r="O436" s="2">
        <v>438809</v>
      </c>
      <c r="P436" s="2">
        <v>4.6529860496520996</v>
      </c>
      <c r="Q436" s="2">
        <v>1797733</v>
      </c>
      <c r="R436" s="2">
        <v>0</v>
      </c>
      <c r="S436" s="2">
        <v>2313615</v>
      </c>
      <c r="T436" s="2">
        <v>6.7759451866149902</v>
      </c>
    </row>
    <row r="437" spans="1:20" x14ac:dyDescent="0.25">
      <c r="A437" s="2">
        <v>120481107</v>
      </c>
      <c r="B437" s="2" t="s">
        <v>451</v>
      </c>
      <c r="C437" s="2" t="s">
        <v>646</v>
      </c>
      <c r="F437" s="2">
        <v>2</v>
      </c>
      <c r="G437" s="2" t="s">
        <v>663</v>
      </c>
      <c r="H437" s="2">
        <v>0</v>
      </c>
      <c r="I437" s="2">
        <v>0</v>
      </c>
      <c r="J437" s="2">
        <v>0</v>
      </c>
      <c r="K437" s="2">
        <v>0</v>
      </c>
      <c r="L437" s="2">
        <v>0</v>
      </c>
      <c r="M437" s="2">
        <v>0</v>
      </c>
      <c r="N437" s="2">
        <v>0</v>
      </c>
      <c r="O437" s="2">
        <v>0</v>
      </c>
      <c r="P437" s="2">
        <v>0</v>
      </c>
      <c r="Q437" s="2">
        <v>0</v>
      </c>
      <c r="R437" s="2">
        <v>1289453</v>
      </c>
      <c r="S437" s="2">
        <v>0</v>
      </c>
    </row>
    <row r="438" spans="1:20" x14ac:dyDescent="0.25">
      <c r="A438" s="2">
        <v>120483007</v>
      </c>
      <c r="B438" s="2" t="s">
        <v>452</v>
      </c>
      <c r="C438" s="2" t="s">
        <v>646</v>
      </c>
      <c r="F438" s="2">
        <v>2</v>
      </c>
      <c r="G438" s="2" t="s">
        <v>663</v>
      </c>
      <c r="H438" s="2">
        <v>0</v>
      </c>
      <c r="I438" s="2">
        <v>0</v>
      </c>
      <c r="J438" s="2">
        <v>0</v>
      </c>
      <c r="K438" s="2">
        <v>0</v>
      </c>
      <c r="L438" s="2">
        <v>0</v>
      </c>
      <c r="M438" s="2">
        <v>0</v>
      </c>
      <c r="N438" s="2">
        <v>0</v>
      </c>
      <c r="O438" s="2">
        <v>0</v>
      </c>
      <c r="P438" s="2">
        <v>0</v>
      </c>
      <c r="Q438" s="2">
        <v>0</v>
      </c>
      <c r="R438" s="2">
        <v>818863</v>
      </c>
      <c r="S438" s="2">
        <v>0</v>
      </c>
    </row>
    <row r="439" spans="1:20" x14ac:dyDescent="0.25">
      <c r="A439" s="2">
        <v>120483302</v>
      </c>
      <c r="B439" s="2" t="s">
        <v>453</v>
      </c>
      <c r="C439" s="2" t="s">
        <v>646</v>
      </c>
      <c r="F439" s="2">
        <v>1</v>
      </c>
      <c r="G439" s="2" t="s">
        <v>662</v>
      </c>
      <c r="H439" s="2">
        <v>872378.41</v>
      </c>
      <c r="I439" s="2">
        <v>3141728</v>
      </c>
      <c r="J439" s="2">
        <v>1360924</v>
      </c>
      <c r="K439" s="2">
        <v>32914910</v>
      </c>
      <c r="L439" s="2">
        <v>5375030</v>
      </c>
      <c r="M439" s="2">
        <v>19.51725959777832</v>
      </c>
      <c r="N439" s="2">
        <v>6284224</v>
      </c>
      <c r="O439" s="2">
        <v>305951</v>
      </c>
      <c r="P439" s="2">
        <v>5.1177153587341309</v>
      </c>
      <c r="Q439" s="2">
        <v>1289684</v>
      </c>
      <c r="R439" s="2">
        <v>116299</v>
      </c>
      <c r="S439" s="2">
        <v>1661161.5</v>
      </c>
      <c r="T439" s="2">
        <v>13.754964828491211</v>
      </c>
    </row>
    <row r="440" spans="1:20" x14ac:dyDescent="0.25">
      <c r="A440" s="2">
        <v>120484803</v>
      </c>
      <c r="B440" s="2" t="s">
        <v>454</v>
      </c>
      <c r="C440" s="2" t="s">
        <v>646</v>
      </c>
      <c r="F440" s="2">
        <v>1</v>
      </c>
      <c r="G440" s="2" t="s">
        <v>662</v>
      </c>
      <c r="H440" s="2">
        <v>411845.01</v>
      </c>
      <c r="I440" s="2">
        <v>146575</v>
      </c>
      <c r="J440" s="2">
        <v>0</v>
      </c>
      <c r="K440" s="2">
        <v>12830911</v>
      </c>
      <c r="L440" s="2">
        <v>558420</v>
      </c>
      <c r="M440" s="2">
        <v>4.5501766204833984</v>
      </c>
      <c r="N440" s="2">
        <v>2608914</v>
      </c>
      <c r="O440" s="2">
        <v>95512</v>
      </c>
      <c r="P440" s="2">
        <v>3.8001084327697754</v>
      </c>
      <c r="Q440" s="2">
        <v>476529</v>
      </c>
      <c r="R440" s="2">
        <v>0</v>
      </c>
      <c r="S440" s="2">
        <v>823375.5625</v>
      </c>
      <c r="T440" s="2">
        <v>24.319869995117188</v>
      </c>
    </row>
    <row r="441" spans="1:20" x14ac:dyDescent="0.25">
      <c r="A441" s="2">
        <v>120484903</v>
      </c>
      <c r="B441" s="2" t="s">
        <v>455</v>
      </c>
      <c r="C441" s="2" t="s">
        <v>646</v>
      </c>
      <c r="F441" s="2">
        <v>1</v>
      </c>
      <c r="G441" s="2" t="s">
        <v>662</v>
      </c>
      <c r="H441" s="2">
        <v>518648.04</v>
      </c>
      <c r="I441" s="2">
        <v>878884</v>
      </c>
      <c r="J441" s="2">
        <v>612728</v>
      </c>
      <c r="K441" s="2">
        <v>20070378</v>
      </c>
      <c r="L441" s="2">
        <v>2010260</v>
      </c>
      <c r="M441" s="2">
        <v>11.130934715270996</v>
      </c>
      <c r="N441" s="2">
        <v>4021378</v>
      </c>
      <c r="O441" s="2">
        <v>169289</v>
      </c>
      <c r="P441" s="2">
        <v>4.3947324752807617</v>
      </c>
      <c r="Q441" s="2">
        <v>617222</v>
      </c>
      <c r="R441" s="2">
        <v>0</v>
      </c>
      <c r="S441" s="2">
        <v>780510.5</v>
      </c>
      <c r="T441" s="2">
        <v>15.084558486938477</v>
      </c>
    </row>
    <row r="442" spans="1:20" x14ac:dyDescent="0.25">
      <c r="A442" s="2">
        <v>120485603</v>
      </c>
      <c r="B442" s="2" t="s">
        <v>456</v>
      </c>
      <c r="C442" s="2" t="s">
        <v>646</v>
      </c>
      <c r="F442" s="2">
        <v>1</v>
      </c>
      <c r="G442" s="2" t="s">
        <v>662</v>
      </c>
      <c r="H442" s="2">
        <v>147716.25</v>
      </c>
      <c r="I442" s="2">
        <v>303137</v>
      </c>
      <c r="J442" s="2">
        <v>0</v>
      </c>
      <c r="K442" s="2">
        <v>6534258</v>
      </c>
      <c r="L442" s="2">
        <v>450853</v>
      </c>
      <c r="M442" s="2">
        <v>7.4111948013305664</v>
      </c>
      <c r="N442" s="2">
        <v>1378362</v>
      </c>
      <c r="O442" s="2">
        <v>55108</v>
      </c>
      <c r="P442" s="2">
        <v>4.1645822525024414</v>
      </c>
      <c r="Q442" s="2">
        <v>256790</v>
      </c>
      <c r="R442" s="2">
        <v>0</v>
      </c>
      <c r="S442" s="2">
        <v>360426.5</v>
      </c>
      <c r="T442" s="2">
        <v>21.84437370300293</v>
      </c>
    </row>
    <row r="443" spans="1:20" x14ac:dyDescent="0.25">
      <c r="A443" s="2">
        <v>120486003</v>
      </c>
      <c r="B443" s="2" t="s">
        <v>457</v>
      </c>
      <c r="C443" s="2" t="s">
        <v>646</v>
      </c>
      <c r="F443" s="2">
        <v>1</v>
      </c>
      <c r="G443" s="2" t="s">
        <v>662</v>
      </c>
      <c r="H443" s="2">
        <v>143406.04</v>
      </c>
      <c r="I443" s="2">
        <v>0</v>
      </c>
      <c r="J443" s="2">
        <v>0</v>
      </c>
      <c r="K443" s="2">
        <v>4505059</v>
      </c>
      <c r="L443" s="2">
        <v>143406</v>
      </c>
      <c r="M443" s="2">
        <v>3.2878818511962891</v>
      </c>
      <c r="N443" s="2">
        <v>1073974</v>
      </c>
      <c r="O443" s="2">
        <v>16006</v>
      </c>
      <c r="P443" s="2">
        <v>1.5129002332687378</v>
      </c>
      <c r="Q443" s="2">
        <v>142538</v>
      </c>
      <c r="R443" s="2">
        <v>0</v>
      </c>
      <c r="S443" s="2">
        <v>606502.1875</v>
      </c>
      <c r="T443" s="2">
        <v>20.757783889770508</v>
      </c>
    </row>
    <row r="444" spans="1:20" x14ac:dyDescent="0.25">
      <c r="A444" s="2">
        <v>120488603</v>
      </c>
      <c r="B444" s="2" t="s">
        <v>458</v>
      </c>
      <c r="C444" s="2" t="s">
        <v>646</v>
      </c>
      <c r="F444" s="2">
        <v>1</v>
      </c>
      <c r="G444" s="2" t="s">
        <v>662</v>
      </c>
      <c r="H444" s="2">
        <v>196111.47</v>
      </c>
      <c r="I444" s="2">
        <v>367138</v>
      </c>
      <c r="J444" s="2">
        <v>1704019</v>
      </c>
      <c r="K444" s="2">
        <v>9298896</v>
      </c>
      <c r="L444" s="2">
        <v>2267268</v>
      </c>
      <c r="M444" s="2">
        <v>32.243854522705078</v>
      </c>
      <c r="N444" s="2">
        <v>1892544</v>
      </c>
      <c r="O444" s="2">
        <v>40598</v>
      </c>
      <c r="P444" s="2">
        <v>2.1921806335449219</v>
      </c>
      <c r="Q444" s="2">
        <v>313967</v>
      </c>
      <c r="R444" s="2">
        <v>0</v>
      </c>
      <c r="S444" s="2">
        <v>230929.453125</v>
      </c>
      <c r="T444" s="2">
        <v>12.406859397888184</v>
      </c>
    </row>
    <row r="445" spans="1:20" x14ac:dyDescent="0.25">
      <c r="A445" s="2">
        <v>120522003</v>
      </c>
      <c r="B445" s="2" t="s">
        <v>459</v>
      </c>
      <c r="C445" s="2" t="s">
        <v>643</v>
      </c>
      <c r="F445" s="2">
        <v>1</v>
      </c>
      <c r="G445" s="2" t="s">
        <v>662</v>
      </c>
      <c r="H445" s="2">
        <v>345359.09</v>
      </c>
      <c r="I445" s="2">
        <v>771091</v>
      </c>
      <c r="J445" s="2">
        <v>0</v>
      </c>
      <c r="K445" s="2">
        <v>18056435</v>
      </c>
      <c r="L445" s="2">
        <v>1116451</v>
      </c>
      <c r="M445" s="2">
        <v>6.5906262397766113</v>
      </c>
      <c r="N445" s="2">
        <v>3495284</v>
      </c>
      <c r="O445" s="2">
        <v>123079</v>
      </c>
      <c r="P445" s="2">
        <v>3.6498076915740967</v>
      </c>
      <c r="Q445" s="2">
        <v>728801</v>
      </c>
      <c r="R445" s="2">
        <v>303898</v>
      </c>
      <c r="S445" s="2">
        <v>862674.0625</v>
      </c>
      <c r="T445" s="2">
        <v>41.452224731445313</v>
      </c>
    </row>
    <row r="446" spans="1:20" x14ac:dyDescent="0.25">
      <c r="A446" s="2">
        <v>121131507</v>
      </c>
      <c r="B446" s="2" t="s">
        <v>460</v>
      </c>
      <c r="C446" s="2" t="s">
        <v>647</v>
      </c>
      <c r="F446" s="2">
        <v>2</v>
      </c>
      <c r="G446" s="2" t="s">
        <v>663</v>
      </c>
      <c r="H446" s="2">
        <v>0</v>
      </c>
      <c r="I446" s="2">
        <v>0</v>
      </c>
      <c r="J446" s="2">
        <v>0</v>
      </c>
      <c r="K446" s="2">
        <v>0</v>
      </c>
      <c r="L446" s="2">
        <v>0</v>
      </c>
      <c r="M446" s="2">
        <v>0</v>
      </c>
      <c r="N446" s="2">
        <v>0</v>
      </c>
      <c r="O446" s="2">
        <v>0</v>
      </c>
      <c r="P446" s="2">
        <v>0</v>
      </c>
      <c r="Q446" s="2">
        <v>0</v>
      </c>
      <c r="R446" s="2">
        <v>550803</v>
      </c>
      <c r="S446" s="2">
        <v>0</v>
      </c>
    </row>
    <row r="447" spans="1:20" x14ac:dyDescent="0.25">
      <c r="A447" s="2">
        <v>121135003</v>
      </c>
      <c r="B447" s="2" t="s">
        <v>461</v>
      </c>
      <c r="C447" s="2" t="s">
        <v>647</v>
      </c>
      <c r="F447" s="2">
        <v>1</v>
      </c>
      <c r="G447" s="2" t="s">
        <v>662</v>
      </c>
      <c r="H447" s="2">
        <v>297599.05</v>
      </c>
      <c r="I447" s="2">
        <v>412459</v>
      </c>
      <c r="J447" s="2">
        <v>0</v>
      </c>
      <c r="K447" s="2">
        <v>6354492</v>
      </c>
      <c r="L447" s="2">
        <v>710058</v>
      </c>
      <c r="M447" s="2">
        <v>12.579791069030762</v>
      </c>
      <c r="N447" s="2">
        <v>1165022</v>
      </c>
      <c r="O447" s="2">
        <v>47324</v>
      </c>
      <c r="P447" s="2">
        <v>4.2340598106384277</v>
      </c>
      <c r="Q447" s="2">
        <v>219928</v>
      </c>
      <c r="R447" s="2">
        <v>0</v>
      </c>
      <c r="S447" s="2">
        <v>1363916.5</v>
      </c>
      <c r="T447" s="2">
        <v>33.418155670166016</v>
      </c>
    </row>
    <row r="448" spans="1:20" x14ac:dyDescent="0.25">
      <c r="A448" s="2">
        <v>121135503</v>
      </c>
      <c r="B448" s="2" t="s">
        <v>462</v>
      </c>
      <c r="C448" s="2" t="s">
        <v>647</v>
      </c>
      <c r="F448" s="2">
        <v>1</v>
      </c>
      <c r="G448" s="2" t="s">
        <v>662</v>
      </c>
      <c r="H448" s="2">
        <v>265189.31</v>
      </c>
      <c r="I448" s="2">
        <v>443842</v>
      </c>
      <c r="J448" s="2">
        <v>1385149</v>
      </c>
      <c r="K448" s="2">
        <v>13296440</v>
      </c>
      <c r="L448" s="2">
        <v>2094180</v>
      </c>
      <c r="M448" s="2">
        <v>18.694263458251953</v>
      </c>
      <c r="N448" s="2">
        <v>2144096</v>
      </c>
      <c r="O448" s="2">
        <v>95111</v>
      </c>
      <c r="P448" s="2">
        <v>4.6418590545654297</v>
      </c>
      <c r="Q448" s="2">
        <v>374159</v>
      </c>
      <c r="R448" s="2">
        <v>0</v>
      </c>
      <c r="S448" s="2">
        <v>547165.25</v>
      </c>
      <c r="T448" s="2">
        <v>20.028244018554688</v>
      </c>
    </row>
    <row r="449" spans="1:20" x14ac:dyDescent="0.25">
      <c r="A449" s="2">
        <v>121136503</v>
      </c>
      <c r="B449" s="2" t="s">
        <v>463</v>
      </c>
      <c r="C449" s="2" t="s">
        <v>647</v>
      </c>
      <c r="F449" s="2">
        <v>1</v>
      </c>
      <c r="G449" s="2" t="s">
        <v>662</v>
      </c>
      <c r="H449" s="2">
        <v>201638.07</v>
      </c>
      <c r="I449" s="2">
        <v>480176</v>
      </c>
      <c r="J449" s="2">
        <v>551583</v>
      </c>
      <c r="K449" s="2">
        <v>9488151</v>
      </c>
      <c r="L449" s="2">
        <v>1233397</v>
      </c>
      <c r="M449" s="2">
        <v>14.941657066345215</v>
      </c>
      <c r="N449" s="2">
        <v>1690591</v>
      </c>
      <c r="O449" s="2">
        <v>88813</v>
      </c>
      <c r="P449" s="2">
        <v>5.5446510314941406</v>
      </c>
      <c r="Q449" s="2">
        <v>303548</v>
      </c>
      <c r="R449" s="2">
        <v>0</v>
      </c>
      <c r="S449" s="2">
        <v>533091.625</v>
      </c>
      <c r="T449" s="2">
        <v>26.432628631591797</v>
      </c>
    </row>
    <row r="450" spans="1:20" x14ac:dyDescent="0.25">
      <c r="A450" s="2">
        <v>121136603</v>
      </c>
      <c r="B450" s="2" t="s">
        <v>464</v>
      </c>
      <c r="C450" s="2" t="s">
        <v>647</v>
      </c>
      <c r="F450" s="2">
        <v>1</v>
      </c>
      <c r="G450" s="2" t="s">
        <v>662</v>
      </c>
      <c r="H450" s="2">
        <v>458254.96</v>
      </c>
      <c r="I450" s="2">
        <v>564959</v>
      </c>
      <c r="J450" s="2">
        <v>2537172</v>
      </c>
      <c r="K450" s="2">
        <v>17501941</v>
      </c>
      <c r="L450" s="2">
        <v>3560386</v>
      </c>
      <c r="M450" s="2">
        <v>25.537940979003906</v>
      </c>
      <c r="N450" s="2">
        <v>2149702</v>
      </c>
      <c r="O450" s="2">
        <v>160065</v>
      </c>
      <c r="P450" s="2">
        <v>8.0449352264404297</v>
      </c>
      <c r="Q450" s="2">
        <v>338016</v>
      </c>
      <c r="R450" s="2">
        <v>0</v>
      </c>
      <c r="S450" s="2">
        <v>131417.6875</v>
      </c>
      <c r="T450" s="2">
        <v>4.3511972427368164</v>
      </c>
    </row>
    <row r="451" spans="1:20" x14ac:dyDescent="0.25">
      <c r="A451" s="2">
        <v>121139004</v>
      </c>
      <c r="B451" s="2" t="s">
        <v>465</v>
      </c>
      <c r="C451" s="2" t="s">
        <v>647</v>
      </c>
      <c r="F451" s="2">
        <v>1</v>
      </c>
      <c r="G451" s="2" t="s">
        <v>662</v>
      </c>
      <c r="H451" s="2">
        <v>140873.10999999999</v>
      </c>
      <c r="I451" s="2">
        <v>227145</v>
      </c>
      <c r="J451" s="2">
        <v>351380</v>
      </c>
      <c r="K451" s="2">
        <v>5110161</v>
      </c>
      <c r="L451" s="2">
        <v>719398</v>
      </c>
      <c r="M451" s="2">
        <v>16.384349822998047</v>
      </c>
      <c r="N451" s="2">
        <v>614939</v>
      </c>
      <c r="O451" s="2">
        <v>28177</v>
      </c>
      <c r="P451" s="2">
        <v>4.8021173477172852</v>
      </c>
      <c r="Q451" s="2">
        <v>98472</v>
      </c>
      <c r="R451" s="2">
        <v>0</v>
      </c>
      <c r="S451" s="2">
        <v>286990.5</v>
      </c>
      <c r="T451" s="2">
        <v>40.150901794433594</v>
      </c>
    </row>
    <row r="452" spans="1:20" x14ac:dyDescent="0.25">
      <c r="A452" s="2">
        <v>121390302</v>
      </c>
      <c r="B452" s="2" t="s">
        <v>466</v>
      </c>
      <c r="C452" s="2" t="s">
        <v>648</v>
      </c>
      <c r="F452" s="2">
        <v>1</v>
      </c>
      <c r="G452" s="2" t="s">
        <v>662</v>
      </c>
      <c r="H452" s="2">
        <v>6918403.6500000004</v>
      </c>
      <c r="I452" s="2">
        <v>2424582</v>
      </c>
      <c r="J452" s="2">
        <v>27079267</v>
      </c>
      <c r="K452" s="2">
        <v>223346956</v>
      </c>
      <c r="L452" s="2">
        <v>36422252</v>
      </c>
      <c r="M452" s="2">
        <v>19.4849853515625</v>
      </c>
      <c r="N452" s="2">
        <v>16706239</v>
      </c>
      <c r="O452" s="2">
        <v>917275</v>
      </c>
      <c r="P452" s="2">
        <v>5.809596061706543</v>
      </c>
      <c r="Q452" s="2">
        <v>14914767</v>
      </c>
      <c r="R452" s="2">
        <v>0</v>
      </c>
      <c r="S452" s="2">
        <v>1505901.75</v>
      </c>
      <c r="T452" s="2">
        <v>2.4282295703887939</v>
      </c>
    </row>
    <row r="453" spans="1:20" x14ac:dyDescent="0.25">
      <c r="A453" s="2">
        <v>121391303</v>
      </c>
      <c r="B453" s="2" t="s">
        <v>467</v>
      </c>
      <c r="C453" s="2" t="s">
        <v>648</v>
      </c>
      <c r="F453" s="2">
        <v>1</v>
      </c>
      <c r="G453" s="2" t="s">
        <v>662</v>
      </c>
      <c r="H453" s="2">
        <v>221466.92</v>
      </c>
      <c r="I453" s="2">
        <v>449981</v>
      </c>
      <c r="J453" s="2">
        <v>190766</v>
      </c>
      <c r="K453" s="2">
        <v>6875533</v>
      </c>
      <c r="L453" s="2">
        <v>862214</v>
      </c>
      <c r="M453" s="2">
        <v>14.338404655456543</v>
      </c>
      <c r="N453" s="2">
        <v>1329377</v>
      </c>
      <c r="O453" s="2">
        <v>69525</v>
      </c>
      <c r="P453" s="2">
        <v>5.5185055732727051</v>
      </c>
      <c r="Q453" s="2">
        <v>206861</v>
      </c>
      <c r="R453" s="2">
        <v>0</v>
      </c>
      <c r="S453" s="2">
        <v>246173.0625</v>
      </c>
      <c r="T453" s="2">
        <v>8.0247220993041992</v>
      </c>
    </row>
    <row r="454" spans="1:20" x14ac:dyDescent="0.25">
      <c r="A454" s="2">
        <v>121392303</v>
      </c>
      <c r="B454" s="2" t="s">
        <v>468</v>
      </c>
      <c r="C454" s="2" t="s">
        <v>648</v>
      </c>
      <c r="F454" s="2">
        <v>1</v>
      </c>
      <c r="G454" s="2" t="s">
        <v>662</v>
      </c>
      <c r="H454" s="2">
        <v>616591.28</v>
      </c>
      <c r="I454" s="2">
        <v>0</v>
      </c>
      <c r="J454" s="2">
        <v>1360867</v>
      </c>
      <c r="K454" s="2">
        <v>18836362</v>
      </c>
      <c r="L454" s="2">
        <v>1977458</v>
      </c>
      <c r="M454" s="2">
        <v>11.729457855224609</v>
      </c>
      <c r="N454" s="2">
        <v>4571325</v>
      </c>
      <c r="O454" s="2">
        <v>139869</v>
      </c>
      <c r="P454" s="2">
        <v>3.1562764644622803</v>
      </c>
      <c r="Q454" s="2">
        <v>705924</v>
      </c>
      <c r="R454" s="2">
        <v>0</v>
      </c>
      <c r="S454" s="2">
        <v>817685.75</v>
      </c>
      <c r="T454" s="2">
        <v>12.206708908081055</v>
      </c>
    </row>
    <row r="455" spans="1:20" x14ac:dyDescent="0.25">
      <c r="A455" s="2">
        <v>121393007</v>
      </c>
      <c r="B455" s="2" t="s">
        <v>469</v>
      </c>
      <c r="C455" s="2" t="s">
        <v>648</v>
      </c>
      <c r="F455" s="2">
        <v>2</v>
      </c>
      <c r="G455" s="2" t="s">
        <v>663</v>
      </c>
      <c r="H455" s="2">
        <v>0</v>
      </c>
      <c r="I455" s="2">
        <v>0</v>
      </c>
      <c r="J455" s="2">
        <v>0</v>
      </c>
      <c r="K455" s="2">
        <v>0</v>
      </c>
      <c r="L455" s="2">
        <v>0</v>
      </c>
      <c r="M455" s="2">
        <v>0</v>
      </c>
      <c r="N455" s="2">
        <v>0</v>
      </c>
      <c r="O455" s="2">
        <v>0</v>
      </c>
      <c r="P455" s="2">
        <v>0</v>
      </c>
      <c r="Q455" s="2">
        <v>0</v>
      </c>
      <c r="R455" s="2">
        <v>2799726</v>
      </c>
      <c r="S455" s="2">
        <v>0</v>
      </c>
    </row>
    <row r="456" spans="1:20" x14ac:dyDescent="0.25">
      <c r="A456" s="2">
        <v>121394503</v>
      </c>
      <c r="B456" s="2" t="s">
        <v>470</v>
      </c>
      <c r="C456" s="2" t="s">
        <v>648</v>
      </c>
      <c r="F456" s="2">
        <v>1</v>
      </c>
      <c r="G456" s="2" t="s">
        <v>662</v>
      </c>
      <c r="H456" s="2">
        <v>150199.29</v>
      </c>
      <c r="I456" s="2">
        <v>584904</v>
      </c>
      <c r="J456" s="2">
        <v>29934</v>
      </c>
      <c r="K456" s="2">
        <v>8874637</v>
      </c>
      <c r="L456" s="2">
        <v>765037</v>
      </c>
      <c r="M456" s="2">
        <v>9.433720588684082</v>
      </c>
      <c r="N456" s="2">
        <v>1613869</v>
      </c>
      <c r="O456" s="2">
        <v>52294</v>
      </c>
      <c r="P456" s="2">
        <v>3.3487985134124756</v>
      </c>
      <c r="Q456" s="2">
        <v>298608</v>
      </c>
      <c r="R456" s="2">
        <v>0</v>
      </c>
      <c r="S456" s="2">
        <v>461824.40625</v>
      </c>
      <c r="T456" s="2">
        <v>26.424003601074219</v>
      </c>
    </row>
    <row r="457" spans="1:20" x14ac:dyDescent="0.25">
      <c r="A457" s="2">
        <v>121394603</v>
      </c>
      <c r="B457" s="2" t="s">
        <v>471</v>
      </c>
      <c r="C457" s="2" t="s">
        <v>648</v>
      </c>
      <c r="F457" s="2">
        <v>1</v>
      </c>
      <c r="G457" s="2" t="s">
        <v>662</v>
      </c>
      <c r="H457" s="2">
        <v>111248.01</v>
      </c>
      <c r="I457" s="2">
        <v>0</v>
      </c>
      <c r="J457" s="2">
        <v>0</v>
      </c>
      <c r="K457" s="2">
        <v>6667331</v>
      </c>
      <c r="L457" s="2">
        <v>111248</v>
      </c>
      <c r="M457" s="2">
        <v>1.6968668699264526</v>
      </c>
      <c r="N457" s="2">
        <v>1549898</v>
      </c>
      <c r="O457" s="2">
        <v>6624</v>
      </c>
      <c r="P457" s="2">
        <v>0.42921736836433411</v>
      </c>
      <c r="Q457" s="2">
        <v>230490</v>
      </c>
      <c r="R457" s="2">
        <v>0</v>
      </c>
      <c r="S457" s="2">
        <v>273767.8125</v>
      </c>
      <c r="T457" s="2">
        <v>13.803399085998535</v>
      </c>
    </row>
    <row r="458" spans="1:20" x14ac:dyDescent="0.25">
      <c r="A458" s="2">
        <v>121395103</v>
      </c>
      <c r="B458" s="2" t="s">
        <v>472</v>
      </c>
      <c r="C458" s="2" t="s">
        <v>648</v>
      </c>
      <c r="F458" s="2">
        <v>1</v>
      </c>
      <c r="G458" s="2" t="s">
        <v>662</v>
      </c>
      <c r="H458" s="2">
        <v>738162.12</v>
      </c>
      <c r="I458" s="2">
        <v>0</v>
      </c>
      <c r="J458" s="2">
        <v>371040</v>
      </c>
      <c r="K458" s="2">
        <v>15031406</v>
      </c>
      <c r="L458" s="2">
        <v>1109202</v>
      </c>
      <c r="M458" s="2">
        <v>7.9671435356140137</v>
      </c>
      <c r="N458" s="2">
        <v>4398361</v>
      </c>
      <c r="O458" s="2">
        <v>115153</v>
      </c>
      <c r="P458" s="2">
        <v>2.6884756088256836</v>
      </c>
      <c r="Q458" s="2">
        <v>531722</v>
      </c>
      <c r="R458" s="2">
        <v>0</v>
      </c>
      <c r="S458" s="2">
        <v>1026398.875</v>
      </c>
      <c r="T458" s="2">
        <v>14.99033260345459</v>
      </c>
    </row>
    <row r="459" spans="1:20" x14ac:dyDescent="0.25">
      <c r="A459" s="2">
        <v>121395603</v>
      </c>
      <c r="B459" s="2" t="s">
        <v>473</v>
      </c>
      <c r="C459" s="2" t="s">
        <v>648</v>
      </c>
      <c r="F459" s="2">
        <v>1</v>
      </c>
      <c r="G459" s="2" t="s">
        <v>662</v>
      </c>
      <c r="H459" s="2">
        <v>136347.32</v>
      </c>
      <c r="I459" s="2">
        <v>315338</v>
      </c>
      <c r="J459" s="2">
        <v>0</v>
      </c>
      <c r="K459" s="2">
        <v>4074542</v>
      </c>
      <c r="L459" s="2">
        <v>451685</v>
      </c>
      <c r="M459" s="2">
        <v>12.467646598815918</v>
      </c>
      <c r="N459" s="2">
        <v>1127511</v>
      </c>
      <c r="O459" s="2">
        <v>-1066</v>
      </c>
      <c r="P459" s="2">
        <v>-9.4455227255821228E-2</v>
      </c>
      <c r="Q459" s="2">
        <v>103127</v>
      </c>
      <c r="R459" s="2">
        <v>0</v>
      </c>
      <c r="S459" s="2">
        <v>218001.1875</v>
      </c>
      <c r="T459" s="2">
        <v>8.572932243347168</v>
      </c>
    </row>
    <row r="460" spans="1:20" x14ac:dyDescent="0.25">
      <c r="A460" s="2">
        <v>121395703</v>
      </c>
      <c r="B460" s="2" t="s">
        <v>474</v>
      </c>
      <c r="C460" s="2" t="s">
        <v>648</v>
      </c>
      <c r="F460" s="2">
        <v>1</v>
      </c>
      <c r="G460" s="2" t="s">
        <v>662</v>
      </c>
      <c r="H460" s="2">
        <v>162786.79</v>
      </c>
      <c r="I460" s="2">
        <v>0</v>
      </c>
      <c r="J460" s="2">
        <v>0</v>
      </c>
      <c r="K460" s="2">
        <v>6070669</v>
      </c>
      <c r="L460" s="2">
        <v>162787</v>
      </c>
      <c r="M460" s="2">
        <v>2.7554206848144531</v>
      </c>
      <c r="N460" s="2">
        <v>1283184</v>
      </c>
      <c r="O460" s="2">
        <v>25118</v>
      </c>
      <c r="P460" s="2">
        <v>1.9965566396713257</v>
      </c>
      <c r="Q460" s="2">
        <v>147449</v>
      </c>
      <c r="R460" s="2">
        <v>0</v>
      </c>
      <c r="S460" s="2">
        <v>433740.09375</v>
      </c>
      <c r="T460" s="2">
        <v>19.5799560546875</v>
      </c>
    </row>
    <row r="461" spans="1:20" x14ac:dyDescent="0.25">
      <c r="A461" s="2">
        <v>121397803</v>
      </c>
      <c r="B461" s="2" t="s">
        <v>475</v>
      </c>
      <c r="C461" s="2" t="s">
        <v>648</v>
      </c>
      <c r="F461" s="2">
        <v>1</v>
      </c>
      <c r="G461" s="2" t="s">
        <v>662</v>
      </c>
      <c r="H461" s="2">
        <v>579117.94999999995</v>
      </c>
      <c r="I461" s="2">
        <v>869036</v>
      </c>
      <c r="J461" s="2">
        <v>2300981</v>
      </c>
      <c r="K461" s="2">
        <v>16382785</v>
      </c>
      <c r="L461" s="2">
        <v>3749135</v>
      </c>
      <c r="M461" s="2">
        <v>29.675786972045898</v>
      </c>
      <c r="N461" s="2">
        <v>3037547</v>
      </c>
      <c r="O461" s="2">
        <v>179330</v>
      </c>
      <c r="P461" s="2">
        <v>6.2741913795471191</v>
      </c>
      <c r="Q461" s="2">
        <v>1014816</v>
      </c>
      <c r="R461" s="2">
        <v>0</v>
      </c>
      <c r="S461" s="2">
        <v>401315.125</v>
      </c>
      <c r="T461" s="2">
        <v>8.4333400726318359</v>
      </c>
    </row>
    <row r="462" spans="1:20" x14ac:dyDescent="0.25">
      <c r="A462" s="2">
        <v>122091002</v>
      </c>
      <c r="B462" s="2" t="s">
        <v>476</v>
      </c>
      <c r="C462" s="2" t="s">
        <v>649</v>
      </c>
      <c r="F462" s="2">
        <v>1</v>
      </c>
      <c r="G462" s="2" t="s">
        <v>662</v>
      </c>
      <c r="H462" s="2">
        <v>898410.79</v>
      </c>
      <c r="I462" s="2">
        <v>0</v>
      </c>
      <c r="J462" s="2">
        <v>3231214</v>
      </c>
      <c r="K462" s="2">
        <v>24379471</v>
      </c>
      <c r="L462" s="2">
        <v>4129625</v>
      </c>
      <c r="M462" s="2">
        <v>20.393365859985352</v>
      </c>
      <c r="N462" s="2">
        <v>5623193</v>
      </c>
      <c r="O462" s="2">
        <v>278154</v>
      </c>
      <c r="P462" s="2">
        <v>5.2039656639099121</v>
      </c>
      <c r="Q462" s="2">
        <v>584234</v>
      </c>
      <c r="R462" s="2">
        <v>0</v>
      </c>
      <c r="S462" s="2">
        <v>909479.0625</v>
      </c>
      <c r="T462" s="2">
        <v>4.8365674018859863</v>
      </c>
    </row>
    <row r="463" spans="1:20" x14ac:dyDescent="0.25">
      <c r="A463" s="2">
        <v>122091303</v>
      </c>
      <c r="B463" s="2" t="s">
        <v>477</v>
      </c>
      <c r="C463" s="2" t="s">
        <v>649</v>
      </c>
      <c r="F463" s="2">
        <v>1</v>
      </c>
      <c r="G463" s="2" t="s">
        <v>662</v>
      </c>
      <c r="H463" s="2">
        <v>154552.01</v>
      </c>
      <c r="I463" s="2">
        <v>0</v>
      </c>
      <c r="J463" s="2">
        <v>477775</v>
      </c>
      <c r="K463" s="2">
        <v>8454939</v>
      </c>
      <c r="L463" s="2">
        <v>632327</v>
      </c>
      <c r="M463" s="2">
        <v>8.0833234786987305</v>
      </c>
      <c r="N463" s="2">
        <v>1335012</v>
      </c>
      <c r="O463" s="2">
        <v>49525</v>
      </c>
      <c r="P463" s="2">
        <v>3.8526256084442139</v>
      </c>
      <c r="Q463" s="2">
        <v>218128</v>
      </c>
      <c r="R463" s="2">
        <v>0</v>
      </c>
      <c r="S463" s="2">
        <v>157444.953125</v>
      </c>
      <c r="T463" s="2">
        <v>10.983004570007324</v>
      </c>
    </row>
    <row r="464" spans="1:20" x14ac:dyDescent="0.25">
      <c r="A464" s="2">
        <v>122091352</v>
      </c>
      <c r="B464" s="2" t="s">
        <v>478</v>
      </c>
      <c r="C464" s="2" t="s">
        <v>649</v>
      </c>
      <c r="F464" s="2">
        <v>1</v>
      </c>
      <c r="G464" s="2" t="s">
        <v>662</v>
      </c>
      <c r="H464" s="2">
        <v>732877.9</v>
      </c>
      <c r="I464" s="2">
        <v>3134228</v>
      </c>
      <c r="J464" s="2">
        <v>3361574</v>
      </c>
      <c r="K464" s="2">
        <v>33778312</v>
      </c>
      <c r="L464" s="2">
        <v>7228680</v>
      </c>
      <c r="M464" s="2">
        <v>27.227043151855469</v>
      </c>
      <c r="N464" s="2">
        <v>6071994</v>
      </c>
      <c r="O464" s="2">
        <v>236161</v>
      </c>
      <c r="P464" s="2">
        <v>4.0467400550842285</v>
      </c>
      <c r="Q464" s="2">
        <v>1029712</v>
      </c>
      <c r="R464" s="2">
        <v>0</v>
      </c>
      <c r="S464" s="2">
        <v>988013.3125</v>
      </c>
      <c r="T464" s="2">
        <v>11.426467895507813</v>
      </c>
    </row>
    <row r="465" spans="1:20" x14ac:dyDescent="0.25">
      <c r="A465" s="2">
        <v>122091457</v>
      </c>
      <c r="B465" s="2" t="s">
        <v>479</v>
      </c>
      <c r="C465" s="2" t="s">
        <v>649</v>
      </c>
      <c r="F465" s="2">
        <v>2</v>
      </c>
      <c r="G465" s="2" t="s">
        <v>663</v>
      </c>
      <c r="H465" s="2">
        <v>0</v>
      </c>
      <c r="I465" s="2">
        <v>0</v>
      </c>
      <c r="J465" s="2">
        <v>0</v>
      </c>
      <c r="K465" s="2">
        <v>0</v>
      </c>
      <c r="L465" s="2">
        <v>0</v>
      </c>
      <c r="M465" s="2">
        <v>0</v>
      </c>
      <c r="N465" s="2">
        <v>0</v>
      </c>
      <c r="O465" s="2">
        <v>0</v>
      </c>
      <c r="P465" s="2">
        <v>0</v>
      </c>
      <c r="Q465" s="2">
        <v>0</v>
      </c>
      <c r="R465" s="2">
        <v>1850195</v>
      </c>
      <c r="S465" s="2">
        <v>0</v>
      </c>
    </row>
    <row r="466" spans="1:20" x14ac:dyDescent="0.25">
      <c r="A466" s="2">
        <v>122092002</v>
      </c>
      <c r="B466" s="2" t="s">
        <v>480</v>
      </c>
      <c r="C466" s="2" t="s">
        <v>649</v>
      </c>
      <c r="F466" s="2">
        <v>1</v>
      </c>
      <c r="G466" s="2" t="s">
        <v>662</v>
      </c>
      <c r="H466" s="2">
        <v>342824.89</v>
      </c>
      <c r="I466" s="2">
        <v>0</v>
      </c>
      <c r="J466" s="2">
        <v>0</v>
      </c>
      <c r="K466" s="2">
        <v>15488726</v>
      </c>
      <c r="L466" s="2">
        <v>342825</v>
      </c>
      <c r="M466" s="2">
        <v>2.2634837627410889</v>
      </c>
      <c r="N466" s="2">
        <v>3583587</v>
      </c>
      <c r="O466" s="2">
        <v>118043</v>
      </c>
      <c r="P466" s="2">
        <v>3.4061896800994873</v>
      </c>
      <c r="Q466" s="2">
        <v>380367</v>
      </c>
      <c r="R466" s="2">
        <v>0</v>
      </c>
      <c r="S466" s="2">
        <v>707628.3125</v>
      </c>
      <c r="T466" s="2">
        <v>31.728633880615234</v>
      </c>
    </row>
    <row r="467" spans="1:20" x14ac:dyDescent="0.25">
      <c r="A467" s="2">
        <v>122092102</v>
      </c>
      <c r="B467" s="2" t="s">
        <v>481</v>
      </c>
      <c r="C467" s="2" t="s">
        <v>649</v>
      </c>
      <c r="F467" s="2">
        <v>1</v>
      </c>
      <c r="G467" s="2" t="s">
        <v>662</v>
      </c>
      <c r="H467" s="2">
        <v>669894.25</v>
      </c>
      <c r="I467" s="2">
        <v>0</v>
      </c>
      <c r="J467" s="2">
        <v>0</v>
      </c>
      <c r="K467" s="2">
        <v>23503561</v>
      </c>
      <c r="L467" s="2">
        <v>669893</v>
      </c>
      <c r="M467" s="2">
        <v>2.9337949752807617</v>
      </c>
      <c r="N467" s="2">
        <v>7831817</v>
      </c>
      <c r="O467" s="2">
        <v>105191</v>
      </c>
      <c r="P467" s="2">
        <v>1.3614091873168945</v>
      </c>
      <c r="Q467" s="2">
        <v>1024042</v>
      </c>
      <c r="R467" s="2">
        <v>0</v>
      </c>
      <c r="S467" s="2">
        <v>1238222.625</v>
      </c>
      <c r="T467" s="2">
        <v>36.685771942138672</v>
      </c>
    </row>
    <row r="468" spans="1:20" x14ac:dyDescent="0.25">
      <c r="A468" s="2">
        <v>122092353</v>
      </c>
      <c r="B468" s="2" t="s">
        <v>482</v>
      </c>
      <c r="C468" s="2" t="s">
        <v>649</v>
      </c>
      <c r="F468" s="2">
        <v>1</v>
      </c>
      <c r="G468" s="2" t="s">
        <v>662</v>
      </c>
      <c r="H468" s="2">
        <v>327741.18</v>
      </c>
      <c r="I468" s="2">
        <v>0</v>
      </c>
      <c r="J468" s="2">
        <v>0</v>
      </c>
      <c r="K468" s="2">
        <v>17388102</v>
      </c>
      <c r="L468" s="2">
        <v>327742</v>
      </c>
      <c r="M468" s="2">
        <v>1.9210731983184814</v>
      </c>
      <c r="N468" s="2">
        <v>6654871</v>
      </c>
      <c r="O468" s="2">
        <v>65345</v>
      </c>
      <c r="P468" s="2">
        <v>0.99164944887161255</v>
      </c>
      <c r="Q468" s="2">
        <v>416762</v>
      </c>
      <c r="R468" s="2">
        <v>0</v>
      </c>
      <c r="S468" s="2">
        <v>865444.3125</v>
      </c>
      <c r="T468" s="2">
        <v>25.713274002075195</v>
      </c>
    </row>
    <row r="469" spans="1:20" x14ac:dyDescent="0.25">
      <c r="A469" s="2">
        <v>122097007</v>
      </c>
      <c r="B469" s="2" t="s">
        <v>483</v>
      </c>
      <c r="C469" s="2" t="s">
        <v>649</v>
      </c>
      <c r="F469" s="2">
        <v>2</v>
      </c>
      <c r="G469" s="2" t="s">
        <v>663</v>
      </c>
      <c r="H469" s="2">
        <v>0</v>
      </c>
      <c r="I469" s="2">
        <v>0</v>
      </c>
      <c r="J469" s="2">
        <v>0</v>
      </c>
      <c r="K469" s="2">
        <v>0</v>
      </c>
      <c r="L469" s="2">
        <v>0</v>
      </c>
      <c r="M469" s="2">
        <v>0</v>
      </c>
      <c r="N469" s="2">
        <v>0</v>
      </c>
      <c r="O469" s="2">
        <v>0</v>
      </c>
      <c r="P469" s="2">
        <v>0</v>
      </c>
      <c r="Q469" s="2">
        <v>0</v>
      </c>
      <c r="R469" s="2">
        <v>897611</v>
      </c>
      <c r="S469" s="2">
        <v>0</v>
      </c>
    </row>
    <row r="470" spans="1:20" x14ac:dyDescent="0.25">
      <c r="A470" s="2">
        <v>122097203</v>
      </c>
      <c r="B470" s="2" t="s">
        <v>484</v>
      </c>
      <c r="C470" s="2" t="s">
        <v>649</v>
      </c>
      <c r="F470" s="2">
        <v>1</v>
      </c>
      <c r="G470" s="2" t="s">
        <v>662</v>
      </c>
      <c r="H470" s="2">
        <v>45938.14</v>
      </c>
      <c r="I470" s="2">
        <v>190835</v>
      </c>
      <c r="J470" s="2">
        <v>0</v>
      </c>
      <c r="K470" s="2">
        <v>3702984</v>
      </c>
      <c r="L470" s="2">
        <v>236773</v>
      </c>
      <c r="M470" s="2">
        <v>6.8308882713317871</v>
      </c>
      <c r="N470" s="2">
        <v>968608</v>
      </c>
      <c r="O470" s="2">
        <v>31213</v>
      </c>
      <c r="P470" s="2">
        <v>3.3297595977783203</v>
      </c>
      <c r="Q470" s="2">
        <v>1119607</v>
      </c>
      <c r="R470" s="2">
        <v>0</v>
      </c>
      <c r="S470" s="2">
        <v>366307.59375</v>
      </c>
      <c r="T470" s="2">
        <v>24.369979858398438</v>
      </c>
    </row>
    <row r="471" spans="1:20" x14ac:dyDescent="0.25">
      <c r="A471" s="2">
        <v>122097502</v>
      </c>
      <c r="B471" s="2" t="s">
        <v>485</v>
      </c>
      <c r="C471" s="2" t="s">
        <v>649</v>
      </c>
      <c r="F471" s="2">
        <v>1</v>
      </c>
      <c r="G471" s="2" t="s">
        <v>662</v>
      </c>
      <c r="H471" s="2">
        <v>572214.23</v>
      </c>
      <c r="I471" s="2">
        <v>0</v>
      </c>
      <c r="J471" s="2">
        <v>581927</v>
      </c>
      <c r="K471" s="2">
        <v>19326162</v>
      </c>
      <c r="L471" s="2">
        <v>1154142</v>
      </c>
      <c r="M471" s="2">
        <v>6.351203441619873</v>
      </c>
      <c r="N471" s="2">
        <v>7635868</v>
      </c>
      <c r="O471" s="2">
        <v>280641</v>
      </c>
      <c r="P471" s="2">
        <v>3.8155314922332764</v>
      </c>
      <c r="Q471" s="2">
        <v>663751</v>
      </c>
      <c r="R471" s="2">
        <v>0</v>
      </c>
      <c r="S471" s="2">
        <v>745413.625</v>
      </c>
      <c r="T471" s="2">
        <v>20.464670181274414</v>
      </c>
    </row>
    <row r="472" spans="1:20" x14ac:dyDescent="0.25">
      <c r="A472" s="2">
        <v>122097604</v>
      </c>
      <c r="B472" s="2" t="s">
        <v>486</v>
      </c>
      <c r="C472" s="2" t="s">
        <v>649</v>
      </c>
      <c r="F472" s="2">
        <v>1</v>
      </c>
      <c r="G472" s="2" t="s">
        <v>662</v>
      </c>
      <c r="H472" s="2">
        <v>28653.43</v>
      </c>
      <c r="I472" s="2">
        <v>0</v>
      </c>
      <c r="J472" s="2">
        <v>0</v>
      </c>
      <c r="K472" s="2">
        <v>1436198</v>
      </c>
      <c r="L472" s="2">
        <v>28653</v>
      </c>
      <c r="M472" s="2">
        <v>2.0356719493865967</v>
      </c>
      <c r="N472" s="2">
        <v>536972</v>
      </c>
      <c r="O472" s="2">
        <v>5450</v>
      </c>
      <c r="P472" s="2">
        <v>1.0253573656082153</v>
      </c>
      <c r="Q472" s="2">
        <v>49442</v>
      </c>
      <c r="R472" s="2">
        <v>0</v>
      </c>
      <c r="S472" s="2">
        <v>152372.640625</v>
      </c>
      <c r="T472" s="2">
        <v>47.606952667236328</v>
      </c>
    </row>
    <row r="473" spans="1:20" x14ac:dyDescent="0.25">
      <c r="A473" s="2">
        <v>122098003</v>
      </c>
      <c r="B473" s="2" t="s">
        <v>487</v>
      </c>
      <c r="C473" s="2" t="s">
        <v>649</v>
      </c>
      <c r="F473" s="2">
        <v>1</v>
      </c>
      <c r="G473" s="2" t="s">
        <v>662</v>
      </c>
      <c r="H473" s="2">
        <v>47569.22</v>
      </c>
      <c r="I473" s="2">
        <v>0</v>
      </c>
      <c r="J473" s="2">
        <v>0</v>
      </c>
      <c r="K473" s="2">
        <v>3345646</v>
      </c>
      <c r="L473" s="2">
        <v>47569</v>
      </c>
      <c r="M473" s="2">
        <v>1.4423253536224365</v>
      </c>
      <c r="N473" s="2">
        <v>1052632</v>
      </c>
      <c r="O473" s="2">
        <v>8329</v>
      </c>
      <c r="P473" s="2">
        <v>0.79756546020507813</v>
      </c>
      <c r="Q473" s="2">
        <v>67213</v>
      </c>
      <c r="R473" s="2">
        <v>0</v>
      </c>
      <c r="S473" s="2">
        <v>799636.25</v>
      </c>
      <c r="T473" s="2">
        <v>37.730331420898438</v>
      </c>
    </row>
    <row r="474" spans="1:20" x14ac:dyDescent="0.25">
      <c r="A474" s="2">
        <v>122098103</v>
      </c>
      <c r="B474" s="2" t="s">
        <v>488</v>
      </c>
      <c r="C474" s="2" t="s">
        <v>649</v>
      </c>
      <c r="F474" s="2">
        <v>1</v>
      </c>
      <c r="G474" s="2" t="s">
        <v>662</v>
      </c>
      <c r="H474" s="2">
        <v>352078.98</v>
      </c>
      <c r="I474" s="2">
        <v>0</v>
      </c>
      <c r="J474" s="2">
        <v>389380</v>
      </c>
      <c r="K474" s="2">
        <v>13962329</v>
      </c>
      <c r="L474" s="2">
        <v>741459</v>
      </c>
      <c r="M474" s="2">
        <v>5.6082468032836914</v>
      </c>
      <c r="N474" s="2">
        <v>4067416</v>
      </c>
      <c r="O474" s="2">
        <v>80134</v>
      </c>
      <c r="P474" s="2">
        <v>2.009739875793457</v>
      </c>
      <c r="Q474" s="2">
        <v>625645</v>
      </c>
      <c r="R474" s="2">
        <v>0</v>
      </c>
      <c r="S474" s="2">
        <v>770724</v>
      </c>
      <c r="T474" s="2">
        <v>29.509843826293945</v>
      </c>
    </row>
    <row r="475" spans="1:20" x14ac:dyDescent="0.25">
      <c r="A475" s="2">
        <v>122098202</v>
      </c>
      <c r="B475" s="2" t="s">
        <v>489</v>
      </c>
      <c r="C475" s="2" t="s">
        <v>649</v>
      </c>
      <c r="F475" s="2">
        <v>1</v>
      </c>
      <c r="G475" s="2" t="s">
        <v>662</v>
      </c>
      <c r="H475" s="2">
        <v>488239</v>
      </c>
      <c r="I475" s="2">
        <v>0</v>
      </c>
      <c r="J475" s="2">
        <v>0</v>
      </c>
      <c r="K475" s="2">
        <v>20319738</v>
      </c>
      <c r="L475" s="2">
        <v>488238</v>
      </c>
      <c r="M475" s="2">
        <v>2.4619317054748535</v>
      </c>
      <c r="N475" s="2">
        <v>6742373</v>
      </c>
      <c r="O475" s="2">
        <v>371344</v>
      </c>
      <c r="P475" s="2">
        <v>5.8286347389221191</v>
      </c>
      <c r="Q475" s="2">
        <v>783733</v>
      </c>
      <c r="R475" s="2">
        <v>0</v>
      </c>
      <c r="S475" s="2">
        <v>909504.3125</v>
      </c>
      <c r="T475" s="2">
        <v>14.130688667297363</v>
      </c>
    </row>
    <row r="476" spans="1:20" x14ac:dyDescent="0.25">
      <c r="A476" s="2">
        <v>122098403</v>
      </c>
      <c r="B476" s="2" t="s">
        <v>490</v>
      </c>
      <c r="C476" s="2" t="s">
        <v>649</v>
      </c>
      <c r="F476" s="2">
        <v>1</v>
      </c>
      <c r="G476" s="2" t="s">
        <v>662</v>
      </c>
      <c r="H476" s="2">
        <v>402932.47999999998</v>
      </c>
      <c r="I476" s="2">
        <v>578584</v>
      </c>
      <c r="J476" s="2">
        <v>6080</v>
      </c>
      <c r="K476" s="2">
        <v>14066017</v>
      </c>
      <c r="L476" s="2">
        <v>987596</v>
      </c>
      <c r="M476" s="2">
        <v>7.5513396263122559</v>
      </c>
      <c r="N476" s="2">
        <v>3474565</v>
      </c>
      <c r="O476" s="2">
        <v>133580</v>
      </c>
      <c r="P476" s="2">
        <v>3.9982221126556396</v>
      </c>
      <c r="Q476" s="2">
        <v>535278</v>
      </c>
      <c r="R476" s="2">
        <v>0</v>
      </c>
      <c r="S476" s="2">
        <v>1091075.75</v>
      </c>
      <c r="T476" s="2">
        <v>27.132904052734375</v>
      </c>
    </row>
    <row r="477" spans="1:20" x14ac:dyDescent="0.25">
      <c r="A477" s="2">
        <v>122099007</v>
      </c>
      <c r="B477" s="2" t="s">
        <v>491</v>
      </c>
      <c r="C477" s="2" t="s">
        <v>649</v>
      </c>
      <c r="F477" s="2">
        <v>2</v>
      </c>
      <c r="G477" s="2" t="s">
        <v>663</v>
      </c>
      <c r="H477" s="2">
        <v>0</v>
      </c>
      <c r="I477" s="2">
        <v>0</v>
      </c>
      <c r="J477" s="2">
        <v>0</v>
      </c>
      <c r="K477" s="2">
        <v>0</v>
      </c>
      <c r="L477" s="2">
        <v>0</v>
      </c>
      <c r="M477" s="2">
        <v>0</v>
      </c>
      <c r="N477" s="2">
        <v>0</v>
      </c>
      <c r="O477" s="2">
        <v>0</v>
      </c>
      <c r="P477" s="2">
        <v>0</v>
      </c>
      <c r="Q477" s="2">
        <v>0</v>
      </c>
      <c r="R477" s="2">
        <v>813972</v>
      </c>
      <c r="S477" s="2">
        <v>0</v>
      </c>
    </row>
    <row r="478" spans="1:20" x14ac:dyDescent="0.25">
      <c r="A478" s="2">
        <v>123460302</v>
      </c>
      <c r="B478" s="2" t="s">
        <v>492</v>
      </c>
      <c r="C478" s="2" t="s">
        <v>650</v>
      </c>
      <c r="F478" s="2">
        <v>1</v>
      </c>
      <c r="G478" s="2" t="s">
        <v>662</v>
      </c>
      <c r="H478" s="2">
        <v>524084.87</v>
      </c>
      <c r="I478" s="2">
        <v>0</v>
      </c>
      <c r="J478" s="2">
        <v>0</v>
      </c>
      <c r="K478" s="2">
        <v>11420470</v>
      </c>
      <c r="L478" s="2">
        <v>524085</v>
      </c>
      <c r="M478" s="2">
        <v>4.8097143173217773</v>
      </c>
      <c r="N478" s="2">
        <v>4425914</v>
      </c>
      <c r="O478" s="2">
        <v>161934</v>
      </c>
      <c r="P478" s="2">
        <v>3.7977194786071777</v>
      </c>
      <c r="Q478" s="2">
        <v>401756</v>
      </c>
      <c r="R478" s="2">
        <v>0</v>
      </c>
      <c r="S478" s="2">
        <v>745399.5</v>
      </c>
      <c r="T478" s="2">
        <v>36.768352508544922</v>
      </c>
    </row>
    <row r="479" spans="1:20" x14ac:dyDescent="0.25">
      <c r="A479" s="2">
        <v>123460504</v>
      </c>
      <c r="B479" s="2" t="s">
        <v>493</v>
      </c>
      <c r="C479" s="2" t="s">
        <v>650</v>
      </c>
      <c r="F479" s="2">
        <v>1</v>
      </c>
      <c r="G479" s="2" t="s">
        <v>662</v>
      </c>
      <c r="H479" s="2">
        <v>5.34</v>
      </c>
      <c r="I479" s="2">
        <v>0</v>
      </c>
      <c r="J479" s="2">
        <v>0</v>
      </c>
      <c r="K479" s="2">
        <v>34422</v>
      </c>
      <c r="L479" s="2">
        <v>5</v>
      </c>
      <c r="M479" s="2">
        <v>1.4527704566717148E-2</v>
      </c>
      <c r="N479" s="2">
        <v>6130</v>
      </c>
      <c r="O479" s="2">
        <v>0</v>
      </c>
      <c r="P479" s="2">
        <v>0</v>
      </c>
      <c r="Q479" s="2">
        <v>0</v>
      </c>
      <c r="R479" s="2">
        <v>0</v>
      </c>
      <c r="S479" s="2">
        <v>0</v>
      </c>
      <c r="T479" s="2">
        <v>0</v>
      </c>
    </row>
    <row r="480" spans="1:20" x14ac:dyDescent="0.25">
      <c r="A480" s="2">
        <v>123460957</v>
      </c>
      <c r="B480" s="2" t="s">
        <v>494</v>
      </c>
      <c r="C480" s="2" t="s">
        <v>650</v>
      </c>
      <c r="F480" s="2">
        <v>2</v>
      </c>
      <c r="G480" s="2" t="s">
        <v>663</v>
      </c>
      <c r="H480" s="2">
        <v>0</v>
      </c>
      <c r="I480" s="2">
        <v>0</v>
      </c>
      <c r="J480" s="2">
        <v>0</v>
      </c>
      <c r="K480" s="2">
        <v>0</v>
      </c>
      <c r="L480" s="2">
        <v>0</v>
      </c>
      <c r="M480" s="2">
        <v>0</v>
      </c>
      <c r="N480" s="2">
        <v>0</v>
      </c>
      <c r="O480" s="2">
        <v>0</v>
      </c>
      <c r="P480" s="2">
        <v>0</v>
      </c>
      <c r="Q480" s="2">
        <v>0</v>
      </c>
      <c r="R480" s="2">
        <v>1010026</v>
      </c>
      <c r="S480" s="2">
        <v>0</v>
      </c>
    </row>
    <row r="481" spans="1:20" x14ac:dyDescent="0.25">
      <c r="A481" s="2">
        <v>123461302</v>
      </c>
      <c r="B481" s="2" t="s">
        <v>495</v>
      </c>
      <c r="C481" s="2" t="s">
        <v>650</v>
      </c>
      <c r="F481" s="2">
        <v>1</v>
      </c>
      <c r="G481" s="2" t="s">
        <v>662</v>
      </c>
      <c r="H481" s="2">
        <v>248884.55</v>
      </c>
      <c r="I481" s="2">
        <v>2223548</v>
      </c>
      <c r="J481" s="2">
        <v>0</v>
      </c>
      <c r="K481" s="2">
        <v>9314936</v>
      </c>
      <c r="L481" s="2">
        <v>2472433</v>
      </c>
      <c r="M481" s="2">
        <v>36.133457183837891</v>
      </c>
      <c r="N481" s="2">
        <v>3195142</v>
      </c>
      <c r="O481" s="2">
        <v>141592</v>
      </c>
      <c r="P481" s="2">
        <v>4.6369633674621582</v>
      </c>
      <c r="Q481" s="2">
        <v>340388</v>
      </c>
      <c r="R481" s="2">
        <v>0</v>
      </c>
      <c r="S481" s="2">
        <v>1415896</v>
      </c>
      <c r="T481" s="2">
        <v>39.062118530273438</v>
      </c>
    </row>
    <row r="482" spans="1:20" x14ac:dyDescent="0.25">
      <c r="A482" s="2">
        <v>123461602</v>
      </c>
      <c r="B482" s="2" t="s">
        <v>496</v>
      </c>
      <c r="C482" s="2" t="s">
        <v>650</v>
      </c>
      <c r="F482" s="2">
        <v>1</v>
      </c>
      <c r="G482" s="2" t="s">
        <v>662</v>
      </c>
      <c r="H482" s="2">
        <v>201740.4</v>
      </c>
      <c r="I482" s="2">
        <v>0</v>
      </c>
      <c r="J482" s="2">
        <v>0</v>
      </c>
      <c r="K482" s="2">
        <v>5032980</v>
      </c>
      <c r="L482" s="2">
        <v>201740</v>
      </c>
      <c r="M482" s="2">
        <v>4.1757397651672363</v>
      </c>
      <c r="N482" s="2">
        <v>2236815</v>
      </c>
      <c r="O482" s="2">
        <v>29109</v>
      </c>
      <c r="P482" s="2">
        <v>1.3185179233551025</v>
      </c>
      <c r="Q482" s="2">
        <v>169916</v>
      </c>
      <c r="R482" s="2">
        <v>0</v>
      </c>
      <c r="S482" s="2">
        <v>494635.75</v>
      </c>
      <c r="T482" s="2">
        <v>35.275287628173828</v>
      </c>
    </row>
    <row r="483" spans="1:20" x14ac:dyDescent="0.25">
      <c r="A483" s="2">
        <v>123463507</v>
      </c>
      <c r="B483" s="2" t="s">
        <v>497</v>
      </c>
      <c r="C483" s="2" t="s">
        <v>650</v>
      </c>
      <c r="F483" s="2">
        <v>2</v>
      </c>
      <c r="G483" s="2" t="s">
        <v>663</v>
      </c>
      <c r="H483" s="2">
        <v>0</v>
      </c>
      <c r="I483" s="2">
        <v>0</v>
      </c>
      <c r="J483" s="2">
        <v>0</v>
      </c>
      <c r="K483" s="2">
        <v>0</v>
      </c>
      <c r="L483" s="2">
        <v>0</v>
      </c>
      <c r="M483" s="2">
        <v>0</v>
      </c>
      <c r="N483" s="2">
        <v>0</v>
      </c>
      <c r="O483" s="2">
        <v>0</v>
      </c>
      <c r="P483" s="2">
        <v>0</v>
      </c>
      <c r="Q483" s="2">
        <v>0</v>
      </c>
      <c r="R483" s="2">
        <v>623783</v>
      </c>
      <c r="S483" s="2">
        <v>0</v>
      </c>
    </row>
    <row r="484" spans="1:20" x14ac:dyDescent="0.25">
      <c r="A484" s="2">
        <v>123463603</v>
      </c>
      <c r="B484" s="2" t="s">
        <v>498</v>
      </c>
      <c r="C484" s="2" t="s">
        <v>650</v>
      </c>
      <c r="F484" s="2">
        <v>1</v>
      </c>
      <c r="G484" s="2" t="s">
        <v>662</v>
      </c>
      <c r="H484" s="2">
        <v>256882.97</v>
      </c>
      <c r="I484" s="2">
        <v>0</v>
      </c>
      <c r="J484" s="2">
        <v>0</v>
      </c>
      <c r="K484" s="2">
        <v>7205812</v>
      </c>
      <c r="L484" s="2">
        <v>256883</v>
      </c>
      <c r="M484" s="2">
        <v>3.696727991104126</v>
      </c>
      <c r="N484" s="2">
        <v>2493057</v>
      </c>
      <c r="O484" s="2">
        <v>32311</v>
      </c>
      <c r="P484" s="2">
        <v>1.3130570650100708</v>
      </c>
      <c r="Q484" s="2">
        <v>270230</v>
      </c>
      <c r="R484" s="2">
        <v>0</v>
      </c>
      <c r="S484" s="2">
        <v>439501.1875</v>
      </c>
      <c r="T484" s="2">
        <v>42.477859497070313</v>
      </c>
    </row>
    <row r="485" spans="1:20" x14ac:dyDescent="0.25">
      <c r="A485" s="2">
        <v>123463803</v>
      </c>
      <c r="B485" s="2" t="s">
        <v>499</v>
      </c>
      <c r="C485" s="2" t="s">
        <v>650</v>
      </c>
      <c r="F485" s="2">
        <v>1</v>
      </c>
      <c r="G485" s="2" t="s">
        <v>662</v>
      </c>
      <c r="H485" s="2">
        <v>30460.81</v>
      </c>
      <c r="I485" s="2">
        <v>265837</v>
      </c>
      <c r="J485" s="2">
        <v>0</v>
      </c>
      <c r="K485" s="2">
        <v>1384179</v>
      </c>
      <c r="L485" s="2">
        <v>296298</v>
      </c>
      <c r="M485" s="2">
        <v>27.236251831054688</v>
      </c>
      <c r="N485" s="2">
        <v>380587</v>
      </c>
      <c r="O485" s="2">
        <v>9288</v>
      </c>
      <c r="P485" s="2">
        <v>2.5014879703521729</v>
      </c>
      <c r="Q485" s="2">
        <v>23471</v>
      </c>
      <c r="R485" s="2">
        <v>0</v>
      </c>
      <c r="S485" s="2">
        <v>62024.21875</v>
      </c>
      <c r="T485" s="2">
        <v>44.228836059570313</v>
      </c>
    </row>
    <row r="486" spans="1:20" x14ac:dyDescent="0.25">
      <c r="A486" s="2">
        <v>123464502</v>
      </c>
      <c r="B486" s="2" t="s">
        <v>500</v>
      </c>
      <c r="C486" s="2" t="s">
        <v>650</v>
      </c>
      <c r="F486" s="2">
        <v>1</v>
      </c>
      <c r="G486" s="2" t="s">
        <v>662</v>
      </c>
      <c r="H486" s="2">
        <v>224812</v>
      </c>
      <c r="I486" s="2">
        <v>0</v>
      </c>
      <c r="J486" s="2">
        <v>0</v>
      </c>
      <c r="K486" s="2">
        <v>5940623</v>
      </c>
      <c r="L486" s="2">
        <v>224812</v>
      </c>
      <c r="M486" s="2">
        <v>3.9331600666046143</v>
      </c>
      <c r="N486" s="2">
        <v>3393646</v>
      </c>
      <c r="O486" s="2">
        <v>60958</v>
      </c>
      <c r="P486" s="2">
        <v>1.8290941715240479</v>
      </c>
      <c r="Q486" s="2">
        <v>240611</v>
      </c>
      <c r="R486" s="2">
        <v>0</v>
      </c>
      <c r="S486" s="2">
        <v>890129.0625</v>
      </c>
      <c r="T486" s="2">
        <v>39.492301940917969</v>
      </c>
    </row>
    <row r="487" spans="1:20" x14ac:dyDescent="0.25">
      <c r="A487" s="2">
        <v>123464603</v>
      </c>
      <c r="B487" s="2" t="s">
        <v>501</v>
      </c>
      <c r="C487" s="2" t="s">
        <v>650</v>
      </c>
      <c r="F487" s="2">
        <v>1</v>
      </c>
      <c r="G487" s="2" t="s">
        <v>662</v>
      </c>
      <c r="H487" s="2">
        <v>156602.6</v>
      </c>
      <c r="I487" s="2">
        <v>162680</v>
      </c>
      <c r="J487" s="2">
        <v>0</v>
      </c>
      <c r="K487" s="2">
        <v>3776212</v>
      </c>
      <c r="L487" s="2">
        <v>319283</v>
      </c>
      <c r="M487" s="2">
        <v>9.2360296249389648</v>
      </c>
      <c r="N487" s="2">
        <v>958090</v>
      </c>
      <c r="O487" s="2">
        <v>43631</v>
      </c>
      <c r="P487" s="2">
        <v>4.7712364196777344</v>
      </c>
      <c r="Q487" s="2">
        <v>75809</v>
      </c>
      <c r="R487" s="2">
        <v>0</v>
      </c>
      <c r="S487" s="2">
        <v>112018.5234375</v>
      </c>
      <c r="T487" s="2">
        <v>27.38755989074707</v>
      </c>
    </row>
    <row r="488" spans="1:20" x14ac:dyDescent="0.25">
      <c r="A488" s="2">
        <v>123465303</v>
      </c>
      <c r="B488" s="2" t="s">
        <v>502</v>
      </c>
      <c r="C488" s="2" t="s">
        <v>650</v>
      </c>
      <c r="F488" s="2">
        <v>1</v>
      </c>
      <c r="G488" s="2" t="s">
        <v>662</v>
      </c>
      <c r="H488" s="2">
        <v>214356.05</v>
      </c>
      <c r="I488" s="2">
        <v>0</v>
      </c>
      <c r="J488" s="2">
        <v>0</v>
      </c>
      <c r="K488" s="2">
        <v>8829129</v>
      </c>
      <c r="L488" s="2">
        <v>214356</v>
      </c>
      <c r="M488" s="2">
        <v>2.4882373809814453</v>
      </c>
      <c r="N488" s="2">
        <v>2688805</v>
      </c>
      <c r="O488" s="2">
        <v>6410</v>
      </c>
      <c r="P488" s="2">
        <v>0.23896555602550507</v>
      </c>
      <c r="Q488" s="2">
        <v>252829</v>
      </c>
      <c r="R488" s="2">
        <v>0</v>
      </c>
      <c r="S488" s="2">
        <v>509619.15625</v>
      </c>
      <c r="T488" s="2">
        <v>27.333232879638672</v>
      </c>
    </row>
    <row r="489" spans="1:20" x14ac:dyDescent="0.25">
      <c r="A489" s="2">
        <v>123465507</v>
      </c>
      <c r="B489" s="2" t="s">
        <v>503</v>
      </c>
      <c r="C489" s="2" t="s">
        <v>650</v>
      </c>
      <c r="F489" s="2">
        <v>2</v>
      </c>
      <c r="G489" s="2" t="s">
        <v>663</v>
      </c>
      <c r="H489" s="2">
        <v>0</v>
      </c>
      <c r="I489" s="2">
        <v>0</v>
      </c>
      <c r="J489" s="2">
        <v>0</v>
      </c>
      <c r="K489" s="2">
        <v>0</v>
      </c>
      <c r="L489" s="2">
        <v>0</v>
      </c>
      <c r="M489" s="2">
        <v>0</v>
      </c>
      <c r="N489" s="2">
        <v>0</v>
      </c>
      <c r="O489" s="2">
        <v>0</v>
      </c>
      <c r="P489" s="2">
        <v>0</v>
      </c>
      <c r="Q489" s="2">
        <v>0</v>
      </c>
      <c r="R489" s="2">
        <v>924764</v>
      </c>
      <c r="S489" s="2">
        <v>0</v>
      </c>
    </row>
    <row r="490" spans="1:20" x14ac:dyDescent="0.25">
      <c r="A490" s="2">
        <v>123465602</v>
      </c>
      <c r="B490" s="2" t="s">
        <v>504</v>
      </c>
      <c r="C490" s="2" t="s">
        <v>650</v>
      </c>
      <c r="F490" s="2">
        <v>1</v>
      </c>
      <c r="G490" s="2" t="s">
        <v>662</v>
      </c>
      <c r="H490" s="2">
        <v>1118863.67</v>
      </c>
      <c r="I490" s="2">
        <v>4346190</v>
      </c>
      <c r="J490" s="2">
        <v>7573273</v>
      </c>
      <c r="K490" s="2">
        <v>37770858</v>
      </c>
      <c r="L490" s="2">
        <v>13038326</v>
      </c>
      <c r="M490" s="2">
        <v>52.717311859130859</v>
      </c>
      <c r="N490" s="2">
        <v>6580404</v>
      </c>
      <c r="O490" s="2">
        <v>401596</v>
      </c>
      <c r="P490" s="2">
        <v>6.4995708465576172</v>
      </c>
      <c r="Q490" s="2">
        <v>1287066</v>
      </c>
      <c r="R490" s="2">
        <v>0</v>
      </c>
      <c r="S490" s="2">
        <v>946908.125</v>
      </c>
      <c r="T490" s="2">
        <v>8.0305900573730469</v>
      </c>
    </row>
    <row r="491" spans="1:20" x14ac:dyDescent="0.25">
      <c r="A491" s="2">
        <v>123465702</v>
      </c>
      <c r="B491" s="2" t="s">
        <v>505</v>
      </c>
      <c r="C491" s="2" t="s">
        <v>650</v>
      </c>
      <c r="F491" s="2">
        <v>1</v>
      </c>
      <c r="G491" s="2" t="s">
        <v>662</v>
      </c>
      <c r="H491" s="2">
        <v>807955.19</v>
      </c>
      <c r="I491" s="2">
        <v>0</v>
      </c>
      <c r="J491" s="2">
        <v>0</v>
      </c>
      <c r="K491" s="2">
        <v>17639676</v>
      </c>
      <c r="L491" s="2">
        <v>807956</v>
      </c>
      <c r="M491" s="2">
        <v>4.8001985549926758</v>
      </c>
      <c r="N491" s="2">
        <v>7589000</v>
      </c>
      <c r="O491" s="2">
        <v>294042</v>
      </c>
      <c r="P491" s="2">
        <v>4.0307564735412598</v>
      </c>
      <c r="Q491" s="2">
        <v>577539</v>
      </c>
      <c r="R491" s="2">
        <v>0</v>
      </c>
      <c r="S491" s="2">
        <v>1627266.5</v>
      </c>
      <c r="T491" s="2">
        <v>32.770725250244141</v>
      </c>
    </row>
    <row r="492" spans="1:20" x14ac:dyDescent="0.25">
      <c r="A492" s="2">
        <v>123466103</v>
      </c>
      <c r="B492" s="2" t="s">
        <v>506</v>
      </c>
      <c r="C492" s="2" t="s">
        <v>650</v>
      </c>
      <c r="F492" s="2">
        <v>1</v>
      </c>
      <c r="G492" s="2" t="s">
        <v>662</v>
      </c>
      <c r="H492" s="2">
        <v>238401.06</v>
      </c>
      <c r="I492" s="2">
        <v>498048</v>
      </c>
      <c r="J492" s="2">
        <v>0</v>
      </c>
      <c r="K492" s="2">
        <v>8974201</v>
      </c>
      <c r="L492" s="2">
        <v>736449</v>
      </c>
      <c r="M492" s="2">
        <v>8.9399271011352539</v>
      </c>
      <c r="N492" s="2">
        <v>2980483</v>
      </c>
      <c r="O492" s="2">
        <v>70335</v>
      </c>
      <c r="P492" s="2">
        <v>2.4168872833251953</v>
      </c>
      <c r="Q492" s="2">
        <v>506099</v>
      </c>
      <c r="R492" s="2">
        <v>0</v>
      </c>
      <c r="S492" s="2">
        <v>381183.4375</v>
      </c>
      <c r="T492" s="2">
        <v>24.872926712036133</v>
      </c>
    </row>
    <row r="493" spans="1:20" x14ac:dyDescent="0.25">
      <c r="A493" s="2">
        <v>123466303</v>
      </c>
      <c r="B493" s="2" t="s">
        <v>507</v>
      </c>
      <c r="C493" s="2" t="s">
        <v>650</v>
      </c>
      <c r="F493" s="2">
        <v>1</v>
      </c>
      <c r="G493" s="2" t="s">
        <v>662</v>
      </c>
      <c r="H493" s="2">
        <v>259774.23</v>
      </c>
      <c r="I493" s="2">
        <v>1664946</v>
      </c>
      <c r="J493" s="2">
        <v>255340</v>
      </c>
      <c r="K493" s="2">
        <v>12455878</v>
      </c>
      <c r="L493" s="2">
        <v>2180060</v>
      </c>
      <c r="M493" s="2">
        <v>21.21544075012207</v>
      </c>
      <c r="N493" s="2">
        <v>2576173</v>
      </c>
      <c r="O493" s="2">
        <v>109553</v>
      </c>
      <c r="P493" s="2">
        <v>4.4414219856262207</v>
      </c>
      <c r="Q493" s="2">
        <v>422968</v>
      </c>
      <c r="R493" s="2">
        <v>0</v>
      </c>
      <c r="S493" s="2">
        <v>586474.125</v>
      </c>
      <c r="T493" s="2">
        <v>20.153743743896484</v>
      </c>
    </row>
    <row r="494" spans="1:20" x14ac:dyDescent="0.25">
      <c r="A494" s="2">
        <v>123466403</v>
      </c>
      <c r="B494" s="2" t="s">
        <v>508</v>
      </c>
      <c r="C494" s="2" t="s">
        <v>650</v>
      </c>
      <c r="F494" s="2">
        <v>1</v>
      </c>
      <c r="G494" s="2" t="s">
        <v>662</v>
      </c>
      <c r="H494" s="2">
        <v>771046.37</v>
      </c>
      <c r="I494" s="2">
        <v>1968597</v>
      </c>
      <c r="J494" s="2">
        <v>1246172</v>
      </c>
      <c r="K494" s="2">
        <v>23564376</v>
      </c>
      <c r="L494" s="2">
        <v>3985816</v>
      </c>
      <c r="M494" s="2">
        <v>20.358064651489258</v>
      </c>
      <c r="N494" s="2">
        <v>3416785</v>
      </c>
      <c r="O494" s="2">
        <v>206242</v>
      </c>
      <c r="P494" s="2">
        <v>6.4238977432250977</v>
      </c>
      <c r="Q494" s="2">
        <v>3059007</v>
      </c>
      <c r="R494" s="2">
        <v>586095</v>
      </c>
      <c r="S494" s="2">
        <v>570662.875</v>
      </c>
      <c r="T494" s="2">
        <v>13.775327682495117</v>
      </c>
    </row>
    <row r="495" spans="1:20" x14ac:dyDescent="0.25">
      <c r="A495" s="2">
        <v>123467103</v>
      </c>
      <c r="B495" s="2" t="s">
        <v>509</v>
      </c>
      <c r="C495" s="2" t="s">
        <v>650</v>
      </c>
      <c r="F495" s="2">
        <v>1</v>
      </c>
      <c r="G495" s="2" t="s">
        <v>662</v>
      </c>
      <c r="H495" s="2">
        <v>325178.83</v>
      </c>
      <c r="I495" s="2">
        <v>0</v>
      </c>
      <c r="J495" s="2">
        <v>0</v>
      </c>
      <c r="K495" s="2">
        <v>12235444</v>
      </c>
      <c r="L495" s="2">
        <v>325179</v>
      </c>
      <c r="M495" s="2">
        <v>2.7302415370941162</v>
      </c>
      <c r="N495" s="2">
        <v>3951537</v>
      </c>
      <c r="O495" s="2">
        <v>136732</v>
      </c>
      <c r="P495" s="2">
        <v>3.5842461585998535</v>
      </c>
      <c r="Q495" s="2">
        <v>524477</v>
      </c>
      <c r="R495" s="2">
        <v>0</v>
      </c>
      <c r="S495" s="2">
        <v>461931.90625</v>
      </c>
      <c r="T495" s="2">
        <v>10.245670318603516</v>
      </c>
    </row>
    <row r="496" spans="1:20" x14ac:dyDescent="0.25">
      <c r="A496" s="2">
        <v>123467203</v>
      </c>
      <c r="B496" s="2" t="s">
        <v>510</v>
      </c>
      <c r="C496" s="2" t="s">
        <v>650</v>
      </c>
      <c r="F496" s="2">
        <v>1</v>
      </c>
      <c r="G496" s="2" t="s">
        <v>662</v>
      </c>
      <c r="H496" s="2">
        <v>115961.7</v>
      </c>
      <c r="I496" s="2">
        <v>0</v>
      </c>
      <c r="J496" s="2">
        <v>0</v>
      </c>
      <c r="K496" s="2">
        <v>2476389</v>
      </c>
      <c r="L496" s="2">
        <v>115962</v>
      </c>
      <c r="M496" s="2">
        <v>4.912755012512207</v>
      </c>
      <c r="N496" s="2">
        <v>1045685</v>
      </c>
      <c r="O496" s="2">
        <v>18377</v>
      </c>
      <c r="P496" s="2">
        <v>1.7888500690460205</v>
      </c>
      <c r="Q496" s="2">
        <v>76424</v>
      </c>
      <c r="R496" s="2">
        <v>0</v>
      </c>
      <c r="S496" s="2">
        <v>230813.859375</v>
      </c>
      <c r="T496" s="2">
        <v>37.410491943359375</v>
      </c>
    </row>
    <row r="497" spans="1:20" x14ac:dyDescent="0.25">
      <c r="A497" s="2">
        <v>123467303</v>
      </c>
      <c r="B497" s="2" t="s">
        <v>511</v>
      </c>
      <c r="C497" s="2" t="s">
        <v>650</v>
      </c>
      <c r="F497" s="2">
        <v>1</v>
      </c>
      <c r="G497" s="2" t="s">
        <v>662</v>
      </c>
      <c r="H497" s="2">
        <v>483871.67</v>
      </c>
      <c r="I497" s="2">
        <v>0</v>
      </c>
      <c r="J497" s="2">
        <v>0</v>
      </c>
      <c r="K497" s="2">
        <v>14100732</v>
      </c>
      <c r="L497" s="2">
        <v>483872</v>
      </c>
      <c r="M497" s="2">
        <v>3.5534770488739014</v>
      </c>
      <c r="N497" s="2">
        <v>3328422</v>
      </c>
      <c r="O497" s="2">
        <v>145025</v>
      </c>
      <c r="P497" s="2">
        <v>4.5556678771972656</v>
      </c>
      <c r="Q497" s="2">
        <v>442498</v>
      </c>
      <c r="R497" s="2">
        <v>0</v>
      </c>
      <c r="S497" s="2">
        <v>657376.9375</v>
      </c>
      <c r="T497" s="2">
        <v>15.230233192443848</v>
      </c>
    </row>
    <row r="498" spans="1:20" x14ac:dyDescent="0.25">
      <c r="A498" s="2">
        <v>123468303</v>
      </c>
      <c r="B498" s="2" t="s">
        <v>512</v>
      </c>
      <c r="C498" s="2" t="s">
        <v>650</v>
      </c>
      <c r="F498" s="2">
        <v>1</v>
      </c>
      <c r="G498" s="2" t="s">
        <v>662</v>
      </c>
      <c r="H498" s="2">
        <v>141282.76</v>
      </c>
      <c r="I498" s="2">
        <v>0</v>
      </c>
      <c r="J498" s="2">
        <v>0</v>
      </c>
      <c r="K498" s="2">
        <v>4157223</v>
      </c>
      <c r="L498" s="2">
        <v>141283</v>
      </c>
      <c r="M498" s="2">
        <v>3.5180554389953613</v>
      </c>
      <c r="N498" s="2">
        <v>2096979</v>
      </c>
      <c r="O498" s="2">
        <v>54179</v>
      </c>
      <c r="P498" s="2">
        <v>2.6521930694580078</v>
      </c>
      <c r="Q498" s="2">
        <v>142657</v>
      </c>
      <c r="R498" s="2">
        <v>0</v>
      </c>
      <c r="S498" s="2">
        <v>384039.40625</v>
      </c>
      <c r="T498" s="2">
        <v>41.618755340576172</v>
      </c>
    </row>
    <row r="499" spans="1:20" x14ac:dyDescent="0.25">
      <c r="A499" s="2">
        <v>123468402</v>
      </c>
      <c r="B499" s="2" t="s">
        <v>513</v>
      </c>
      <c r="C499" s="2" t="s">
        <v>650</v>
      </c>
      <c r="F499" s="2">
        <v>1</v>
      </c>
      <c r="G499" s="2" t="s">
        <v>662</v>
      </c>
      <c r="H499" s="2">
        <v>213285.57</v>
      </c>
      <c r="I499" s="2">
        <v>0</v>
      </c>
      <c r="J499" s="2">
        <v>0</v>
      </c>
      <c r="K499" s="2">
        <v>4370268</v>
      </c>
      <c r="L499" s="2">
        <v>213286</v>
      </c>
      <c r="M499" s="2">
        <v>5.1307897567749023</v>
      </c>
      <c r="N499" s="2">
        <v>1565728</v>
      </c>
      <c r="O499" s="2">
        <v>19307</v>
      </c>
      <c r="P499" s="2">
        <v>1.2484956979751587</v>
      </c>
      <c r="Q499" s="2">
        <v>137324</v>
      </c>
      <c r="R499" s="2">
        <v>0</v>
      </c>
      <c r="S499" s="2">
        <v>1060681.125</v>
      </c>
      <c r="T499" s="2">
        <v>42.263919830322266</v>
      </c>
    </row>
    <row r="500" spans="1:20" x14ac:dyDescent="0.25">
      <c r="A500" s="2">
        <v>123468503</v>
      </c>
      <c r="B500" s="2" t="s">
        <v>514</v>
      </c>
      <c r="C500" s="2" t="s">
        <v>650</v>
      </c>
      <c r="F500" s="2">
        <v>1</v>
      </c>
      <c r="G500" s="2" t="s">
        <v>662</v>
      </c>
      <c r="H500" s="2">
        <v>277547.90999999997</v>
      </c>
      <c r="I500" s="2">
        <v>288083</v>
      </c>
      <c r="J500" s="2">
        <v>114808</v>
      </c>
      <c r="K500" s="2">
        <v>6555234</v>
      </c>
      <c r="L500" s="2">
        <v>680439</v>
      </c>
      <c r="M500" s="2">
        <v>11.582345008850098</v>
      </c>
      <c r="N500" s="2">
        <v>2014931</v>
      </c>
      <c r="O500" s="2">
        <v>92800</v>
      </c>
      <c r="P500" s="2">
        <v>4.827974796295166</v>
      </c>
      <c r="Q500" s="2">
        <v>187164</v>
      </c>
      <c r="R500" s="2">
        <v>0</v>
      </c>
      <c r="S500" s="2">
        <v>508685.28125</v>
      </c>
      <c r="T500" s="2">
        <v>29.771211624145508</v>
      </c>
    </row>
    <row r="501" spans="1:20" x14ac:dyDescent="0.25">
      <c r="A501" s="2">
        <v>123468603</v>
      </c>
      <c r="B501" s="2" t="s">
        <v>515</v>
      </c>
      <c r="C501" s="2" t="s">
        <v>650</v>
      </c>
      <c r="F501" s="2">
        <v>1</v>
      </c>
      <c r="G501" s="2" t="s">
        <v>662</v>
      </c>
      <c r="H501" s="2">
        <v>209752.22</v>
      </c>
      <c r="I501" s="2">
        <v>141426</v>
      </c>
      <c r="J501" s="2">
        <v>41673</v>
      </c>
      <c r="K501" s="2">
        <v>10769022</v>
      </c>
      <c r="L501" s="2">
        <v>392851</v>
      </c>
      <c r="M501" s="2">
        <v>3.786088228225708</v>
      </c>
      <c r="N501" s="2">
        <v>2326482</v>
      </c>
      <c r="O501" s="2">
        <v>134377</v>
      </c>
      <c r="P501" s="2">
        <v>6.1300439834594727</v>
      </c>
      <c r="Q501" s="2">
        <v>378374</v>
      </c>
      <c r="R501" s="2">
        <v>0</v>
      </c>
      <c r="S501" s="2">
        <v>846573.3125</v>
      </c>
      <c r="T501" s="2">
        <v>28.226291656494141</v>
      </c>
    </row>
    <row r="502" spans="1:20" x14ac:dyDescent="0.25">
      <c r="A502" s="2">
        <v>123469007</v>
      </c>
      <c r="B502" s="2" t="s">
        <v>516</v>
      </c>
      <c r="C502" s="2" t="s">
        <v>650</v>
      </c>
      <c r="F502" s="2">
        <v>2</v>
      </c>
      <c r="G502" s="2" t="s">
        <v>663</v>
      </c>
      <c r="H502" s="2">
        <v>0</v>
      </c>
      <c r="I502" s="2">
        <v>0</v>
      </c>
      <c r="J502" s="2">
        <v>0</v>
      </c>
      <c r="K502" s="2">
        <v>0</v>
      </c>
      <c r="L502" s="2">
        <v>0</v>
      </c>
      <c r="M502" s="2">
        <v>0</v>
      </c>
      <c r="N502" s="2">
        <v>0</v>
      </c>
      <c r="O502" s="2">
        <v>0</v>
      </c>
      <c r="P502" s="2">
        <v>0</v>
      </c>
      <c r="Q502" s="2">
        <v>0</v>
      </c>
      <c r="R502" s="2">
        <v>776607</v>
      </c>
      <c r="S502" s="2">
        <v>0</v>
      </c>
    </row>
    <row r="503" spans="1:20" x14ac:dyDescent="0.25">
      <c r="A503" s="2">
        <v>123469303</v>
      </c>
      <c r="B503" s="2" t="s">
        <v>517</v>
      </c>
      <c r="C503" s="2" t="s">
        <v>650</v>
      </c>
      <c r="F503" s="2">
        <v>1</v>
      </c>
      <c r="G503" s="2" t="s">
        <v>662</v>
      </c>
      <c r="H503" s="2">
        <v>196512.02</v>
      </c>
      <c r="I503" s="2">
        <v>0</v>
      </c>
      <c r="J503" s="2">
        <v>0</v>
      </c>
      <c r="K503" s="2">
        <v>4472725</v>
      </c>
      <c r="L503" s="2">
        <v>196512</v>
      </c>
      <c r="M503" s="2">
        <v>4.5954680442810059</v>
      </c>
      <c r="N503" s="2">
        <v>2149478</v>
      </c>
      <c r="O503" s="2">
        <v>27037</v>
      </c>
      <c r="P503" s="2">
        <v>1.2738634347915649</v>
      </c>
      <c r="Q503" s="2">
        <v>157053</v>
      </c>
      <c r="R503" s="2">
        <v>0</v>
      </c>
      <c r="S503" s="2">
        <v>396454.3125</v>
      </c>
      <c r="T503" s="2">
        <v>34.1419677734375</v>
      </c>
    </row>
    <row r="504" spans="1:20" x14ac:dyDescent="0.25">
      <c r="A504" s="2">
        <v>124150503</v>
      </c>
      <c r="B504" s="2" t="s">
        <v>518</v>
      </c>
      <c r="C504" s="2" t="s">
        <v>651</v>
      </c>
      <c r="F504" s="2">
        <v>1</v>
      </c>
      <c r="G504" s="2" t="s">
        <v>662</v>
      </c>
      <c r="H504" s="2">
        <v>289139.88</v>
      </c>
      <c r="I504" s="2">
        <v>493492</v>
      </c>
      <c r="J504" s="2">
        <v>2725442</v>
      </c>
      <c r="K504" s="2">
        <v>20907074</v>
      </c>
      <c r="L504" s="2">
        <v>3508074</v>
      </c>
      <c r="M504" s="2">
        <v>20.162504196166992</v>
      </c>
      <c r="N504" s="2">
        <v>3466474</v>
      </c>
      <c r="O504" s="2">
        <v>193879</v>
      </c>
      <c r="P504" s="2">
        <v>5.9243202209472656</v>
      </c>
      <c r="Q504" s="2">
        <v>754726</v>
      </c>
      <c r="R504" s="2">
        <v>0</v>
      </c>
      <c r="S504" s="2">
        <v>300640.40625</v>
      </c>
      <c r="T504" s="2">
        <v>2.8355288505554199</v>
      </c>
    </row>
    <row r="505" spans="1:20" x14ac:dyDescent="0.25">
      <c r="A505" s="2">
        <v>124151607</v>
      </c>
      <c r="B505" s="2" t="s">
        <v>519</v>
      </c>
      <c r="C505" s="2" t="s">
        <v>651</v>
      </c>
      <c r="F505" s="2">
        <v>2</v>
      </c>
      <c r="G505" s="2" t="s">
        <v>663</v>
      </c>
      <c r="H505" s="2">
        <v>0</v>
      </c>
      <c r="I505" s="2">
        <v>0</v>
      </c>
      <c r="J505" s="2">
        <v>0</v>
      </c>
      <c r="K505" s="2">
        <v>0</v>
      </c>
      <c r="L505" s="2">
        <v>0</v>
      </c>
      <c r="M505" s="2">
        <v>0</v>
      </c>
      <c r="N505" s="2">
        <v>0</v>
      </c>
      <c r="O505" s="2">
        <v>0</v>
      </c>
      <c r="P505" s="2">
        <v>0</v>
      </c>
      <c r="Q505" s="2">
        <v>0</v>
      </c>
      <c r="R505" s="2">
        <v>2464031</v>
      </c>
      <c r="S505" s="2">
        <v>0</v>
      </c>
    </row>
    <row r="506" spans="1:20" x14ac:dyDescent="0.25">
      <c r="A506" s="2">
        <v>124151902</v>
      </c>
      <c r="B506" s="2" t="s">
        <v>520</v>
      </c>
      <c r="C506" s="2" t="s">
        <v>651</v>
      </c>
      <c r="F506" s="2">
        <v>1</v>
      </c>
      <c r="G506" s="2" t="s">
        <v>662</v>
      </c>
      <c r="H506" s="2">
        <v>866703.42</v>
      </c>
      <c r="I506" s="2">
        <v>4546090</v>
      </c>
      <c r="J506" s="2">
        <v>6179012</v>
      </c>
      <c r="K506" s="2">
        <v>45934932</v>
      </c>
      <c r="L506" s="2">
        <v>11591804</v>
      </c>
      <c r="M506" s="2">
        <v>33.752906799316406</v>
      </c>
      <c r="N506" s="2">
        <v>7868306</v>
      </c>
      <c r="O506" s="2">
        <v>491179</v>
      </c>
      <c r="P506" s="2">
        <v>6.6581339836120605</v>
      </c>
      <c r="Q506" s="2">
        <v>1103925</v>
      </c>
      <c r="R506" s="2">
        <v>0</v>
      </c>
      <c r="S506" s="2">
        <v>1258238.625</v>
      </c>
      <c r="T506" s="2">
        <v>2.3962447643280029</v>
      </c>
    </row>
    <row r="507" spans="1:20" x14ac:dyDescent="0.25">
      <c r="A507" s="2">
        <v>124152003</v>
      </c>
      <c r="B507" s="2" t="s">
        <v>521</v>
      </c>
      <c r="C507" s="2" t="s">
        <v>651</v>
      </c>
      <c r="F507" s="2">
        <v>1</v>
      </c>
      <c r="G507" s="2" t="s">
        <v>662</v>
      </c>
      <c r="H507" s="2">
        <v>531736.92000000004</v>
      </c>
      <c r="I507" s="2">
        <v>0</v>
      </c>
      <c r="J507" s="2">
        <v>654029</v>
      </c>
      <c r="K507" s="2">
        <v>19950885</v>
      </c>
      <c r="L507" s="2">
        <v>1185765</v>
      </c>
      <c r="M507" s="2">
        <v>6.3189845085144043</v>
      </c>
      <c r="N507" s="2">
        <v>6628548</v>
      </c>
      <c r="O507" s="2">
        <v>478</v>
      </c>
      <c r="P507" s="2">
        <v>7.2117522358894348E-3</v>
      </c>
      <c r="Q507" s="2">
        <v>874969</v>
      </c>
      <c r="R507" s="2">
        <v>0</v>
      </c>
      <c r="S507" s="2">
        <v>746377.125</v>
      </c>
      <c r="T507" s="2">
        <v>11.409121513366699</v>
      </c>
    </row>
    <row r="508" spans="1:20" x14ac:dyDescent="0.25">
      <c r="A508" s="2">
        <v>124153503</v>
      </c>
      <c r="B508" s="2" t="s">
        <v>522</v>
      </c>
      <c r="C508" s="2" t="s">
        <v>651</v>
      </c>
      <c r="F508" s="2">
        <v>1</v>
      </c>
      <c r="G508" s="2" t="s">
        <v>662</v>
      </c>
      <c r="H508" s="2">
        <v>180884.41</v>
      </c>
      <c r="I508" s="2">
        <v>0</v>
      </c>
      <c r="J508" s="2">
        <v>0</v>
      </c>
      <c r="K508" s="2">
        <v>4220148</v>
      </c>
      <c r="L508" s="2">
        <v>180884</v>
      </c>
      <c r="M508" s="2">
        <v>4.4781427383422852</v>
      </c>
      <c r="N508" s="2">
        <v>1631331</v>
      </c>
      <c r="O508" s="2">
        <v>20676</v>
      </c>
      <c r="P508" s="2">
        <v>1.2837013006210327</v>
      </c>
      <c r="Q508" s="2">
        <v>136602</v>
      </c>
      <c r="R508" s="2">
        <v>0</v>
      </c>
      <c r="S508" s="2">
        <v>736775.375</v>
      </c>
      <c r="T508" s="2">
        <v>29.587642669677734</v>
      </c>
    </row>
    <row r="509" spans="1:20" x14ac:dyDescent="0.25">
      <c r="A509" s="2">
        <v>124154003</v>
      </c>
      <c r="B509" s="2" t="s">
        <v>523</v>
      </c>
      <c r="C509" s="2" t="s">
        <v>651</v>
      </c>
      <c r="F509" s="2">
        <v>1</v>
      </c>
      <c r="G509" s="2" t="s">
        <v>662</v>
      </c>
      <c r="H509" s="2">
        <v>298732.96000000002</v>
      </c>
      <c r="I509" s="2">
        <v>683577</v>
      </c>
      <c r="J509" s="2">
        <v>309435</v>
      </c>
      <c r="K509" s="2">
        <v>9294024</v>
      </c>
      <c r="L509" s="2">
        <v>1291745</v>
      </c>
      <c r="M509" s="2">
        <v>16.142213821411133</v>
      </c>
      <c r="N509" s="2">
        <v>2075148</v>
      </c>
      <c r="O509" s="2">
        <v>27074</v>
      </c>
      <c r="P509" s="2">
        <v>1.3219249248504639</v>
      </c>
      <c r="Q509" s="2">
        <v>900617</v>
      </c>
      <c r="R509" s="2">
        <v>0</v>
      </c>
      <c r="S509" s="2">
        <v>288593.96875</v>
      </c>
      <c r="T509" s="2">
        <v>9.5615453720092773</v>
      </c>
    </row>
    <row r="510" spans="1:20" x14ac:dyDescent="0.25">
      <c r="A510" s="2">
        <v>124156503</v>
      </c>
      <c r="B510" s="2" t="s">
        <v>524</v>
      </c>
      <c r="C510" s="2" t="s">
        <v>651</v>
      </c>
      <c r="F510" s="2">
        <v>1</v>
      </c>
      <c r="G510" s="2" t="s">
        <v>662</v>
      </c>
      <c r="H510" s="2">
        <v>183750.69</v>
      </c>
      <c r="I510" s="2">
        <v>842986</v>
      </c>
      <c r="J510" s="2">
        <v>0</v>
      </c>
      <c r="K510" s="2">
        <v>8610651</v>
      </c>
      <c r="L510" s="2">
        <v>1026737</v>
      </c>
      <c r="M510" s="2">
        <v>13.538352012634277</v>
      </c>
      <c r="N510" s="2">
        <v>1723750</v>
      </c>
      <c r="O510" s="2">
        <v>31962</v>
      </c>
      <c r="P510" s="2">
        <v>1.8892438411712646</v>
      </c>
      <c r="Q510" s="2">
        <v>318487</v>
      </c>
      <c r="R510" s="2">
        <v>147838</v>
      </c>
      <c r="S510" s="2">
        <v>328096.15625</v>
      </c>
      <c r="T510" s="2">
        <v>9.0835714340209961</v>
      </c>
    </row>
    <row r="511" spans="1:20" x14ac:dyDescent="0.25">
      <c r="A511" s="2">
        <v>124156603</v>
      </c>
      <c r="B511" s="2" t="s">
        <v>525</v>
      </c>
      <c r="C511" s="2" t="s">
        <v>651</v>
      </c>
      <c r="F511" s="2">
        <v>1</v>
      </c>
      <c r="G511" s="2" t="s">
        <v>662</v>
      </c>
      <c r="H511" s="2">
        <v>316737.71999999997</v>
      </c>
      <c r="I511" s="2">
        <v>166481</v>
      </c>
      <c r="J511" s="2">
        <v>0</v>
      </c>
      <c r="K511" s="2">
        <v>8894803</v>
      </c>
      <c r="L511" s="2">
        <v>483219</v>
      </c>
      <c r="M511" s="2">
        <v>5.744685173034668</v>
      </c>
      <c r="N511" s="2">
        <v>2599661</v>
      </c>
      <c r="O511" s="2">
        <v>125049</v>
      </c>
      <c r="P511" s="2">
        <v>5.0532770156860352</v>
      </c>
      <c r="Q511" s="2">
        <v>292196</v>
      </c>
      <c r="R511" s="2">
        <v>0</v>
      </c>
      <c r="S511" s="2">
        <v>623342</v>
      </c>
      <c r="T511" s="2">
        <v>17.136993408203125</v>
      </c>
    </row>
    <row r="512" spans="1:20" x14ac:dyDescent="0.25">
      <c r="A512" s="2">
        <v>124156703</v>
      </c>
      <c r="B512" s="2" t="s">
        <v>526</v>
      </c>
      <c r="C512" s="2" t="s">
        <v>651</v>
      </c>
      <c r="F512" s="2">
        <v>1</v>
      </c>
      <c r="G512" s="2" t="s">
        <v>662</v>
      </c>
      <c r="H512" s="2">
        <v>351437.49</v>
      </c>
      <c r="I512" s="2">
        <v>813229</v>
      </c>
      <c r="J512" s="2">
        <v>2169376</v>
      </c>
      <c r="K512" s="2">
        <v>19726127</v>
      </c>
      <c r="L512" s="2">
        <v>3334042</v>
      </c>
      <c r="M512" s="2">
        <v>20.339340209960938</v>
      </c>
      <c r="N512" s="2">
        <v>2961707</v>
      </c>
      <c r="O512" s="2">
        <v>167836</v>
      </c>
      <c r="P512" s="2">
        <v>6.0072922706604004</v>
      </c>
      <c r="Q512" s="2">
        <v>572695</v>
      </c>
      <c r="R512" s="2">
        <v>0</v>
      </c>
      <c r="S512" s="2">
        <v>389596.625</v>
      </c>
      <c r="T512" s="2">
        <v>4.5880160331726074</v>
      </c>
    </row>
    <row r="513" spans="1:20" x14ac:dyDescent="0.25">
      <c r="A513" s="2">
        <v>124157203</v>
      </c>
      <c r="B513" s="2" t="s">
        <v>527</v>
      </c>
      <c r="C513" s="2" t="s">
        <v>651</v>
      </c>
      <c r="F513" s="2">
        <v>1</v>
      </c>
      <c r="G513" s="2" t="s">
        <v>662</v>
      </c>
      <c r="H513" s="2">
        <v>257730.49</v>
      </c>
      <c r="I513" s="2">
        <v>12497</v>
      </c>
      <c r="J513" s="2">
        <v>0</v>
      </c>
      <c r="K513" s="2">
        <v>7031184</v>
      </c>
      <c r="L513" s="2">
        <v>270227</v>
      </c>
      <c r="M513" s="2">
        <v>3.9968750476837158</v>
      </c>
      <c r="N513" s="2">
        <v>1814872</v>
      </c>
      <c r="O513" s="2">
        <v>11734</v>
      </c>
      <c r="P513" s="2">
        <v>0.65075439214706421</v>
      </c>
      <c r="Q513" s="2">
        <v>127795</v>
      </c>
      <c r="R513" s="2">
        <v>0</v>
      </c>
      <c r="S513" s="2">
        <v>396024.34375</v>
      </c>
      <c r="T513" s="2">
        <v>7.361811637878418</v>
      </c>
    </row>
    <row r="514" spans="1:20" x14ac:dyDescent="0.25">
      <c r="A514" s="2">
        <v>124157802</v>
      </c>
      <c r="B514" s="2" t="s">
        <v>528</v>
      </c>
      <c r="C514" s="2" t="s">
        <v>651</v>
      </c>
      <c r="F514" s="2">
        <v>1</v>
      </c>
      <c r="G514" s="2" t="s">
        <v>662</v>
      </c>
      <c r="H514" s="2">
        <v>216060.87</v>
      </c>
      <c r="I514" s="2">
        <v>0</v>
      </c>
      <c r="J514" s="2">
        <v>0</v>
      </c>
      <c r="K514" s="2">
        <v>5553885</v>
      </c>
      <c r="L514" s="2">
        <v>216061</v>
      </c>
      <c r="M514" s="2">
        <v>4.0477356910705566</v>
      </c>
      <c r="N514" s="2">
        <v>2546108</v>
      </c>
      <c r="O514" s="2">
        <v>39347</v>
      </c>
      <c r="P514" s="2">
        <v>1.5696350336074829</v>
      </c>
      <c r="Q514" s="2">
        <v>199614</v>
      </c>
      <c r="R514" s="2">
        <v>0</v>
      </c>
      <c r="S514" s="2">
        <v>237262.171875</v>
      </c>
      <c r="T514" s="2">
        <v>29.137863159179688</v>
      </c>
    </row>
    <row r="515" spans="1:20" x14ac:dyDescent="0.25">
      <c r="A515" s="2">
        <v>124158503</v>
      </c>
      <c r="B515" s="2" t="s">
        <v>529</v>
      </c>
      <c r="C515" s="2" t="s">
        <v>651</v>
      </c>
      <c r="F515" s="2">
        <v>1</v>
      </c>
      <c r="G515" s="2" t="s">
        <v>662</v>
      </c>
      <c r="H515" s="2">
        <v>134698.25</v>
      </c>
      <c r="I515" s="2">
        <v>0</v>
      </c>
      <c r="J515" s="2">
        <v>0</v>
      </c>
      <c r="K515" s="2">
        <v>4525196</v>
      </c>
      <c r="L515" s="2">
        <v>134698</v>
      </c>
      <c r="M515" s="2">
        <v>3.0679435729980469</v>
      </c>
      <c r="N515" s="2">
        <v>1860377</v>
      </c>
      <c r="O515" s="2">
        <v>30359</v>
      </c>
      <c r="P515" s="2">
        <v>1.6589454412460327</v>
      </c>
      <c r="Q515" s="2">
        <v>127325</v>
      </c>
      <c r="R515" s="2">
        <v>0</v>
      </c>
      <c r="S515" s="2">
        <v>293249.6875</v>
      </c>
      <c r="T515" s="2">
        <v>43.304576873779297</v>
      </c>
    </row>
    <row r="516" spans="1:20" x14ac:dyDescent="0.25">
      <c r="A516" s="2">
        <v>124159002</v>
      </c>
      <c r="B516" s="2" t="s">
        <v>530</v>
      </c>
      <c r="C516" s="2" t="s">
        <v>651</v>
      </c>
      <c r="F516" s="2">
        <v>1</v>
      </c>
      <c r="G516" s="2" t="s">
        <v>662</v>
      </c>
      <c r="H516" s="2">
        <v>550484.46</v>
      </c>
      <c r="I516" s="2">
        <v>0</v>
      </c>
      <c r="J516" s="2">
        <v>0</v>
      </c>
      <c r="K516" s="2">
        <v>13185469</v>
      </c>
      <c r="L516" s="2">
        <v>550484</v>
      </c>
      <c r="M516" s="2">
        <v>4.3568234443664551</v>
      </c>
      <c r="N516" s="2">
        <v>5546555</v>
      </c>
      <c r="O516" s="2">
        <v>59768</v>
      </c>
      <c r="P516" s="2">
        <v>1.0893077850341797</v>
      </c>
      <c r="Q516" s="2">
        <v>399095</v>
      </c>
      <c r="R516" s="2">
        <v>0</v>
      </c>
      <c r="S516" s="2">
        <v>948235.875</v>
      </c>
      <c r="T516" s="2">
        <v>12.137996673583984</v>
      </c>
    </row>
    <row r="517" spans="1:20" x14ac:dyDescent="0.25">
      <c r="A517" s="2">
        <v>125231232</v>
      </c>
      <c r="B517" s="2" t="s">
        <v>531</v>
      </c>
      <c r="C517" s="2" t="s">
        <v>652</v>
      </c>
      <c r="F517" s="2">
        <v>1</v>
      </c>
      <c r="G517" s="2" t="s">
        <v>662</v>
      </c>
      <c r="H517" s="2">
        <v>2511501.2599999998</v>
      </c>
      <c r="I517" s="2">
        <v>179720</v>
      </c>
      <c r="J517" s="2">
        <v>8342676</v>
      </c>
      <c r="K517" s="2">
        <v>115464392</v>
      </c>
      <c r="L517" s="2">
        <v>11033896</v>
      </c>
      <c r="M517" s="2">
        <v>10.565779685974121</v>
      </c>
      <c r="N517" s="2">
        <v>8162542</v>
      </c>
      <c r="O517" s="2">
        <v>386965</v>
      </c>
      <c r="P517" s="2">
        <v>4.9766726493835449</v>
      </c>
      <c r="Q517" s="2">
        <v>1421091</v>
      </c>
      <c r="R517" s="2">
        <v>387660</v>
      </c>
      <c r="S517" s="2">
        <v>2076537.75</v>
      </c>
      <c r="T517" s="2">
        <v>3.5052175521850586</v>
      </c>
    </row>
    <row r="518" spans="1:20" x14ac:dyDescent="0.25">
      <c r="A518" s="2">
        <v>125231303</v>
      </c>
      <c r="B518" s="2" t="s">
        <v>532</v>
      </c>
      <c r="C518" s="2" t="s">
        <v>652</v>
      </c>
      <c r="F518" s="2">
        <v>1</v>
      </c>
      <c r="G518" s="2" t="s">
        <v>662</v>
      </c>
      <c r="H518" s="2">
        <v>330818.98</v>
      </c>
      <c r="I518" s="2">
        <v>2851159</v>
      </c>
      <c r="J518" s="2">
        <v>0</v>
      </c>
      <c r="K518" s="2">
        <v>16249617</v>
      </c>
      <c r="L518" s="2">
        <v>3181978</v>
      </c>
      <c r="M518" s="2">
        <v>24.350061416625977</v>
      </c>
      <c r="N518" s="2">
        <v>3471349</v>
      </c>
      <c r="O518" s="2">
        <v>195640</v>
      </c>
      <c r="P518" s="2">
        <v>5.972447395324707</v>
      </c>
      <c r="Q518" s="2">
        <v>541395</v>
      </c>
      <c r="R518" s="2">
        <v>0</v>
      </c>
      <c r="S518" s="2">
        <v>973300.875</v>
      </c>
      <c r="T518" s="2">
        <v>19.623163223266602</v>
      </c>
    </row>
    <row r="519" spans="1:20" x14ac:dyDescent="0.25">
      <c r="A519" s="2">
        <v>125232407</v>
      </c>
      <c r="B519" s="2" t="s">
        <v>533</v>
      </c>
      <c r="C519" s="2" t="s">
        <v>652</v>
      </c>
      <c r="F519" s="2">
        <v>2</v>
      </c>
      <c r="G519" s="2" t="s">
        <v>663</v>
      </c>
      <c r="H519" s="2">
        <v>0</v>
      </c>
      <c r="I519" s="2">
        <v>0</v>
      </c>
      <c r="J519" s="2">
        <v>0</v>
      </c>
      <c r="K519" s="2">
        <v>0</v>
      </c>
      <c r="L519" s="2">
        <v>0</v>
      </c>
      <c r="M519" s="2">
        <v>0</v>
      </c>
      <c r="N519" s="2">
        <v>0</v>
      </c>
      <c r="O519" s="2">
        <v>0</v>
      </c>
      <c r="P519" s="2">
        <v>0</v>
      </c>
      <c r="Q519" s="2">
        <v>0</v>
      </c>
      <c r="R519" s="2">
        <v>1933611</v>
      </c>
      <c r="S519" s="2">
        <v>0</v>
      </c>
    </row>
    <row r="520" spans="1:20" x14ac:dyDescent="0.25">
      <c r="A520" s="2">
        <v>125234103</v>
      </c>
      <c r="B520" s="2" t="s">
        <v>534</v>
      </c>
      <c r="C520" s="2" t="s">
        <v>652</v>
      </c>
      <c r="F520" s="2">
        <v>1</v>
      </c>
      <c r="G520" s="2" t="s">
        <v>662</v>
      </c>
      <c r="H520" s="2">
        <v>190354.24</v>
      </c>
      <c r="I520" s="2">
        <v>82028</v>
      </c>
      <c r="J520" s="2">
        <v>0</v>
      </c>
      <c r="K520" s="2">
        <v>5959205</v>
      </c>
      <c r="L520" s="2">
        <v>272382</v>
      </c>
      <c r="M520" s="2">
        <v>4.7897043228149414</v>
      </c>
      <c r="N520" s="2">
        <v>2317097</v>
      </c>
      <c r="O520" s="2">
        <v>94333</v>
      </c>
      <c r="P520" s="2">
        <v>4.243950366973877</v>
      </c>
      <c r="Q520" s="2">
        <v>327809</v>
      </c>
      <c r="R520" s="2">
        <v>0</v>
      </c>
      <c r="S520" s="2">
        <v>266337.40625</v>
      </c>
      <c r="T520" s="2">
        <v>37.507213592529297</v>
      </c>
    </row>
    <row r="521" spans="1:20" x14ac:dyDescent="0.25">
      <c r="A521" s="2">
        <v>125234502</v>
      </c>
      <c r="B521" s="2" t="s">
        <v>535</v>
      </c>
      <c r="C521" s="2" t="s">
        <v>652</v>
      </c>
      <c r="F521" s="2">
        <v>1</v>
      </c>
      <c r="G521" s="2" t="s">
        <v>662</v>
      </c>
      <c r="H521" s="2">
        <v>289503.18</v>
      </c>
      <c r="I521" s="2">
        <v>0</v>
      </c>
      <c r="J521" s="2">
        <v>0</v>
      </c>
      <c r="K521" s="2">
        <v>6138108</v>
      </c>
      <c r="L521" s="2">
        <v>289503</v>
      </c>
      <c r="M521" s="2">
        <v>4.9499497413635254</v>
      </c>
      <c r="N521" s="2">
        <v>3000797</v>
      </c>
      <c r="O521" s="2">
        <v>33763</v>
      </c>
      <c r="P521" s="2">
        <v>1.1379377841949463</v>
      </c>
      <c r="Q521" s="2">
        <v>192476</v>
      </c>
      <c r="R521" s="2">
        <v>0</v>
      </c>
      <c r="S521" s="2">
        <v>151419.84375</v>
      </c>
      <c r="T521" s="2">
        <v>25.138641357421875</v>
      </c>
    </row>
    <row r="522" spans="1:20" x14ac:dyDescent="0.25">
      <c r="A522" s="2">
        <v>125235103</v>
      </c>
      <c r="B522" s="2" t="s">
        <v>536</v>
      </c>
      <c r="C522" s="2" t="s">
        <v>652</v>
      </c>
      <c r="F522" s="2">
        <v>1</v>
      </c>
      <c r="G522" s="2" t="s">
        <v>662</v>
      </c>
      <c r="H522" s="2">
        <v>462439.66</v>
      </c>
      <c r="I522" s="2">
        <v>1615450</v>
      </c>
      <c r="J522" s="2">
        <v>937527</v>
      </c>
      <c r="K522" s="2">
        <v>15649945</v>
      </c>
      <c r="L522" s="2">
        <v>3015417</v>
      </c>
      <c r="M522" s="2">
        <v>23.866479873657227</v>
      </c>
      <c r="N522" s="2">
        <v>3055836</v>
      </c>
      <c r="O522" s="2">
        <v>181229</v>
      </c>
      <c r="P522" s="2">
        <v>6.3044791221618652</v>
      </c>
      <c r="Q522" s="2">
        <v>1054903</v>
      </c>
      <c r="R522" s="2">
        <v>0</v>
      </c>
      <c r="S522" s="2">
        <v>279919.40625</v>
      </c>
      <c r="T522" s="2">
        <v>24.318893432617188</v>
      </c>
    </row>
    <row r="523" spans="1:20" x14ac:dyDescent="0.25">
      <c r="A523" s="2">
        <v>125235502</v>
      </c>
      <c r="B523" s="2" t="s">
        <v>537</v>
      </c>
      <c r="C523" s="2" t="s">
        <v>652</v>
      </c>
      <c r="F523" s="2">
        <v>1</v>
      </c>
      <c r="G523" s="2" t="s">
        <v>662</v>
      </c>
      <c r="H523" s="2">
        <v>114088.02</v>
      </c>
      <c r="I523" s="2">
        <v>0</v>
      </c>
      <c r="J523" s="2">
        <v>0</v>
      </c>
      <c r="K523" s="2">
        <v>3653719</v>
      </c>
      <c r="L523" s="2">
        <v>114088</v>
      </c>
      <c r="M523" s="2">
        <v>3.2231607437133789</v>
      </c>
      <c r="N523" s="2">
        <v>1764157</v>
      </c>
      <c r="O523" s="2">
        <v>23766</v>
      </c>
      <c r="P523" s="2">
        <v>1.3655551671981812</v>
      </c>
      <c r="Q523" s="2">
        <v>115566</v>
      </c>
      <c r="R523" s="2">
        <v>0</v>
      </c>
      <c r="S523" s="2">
        <v>230500.34375</v>
      </c>
      <c r="T523" s="2">
        <v>29.145889282226563</v>
      </c>
    </row>
    <row r="524" spans="1:20" x14ac:dyDescent="0.25">
      <c r="A524" s="2">
        <v>125236903</v>
      </c>
      <c r="B524" s="2" t="s">
        <v>538</v>
      </c>
      <c r="C524" s="2" t="s">
        <v>652</v>
      </c>
      <c r="F524" s="2">
        <v>1</v>
      </c>
      <c r="G524" s="2" t="s">
        <v>662</v>
      </c>
      <c r="H524" s="2">
        <v>194663.55</v>
      </c>
      <c r="I524" s="2">
        <v>454037</v>
      </c>
      <c r="J524" s="2">
        <v>505209</v>
      </c>
      <c r="K524" s="2">
        <v>9012276</v>
      </c>
      <c r="L524" s="2">
        <v>1153910</v>
      </c>
      <c r="M524" s="2">
        <v>14.683841705322266</v>
      </c>
      <c r="N524" s="2">
        <v>2581610</v>
      </c>
      <c r="O524" s="2">
        <v>99169</v>
      </c>
      <c r="P524" s="2">
        <v>3.9948179721832275</v>
      </c>
      <c r="Q524" s="2">
        <v>354943</v>
      </c>
      <c r="R524" s="2">
        <v>0</v>
      </c>
      <c r="S524" s="2">
        <v>256074.296875</v>
      </c>
      <c r="T524" s="2">
        <v>18.80096435546875</v>
      </c>
    </row>
    <row r="525" spans="1:20" x14ac:dyDescent="0.25">
      <c r="A525" s="2">
        <v>125237603</v>
      </c>
      <c r="B525" s="2" t="s">
        <v>539</v>
      </c>
      <c r="C525" s="2" t="s">
        <v>652</v>
      </c>
      <c r="F525" s="2">
        <v>1</v>
      </c>
      <c r="G525" s="2" t="s">
        <v>662</v>
      </c>
      <c r="H525" s="2">
        <v>116918.1</v>
      </c>
      <c r="I525" s="2">
        <v>0</v>
      </c>
      <c r="J525" s="2">
        <v>0</v>
      </c>
      <c r="K525" s="2">
        <v>3142213</v>
      </c>
      <c r="L525" s="2">
        <v>116918</v>
      </c>
      <c r="M525" s="2">
        <v>3.8646810054779053</v>
      </c>
      <c r="N525" s="2">
        <v>1385183</v>
      </c>
      <c r="O525" s="2">
        <v>15762</v>
      </c>
      <c r="P525" s="2">
        <v>1.1509974002838135</v>
      </c>
      <c r="Q525" s="2">
        <v>113925</v>
      </c>
      <c r="R525" s="2">
        <v>0</v>
      </c>
      <c r="S525" s="2">
        <v>136830.578125</v>
      </c>
      <c r="T525" s="2">
        <v>38.336093902587891</v>
      </c>
    </row>
    <row r="526" spans="1:20" x14ac:dyDescent="0.25">
      <c r="A526" s="2">
        <v>125237702</v>
      </c>
      <c r="B526" s="2" t="s">
        <v>540</v>
      </c>
      <c r="C526" s="2" t="s">
        <v>652</v>
      </c>
      <c r="F526" s="2">
        <v>1</v>
      </c>
      <c r="G526" s="2" t="s">
        <v>662</v>
      </c>
      <c r="H526" s="2">
        <v>428418.11</v>
      </c>
      <c r="I526" s="2">
        <v>3037933</v>
      </c>
      <c r="J526" s="2">
        <v>229769</v>
      </c>
      <c r="K526" s="2">
        <v>19316586</v>
      </c>
      <c r="L526" s="2">
        <v>3696120</v>
      </c>
      <c r="M526" s="2">
        <v>23.66203498840332</v>
      </c>
      <c r="N526" s="2">
        <v>5125519</v>
      </c>
      <c r="O526" s="2">
        <v>339567</v>
      </c>
      <c r="P526" s="2">
        <v>7.0950775146484375</v>
      </c>
      <c r="Q526" s="2">
        <v>1039095</v>
      </c>
      <c r="R526" s="2">
        <v>0</v>
      </c>
      <c r="S526" s="2">
        <v>701921.875</v>
      </c>
      <c r="T526" s="2">
        <v>25.098388671875</v>
      </c>
    </row>
    <row r="527" spans="1:20" x14ac:dyDescent="0.25">
      <c r="A527" s="2">
        <v>125237903</v>
      </c>
      <c r="B527" s="2" t="s">
        <v>541</v>
      </c>
      <c r="C527" s="2" t="s">
        <v>652</v>
      </c>
      <c r="F527" s="2">
        <v>1</v>
      </c>
      <c r="G527" s="2" t="s">
        <v>662</v>
      </c>
      <c r="H527" s="2">
        <v>154205.57</v>
      </c>
      <c r="I527" s="2">
        <v>0</v>
      </c>
      <c r="J527" s="2">
        <v>0</v>
      </c>
      <c r="K527" s="2">
        <v>4432187</v>
      </c>
      <c r="L527" s="2">
        <v>154206</v>
      </c>
      <c r="M527" s="2">
        <v>3.6046442985534668</v>
      </c>
      <c r="N527" s="2">
        <v>1955937</v>
      </c>
      <c r="O527" s="2">
        <v>24583</v>
      </c>
      <c r="P527" s="2">
        <v>1.2728376388549805</v>
      </c>
      <c r="Q527" s="2">
        <v>140258</v>
      </c>
      <c r="R527" s="2">
        <v>0</v>
      </c>
      <c r="S527" s="2">
        <v>432815.09375</v>
      </c>
      <c r="T527" s="2">
        <v>30.490310668945313</v>
      </c>
    </row>
    <row r="528" spans="1:20" x14ac:dyDescent="0.25">
      <c r="A528" s="2">
        <v>125238402</v>
      </c>
      <c r="B528" s="2" t="s">
        <v>542</v>
      </c>
      <c r="C528" s="2" t="s">
        <v>652</v>
      </c>
      <c r="F528" s="2">
        <v>1</v>
      </c>
      <c r="G528" s="2" t="s">
        <v>662</v>
      </c>
      <c r="H528" s="2">
        <v>1059885.56</v>
      </c>
      <c r="I528" s="2">
        <v>2786461</v>
      </c>
      <c r="J528" s="2">
        <v>3929174</v>
      </c>
      <c r="K528" s="2">
        <v>35837418</v>
      </c>
      <c r="L528" s="2">
        <v>7775522</v>
      </c>
      <c r="M528" s="2">
        <v>27.708469390869141</v>
      </c>
      <c r="N528" s="2">
        <v>4031415</v>
      </c>
      <c r="O528" s="2">
        <v>209049</v>
      </c>
      <c r="P528" s="2">
        <v>5.4690995216369629</v>
      </c>
      <c r="Q528" s="2">
        <v>888165</v>
      </c>
      <c r="R528" s="2">
        <v>0</v>
      </c>
      <c r="S528" s="2">
        <v>743675.1875</v>
      </c>
      <c r="T528" s="2">
        <v>6.8301491737365723</v>
      </c>
    </row>
    <row r="529" spans="1:20" x14ac:dyDescent="0.25">
      <c r="A529" s="2">
        <v>125238502</v>
      </c>
      <c r="B529" s="2" t="s">
        <v>543</v>
      </c>
      <c r="C529" s="2" t="s">
        <v>652</v>
      </c>
      <c r="F529" s="2">
        <v>1</v>
      </c>
      <c r="G529" s="2" t="s">
        <v>662</v>
      </c>
      <c r="H529" s="2">
        <v>212226.15</v>
      </c>
      <c r="I529" s="2">
        <v>501168</v>
      </c>
      <c r="J529" s="2">
        <v>55825</v>
      </c>
      <c r="K529" s="2">
        <v>5524001</v>
      </c>
      <c r="L529" s="2">
        <v>769219</v>
      </c>
      <c r="M529" s="2">
        <v>16.177797317504883</v>
      </c>
      <c r="N529" s="2">
        <v>2406106</v>
      </c>
      <c r="O529" s="2">
        <v>139823</v>
      </c>
      <c r="P529" s="2">
        <v>6.169705867767334</v>
      </c>
      <c r="Q529" s="2">
        <v>239989</v>
      </c>
      <c r="R529" s="2">
        <v>0</v>
      </c>
      <c r="S529" s="2">
        <v>115174.9375</v>
      </c>
      <c r="T529" s="2">
        <v>24.656984329223633</v>
      </c>
    </row>
    <row r="530" spans="1:20" x14ac:dyDescent="0.25">
      <c r="A530" s="2">
        <v>125239452</v>
      </c>
      <c r="B530" s="2" t="s">
        <v>544</v>
      </c>
      <c r="C530" s="2" t="s">
        <v>652</v>
      </c>
      <c r="F530" s="2">
        <v>1</v>
      </c>
      <c r="G530" s="2" t="s">
        <v>662</v>
      </c>
      <c r="H530" s="2">
        <v>2073207.06</v>
      </c>
      <c r="I530" s="2">
        <v>3965998</v>
      </c>
      <c r="J530" s="2">
        <v>10731842</v>
      </c>
      <c r="K530" s="2">
        <v>77481358</v>
      </c>
      <c r="L530" s="2">
        <v>16771046</v>
      </c>
      <c r="M530" s="2">
        <v>27.62470817565918</v>
      </c>
      <c r="N530" s="2">
        <v>11451457</v>
      </c>
      <c r="O530" s="2">
        <v>664935</v>
      </c>
      <c r="P530" s="2">
        <v>6.1644988059997559</v>
      </c>
      <c r="Q530" s="2">
        <v>2073956</v>
      </c>
      <c r="R530" s="2">
        <v>0</v>
      </c>
      <c r="S530" s="2">
        <v>782798.3125</v>
      </c>
      <c r="T530" s="2">
        <v>6.5909571647644043</v>
      </c>
    </row>
    <row r="531" spans="1:20" x14ac:dyDescent="0.25">
      <c r="A531" s="2">
        <v>125239603</v>
      </c>
      <c r="B531" s="2" t="s">
        <v>545</v>
      </c>
      <c r="C531" s="2" t="s">
        <v>652</v>
      </c>
      <c r="F531" s="2">
        <v>1</v>
      </c>
      <c r="G531" s="2" t="s">
        <v>662</v>
      </c>
      <c r="H531" s="2">
        <v>148161.04</v>
      </c>
      <c r="I531" s="2">
        <v>1292621</v>
      </c>
      <c r="J531" s="2">
        <v>0</v>
      </c>
      <c r="K531" s="2">
        <v>6049956</v>
      </c>
      <c r="L531" s="2">
        <v>1440782</v>
      </c>
      <c r="M531" s="2">
        <v>31.259006500244141</v>
      </c>
      <c r="N531" s="2">
        <v>2377613</v>
      </c>
      <c r="O531" s="2">
        <v>14875</v>
      </c>
      <c r="P531" s="2">
        <v>0.62956619262695313</v>
      </c>
      <c r="Q531" s="2">
        <v>252951</v>
      </c>
      <c r="R531" s="2">
        <v>0</v>
      </c>
      <c r="S531" s="2">
        <v>260629.59375</v>
      </c>
      <c r="T531" s="2">
        <v>31.311973571777344</v>
      </c>
    </row>
    <row r="532" spans="1:20" x14ac:dyDescent="0.25">
      <c r="A532" s="2">
        <v>125239652</v>
      </c>
      <c r="B532" s="2" t="s">
        <v>546</v>
      </c>
      <c r="C532" s="2" t="s">
        <v>652</v>
      </c>
      <c r="F532" s="2">
        <v>1</v>
      </c>
      <c r="G532" s="2" t="s">
        <v>662</v>
      </c>
      <c r="H532" s="2">
        <v>1059004.48</v>
      </c>
      <c r="I532" s="2">
        <v>2629860</v>
      </c>
      <c r="J532" s="2">
        <v>4779049</v>
      </c>
      <c r="K532" s="2">
        <v>42088971</v>
      </c>
      <c r="L532" s="2">
        <v>8467915</v>
      </c>
      <c r="M532" s="2">
        <v>25.186344146728516</v>
      </c>
      <c r="N532" s="2">
        <v>6386283</v>
      </c>
      <c r="O532" s="2">
        <v>357411</v>
      </c>
      <c r="P532" s="2">
        <v>5.9283227920532227</v>
      </c>
      <c r="Q532" s="2">
        <v>1129826</v>
      </c>
      <c r="R532" s="2">
        <v>0</v>
      </c>
      <c r="S532" s="2">
        <v>1474834.875</v>
      </c>
      <c r="T532" s="2">
        <v>10.642186164855957</v>
      </c>
    </row>
    <row r="533" spans="1:20" x14ac:dyDescent="0.25">
      <c r="A533" s="2">
        <v>126514007</v>
      </c>
      <c r="B533" s="2" t="s">
        <v>547</v>
      </c>
      <c r="C533" s="2" t="s">
        <v>653</v>
      </c>
      <c r="F533" s="2">
        <v>2</v>
      </c>
      <c r="G533" s="2" t="s">
        <v>663</v>
      </c>
      <c r="H533" s="2">
        <v>0</v>
      </c>
      <c r="I533" s="2">
        <v>0</v>
      </c>
      <c r="J533" s="2">
        <v>0</v>
      </c>
      <c r="K533" s="2">
        <v>0</v>
      </c>
      <c r="L533" s="2">
        <v>0</v>
      </c>
      <c r="M533" s="2">
        <v>0</v>
      </c>
      <c r="N533" s="2">
        <v>0</v>
      </c>
      <c r="O533" s="2">
        <v>0</v>
      </c>
      <c r="P533" s="2">
        <v>0</v>
      </c>
      <c r="Q533" s="2">
        <v>0</v>
      </c>
      <c r="R533" s="2">
        <v>8676569</v>
      </c>
      <c r="S533" s="2">
        <v>0</v>
      </c>
    </row>
    <row r="534" spans="1:20" x14ac:dyDescent="0.25">
      <c r="A534" s="2">
        <v>126515001</v>
      </c>
      <c r="B534" s="2" t="s">
        <v>548</v>
      </c>
      <c r="C534" s="2" t="s">
        <v>653</v>
      </c>
      <c r="F534" s="2">
        <v>1</v>
      </c>
      <c r="G534" s="2" t="s">
        <v>662</v>
      </c>
      <c r="H534" s="2">
        <v>38329793.229999997</v>
      </c>
      <c r="I534" s="2">
        <v>0</v>
      </c>
      <c r="J534" s="2">
        <v>202649005</v>
      </c>
      <c r="K534" s="2">
        <v>1727021066</v>
      </c>
      <c r="L534" s="2">
        <v>240978832</v>
      </c>
      <c r="M534" s="2">
        <v>16.216150283813477</v>
      </c>
      <c r="N534" s="2">
        <v>172680295</v>
      </c>
      <c r="O534" s="2">
        <v>5021739</v>
      </c>
      <c r="P534" s="2">
        <v>2.9952178001403809</v>
      </c>
      <c r="Q534" s="2">
        <v>40368660</v>
      </c>
      <c r="R534" s="2">
        <v>0</v>
      </c>
      <c r="S534" s="2">
        <v>37965560</v>
      </c>
      <c r="T534" s="2">
        <v>3.1293795108795166</v>
      </c>
    </row>
    <row r="535" spans="1:20" x14ac:dyDescent="0.25">
      <c r="A535" s="2">
        <v>127040503</v>
      </c>
      <c r="B535" s="2" t="s">
        <v>549</v>
      </c>
      <c r="C535" s="2" t="s">
        <v>654</v>
      </c>
      <c r="F535" s="2">
        <v>1</v>
      </c>
      <c r="G535" s="2" t="s">
        <v>662</v>
      </c>
      <c r="H535" s="2">
        <v>430818.9</v>
      </c>
      <c r="I535" s="2">
        <v>214412</v>
      </c>
      <c r="J535" s="2">
        <v>1408971</v>
      </c>
      <c r="K535" s="2">
        <v>16183930</v>
      </c>
      <c r="L535" s="2">
        <v>2054202</v>
      </c>
      <c r="M535" s="2">
        <v>14.538156509399414</v>
      </c>
      <c r="N535" s="2">
        <v>1601493</v>
      </c>
      <c r="O535" s="2">
        <v>71536</v>
      </c>
      <c r="P535" s="2">
        <v>4.6756868362426758</v>
      </c>
      <c r="Q535" s="2">
        <v>314428</v>
      </c>
      <c r="R535" s="2">
        <v>0</v>
      </c>
      <c r="S535" s="2">
        <v>177133.28125</v>
      </c>
      <c r="T535" s="2">
        <v>13.875002861022949</v>
      </c>
    </row>
    <row r="536" spans="1:20" x14ac:dyDescent="0.25">
      <c r="A536" s="2">
        <v>127040703</v>
      </c>
      <c r="B536" s="2" t="s">
        <v>550</v>
      </c>
      <c r="C536" s="2" t="s">
        <v>654</v>
      </c>
      <c r="F536" s="2">
        <v>1</v>
      </c>
      <c r="G536" s="2" t="s">
        <v>662</v>
      </c>
      <c r="H536" s="2">
        <v>245641.28</v>
      </c>
      <c r="I536" s="2">
        <v>14855</v>
      </c>
      <c r="J536" s="2">
        <v>1738499</v>
      </c>
      <c r="K536" s="2">
        <v>14670778</v>
      </c>
      <c r="L536" s="2">
        <v>1998995</v>
      </c>
      <c r="M536" s="2">
        <v>15.775167465209961</v>
      </c>
      <c r="N536" s="2">
        <v>2864435</v>
      </c>
      <c r="O536" s="2">
        <v>115657</v>
      </c>
      <c r="P536" s="2">
        <v>4.2075786590576172</v>
      </c>
      <c r="Q536" s="2">
        <v>672955</v>
      </c>
      <c r="R536" s="2">
        <v>0</v>
      </c>
      <c r="S536" s="2">
        <v>319950.03125</v>
      </c>
      <c r="T536" s="2">
        <v>4.2989826202392578</v>
      </c>
    </row>
    <row r="537" spans="1:20" x14ac:dyDescent="0.25">
      <c r="A537" s="2">
        <v>127041203</v>
      </c>
      <c r="B537" s="2" t="s">
        <v>551</v>
      </c>
      <c r="C537" s="2" t="s">
        <v>654</v>
      </c>
      <c r="F537" s="2">
        <v>1</v>
      </c>
      <c r="G537" s="2" t="s">
        <v>662</v>
      </c>
      <c r="H537" s="2">
        <v>159097.60000000001</v>
      </c>
      <c r="I537" s="2">
        <v>0</v>
      </c>
      <c r="J537" s="2">
        <v>676049</v>
      </c>
      <c r="K537" s="2">
        <v>7632393</v>
      </c>
      <c r="L537" s="2">
        <v>835147</v>
      </c>
      <c r="M537" s="2">
        <v>12.28654956817627</v>
      </c>
      <c r="N537" s="2">
        <v>1338288</v>
      </c>
      <c r="O537" s="2">
        <v>40493</v>
      </c>
      <c r="P537" s="2">
        <v>3.12013840675354</v>
      </c>
      <c r="Q537" s="2">
        <v>239950</v>
      </c>
      <c r="R537" s="2">
        <v>0</v>
      </c>
      <c r="S537" s="2">
        <v>149892.265625</v>
      </c>
      <c r="T537" s="2">
        <v>13.089524269104004</v>
      </c>
    </row>
    <row r="538" spans="1:20" x14ac:dyDescent="0.25">
      <c r="A538" s="2">
        <v>127041307</v>
      </c>
      <c r="B538" s="2" t="s">
        <v>552</v>
      </c>
      <c r="C538" s="2" t="s">
        <v>654</v>
      </c>
      <c r="F538" s="2">
        <v>2</v>
      </c>
      <c r="G538" s="2" t="s">
        <v>663</v>
      </c>
      <c r="H538" s="2">
        <v>0</v>
      </c>
      <c r="I538" s="2">
        <v>0</v>
      </c>
      <c r="J538" s="2">
        <v>0</v>
      </c>
      <c r="K538" s="2">
        <v>0</v>
      </c>
      <c r="L538" s="2">
        <v>0</v>
      </c>
      <c r="M538" s="2">
        <v>0</v>
      </c>
      <c r="N538" s="2">
        <v>0</v>
      </c>
      <c r="O538" s="2">
        <v>0</v>
      </c>
      <c r="P538" s="2">
        <v>0</v>
      </c>
      <c r="Q538" s="2">
        <v>0</v>
      </c>
      <c r="R538" s="2">
        <v>986078</v>
      </c>
      <c r="S538" s="2">
        <v>0</v>
      </c>
    </row>
    <row r="539" spans="1:20" x14ac:dyDescent="0.25">
      <c r="A539" s="2">
        <v>127041503</v>
      </c>
      <c r="B539" s="2" t="s">
        <v>553</v>
      </c>
      <c r="C539" s="2" t="s">
        <v>654</v>
      </c>
      <c r="F539" s="2">
        <v>1</v>
      </c>
      <c r="G539" s="2" t="s">
        <v>662</v>
      </c>
      <c r="H539" s="2">
        <v>424795.29</v>
      </c>
      <c r="I539" s="2">
        <v>59772</v>
      </c>
      <c r="J539" s="2">
        <v>1897455</v>
      </c>
      <c r="K539" s="2">
        <v>17855964</v>
      </c>
      <c r="L539" s="2">
        <v>2382022</v>
      </c>
      <c r="M539" s="2">
        <v>15.393763542175293</v>
      </c>
      <c r="N539" s="2">
        <v>2076781</v>
      </c>
      <c r="O539" s="2">
        <v>112758</v>
      </c>
      <c r="P539" s="2">
        <v>5.7411751747131348</v>
      </c>
      <c r="Q539" s="2">
        <v>384341</v>
      </c>
      <c r="R539" s="2">
        <v>0</v>
      </c>
      <c r="S539" s="2">
        <v>237667.21875</v>
      </c>
      <c r="T539" s="2">
        <v>13.196035385131836</v>
      </c>
    </row>
    <row r="540" spans="1:20" x14ac:dyDescent="0.25">
      <c r="A540" s="2">
        <v>127041603</v>
      </c>
      <c r="B540" s="2" t="s">
        <v>554</v>
      </c>
      <c r="C540" s="2" t="s">
        <v>654</v>
      </c>
      <c r="F540" s="2">
        <v>1</v>
      </c>
      <c r="G540" s="2" t="s">
        <v>662</v>
      </c>
      <c r="H540" s="2">
        <v>131928.97</v>
      </c>
      <c r="I540" s="2">
        <v>0</v>
      </c>
      <c r="J540" s="2">
        <v>500299</v>
      </c>
      <c r="K540" s="2">
        <v>10846381</v>
      </c>
      <c r="L540" s="2">
        <v>632228</v>
      </c>
      <c r="M540" s="2">
        <v>6.189725399017334</v>
      </c>
      <c r="N540" s="2">
        <v>2013716</v>
      </c>
      <c r="O540" s="2">
        <v>134042</v>
      </c>
      <c r="P540" s="2">
        <v>7.1311302185058594</v>
      </c>
      <c r="Q540" s="2">
        <v>359398</v>
      </c>
      <c r="R540" s="2">
        <v>55913</v>
      </c>
      <c r="S540" s="2">
        <v>136570.484375</v>
      </c>
      <c r="T540" s="2">
        <v>12.965696334838867</v>
      </c>
    </row>
    <row r="541" spans="1:20" x14ac:dyDescent="0.25">
      <c r="A541" s="2">
        <v>127042003</v>
      </c>
      <c r="B541" s="2" t="s">
        <v>555</v>
      </c>
      <c r="C541" s="2" t="s">
        <v>654</v>
      </c>
      <c r="F541" s="2">
        <v>1</v>
      </c>
      <c r="G541" s="2" t="s">
        <v>662</v>
      </c>
      <c r="H541" s="2">
        <v>145488.76</v>
      </c>
      <c r="I541" s="2">
        <v>0</v>
      </c>
      <c r="J541" s="2">
        <v>516461</v>
      </c>
      <c r="K541" s="2">
        <v>10463868</v>
      </c>
      <c r="L541" s="2">
        <v>661950</v>
      </c>
      <c r="M541" s="2">
        <v>6.753270149230957</v>
      </c>
      <c r="N541" s="2">
        <v>1862332</v>
      </c>
      <c r="O541" s="2">
        <v>46109</v>
      </c>
      <c r="P541" s="2">
        <v>2.5387301445007324</v>
      </c>
      <c r="Q541" s="2">
        <v>324054</v>
      </c>
      <c r="R541" s="2">
        <v>0</v>
      </c>
      <c r="S541" s="2">
        <v>264480.875</v>
      </c>
      <c r="T541" s="2">
        <v>14.010106086730957</v>
      </c>
    </row>
    <row r="542" spans="1:20" x14ac:dyDescent="0.25">
      <c r="A542" s="2">
        <v>127042853</v>
      </c>
      <c r="B542" s="2" t="s">
        <v>556</v>
      </c>
      <c r="C542" s="2" t="s">
        <v>654</v>
      </c>
      <c r="F542" s="2">
        <v>1</v>
      </c>
      <c r="G542" s="2" t="s">
        <v>662</v>
      </c>
      <c r="H542" s="2">
        <v>119718.61</v>
      </c>
      <c r="I542" s="2">
        <v>0</v>
      </c>
      <c r="J542" s="2">
        <v>1157846</v>
      </c>
      <c r="K542" s="2">
        <v>10338575</v>
      </c>
      <c r="L542" s="2">
        <v>1277565</v>
      </c>
      <c r="M542" s="2">
        <v>14.099587440490723</v>
      </c>
      <c r="N542" s="2">
        <v>1308551</v>
      </c>
      <c r="O542" s="2">
        <v>37470</v>
      </c>
      <c r="P542" s="2">
        <v>2.9478845596313477</v>
      </c>
      <c r="Q542" s="2">
        <v>268806</v>
      </c>
      <c r="R542" s="2">
        <v>0</v>
      </c>
      <c r="S542" s="2">
        <v>214987.703125</v>
      </c>
      <c r="T542" s="2">
        <v>15.908367156982422</v>
      </c>
    </row>
    <row r="543" spans="1:20" x14ac:dyDescent="0.25">
      <c r="A543" s="2">
        <v>127044103</v>
      </c>
      <c r="B543" s="2" t="s">
        <v>557</v>
      </c>
      <c r="C543" s="2" t="s">
        <v>654</v>
      </c>
      <c r="F543" s="2">
        <v>1</v>
      </c>
      <c r="G543" s="2" t="s">
        <v>662</v>
      </c>
      <c r="H543" s="2">
        <v>128055.35</v>
      </c>
      <c r="I543" s="2">
        <v>0</v>
      </c>
      <c r="J543" s="2">
        <v>50524</v>
      </c>
      <c r="K543" s="2">
        <v>10926634</v>
      </c>
      <c r="L543" s="2">
        <v>178579</v>
      </c>
      <c r="M543" s="2">
        <v>1.6615005731582642</v>
      </c>
      <c r="N543" s="2">
        <v>2249609</v>
      </c>
      <c r="O543" s="2">
        <v>64626</v>
      </c>
      <c r="P543" s="2">
        <v>2.9577345848083496</v>
      </c>
      <c r="Q543" s="2">
        <v>655523</v>
      </c>
      <c r="R543" s="2">
        <v>0</v>
      </c>
      <c r="S543" s="2">
        <v>403662.15625</v>
      </c>
      <c r="T543" s="2">
        <v>17.723529815673828</v>
      </c>
    </row>
    <row r="544" spans="1:20" x14ac:dyDescent="0.25">
      <c r="A544" s="2">
        <v>127045303</v>
      </c>
      <c r="B544" s="2" t="s">
        <v>558</v>
      </c>
      <c r="C544" s="2" t="s">
        <v>654</v>
      </c>
      <c r="F544" s="2">
        <v>1</v>
      </c>
      <c r="G544" s="2" t="s">
        <v>662</v>
      </c>
      <c r="H544" s="2">
        <v>45407.64</v>
      </c>
      <c r="I544" s="2">
        <v>0</v>
      </c>
      <c r="J544" s="2">
        <v>185583</v>
      </c>
      <c r="K544" s="2">
        <v>3996575</v>
      </c>
      <c r="L544" s="2">
        <v>230991</v>
      </c>
      <c r="M544" s="2">
        <v>6.1342678070068359</v>
      </c>
      <c r="N544" s="2">
        <v>333383</v>
      </c>
      <c r="O544" s="2">
        <v>6191</v>
      </c>
      <c r="P544" s="2">
        <v>1.8921611309051514</v>
      </c>
      <c r="Q544" s="2">
        <v>103258</v>
      </c>
      <c r="R544" s="2">
        <v>0</v>
      </c>
      <c r="S544" s="2">
        <v>71850.453125</v>
      </c>
      <c r="T544" s="2">
        <v>9.9691019058227539</v>
      </c>
    </row>
    <row r="545" spans="1:20" x14ac:dyDescent="0.25">
      <c r="A545" s="2">
        <v>127045653</v>
      </c>
      <c r="B545" s="2" t="s">
        <v>559</v>
      </c>
      <c r="C545" s="2" t="s">
        <v>654</v>
      </c>
      <c r="F545" s="2">
        <v>1</v>
      </c>
      <c r="G545" s="2" t="s">
        <v>662</v>
      </c>
      <c r="H545" s="2">
        <v>203068.68</v>
      </c>
      <c r="I545" s="2">
        <v>5322</v>
      </c>
      <c r="J545" s="2">
        <v>1367073</v>
      </c>
      <c r="K545" s="2">
        <v>14403615</v>
      </c>
      <c r="L545" s="2">
        <v>1575464</v>
      </c>
      <c r="M545" s="2">
        <v>12.281302452087402</v>
      </c>
      <c r="N545" s="2">
        <v>1819224</v>
      </c>
      <c r="O545" s="2">
        <v>72845</v>
      </c>
      <c r="P545" s="2">
        <v>4.1712021827697754</v>
      </c>
      <c r="Q545" s="2">
        <v>331589</v>
      </c>
      <c r="R545" s="2">
        <v>0</v>
      </c>
      <c r="S545" s="2">
        <v>216040.078125</v>
      </c>
      <c r="T545" s="2">
        <v>18.093008041381836</v>
      </c>
    </row>
    <row r="546" spans="1:20" x14ac:dyDescent="0.25">
      <c r="A546" s="2">
        <v>127045853</v>
      </c>
      <c r="B546" s="2" t="s">
        <v>560</v>
      </c>
      <c r="C546" s="2" t="s">
        <v>654</v>
      </c>
      <c r="F546" s="2">
        <v>1</v>
      </c>
      <c r="G546" s="2" t="s">
        <v>662</v>
      </c>
      <c r="H546" s="2">
        <v>74351.83</v>
      </c>
      <c r="I546" s="2">
        <v>0</v>
      </c>
      <c r="J546" s="2">
        <v>394314</v>
      </c>
      <c r="K546" s="2">
        <v>8822228</v>
      </c>
      <c r="L546" s="2">
        <v>468666</v>
      </c>
      <c r="M546" s="2">
        <v>5.6103730201721191</v>
      </c>
      <c r="N546" s="2">
        <v>1393862</v>
      </c>
      <c r="O546" s="2">
        <v>44191</v>
      </c>
      <c r="P546" s="2">
        <v>3.2742054462432861</v>
      </c>
      <c r="Q546" s="2">
        <v>289853</v>
      </c>
      <c r="R546" s="2">
        <v>0</v>
      </c>
      <c r="S546" s="2">
        <v>161328.84375</v>
      </c>
      <c r="T546" s="2">
        <v>26.646116256713867</v>
      </c>
    </row>
    <row r="547" spans="1:20" x14ac:dyDescent="0.25">
      <c r="A547" s="2">
        <v>127046903</v>
      </c>
      <c r="B547" s="2" t="s">
        <v>561</v>
      </c>
      <c r="C547" s="2" t="s">
        <v>654</v>
      </c>
      <c r="F547" s="2">
        <v>1</v>
      </c>
      <c r="G547" s="2" t="s">
        <v>662</v>
      </c>
      <c r="H547" s="2">
        <v>166914.15</v>
      </c>
      <c r="I547" s="2">
        <v>124488</v>
      </c>
      <c r="J547" s="2">
        <v>22400</v>
      </c>
      <c r="K547" s="2">
        <v>8252657</v>
      </c>
      <c r="L547" s="2">
        <v>313802</v>
      </c>
      <c r="M547" s="2">
        <v>3.9527361392974854</v>
      </c>
      <c r="N547" s="2">
        <v>1051305</v>
      </c>
      <c r="O547" s="2">
        <v>60384</v>
      </c>
      <c r="P547" s="2">
        <v>6.0937247276306152</v>
      </c>
      <c r="Q547" s="2">
        <v>183274</v>
      </c>
      <c r="R547" s="2">
        <v>0</v>
      </c>
      <c r="S547" s="2">
        <v>219029.515625</v>
      </c>
      <c r="T547" s="2">
        <v>12.446317672729492</v>
      </c>
    </row>
    <row r="548" spans="1:20" x14ac:dyDescent="0.25">
      <c r="A548" s="2">
        <v>127047404</v>
      </c>
      <c r="B548" s="2" t="s">
        <v>562</v>
      </c>
      <c r="C548" s="2" t="s">
        <v>654</v>
      </c>
      <c r="F548" s="2">
        <v>1</v>
      </c>
      <c r="G548" s="2" t="s">
        <v>662</v>
      </c>
      <c r="H548" s="2">
        <v>62768.21</v>
      </c>
      <c r="I548" s="2">
        <v>0</v>
      </c>
      <c r="J548" s="2">
        <v>0</v>
      </c>
      <c r="K548" s="2">
        <v>10793037</v>
      </c>
      <c r="L548" s="2">
        <v>62768</v>
      </c>
      <c r="M548" s="2">
        <v>0.58496201038360596</v>
      </c>
      <c r="N548" s="2">
        <v>865693</v>
      </c>
      <c r="O548" s="2">
        <v>22326</v>
      </c>
      <c r="P548" s="2">
        <v>2.6472461223602295</v>
      </c>
      <c r="Q548" s="2">
        <v>188678</v>
      </c>
      <c r="R548" s="2">
        <v>0</v>
      </c>
      <c r="S548" s="2">
        <v>149143.0625</v>
      </c>
      <c r="T548" s="2">
        <v>21.729644775390625</v>
      </c>
    </row>
    <row r="549" spans="1:20" x14ac:dyDescent="0.25">
      <c r="A549" s="2">
        <v>127049303</v>
      </c>
      <c r="B549" s="2" t="s">
        <v>563</v>
      </c>
      <c r="C549" s="2" t="s">
        <v>654</v>
      </c>
      <c r="F549" s="2">
        <v>1</v>
      </c>
      <c r="G549" s="2" t="s">
        <v>662</v>
      </c>
      <c r="H549" s="2">
        <v>63207.58</v>
      </c>
      <c r="I549" s="2">
        <v>0</v>
      </c>
      <c r="J549" s="2">
        <v>0</v>
      </c>
      <c r="K549" s="2">
        <v>6111736</v>
      </c>
      <c r="L549" s="2">
        <v>63208</v>
      </c>
      <c r="M549" s="2">
        <v>1.0450146198272705</v>
      </c>
      <c r="N549" s="2">
        <v>773385</v>
      </c>
      <c r="O549" s="2">
        <v>23857</v>
      </c>
      <c r="P549" s="2">
        <v>3.182936429977417</v>
      </c>
      <c r="Q549" s="2">
        <v>141256</v>
      </c>
      <c r="R549" s="2">
        <v>0</v>
      </c>
      <c r="S549" s="2">
        <v>123350.8828125</v>
      </c>
      <c r="T549" s="2">
        <v>19.119319915771484</v>
      </c>
    </row>
    <row r="550" spans="1:20" x14ac:dyDescent="0.25">
      <c r="A550" s="2">
        <v>128030603</v>
      </c>
      <c r="B550" s="2" t="s">
        <v>564</v>
      </c>
      <c r="C550" s="2" t="s">
        <v>655</v>
      </c>
      <c r="F550" s="2">
        <v>1</v>
      </c>
      <c r="G550" s="2" t="s">
        <v>662</v>
      </c>
      <c r="H550" s="2">
        <v>160131.51</v>
      </c>
      <c r="I550" s="2">
        <v>223974</v>
      </c>
      <c r="J550" s="2">
        <v>63866</v>
      </c>
      <c r="K550" s="2">
        <v>9981967</v>
      </c>
      <c r="L550" s="2">
        <v>447972</v>
      </c>
      <c r="M550" s="2">
        <v>4.6986808776855469</v>
      </c>
      <c r="N550" s="2">
        <v>1353451</v>
      </c>
      <c r="O550" s="2">
        <v>52453</v>
      </c>
      <c r="P550" s="2">
        <v>4.0317511558532715</v>
      </c>
      <c r="Q550" s="2">
        <v>279085</v>
      </c>
      <c r="R550" s="2">
        <v>0</v>
      </c>
      <c r="S550" s="2">
        <v>325329.71875</v>
      </c>
      <c r="T550" s="2">
        <v>34.044197082519531</v>
      </c>
    </row>
    <row r="551" spans="1:20" x14ac:dyDescent="0.25">
      <c r="A551" s="2">
        <v>128030852</v>
      </c>
      <c r="B551" s="2" t="s">
        <v>565</v>
      </c>
      <c r="C551" s="2" t="s">
        <v>655</v>
      </c>
      <c r="F551" s="2">
        <v>1</v>
      </c>
      <c r="G551" s="2" t="s">
        <v>662</v>
      </c>
      <c r="H551" s="2">
        <v>586985.14</v>
      </c>
      <c r="I551" s="2">
        <v>112948</v>
      </c>
      <c r="J551" s="2">
        <v>924399</v>
      </c>
      <c r="K551" s="2">
        <v>36036437</v>
      </c>
      <c r="L551" s="2">
        <v>1624333</v>
      </c>
      <c r="M551" s="2">
        <v>4.7202372550964355</v>
      </c>
      <c r="N551" s="2">
        <v>5956163</v>
      </c>
      <c r="O551" s="2">
        <v>213406</v>
      </c>
      <c r="P551" s="2">
        <v>3.7160897254943848</v>
      </c>
      <c r="Q551" s="2">
        <v>1089020</v>
      </c>
      <c r="R551" s="2">
        <v>0</v>
      </c>
      <c r="S551" s="2">
        <v>716563.25</v>
      </c>
      <c r="T551" s="2">
        <v>22.563705444335938</v>
      </c>
    </row>
    <row r="552" spans="1:20" x14ac:dyDescent="0.25">
      <c r="A552" s="2">
        <v>128033053</v>
      </c>
      <c r="B552" s="2" t="s">
        <v>566</v>
      </c>
      <c r="C552" s="2" t="s">
        <v>655</v>
      </c>
      <c r="F552" s="2">
        <v>1</v>
      </c>
      <c r="G552" s="2" t="s">
        <v>662</v>
      </c>
      <c r="H552" s="2">
        <v>151116.19</v>
      </c>
      <c r="I552" s="2">
        <v>0</v>
      </c>
      <c r="J552" s="2">
        <v>451517</v>
      </c>
      <c r="K552" s="2">
        <v>8513321</v>
      </c>
      <c r="L552" s="2">
        <v>602633</v>
      </c>
      <c r="M552" s="2">
        <v>7.6179594993591309</v>
      </c>
      <c r="N552" s="2">
        <v>1372876</v>
      </c>
      <c r="O552" s="2">
        <v>55531</v>
      </c>
      <c r="P552" s="2">
        <v>4.2153725624084473</v>
      </c>
      <c r="Q552" s="2">
        <v>273836</v>
      </c>
      <c r="R552" s="2">
        <v>0</v>
      </c>
      <c r="S552" s="2">
        <v>193883.484375</v>
      </c>
      <c r="T552" s="2">
        <v>31.05339241027832</v>
      </c>
    </row>
    <row r="553" spans="1:20" x14ac:dyDescent="0.25">
      <c r="A553" s="2">
        <v>128034503</v>
      </c>
      <c r="B553" s="2" t="s">
        <v>567</v>
      </c>
      <c r="C553" s="2" t="s">
        <v>655</v>
      </c>
      <c r="F553" s="2">
        <v>1</v>
      </c>
      <c r="G553" s="2" t="s">
        <v>662</v>
      </c>
      <c r="H553" s="2">
        <v>67874.25</v>
      </c>
      <c r="I553" s="2">
        <v>246199</v>
      </c>
      <c r="J553" s="2">
        <v>14369</v>
      </c>
      <c r="K553" s="2">
        <v>5020228</v>
      </c>
      <c r="L553" s="2">
        <v>328442</v>
      </c>
      <c r="M553" s="2">
        <v>7.0003619194030762</v>
      </c>
      <c r="N553" s="2">
        <v>718033</v>
      </c>
      <c r="O553" s="2">
        <v>34146</v>
      </c>
      <c r="P553" s="2">
        <v>4.9929299354553223</v>
      </c>
      <c r="Q553" s="2">
        <v>141716</v>
      </c>
      <c r="R553" s="2">
        <v>0</v>
      </c>
      <c r="S553" s="2">
        <v>223172.46875</v>
      </c>
      <c r="T553" s="2">
        <v>35.770248413085938</v>
      </c>
    </row>
    <row r="554" spans="1:20" x14ac:dyDescent="0.25">
      <c r="A554" s="2">
        <v>128034607</v>
      </c>
      <c r="B554" s="2" t="s">
        <v>568</v>
      </c>
      <c r="C554" s="2" t="s">
        <v>655</v>
      </c>
      <c r="F554" s="2">
        <v>2</v>
      </c>
      <c r="G554" s="2" t="s">
        <v>663</v>
      </c>
      <c r="H554" s="2">
        <v>0</v>
      </c>
      <c r="I554" s="2">
        <v>0</v>
      </c>
      <c r="J554" s="2">
        <v>0</v>
      </c>
      <c r="K554" s="2">
        <v>0</v>
      </c>
      <c r="L554" s="2">
        <v>0</v>
      </c>
      <c r="M554" s="2">
        <v>0</v>
      </c>
      <c r="N554" s="2">
        <v>0</v>
      </c>
      <c r="O554" s="2">
        <v>0</v>
      </c>
      <c r="P554" s="2">
        <v>0</v>
      </c>
      <c r="Q554" s="2">
        <v>0</v>
      </c>
      <c r="R554" s="2">
        <v>927115</v>
      </c>
      <c r="S554" s="2">
        <v>0</v>
      </c>
    </row>
    <row r="555" spans="1:20" x14ac:dyDescent="0.25">
      <c r="A555" s="2">
        <v>128321103</v>
      </c>
      <c r="B555" s="2" t="s">
        <v>569</v>
      </c>
      <c r="C555" s="2" t="s">
        <v>656</v>
      </c>
      <c r="F555" s="2">
        <v>1</v>
      </c>
      <c r="G555" s="2" t="s">
        <v>662</v>
      </c>
      <c r="H555" s="2">
        <v>149829.22</v>
      </c>
      <c r="I555" s="2">
        <v>159039</v>
      </c>
      <c r="J555" s="2">
        <v>0</v>
      </c>
      <c r="K555" s="2">
        <v>10959989</v>
      </c>
      <c r="L555" s="2">
        <v>308868</v>
      </c>
      <c r="M555" s="2">
        <v>2.8998637199401855</v>
      </c>
      <c r="N555" s="2">
        <v>1668239</v>
      </c>
      <c r="O555" s="2">
        <v>40052</v>
      </c>
      <c r="P555" s="2">
        <v>2.459913969039917</v>
      </c>
      <c r="Q555" s="2">
        <v>328088</v>
      </c>
      <c r="R555" s="2">
        <v>0</v>
      </c>
      <c r="S555" s="2">
        <v>749830.6875</v>
      </c>
      <c r="T555" s="2">
        <v>45.453208923339844</v>
      </c>
    </row>
    <row r="556" spans="1:20" x14ac:dyDescent="0.25">
      <c r="A556" s="2">
        <v>128323303</v>
      </c>
      <c r="B556" s="2" t="s">
        <v>570</v>
      </c>
      <c r="C556" s="2" t="s">
        <v>656</v>
      </c>
      <c r="F556" s="2">
        <v>1</v>
      </c>
      <c r="G556" s="2" t="s">
        <v>662</v>
      </c>
      <c r="H556" s="2">
        <v>165831.32999999999</v>
      </c>
      <c r="I556" s="2">
        <v>122063</v>
      </c>
      <c r="J556" s="2">
        <v>63251</v>
      </c>
      <c r="K556" s="2">
        <v>7278441</v>
      </c>
      <c r="L556" s="2">
        <v>351145</v>
      </c>
      <c r="M556" s="2">
        <v>5.0690054893493652</v>
      </c>
      <c r="N556" s="2">
        <v>863546</v>
      </c>
      <c r="O556" s="2">
        <v>36945</v>
      </c>
      <c r="P556" s="2">
        <v>4.469508171081543</v>
      </c>
      <c r="Q556" s="2">
        <v>162204</v>
      </c>
      <c r="R556" s="2">
        <v>0</v>
      </c>
      <c r="S556" s="2">
        <v>100215.6328125</v>
      </c>
      <c r="T556" s="2">
        <v>15.417658805847168</v>
      </c>
    </row>
    <row r="557" spans="1:20" x14ac:dyDescent="0.25">
      <c r="A557" s="2">
        <v>128323703</v>
      </c>
      <c r="B557" s="2" t="s">
        <v>571</v>
      </c>
      <c r="C557" s="2" t="s">
        <v>656</v>
      </c>
      <c r="F557" s="2">
        <v>1</v>
      </c>
      <c r="G557" s="2" t="s">
        <v>662</v>
      </c>
      <c r="H557" s="2">
        <v>331785.15999999997</v>
      </c>
      <c r="I557" s="2">
        <v>58182</v>
      </c>
      <c r="J557" s="2">
        <v>41358</v>
      </c>
      <c r="K557" s="2">
        <v>12490860</v>
      </c>
      <c r="L557" s="2">
        <v>431325</v>
      </c>
      <c r="M557" s="2">
        <v>3.5766303539276123</v>
      </c>
      <c r="N557" s="2">
        <v>2251251</v>
      </c>
      <c r="O557" s="2">
        <v>82930</v>
      </c>
      <c r="P557" s="2">
        <v>3.8246181011199951</v>
      </c>
      <c r="Q557" s="2">
        <v>353791</v>
      </c>
      <c r="R557" s="2">
        <v>0</v>
      </c>
      <c r="S557" s="2">
        <v>568648.8125</v>
      </c>
      <c r="T557" s="2">
        <v>38.878692626953125</v>
      </c>
    </row>
    <row r="558" spans="1:20" x14ac:dyDescent="0.25">
      <c r="A558" s="2">
        <v>128324207</v>
      </c>
      <c r="B558" s="2" t="s">
        <v>572</v>
      </c>
      <c r="C558" s="2" t="s">
        <v>656</v>
      </c>
      <c r="F558" s="2">
        <v>2</v>
      </c>
      <c r="G558" s="2" t="s">
        <v>663</v>
      </c>
      <c r="H558" s="2">
        <v>0</v>
      </c>
      <c r="I558" s="2">
        <v>0</v>
      </c>
      <c r="J558" s="2">
        <v>0</v>
      </c>
      <c r="K558" s="2">
        <v>0</v>
      </c>
      <c r="L558" s="2">
        <v>0</v>
      </c>
      <c r="M558" s="2">
        <v>0</v>
      </c>
      <c r="N558" s="2">
        <v>0</v>
      </c>
      <c r="O558" s="2">
        <v>0</v>
      </c>
      <c r="P558" s="2">
        <v>0</v>
      </c>
      <c r="Q558" s="2">
        <v>0</v>
      </c>
      <c r="R558" s="2">
        <v>849626</v>
      </c>
      <c r="S558" s="2">
        <v>0</v>
      </c>
    </row>
    <row r="559" spans="1:20" x14ac:dyDescent="0.25">
      <c r="A559" s="2">
        <v>128325203</v>
      </c>
      <c r="B559" s="2" t="s">
        <v>573</v>
      </c>
      <c r="C559" s="2" t="s">
        <v>656</v>
      </c>
      <c r="F559" s="2">
        <v>1</v>
      </c>
      <c r="G559" s="2" t="s">
        <v>662</v>
      </c>
      <c r="H559" s="2">
        <v>175359.62</v>
      </c>
      <c r="I559" s="2">
        <v>0</v>
      </c>
      <c r="J559" s="2">
        <v>206260</v>
      </c>
      <c r="K559" s="2">
        <v>11335519</v>
      </c>
      <c r="L559" s="2">
        <v>381620</v>
      </c>
      <c r="M559" s="2">
        <v>3.4838736057281494</v>
      </c>
      <c r="N559" s="2">
        <v>1350728</v>
      </c>
      <c r="O559" s="2">
        <v>41383</v>
      </c>
      <c r="P559" s="2">
        <v>3.1605880260467529</v>
      </c>
      <c r="Q559" s="2">
        <v>246307</v>
      </c>
      <c r="R559" s="2">
        <v>10548</v>
      </c>
      <c r="S559" s="2">
        <v>273830.5</v>
      </c>
      <c r="T559" s="2">
        <v>37.308128356933594</v>
      </c>
    </row>
    <row r="560" spans="1:20" x14ac:dyDescent="0.25">
      <c r="A560" s="2">
        <v>128326303</v>
      </c>
      <c r="B560" s="2" t="s">
        <v>574</v>
      </c>
      <c r="C560" s="2" t="s">
        <v>656</v>
      </c>
      <c r="F560" s="2">
        <v>1</v>
      </c>
      <c r="G560" s="2" t="s">
        <v>662</v>
      </c>
      <c r="H560" s="2">
        <v>99562.8</v>
      </c>
      <c r="I560" s="2">
        <v>23366</v>
      </c>
      <c r="J560" s="2">
        <v>76634</v>
      </c>
      <c r="K560" s="2">
        <v>8304930</v>
      </c>
      <c r="L560" s="2">
        <v>199563</v>
      </c>
      <c r="M560" s="2">
        <v>2.4621093273162842</v>
      </c>
      <c r="N560" s="2">
        <v>980395</v>
      </c>
      <c r="O560" s="2">
        <v>40309</v>
      </c>
      <c r="P560" s="2">
        <v>4.2877993583679199</v>
      </c>
      <c r="Q560" s="2">
        <v>194325</v>
      </c>
      <c r="R560" s="2">
        <v>47332</v>
      </c>
      <c r="S560" s="2">
        <v>285326.59375</v>
      </c>
      <c r="T560" s="2">
        <v>34.681896209716797</v>
      </c>
    </row>
    <row r="561" spans="1:20" x14ac:dyDescent="0.25">
      <c r="A561" s="2">
        <v>128327303</v>
      </c>
      <c r="B561" s="2" t="s">
        <v>575</v>
      </c>
      <c r="C561" s="2" t="s">
        <v>656</v>
      </c>
      <c r="F561" s="2">
        <v>1</v>
      </c>
      <c r="G561" s="2" t="s">
        <v>662</v>
      </c>
      <c r="H561" s="2">
        <v>99700.21</v>
      </c>
      <c r="I561" s="2">
        <v>0</v>
      </c>
      <c r="J561" s="2">
        <v>0</v>
      </c>
      <c r="K561" s="2">
        <v>9657811</v>
      </c>
      <c r="L561" s="2">
        <v>99700</v>
      </c>
      <c r="M561" s="2">
        <v>1.0430930852890015</v>
      </c>
      <c r="N561" s="2">
        <v>1048586</v>
      </c>
      <c r="O561" s="2">
        <v>28006</v>
      </c>
      <c r="P561" s="2">
        <v>2.7441258430480957</v>
      </c>
      <c r="Q561" s="2">
        <v>218571</v>
      </c>
      <c r="R561" s="2">
        <v>0</v>
      </c>
      <c r="S561" s="2">
        <v>171969.765625</v>
      </c>
      <c r="T561" s="2">
        <v>31.965862274169922</v>
      </c>
    </row>
    <row r="562" spans="1:20" x14ac:dyDescent="0.25">
      <c r="A562" s="2">
        <v>128328003</v>
      </c>
      <c r="B562" s="2" t="s">
        <v>576</v>
      </c>
      <c r="C562" s="2" t="s">
        <v>656</v>
      </c>
      <c r="F562" s="2">
        <v>1</v>
      </c>
      <c r="G562" s="2" t="s">
        <v>662</v>
      </c>
      <c r="H562" s="2">
        <v>101326.69</v>
      </c>
      <c r="I562" s="2">
        <v>0</v>
      </c>
      <c r="J562" s="2">
        <v>124261</v>
      </c>
      <c r="K562" s="2">
        <v>9870385</v>
      </c>
      <c r="L562" s="2">
        <v>225588</v>
      </c>
      <c r="M562" s="2">
        <v>2.3389606475830078</v>
      </c>
      <c r="N562" s="2">
        <v>1078655</v>
      </c>
      <c r="O562" s="2">
        <v>37739</v>
      </c>
      <c r="P562" s="2">
        <v>3.6255567073822021</v>
      </c>
      <c r="Q562" s="2">
        <v>208937</v>
      </c>
      <c r="R562" s="2">
        <v>0</v>
      </c>
      <c r="S562" s="2">
        <v>373431</v>
      </c>
      <c r="T562" s="2">
        <v>31.238977432250977</v>
      </c>
    </row>
    <row r="563" spans="1:20" x14ac:dyDescent="0.25">
      <c r="A563" s="2">
        <v>129540803</v>
      </c>
      <c r="B563" s="2" t="s">
        <v>577</v>
      </c>
      <c r="C563" s="2" t="s">
        <v>657</v>
      </c>
      <c r="F563" s="2">
        <v>1</v>
      </c>
      <c r="G563" s="2" t="s">
        <v>662</v>
      </c>
      <c r="H563" s="2">
        <v>194890.95</v>
      </c>
      <c r="I563" s="2">
        <v>0</v>
      </c>
      <c r="J563" s="2">
        <v>515669</v>
      </c>
      <c r="K563" s="2">
        <v>10335892</v>
      </c>
      <c r="L563" s="2">
        <v>710560</v>
      </c>
      <c r="M563" s="2">
        <v>7.3821868896484375</v>
      </c>
      <c r="N563" s="2">
        <v>1899597</v>
      </c>
      <c r="O563" s="2">
        <v>34706</v>
      </c>
      <c r="P563" s="2">
        <v>1.8610203266143799</v>
      </c>
      <c r="Q563" s="2">
        <v>354683</v>
      </c>
      <c r="R563" s="2">
        <v>0</v>
      </c>
      <c r="S563" s="2">
        <v>429312.4375</v>
      </c>
      <c r="T563" s="2">
        <v>19.347938537597656</v>
      </c>
    </row>
    <row r="564" spans="1:20" x14ac:dyDescent="0.25">
      <c r="A564" s="2">
        <v>129544503</v>
      </c>
      <c r="B564" s="2" t="s">
        <v>578</v>
      </c>
      <c r="C564" s="2" t="s">
        <v>657</v>
      </c>
      <c r="F564" s="2">
        <v>1</v>
      </c>
      <c r="G564" s="2" t="s">
        <v>662</v>
      </c>
      <c r="H564" s="2">
        <v>254753.68</v>
      </c>
      <c r="I564" s="2">
        <v>107879</v>
      </c>
      <c r="J564" s="2">
        <v>944898</v>
      </c>
      <c r="K564" s="2">
        <v>11554311</v>
      </c>
      <c r="L564" s="2">
        <v>1307531</v>
      </c>
      <c r="M564" s="2">
        <v>12.760408401489258</v>
      </c>
      <c r="N564" s="2">
        <v>1381697</v>
      </c>
      <c r="O564" s="2">
        <v>90654</v>
      </c>
      <c r="P564" s="2">
        <v>7.0217647552490234</v>
      </c>
      <c r="Q564" s="2">
        <v>228249</v>
      </c>
      <c r="R564" s="2">
        <v>0</v>
      </c>
      <c r="S564" s="2">
        <v>254627.046875</v>
      </c>
      <c r="T564" s="2">
        <v>19.793323516845703</v>
      </c>
    </row>
    <row r="565" spans="1:20" x14ac:dyDescent="0.25">
      <c r="A565" s="2">
        <v>129544703</v>
      </c>
      <c r="B565" s="2" t="s">
        <v>579</v>
      </c>
      <c r="C565" s="2" t="s">
        <v>657</v>
      </c>
      <c r="F565" s="2">
        <v>1</v>
      </c>
      <c r="G565" s="2" t="s">
        <v>662</v>
      </c>
      <c r="H565" s="2">
        <v>224494.15</v>
      </c>
      <c r="I565" s="2">
        <v>97078</v>
      </c>
      <c r="J565" s="2">
        <v>1164538</v>
      </c>
      <c r="K565" s="2">
        <v>10028733</v>
      </c>
      <c r="L565" s="2">
        <v>1486110</v>
      </c>
      <c r="M565" s="2">
        <v>17.396413803100586</v>
      </c>
      <c r="N565" s="2">
        <v>1273914</v>
      </c>
      <c r="O565" s="2">
        <v>73379</v>
      </c>
      <c r="P565" s="2">
        <v>6.1121916770935059</v>
      </c>
      <c r="Q565" s="2">
        <v>228637</v>
      </c>
      <c r="R565" s="2">
        <v>0</v>
      </c>
      <c r="S565" s="2">
        <v>147736.15625</v>
      </c>
      <c r="T565" s="2">
        <v>9.2713603973388672</v>
      </c>
    </row>
    <row r="566" spans="1:20" x14ac:dyDescent="0.25">
      <c r="A566" s="2">
        <v>129545003</v>
      </c>
      <c r="B566" s="2" t="s">
        <v>580</v>
      </c>
      <c r="C566" s="2" t="s">
        <v>657</v>
      </c>
      <c r="F566" s="2">
        <v>1</v>
      </c>
      <c r="G566" s="2" t="s">
        <v>662</v>
      </c>
      <c r="H566" s="2">
        <v>231425.78</v>
      </c>
      <c r="I566" s="2">
        <v>20583</v>
      </c>
      <c r="J566" s="2">
        <v>1334681</v>
      </c>
      <c r="K566" s="2">
        <v>13030204</v>
      </c>
      <c r="L566" s="2">
        <v>1586690</v>
      </c>
      <c r="M566" s="2">
        <v>13.865408897399902</v>
      </c>
      <c r="N566" s="2">
        <v>1917583</v>
      </c>
      <c r="O566" s="2">
        <v>115767</v>
      </c>
      <c r="P566" s="2">
        <v>6.4250178337097168</v>
      </c>
      <c r="Q566" s="2">
        <v>346904</v>
      </c>
      <c r="R566" s="2">
        <v>0</v>
      </c>
      <c r="S566" s="2">
        <v>285152.75</v>
      </c>
      <c r="T566" s="2">
        <v>19.724557876586914</v>
      </c>
    </row>
    <row r="567" spans="1:20" x14ac:dyDescent="0.25">
      <c r="A567" s="2">
        <v>129546003</v>
      </c>
      <c r="B567" s="2" t="s">
        <v>581</v>
      </c>
      <c r="C567" s="2" t="s">
        <v>657</v>
      </c>
      <c r="F567" s="2">
        <v>1</v>
      </c>
      <c r="G567" s="2" t="s">
        <v>662</v>
      </c>
      <c r="H567" s="2">
        <v>128974.66</v>
      </c>
      <c r="I567" s="2">
        <v>0</v>
      </c>
      <c r="J567" s="2">
        <v>608140</v>
      </c>
      <c r="K567" s="2">
        <v>8427537</v>
      </c>
      <c r="L567" s="2">
        <v>737115</v>
      </c>
      <c r="M567" s="2">
        <v>9.5848445892333984</v>
      </c>
      <c r="N567" s="2">
        <v>1091416</v>
      </c>
      <c r="O567" s="2">
        <v>11595</v>
      </c>
      <c r="P567" s="2">
        <v>1.073789119720459</v>
      </c>
      <c r="Q567" s="2">
        <v>304381</v>
      </c>
      <c r="R567" s="2">
        <v>0</v>
      </c>
      <c r="S567" s="2">
        <v>183179.96875</v>
      </c>
      <c r="T567" s="2">
        <v>31.289834976196289</v>
      </c>
    </row>
    <row r="568" spans="1:20" x14ac:dyDescent="0.25">
      <c r="A568" s="2">
        <v>129546103</v>
      </c>
      <c r="B568" s="2" t="s">
        <v>582</v>
      </c>
      <c r="C568" s="2" t="s">
        <v>657</v>
      </c>
      <c r="F568" s="2">
        <v>1</v>
      </c>
      <c r="G568" s="2" t="s">
        <v>662</v>
      </c>
      <c r="H568" s="2">
        <v>435765.48</v>
      </c>
      <c r="I568" s="2">
        <v>24117</v>
      </c>
      <c r="J568" s="2">
        <v>1895250</v>
      </c>
      <c r="K568" s="2">
        <v>20640128</v>
      </c>
      <c r="L568" s="2">
        <v>2355132</v>
      </c>
      <c r="M568" s="2">
        <v>12.880133628845215</v>
      </c>
      <c r="N568" s="2">
        <v>2646644</v>
      </c>
      <c r="O568" s="2">
        <v>125394</v>
      </c>
      <c r="P568" s="2">
        <v>4.9734854698181152</v>
      </c>
      <c r="Q568" s="2">
        <v>488569</v>
      </c>
      <c r="R568" s="2">
        <v>0</v>
      </c>
      <c r="S568" s="2">
        <v>243656.40625</v>
      </c>
      <c r="T568" s="2">
        <v>7.054957389831543</v>
      </c>
    </row>
    <row r="569" spans="1:20" x14ac:dyDescent="0.25">
      <c r="A569" s="2">
        <v>129546803</v>
      </c>
      <c r="B569" s="2" t="s">
        <v>583</v>
      </c>
      <c r="C569" s="2" t="s">
        <v>657</v>
      </c>
      <c r="F569" s="2">
        <v>1</v>
      </c>
      <c r="G569" s="2" t="s">
        <v>662</v>
      </c>
      <c r="H569" s="2">
        <v>106823.64</v>
      </c>
      <c r="I569" s="2">
        <v>0</v>
      </c>
      <c r="J569" s="2">
        <v>762002</v>
      </c>
      <c r="K569" s="2">
        <v>5362767</v>
      </c>
      <c r="L569" s="2">
        <v>868826</v>
      </c>
      <c r="M569" s="2">
        <v>19.333274841308594</v>
      </c>
      <c r="N569" s="2">
        <v>853784</v>
      </c>
      <c r="O569" s="2">
        <v>37749</v>
      </c>
      <c r="P569" s="2">
        <v>4.6259045600891113</v>
      </c>
      <c r="Q569" s="2">
        <v>134649</v>
      </c>
      <c r="R569" s="2">
        <v>0</v>
      </c>
      <c r="S569" s="2">
        <v>53999.23828125</v>
      </c>
      <c r="T569" s="2">
        <v>8.0028896331787109</v>
      </c>
    </row>
    <row r="570" spans="1:20" x14ac:dyDescent="0.25">
      <c r="A570" s="2">
        <v>129546907</v>
      </c>
      <c r="B570" s="2" t="s">
        <v>584</v>
      </c>
      <c r="C570" s="2" t="s">
        <v>657</v>
      </c>
      <c r="F570" s="2">
        <v>2</v>
      </c>
      <c r="G570" s="2" t="s">
        <v>663</v>
      </c>
      <c r="H570" s="2">
        <v>0</v>
      </c>
      <c r="I570" s="2">
        <v>0</v>
      </c>
      <c r="J570" s="2">
        <v>0</v>
      </c>
      <c r="K570" s="2">
        <v>0</v>
      </c>
      <c r="L570" s="2">
        <v>0</v>
      </c>
      <c r="M570" s="2">
        <v>0</v>
      </c>
      <c r="N570" s="2">
        <v>0</v>
      </c>
      <c r="O570" s="2">
        <v>0</v>
      </c>
      <c r="P570" s="2">
        <v>0</v>
      </c>
      <c r="Q570" s="2">
        <v>0</v>
      </c>
      <c r="R570" s="2">
        <v>1113537</v>
      </c>
      <c r="S570" s="2">
        <v>0</v>
      </c>
    </row>
    <row r="571" spans="1:20" x14ac:dyDescent="0.25">
      <c r="A571" s="2">
        <v>129547203</v>
      </c>
      <c r="B571" s="2" t="s">
        <v>585</v>
      </c>
      <c r="C571" s="2" t="s">
        <v>657</v>
      </c>
      <c r="F571" s="2">
        <v>1</v>
      </c>
      <c r="G571" s="2" t="s">
        <v>662</v>
      </c>
      <c r="H571" s="2">
        <v>323626.46000000002</v>
      </c>
      <c r="I571" s="2">
        <v>171331</v>
      </c>
      <c r="J571" s="2">
        <v>1721365</v>
      </c>
      <c r="K571" s="2">
        <v>13004045</v>
      </c>
      <c r="L571" s="2">
        <v>2216322</v>
      </c>
      <c r="M571" s="2">
        <v>20.544855117797852</v>
      </c>
      <c r="N571" s="2">
        <v>1245771</v>
      </c>
      <c r="O571" s="2">
        <v>71208</v>
      </c>
      <c r="P571" s="2">
        <v>6.0625100135803223</v>
      </c>
      <c r="Q571" s="2">
        <v>237689</v>
      </c>
      <c r="R571" s="2">
        <v>0</v>
      </c>
      <c r="S571" s="2">
        <v>111102.140625</v>
      </c>
      <c r="T571" s="2">
        <v>9.3559637069702148</v>
      </c>
    </row>
    <row r="572" spans="1:20" x14ac:dyDescent="0.25">
      <c r="A572" s="2">
        <v>129547303</v>
      </c>
      <c r="B572" s="2" t="s">
        <v>586</v>
      </c>
      <c r="C572" s="2" t="s">
        <v>657</v>
      </c>
      <c r="F572" s="2">
        <v>1</v>
      </c>
      <c r="G572" s="2" t="s">
        <v>662</v>
      </c>
      <c r="H572" s="2">
        <v>126717.29</v>
      </c>
      <c r="I572" s="2">
        <v>0</v>
      </c>
      <c r="J572" s="2">
        <v>242088</v>
      </c>
      <c r="K572" s="2">
        <v>7714497</v>
      </c>
      <c r="L572" s="2">
        <v>368805</v>
      </c>
      <c r="M572" s="2">
        <v>5.020698070526123</v>
      </c>
      <c r="N572" s="2">
        <v>1115460</v>
      </c>
      <c r="O572" s="2">
        <v>57671</v>
      </c>
      <c r="P572" s="2">
        <v>5.4520325660705566</v>
      </c>
      <c r="Q572" s="2">
        <v>221391</v>
      </c>
      <c r="R572" s="2">
        <v>0</v>
      </c>
      <c r="S572" s="2">
        <v>277116.1875</v>
      </c>
      <c r="T572" s="2">
        <v>33.817928314208984</v>
      </c>
    </row>
    <row r="573" spans="1:20" x14ac:dyDescent="0.25">
      <c r="A573" s="2">
        <v>129547603</v>
      </c>
      <c r="B573" s="2" t="s">
        <v>587</v>
      </c>
      <c r="C573" s="2" t="s">
        <v>657</v>
      </c>
      <c r="F573" s="2">
        <v>1</v>
      </c>
      <c r="G573" s="2" t="s">
        <v>662</v>
      </c>
      <c r="H573" s="2">
        <v>280630.37</v>
      </c>
      <c r="I573" s="2">
        <v>0</v>
      </c>
      <c r="J573" s="2">
        <v>1850170</v>
      </c>
      <c r="K573" s="2">
        <v>12298826</v>
      </c>
      <c r="L573" s="2">
        <v>2130800</v>
      </c>
      <c r="M573" s="2">
        <v>20.955886840820313</v>
      </c>
      <c r="N573" s="2">
        <v>1993751</v>
      </c>
      <c r="O573" s="2">
        <v>102739</v>
      </c>
      <c r="P573" s="2">
        <v>5.4330167770385742</v>
      </c>
      <c r="Q573" s="2">
        <v>328716</v>
      </c>
      <c r="R573" s="2">
        <v>0</v>
      </c>
      <c r="S573" s="2">
        <v>256099</v>
      </c>
      <c r="T573" s="2">
        <v>13.704253196716309</v>
      </c>
    </row>
    <row r="574" spans="1:20" x14ac:dyDescent="0.25">
      <c r="A574" s="2">
        <v>129547803</v>
      </c>
      <c r="B574" s="2" t="s">
        <v>588</v>
      </c>
      <c r="C574" s="2" t="s">
        <v>657</v>
      </c>
      <c r="F574" s="2">
        <v>1</v>
      </c>
      <c r="G574" s="2" t="s">
        <v>662</v>
      </c>
      <c r="H574" s="2">
        <v>65649.91</v>
      </c>
      <c r="I574" s="2">
        <v>0</v>
      </c>
      <c r="J574" s="2">
        <v>531974</v>
      </c>
      <c r="K574" s="2">
        <v>5642595</v>
      </c>
      <c r="L574" s="2">
        <v>597624</v>
      </c>
      <c r="M574" s="2">
        <v>11.845934867858887</v>
      </c>
      <c r="N574" s="2">
        <v>749412</v>
      </c>
      <c r="O574" s="2">
        <v>31203</v>
      </c>
      <c r="P574" s="2">
        <v>4.3445572853088379</v>
      </c>
      <c r="Q574" s="2">
        <v>132807</v>
      </c>
      <c r="R574" s="2">
        <v>48219</v>
      </c>
      <c r="S574" s="2">
        <v>148703.6875</v>
      </c>
      <c r="T574" s="2">
        <v>25.778783798217773</v>
      </c>
    </row>
    <row r="575" spans="1:20" x14ac:dyDescent="0.25">
      <c r="A575" s="2">
        <v>129548803</v>
      </c>
      <c r="B575" s="2" t="s">
        <v>589</v>
      </c>
      <c r="C575" s="2" t="s">
        <v>657</v>
      </c>
      <c r="F575" s="2">
        <v>1</v>
      </c>
      <c r="G575" s="2" t="s">
        <v>662</v>
      </c>
      <c r="H575" s="2">
        <v>120011.33</v>
      </c>
      <c r="I575" s="2">
        <v>0</v>
      </c>
      <c r="J575" s="2">
        <v>534813</v>
      </c>
      <c r="K575" s="2">
        <v>8919985</v>
      </c>
      <c r="L575" s="2">
        <v>654824</v>
      </c>
      <c r="M575" s="2">
        <v>7.9227008819580078</v>
      </c>
      <c r="N575" s="2">
        <v>1180480</v>
      </c>
      <c r="O575" s="2">
        <v>52975</v>
      </c>
      <c r="P575" s="2">
        <v>4.6984272003173828</v>
      </c>
      <c r="Q575" s="2">
        <v>228949</v>
      </c>
      <c r="R575" s="2">
        <v>0</v>
      </c>
      <c r="S575" s="2">
        <v>731750.125</v>
      </c>
      <c r="T575" s="2">
        <v>29.612754821777344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3409"/>
  <sheetViews>
    <sheetView workbookViewId="0">
      <selection sqref="A1:AB1"/>
    </sheetView>
  </sheetViews>
  <sheetFormatPr defaultColWidth="8.85546875" defaultRowHeight="10.5" x14ac:dyDescent="0.25"/>
  <cols>
    <col min="1" max="1" width="4.78515625" style="2" bestFit="1" customWidth="1"/>
    <col min="2" max="2" width="6.78515625" style="2" bestFit="1" customWidth="1"/>
    <col min="3" max="3" width="21.140625" style="2" bestFit="1" customWidth="1"/>
    <col min="4" max="4" width="3.42578125" style="2" bestFit="1" customWidth="1"/>
    <col min="5" max="5" width="16.78515625" style="2" bestFit="1" customWidth="1"/>
    <col min="6" max="6" width="5.35546875" style="2" bestFit="1" customWidth="1"/>
    <col min="7" max="7" width="1.78515625" style="2" bestFit="1" customWidth="1"/>
    <col min="8" max="8" width="8.140625" style="2" bestFit="1" customWidth="1"/>
    <col min="9" max="9" width="8.5703125" style="2" bestFit="1" customWidth="1"/>
    <col min="10" max="10" width="8.78515625" style="2" bestFit="1" customWidth="1"/>
    <col min="11" max="11" width="9.5703125" style="2" bestFit="1" customWidth="1"/>
    <col min="12" max="12" width="11.140625" style="2" bestFit="1" customWidth="1"/>
    <col min="13" max="13" width="11.78515625" style="2" bestFit="1" customWidth="1"/>
    <col min="14" max="14" width="9.5703125" style="2" bestFit="1" customWidth="1"/>
    <col min="15" max="15" width="11.140625" style="2" bestFit="1" customWidth="1"/>
    <col min="16" max="16" width="11.78515625" style="2" bestFit="1" customWidth="1"/>
    <col min="17" max="17" width="9.5703125" style="2" bestFit="1" customWidth="1"/>
    <col min="18" max="18" width="11.140625" style="2" bestFit="1" customWidth="1"/>
    <col min="19" max="19" width="11.78515625" style="2" bestFit="1" customWidth="1"/>
    <col min="20" max="20" width="14" style="2" bestFit="1" customWidth="1"/>
    <col min="21" max="21" width="15.5703125" style="2" bestFit="1" customWidth="1"/>
    <col min="22" max="22" width="16.2109375" style="2" bestFit="1" customWidth="1"/>
    <col min="23" max="24" width="9.5703125" style="2" bestFit="1" customWidth="1"/>
    <col min="25" max="25" width="8.2109375" style="2" bestFit="1" customWidth="1"/>
    <col min="26" max="26" width="10.35546875" style="2" bestFit="1" customWidth="1"/>
    <col min="27" max="16384" width="8.85546875" style="2"/>
  </cols>
  <sheetData>
    <row r="1" spans="1:28" x14ac:dyDescent="0.25">
      <c r="A1" s="2" t="s">
        <v>1312</v>
      </c>
      <c r="B1" s="2" t="s">
        <v>14</v>
      </c>
      <c r="C1" s="2" t="s">
        <v>1313</v>
      </c>
      <c r="D1" s="2" t="s">
        <v>1882</v>
      </c>
      <c r="E1" s="2" t="s">
        <v>1883</v>
      </c>
      <c r="F1" s="2" t="s">
        <v>1885</v>
      </c>
      <c r="G1" s="2" t="s">
        <v>1886</v>
      </c>
      <c r="H1" s="2" t="s">
        <v>1887</v>
      </c>
      <c r="I1" s="2" t="s">
        <v>1888</v>
      </c>
      <c r="J1" s="2" t="s">
        <v>1898</v>
      </c>
      <c r="K1" s="2" t="s">
        <v>1892</v>
      </c>
      <c r="L1" s="2" t="s">
        <v>1889</v>
      </c>
      <c r="M1" s="2" t="s">
        <v>1899</v>
      </c>
      <c r="N1" s="2" t="s">
        <v>1890</v>
      </c>
      <c r="O1" s="2" t="s">
        <v>1902</v>
      </c>
      <c r="P1" s="2" t="s">
        <v>1903</v>
      </c>
      <c r="Q1" s="2" t="s">
        <v>1891</v>
      </c>
      <c r="R1" s="2" t="s">
        <v>1904</v>
      </c>
      <c r="S1" s="2" t="s">
        <v>1905</v>
      </c>
      <c r="T1" s="2" t="s">
        <v>1910</v>
      </c>
      <c r="U1" s="2" t="s">
        <v>1911</v>
      </c>
      <c r="V1" s="2" t="s">
        <v>1912</v>
      </c>
      <c r="W1" s="2" t="s">
        <v>1908</v>
      </c>
      <c r="X1" s="2" t="s">
        <v>1913</v>
      </c>
      <c r="Y1" s="2" t="s">
        <v>1909</v>
      </c>
      <c r="Z1" s="2" t="s">
        <v>1914</v>
      </c>
      <c r="AA1" s="2" t="s">
        <v>1918</v>
      </c>
      <c r="AB1" s="2" t="s">
        <v>1919</v>
      </c>
    </row>
    <row r="2" spans="1:28" x14ac:dyDescent="0.25">
      <c r="A2" s="2">
        <v>1001</v>
      </c>
      <c r="B2" s="2">
        <v>123460302</v>
      </c>
      <c r="C2" s="2" t="s">
        <v>1314</v>
      </c>
      <c r="D2" s="2">
        <v>2019</v>
      </c>
      <c r="E2" s="2" t="s">
        <v>662</v>
      </c>
      <c r="F2" s="2">
        <v>1</v>
      </c>
      <c r="G2" s="2">
        <v>1</v>
      </c>
      <c r="H2" s="2">
        <v>6914961</v>
      </c>
      <c r="K2" s="2">
        <v>3441051.87</v>
      </c>
      <c r="N2" s="2">
        <v>401756</v>
      </c>
      <c r="T2" s="2">
        <v>10757769</v>
      </c>
      <c r="W2" s="2">
        <v>34444611.230000004</v>
      </c>
      <c r="X2" s="2">
        <v>31.232080459594727</v>
      </c>
      <c r="Y2" s="2">
        <v>154946645.73000002</v>
      </c>
      <c r="Z2" s="2">
        <v>6.9428858757019043</v>
      </c>
    </row>
    <row r="3" spans="1:28" x14ac:dyDescent="0.25">
      <c r="A3" s="2">
        <v>1002</v>
      </c>
      <c r="B3" s="2">
        <v>123460302</v>
      </c>
      <c r="C3" s="2" t="s">
        <v>1314</v>
      </c>
      <c r="D3" s="2">
        <v>2020</v>
      </c>
      <c r="E3" s="2" t="s">
        <v>662</v>
      </c>
      <c r="F3" s="2">
        <v>1</v>
      </c>
      <c r="G3" s="2">
        <v>2</v>
      </c>
      <c r="H3" s="2">
        <v>7231848</v>
      </c>
      <c r="I3" s="2">
        <v>316887</v>
      </c>
      <c r="J3" s="2">
        <v>4.5826287269592285</v>
      </c>
      <c r="K3" s="2">
        <v>3612431.42</v>
      </c>
      <c r="L3" s="2">
        <v>171379.546875</v>
      </c>
      <c r="M3" s="2">
        <v>4.980440616607666</v>
      </c>
      <c r="N3" s="2">
        <v>401756</v>
      </c>
      <c r="O3" s="2">
        <v>0</v>
      </c>
      <c r="P3" s="2">
        <v>0</v>
      </c>
      <c r="T3" s="2">
        <v>11246035</v>
      </c>
      <c r="U3" s="2">
        <v>488266</v>
      </c>
      <c r="V3" s="2">
        <v>4.538729190826416</v>
      </c>
      <c r="W3" s="2">
        <v>35955233.269999996</v>
      </c>
      <c r="X3" s="2">
        <v>31.277881622314453</v>
      </c>
      <c r="Y3" s="2">
        <v>156102150.96999997</v>
      </c>
      <c r="Z3" s="2">
        <v>7.2042794227600098</v>
      </c>
    </row>
    <row r="4" spans="1:28" x14ac:dyDescent="0.25">
      <c r="A4" s="2">
        <v>1003</v>
      </c>
      <c r="B4" s="2">
        <v>123460302</v>
      </c>
      <c r="C4" s="2" t="s">
        <v>1314</v>
      </c>
      <c r="D4" s="2">
        <v>2021</v>
      </c>
      <c r="E4" s="2" t="s">
        <v>662</v>
      </c>
      <c r="F4" s="2">
        <v>1</v>
      </c>
      <c r="G4" s="2">
        <v>3</v>
      </c>
      <c r="H4" s="2">
        <v>7231833</v>
      </c>
      <c r="I4" s="2">
        <v>-15</v>
      </c>
      <c r="J4" s="2">
        <v>-2.0741586922667921E-4</v>
      </c>
      <c r="K4" s="2">
        <v>3612310.01</v>
      </c>
      <c r="L4" s="2">
        <v>-121.41000366210938</v>
      </c>
      <c r="M4" s="2">
        <v>-3.360894275829196E-3</v>
      </c>
      <c r="N4" s="2">
        <v>401756</v>
      </c>
      <c r="O4" s="2">
        <v>0</v>
      </c>
      <c r="P4" s="2">
        <v>0</v>
      </c>
      <c r="T4" s="2">
        <v>11245899</v>
      </c>
      <c r="U4" s="2">
        <v>-136</v>
      </c>
      <c r="V4" s="2">
        <v>-1.2093151453882456E-3</v>
      </c>
      <c r="W4" s="2">
        <v>39181781.32</v>
      </c>
      <c r="X4" s="2">
        <v>28.70185661315918</v>
      </c>
      <c r="Y4" s="2">
        <v>161093286.41</v>
      </c>
      <c r="Z4" s="2">
        <v>6.9809856414794922</v>
      </c>
    </row>
    <row r="5" spans="1:28" x14ac:dyDescent="0.25">
      <c r="A5" s="2">
        <v>1004</v>
      </c>
      <c r="B5" s="2">
        <v>123460302</v>
      </c>
      <c r="C5" s="2" t="s">
        <v>1314</v>
      </c>
      <c r="D5" s="2">
        <v>2022</v>
      </c>
      <c r="E5" s="2" t="s">
        <v>662</v>
      </c>
      <c r="F5" s="2">
        <v>1</v>
      </c>
      <c r="G5" s="2">
        <v>4</v>
      </c>
      <c r="H5" s="2">
        <v>7756717.5</v>
      </c>
      <c r="I5" s="2">
        <v>524884.5</v>
      </c>
      <c r="J5" s="2">
        <v>7.2579731941223145</v>
      </c>
      <c r="K5" s="2">
        <v>3846227.21</v>
      </c>
      <c r="L5" s="2">
        <v>233917.203125</v>
      </c>
      <c r="M5" s="2">
        <v>6.4755573272705078</v>
      </c>
      <c r="N5" s="2">
        <v>401756</v>
      </c>
      <c r="O5" s="2">
        <v>0</v>
      </c>
      <c r="P5" s="2">
        <v>0</v>
      </c>
      <c r="T5" s="2">
        <v>12004701</v>
      </c>
      <c r="U5" s="2">
        <v>758802</v>
      </c>
      <c r="V5" s="2">
        <v>6.7473664283752441</v>
      </c>
      <c r="W5" s="2">
        <v>38589508.039999999</v>
      </c>
      <c r="X5" s="2">
        <v>31.10871696472168</v>
      </c>
      <c r="Y5" s="2">
        <v>166819219.94</v>
      </c>
      <c r="Z5" s="2">
        <v>7.1962337493896484</v>
      </c>
    </row>
    <row r="6" spans="1:28" x14ac:dyDescent="0.25">
      <c r="A6" s="2">
        <v>1005</v>
      </c>
      <c r="B6" s="2">
        <v>123460302</v>
      </c>
      <c r="C6" s="2" t="s">
        <v>1314</v>
      </c>
      <c r="D6" s="2">
        <v>2023</v>
      </c>
      <c r="E6" s="2" t="s">
        <v>662</v>
      </c>
      <c r="F6" s="2">
        <v>1</v>
      </c>
      <c r="G6" s="2">
        <v>5</v>
      </c>
      <c r="H6" s="2">
        <v>9372362.3300000001</v>
      </c>
      <c r="I6" s="2">
        <v>1615644.875</v>
      </c>
      <c r="J6" s="2">
        <v>20.828975677490234</v>
      </c>
      <c r="K6" s="2">
        <v>4138995.55</v>
      </c>
      <c r="L6" s="2">
        <v>292768.34375</v>
      </c>
      <c r="M6" s="2">
        <v>7.6118316650390625</v>
      </c>
      <c r="N6" s="2">
        <v>401756</v>
      </c>
      <c r="O6" s="2">
        <v>0</v>
      </c>
      <c r="P6" s="2">
        <v>0</v>
      </c>
      <c r="T6" s="2">
        <v>13913114</v>
      </c>
      <c r="U6" s="2">
        <v>1908413</v>
      </c>
      <c r="V6" s="2">
        <v>15.897213935852051</v>
      </c>
      <c r="X6" s="2">
        <v>34.527992248535156</v>
      </c>
      <c r="Z6" s="2">
        <v>8.2570466995239258</v>
      </c>
      <c r="AA6" s="2">
        <v>168499884</v>
      </c>
      <c r="AB6" s="2">
        <v>40295172</v>
      </c>
    </row>
    <row r="7" spans="1:28" x14ac:dyDescent="0.25">
      <c r="A7" s="2">
        <v>1006</v>
      </c>
      <c r="B7" s="2">
        <v>123460302</v>
      </c>
      <c r="C7" s="2" t="s">
        <v>1314</v>
      </c>
      <c r="D7" s="2">
        <v>2024</v>
      </c>
      <c r="E7" s="2" t="s">
        <v>662</v>
      </c>
      <c r="F7" s="2">
        <v>1</v>
      </c>
      <c r="G7" s="2">
        <v>6</v>
      </c>
      <c r="H7" s="2">
        <v>10896385</v>
      </c>
      <c r="I7" s="2">
        <v>1524022.625</v>
      </c>
      <c r="J7" s="2">
        <v>16.26081657409668</v>
      </c>
      <c r="K7" s="2">
        <v>4263980</v>
      </c>
      <c r="L7" s="2">
        <v>124984.453125</v>
      </c>
      <c r="M7" s="2">
        <v>3.0196807384490967</v>
      </c>
      <c r="N7" s="2">
        <v>401756</v>
      </c>
      <c r="O7" s="2">
        <v>0</v>
      </c>
      <c r="P7" s="2">
        <v>0</v>
      </c>
      <c r="T7" s="2">
        <v>15562121</v>
      </c>
      <c r="U7" s="2">
        <v>1649007</v>
      </c>
      <c r="V7" s="2">
        <v>11.852177619934082</v>
      </c>
      <c r="X7" s="2">
        <v>36.580539703369141</v>
      </c>
      <c r="Z7" s="2">
        <v>8.7358312606811523</v>
      </c>
      <c r="AA7" s="2">
        <v>178141282</v>
      </c>
      <c r="AB7" s="2">
        <v>42542077</v>
      </c>
    </row>
    <row r="8" spans="1:28" x14ac:dyDescent="0.25">
      <c r="A8" s="2">
        <v>2001</v>
      </c>
      <c r="B8" s="2">
        <v>119350303</v>
      </c>
      <c r="C8" s="2" t="s">
        <v>1315</v>
      </c>
      <c r="D8" s="2">
        <v>2019</v>
      </c>
      <c r="E8" s="2" t="s">
        <v>662</v>
      </c>
      <c r="F8" s="2">
        <v>2</v>
      </c>
      <c r="G8" s="2">
        <v>1</v>
      </c>
      <c r="H8" s="2">
        <v>6429619.5</v>
      </c>
      <c r="K8" s="2">
        <v>1715684.13</v>
      </c>
      <c r="N8" s="2">
        <v>294812</v>
      </c>
      <c r="T8" s="2">
        <v>8440116</v>
      </c>
      <c r="W8" s="2">
        <v>14842485.359999999</v>
      </c>
      <c r="X8" s="2">
        <v>56.864574432373047</v>
      </c>
      <c r="Y8" s="2">
        <v>48405189.269999996</v>
      </c>
      <c r="Z8" s="2">
        <v>17.436386108398438</v>
      </c>
    </row>
    <row r="9" spans="1:28" x14ac:dyDescent="0.25">
      <c r="A9" s="2">
        <v>2002</v>
      </c>
      <c r="B9" s="2">
        <v>119350303</v>
      </c>
      <c r="C9" s="2" t="s">
        <v>1315</v>
      </c>
      <c r="D9" s="2">
        <v>2020</v>
      </c>
      <c r="E9" s="2" t="s">
        <v>662</v>
      </c>
      <c r="F9" s="2">
        <v>2</v>
      </c>
      <c r="G9" s="2">
        <v>2</v>
      </c>
      <c r="H9" s="2">
        <v>6583131.5</v>
      </c>
      <c r="I9" s="2">
        <v>153512</v>
      </c>
      <c r="J9" s="2">
        <v>2.3875751495361328</v>
      </c>
      <c r="K9" s="2">
        <v>1757177.54</v>
      </c>
      <c r="L9" s="2">
        <v>41493.41015625</v>
      </c>
      <c r="M9" s="2">
        <v>2.4184761047363281</v>
      </c>
      <c r="N9" s="2">
        <v>294812</v>
      </c>
      <c r="O9" s="2">
        <v>0</v>
      </c>
      <c r="P9" s="2">
        <v>0</v>
      </c>
      <c r="T9" s="2">
        <v>8635121</v>
      </c>
      <c r="U9" s="2">
        <v>195005</v>
      </c>
      <c r="V9" s="2">
        <v>2.3104541301727295</v>
      </c>
      <c r="W9" s="2">
        <v>15162716.41</v>
      </c>
      <c r="X9" s="2">
        <v>56.949695587158203</v>
      </c>
      <c r="Y9" s="2">
        <v>49214826.509999998</v>
      </c>
      <c r="Z9" s="2">
        <v>17.545770645141602</v>
      </c>
    </row>
    <row r="10" spans="1:28" x14ac:dyDescent="0.25">
      <c r="A10" s="2">
        <v>2003</v>
      </c>
      <c r="B10" s="2">
        <v>119350303</v>
      </c>
      <c r="C10" s="2" t="s">
        <v>1315</v>
      </c>
      <c r="D10" s="2">
        <v>2021</v>
      </c>
      <c r="E10" s="2" t="s">
        <v>662</v>
      </c>
      <c r="F10" s="2">
        <v>2</v>
      </c>
      <c r="G10" s="2">
        <v>3</v>
      </c>
      <c r="H10" s="2">
        <v>6583086.5</v>
      </c>
      <c r="I10" s="2">
        <v>-45</v>
      </c>
      <c r="J10" s="2">
        <v>-6.8356527481228113E-4</v>
      </c>
      <c r="K10" s="2">
        <v>1757130.53</v>
      </c>
      <c r="L10" s="2">
        <v>-47.009998321533203</v>
      </c>
      <c r="M10" s="2">
        <v>-2.6753130368888378E-3</v>
      </c>
      <c r="N10" s="2">
        <v>294812</v>
      </c>
      <c r="O10" s="2">
        <v>0</v>
      </c>
      <c r="P10" s="2">
        <v>0</v>
      </c>
      <c r="T10" s="2">
        <v>8635029</v>
      </c>
      <c r="U10" s="2">
        <v>-92</v>
      </c>
      <c r="V10" s="2">
        <v>-1.065416494384408E-3</v>
      </c>
      <c r="W10" s="2">
        <v>15306896.119999999</v>
      </c>
      <c r="X10" s="2">
        <v>56.412670135498047</v>
      </c>
      <c r="Y10" s="2">
        <v>50561538.509999998</v>
      </c>
      <c r="Z10" s="2">
        <v>17.078256607055664</v>
      </c>
    </row>
    <row r="11" spans="1:28" x14ac:dyDescent="0.25">
      <c r="A11" s="2">
        <v>2004</v>
      </c>
      <c r="B11" s="2">
        <v>119350303</v>
      </c>
      <c r="C11" s="2" t="s">
        <v>1315</v>
      </c>
      <c r="D11" s="2">
        <v>2022</v>
      </c>
      <c r="E11" s="2" t="s">
        <v>662</v>
      </c>
      <c r="F11" s="2">
        <v>2</v>
      </c>
      <c r="G11" s="2">
        <v>4</v>
      </c>
      <c r="H11" s="2">
        <v>6768431</v>
      </c>
      <c r="I11" s="2">
        <v>185344.5</v>
      </c>
      <c r="J11" s="2">
        <v>2.815464973449707</v>
      </c>
      <c r="K11" s="2">
        <v>1825842.89</v>
      </c>
      <c r="L11" s="2">
        <v>68712.359375</v>
      </c>
      <c r="M11" s="2">
        <v>3.9104869365692139</v>
      </c>
      <c r="N11" s="2">
        <v>294812</v>
      </c>
      <c r="O11" s="2">
        <v>0</v>
      </c>
      <c r="P11" s="2">
        <v>0</v>
      </c>
      <c r="T11" s="2">
        <v>8889086</v>
      </c>
      <c r="U11" s="2">
        <v>254057</v>
      </c>
      <c r="V11" s="2">
        <v>2.9421672821044922</v>
      </c>
      <c r="W11" s="2">
        <v>15713729.25</v>
      </c>
      <c r="X11" s="2">
        <v>56.568912506103516</v>
      </c>
      <c r="Y11" s="2">
        <v>52506097.509999998</v>
      </c>
      <c r="Z11" s="2">
        <v>16.92962646484375</v>
      </c>
    </row>
    <row r="12" spans="1:28" x14ac:dyDescent="0.25">
      <c r="A12" s="2">
        <v>2005</v>
      </c>
      <c r="B12" s="2">
        <v>119350303</v>
      </c>
      <c r="C12" s="2" t="s">
        <v>1315</v>
      </c>
      <c r="D12" s="2">
        <v>2023</v>
      </c>
      <c r="E12" s="2" t="s">
        <v>662</v>
      </c>
      <c r="F12" s="2">
        <v>2</v>
      </c>
      <c r="G12" s="2">
        <v>5</v>
      </c>
      <c r="H12" s="2">
        <v>7369551.2999999998</v>
      </c>
      <c r="I12" s="2">
        <v>601120.3125</v>
      </c>
      <c r="J12" s="2">
        <v>8.8812351226806641</v>
      </c>
      <c r="K12" s="2">
        <v>1888781.8</v>
      </c>
      <c r="L12" s="2">
        <v>62938.91015625</v>
      </c>
      <c r="M12" s="2">
        <v>3.447115421295166</v>
      </c>
      <c r="N12" s="2">
        <v>294812</v>
      </c>
      <c r="O12" s="2">
        <v>0</v>
      </c>
      <c r="P12" s="2">
        <v>0</v>
      </c>
      <c r="T12" s="2">
        <v>9553145</v>
      </c>
      <c r="U12" s="2">
        <v>664059</v>
      </c>
      <c r="V12" s="2">
        <v>7.4704980850219727</v>
      </c>
      <c r="X12" s="2">
        <v>59.788219451904297</v>
      </c>
      <c r="Z12" s="2">
        <v>18.456777572631836</v>
      </c>
      <c r="AA12" s="2">
        <v>51759552</v>
      </c>
      <c r="AB12" s="2">
        <v>15978307</v>
      </c>
    </row>
    <row r="13" spans="1:28" x14ac:dyDescent="0.25">
      <c r="A13" s="2">
        <v>2006</v>
      </c>
      <c r="B13" s="2">
        <v>119350303</v>
      </c>
      <c r="C13" s="2" t="s">
        <v>1315</v>
      </c>
      <c r="D13" s="2">
        <v>2024</v>
      </c>
      <c r="E13" s="2" t="s">
        <v>662</v>
      </c>
      <c r="F13" s="2">
        <v>2</v>
      </c>
      <c r="G13" s="2">
        <v>6</v>
      </c>
      <c r="H13" s="2">
        <v>7930008</v>
      </c>
      <c r="I13" s="2">
        <v>560456.6875</v>
      </c>
      <c r="J13" s="2">
        <v>7.6050314903259277</v>
      </c>
      <c r="K13" s="2">
        <v>1968933</v>
      </c>
      <c r="L13" s="2">
        <v>80151.203125</v>
      </c>
      <c r="M13" s="2">
        <v>4.2435393333435059</v>
      </c>
      <c r="N13" s="2">
        <v>294812</v>
      </c>
      <c r="O13" s="2">
        <v>0</v>
      </c>
      <c r="P13" s="2">
        <v>0</v>
      </c>
      <c r="T13" s="2">
        <v>10193753</v>
      </c>
      <c r="U13" s="2">
        <v>640608</v>
      </c>
      <c r="V13" s="2">
        <v>6.7057290077209473</v>
      </c>
      <c r="X13" s="2">
        <v>60.673103332519531</v>
      </c>
      <c r="Z13" s="2">
        <v>18.817338943481445</v>
      </c>
      <c r="AA13" s="2">
        <v>54172128</v>
      </c>
      <c r="AB13" s="2">
        <v>16801107</v>
      </c>
    </row>
    <row r="14" spans="1:28" x14ac:dyDescent="0.25">
      <c r="A14" s="2">
        <v>3001</v>
      </c>
      <c r="B14" s="2">
        <v>101260303</v>
      </c>
      <c r="C14" s="2" t="s">
        <v>1316</v>
      </c>
      <c r="D14" s="2">
        <v>2019</v>
      </c>
      <c r="E14" s="2" t="s">
        <v>662</v>
      </c>
      <c r="F14" s="2">
        <v>3</v>
      </c>
      <c r="G14" s="2">
        <v>1</v>
      </c>
      <c r="H14" s="2">
        <v>23892112</v>
      </c>
      <c r="K14" s="2">
        <v>3030740.91</v>
      </c>
      <c r="N14" s="2">
        <v>821655</v>
      </c>
      <c r="T14" s="2">
        <v>27744508</v>
      </c>
      <c r="W14" s="2">
        <v>37388135.649999999</v>
      </c>
      <c r="X14" s="2">
        <v>74.206718444824219</v>
      </c>
      <c r="Y14" s="2">
        <v>53627801.949999996</v>
      </c>
      <c r="Z14" s="2">
        <v>51.735305786132813</v>
      </c>
    </row>
    <row r="15" spans="1:28" x14ac:dyDescent="0.25">
      <c r="A15" s="2">
        <v>3002</v>
      </c>
      <c r="B15" s="2">
        <v>101260303</v>
      </c>
      <c r="C15" s="2" t="s">
        <v>1316</v>
      </c>
      <c r="D15" s="2">
        <v>2020</v>
      </c>
      <c r="E15" s="2" t="s">
        <v>662</v>
      </c>
      <c r="F15" s="2">
        <v>3</v>
      </c>
      <c r="G15" s="2">
        <v>2</v>
      </c>
      <c r="H15" s="2">
        <v>24216338</v>
      </c>
      <c r="I15" s="2">
        <v>324226</v>
      </c>
      <c r="J15" s="2">
        <v>1.3570420742034912</v>
      </c>
      <c r="K15" s="2">
        <v>3112837.87</v>
      </c>
      <c r="L15" s="2">
        <v>82096.9609375</v>
      </c>
      <c r="M15" s="2">
        <v>2.7088081836700439</v>
      </c>
      <c r="N15" s="2">
        <v>821655</v>
      </c>
      <c r="O15" s="2">
        <v>0</v>
      </c>
      <c r="P15" s="2">
        <v>0</v>
      </c>
      <c r="T15" s="2">
        <v>28150832</v>
      </c>
      <c r="U15" s="2">
        <v>406324</v>
      </c>
      <c r="V15" s="2">
        <v>1.4645204544067383</v>
      </c>
      <c r="W15" s="2">
        <v>38032876.970000006</v>
      </c>
      <c r="X15" s="2">
        <v>74.017097473144531</v>
      </c>
      <c r="Y15" s="2">
        <v>54263818.250000007</v>
      </c>
      <c r="Z15" s="2">
        <v>51.877719879150391</v>
      </c>
    </row>
    <row r="16" spans="1:28" x14ac:dyDescent="0.25">
      <c r="A16" s="2">
        <v>3003</v>
      </c>
      <c r="B16" s="2">
        <v>101260303</v>
      </c>
      <c r="C16" s="2" t="s">
        <v>1316</v>
      </c>
      <c r="D16" s="2">
        <v>2021</v>
      </c>
      <c r="E16" s="2" t="s">
        <v>662</v>
      </c>
      <c r="F16" s="2">
        <v>3</v>
      </c>
      <c r="G16" s="2">
        <v>3</v>
      </c>
      <c r="H16" s="2">
        <v>24216320</v>
      </c>
      <c r="I16" s="2">
        <v>-18</v>
      </c>
      <c r="J16" s="2">
        <v>-7.4329982453491539E-5</v>
      </c>
      <c r="K16" s="2">
        <v>3112759.7</v>
      </c>
      <c r="L16" s="2">
        <v>-78.169998168945313</v>
      </c>
      <c r="M16" s="2">
        <v>-2.5112133007496595E-3</v>
      </c>
      <c r="N16" s="2">
        <v>821655</v>
      </c>
      <c r="O16" s="2">
        <v>0</v>
      </c>
      <c r="P16" s="2">
        <v>0</v>
      </c>
      <c r="T16" s="2">
        <v>28150736</v>
      </c>
      <c r="U16" s="2">
        <v>-96</v>
      </c>
      <c r="V16" s="2">
        <v>-3.4102011704817414E-4</v>
      </c>
      <c r="W16" s="2">
        <v>38417788.369999997</v>
      </c>
      <c r="X16" s="2">
        <v>73.275260925292969</v>
      </c>
      <c r="Y16" s="2">
        <v>55572281.969999999</v>
      </c>
      <c r="Z16" s="2">
        <v>50.656074523925781</v>
      </c>
    </row>
    <row r="17" spans="1:28" x14ac:dyDescent="0.25">
      <c r="A17" s="2">
        <v>3004</v>
      </c>
      <c r="B17" s="2">
        <v>101260303</v>
      </c>
      <c r="C17" s="2" t="s">
        <v>1316</v>
      </c>
      <c r="D17" s="2">
        <v>2022</v>
      </c>
      <c r="E17" s="2" t="s">
        <v>662</v>
      </c>
      <c r="F17" s="2">
        <v>3</v>
      </c>
      <c r="G17" s="2">
        <v>4</v>
      </c>
      <c r="H17" s="2">
        <v>24595886</v>
      </c>
      <c r="I17" s="2">
        <v>379566</v>
      </c>
      <c r="J17" s="2">
        <v>1.5673974752426147</v>
      </c>
      <c r="K17" s="2">
        <v>3195612.01</v>
      </c>
      <c r="L17" s="2">
        <v>82852.3125</v>
      </c>
      <c r="M17" s="2">
        <v>2.6616995334625244</v>
      </c>
      <c r="N17" s="2">
        <v>821655</v>
      </c>
      <c r="O17" s="2">
        <v>0</v>
      </c>
      <c r="P17" s="2">
        <v>0</v>
      </c>
      <c r="T17" s="2">
        <v>28613152</v>
      </c>
      <c r="U17" s="2">
        <v>462416</v>
      </c>
      <c r="V17" s="2">
        <v>1.642642617225647</v>
      </c>
      <c r="W17" s="2">
        <v>39330949.599999994</v>
      </c>
      <c r="X17" s="2">
        <v>72.749710083007813</v>
      </c>
      <c r="Y17" s="2">
        <v>63034747.119999997</v>
      </c>
      <c r="Z17" s="2">
        <v>45.392665863037109</v>
      </c>
    </row>
    <row r="18" spans="1:28" x14ac:dyDescent="0.25">
      <c r="A18" s="2">
        <v>3005</v>
      </c>
      <c r="B18" s="2">
        <v>101260303</v>
      </c>
      <c r="C18" s="2" t="s">
        <v>1316</v>
      </c>
      <c r="D18" s="2">
        <v>2023</v>
      </c>
      <c r="E18" s="2" t="s">
        <v>662</v>
      </c>
      <c r="F18" s="2">
        <v>3</v>
      </c>
      <c r="G18" s="2">
        <v>5</v>
      </c>
      <c r="H18" s="2">
        <v>25706724.27</v>
      </c>
      <c r="I18" s="2">
        <v>1110838.25</v>
      </c>
      <c r="J18" s="2">
        <v>4.5163578987121582</v>
      </c>
      <c r="K18" s="2">
        <v>3393457.7</v>
      </c>
      <c r="L18" s="2">
        <v>197845.6875</v>
      </c>
      <c r="M18" s="2">
        <v>6.1911673545837402</v>
      </c>
      <c r="N18" s="2">
        <v>821655</v>
      </c>
      <c r="O18" s="2">
        <v>0</v>
      </c>
      <c r="P18" s="2">
        <v>0</v>
      </c>
      <c r="T18" s="2">
        <v>29921836</v>
      </c>
      <c r="U18" s="2">
        <v>1308684</v>
      </c>
      <c r="V18" s="2">
        <v>4.5737147331237793</v>
      </c>
      <c r="X18" s="2">
        <v>76.559089660644531</v>
      </c>
      <c r="Z18" s="2">
        <v>50.02081298828125</v>
      </c>
      <c r="AA18" s="2">
        <v>59818771</v>
      </c>
      <c r="AB18" s="2">
        <v>39083322</v>
      </c>
    </row>
    <row r="19" spans="1:28" x14ac:dyDescent="0.25">
      <c r="A19" s="2">
        <v>3006</v>
      </c>
      <c r="B19" s="2">
        <v>101260303</v>
      </c>
      <c r="C19" s="2" t="s">
        <v>1316</v>
      </c>
      <c r="D19" s="2">
        <v>2024</v>
      </c>
      <c r="E19" s="2" t="s">
        <v>662</v>
      </c>
      <c r="F19" s="2">
        <v>3</v>
      </c>
      <c r="G19" s="2">
        <v>6</v>
      </c>
      <c r="H19" s="2">
        <v>26395082</v>
      </c>
      <c r="I19" s="2">
        <v>688357.75</v>
      </c>
      <c r="J19" s="2">
        <v>2.6777341365814209</v>
      </c>
      <c r="K19" s="2">
        <v>3502497</v>
      </c>
      <c r="L19" s="2">
        <v>109039.296875</v>
      </c>
      <c r="M19" s="2">
        <v>3.2132210731506348</v>
      </c>
      <c r="N19" s="2">
        <v>821655</v>
      </c>
      <c r="O19" s="2">
        <v>0</v>
      </c>
      <c r="P19" s="2">
        <v>0</v>
      </c>
      <c r="T19" s="2">
        <v>30719236</v>
      </c>
      <c r="U19" s="2">
        <v>797400</v>
      </c>
      <c r="V19" s="2">
        <v>2.6649434566497803</v>
      </c>
      <c r="X19" s="2">
        <v>74.8321533203125</v>
      </c>
      <c r="Z19" s="2">
        <v>49.085567474365234</v>
      </c>
      <c r="AA19" s="2">
        <v>62583032</v>
      </c>
      <c r="AB19" s="2">
        <v>41050850</v>
      </c>
    </row>
    <row r="20" spans="1:28" x14ac:dyDescent="0.25">
      <c r="A20" s="2">
        <v>4001</v>
      </c>
      <c r="B20" s="2">
        <v>127040503</v>
      </c>
      <c r="C20" s="2" t="s">
        <v>1317</v>
      </c>
      <c r="D20" s="2">
        <v>2019</v>
      </c>
      <c r="E20" s="2" t="s">
        <v>662</v>
      </c>
      <c r="F20" s="2">
        <v>4</v>
      </c>
      <c r="G20" s="2">
        <v>1</v>
      </c>
      <c r="H20" s="2">
        <v>9047747</v>
      </c>
      <c r="K20" s="2">
        <v>1187860.47</v>
      </c>
      <c r="N20" s="2">
        <v>314428</v>
      </c>
      <c r="T20" s="2">
        <v>10550035</v>
      </c>
      <c r="W20" s="2">
        <v>14739131.399999999</v>
      </c>
      <c r="X20" s="2">
        <v>71.578407287597656</v>
      </c>
      <c r="Y20" s="2">
        <v>49311719.009999998</v>
      </c>
      <c r="Z20" s="2">
        <v>21.39457893371582</v>
      </c>
    </row>
    <row r="21" spans="1:28" x14ac:dyDescent="0.25">
      <c r="A21" s="2">
        <v>4002</v>
      </c>
      <c r="B21" s="2">
        <v>127040503</v>
      </c>
      <c r="C21" s="2" t="s">
        <v>1317</v>
      </c>
      <c r="D21" s="2">
        <v>2020</v>
      </c>
      <c r="E21" s="2" t="s">
        <v>662</v>
      </c>
      <c r="F21" s="2">
        <v>4</v>
      </c>
      <c r="G21" s="2">
        <v>2</v>
      </c>
      <c r="H21" s="2">
        <v>9543379</v>
      </c>
      <c r="I21" s="2">
        <v>495632</v>
      </c>
      <c r="J21" s="2">
        <v>5.4779605865478516</v>
      </c>
      <c r="K21" s="2">
        <v>1256365.74</v>
      </c>
      <c r="L21" s="2">
        <v>68505.2734375</v>
      </c>
      <c r="M21" s="2">
        <v>5.7671141624450684</v>
      </c>
      <c r="N21" s="2">
        <v>314428</v>
      </c>
      <c r="O21" s="2">
        <v>0</v>
      </c>
      <c r="P21" s="2">
        <v>0</v>
      </c>
      <c r="T21" s="2">
        <v>11114173</v>
      </c>
      <c r="U21" s="2">
        <v>564138</v>
      </c>
      <c r="V21" s="2">
        <v>5.347261905670166</v>
      </c>
      <c r="W21" s="2">
        <v>15882604.039999999</v>
      </c>
      <c r="X21" s="2">
        <v>69.977020263671875</v>
      </c>
      <c r="Y21" s="2">
        <v>27152479.27</v>
      </c>
      <c r="Z21" s="2">
        <v>40.932441711425781</v>
      </c>
    </row>
    <row r="22" spans="1:28" x14ac:dyDescent="0.25">
      <c r="A22" s="2">
        <v>4003</v>
      </c>
      <c r="B22" s="2">
        <v>127040503</v>
      </c>
      <c r="C22" s="2" t="s">
        <v>1317</v>
      </c>
      <c r="D22" s="2">
        <v>2021</v>
      </c>
      <c r="E22" s="2" t="s">
        <v>662</v>
      </c>
      <c r="F22" s="2">
        <v>4</v>
      </c>
      <c r="G22" s="2">
        <v>3</v>
      </c>
      <c r="H22" s="2">
        <v>9543364</v>
      </c>
      <c r="I22" s="2">
        <v>-15</v>
      </c>
      <c r="J22" s="2">
        <v>-1.5717702626716346E-4</v>
      </c>
      <c r="K22" s="2">
        <v>1256316.33</v>
      </c>
      <c r="L22" s="2">
        <v>-49.409999847412109</v>
      </c>
      <c r="M22" s="2">
        <v>-3.9327722042798996E-3</v>
      </c>
      <c r="N22" s="2">
        <v>314428</v>
      </c>
      <c r="O22" s="2">
        <v>0</v>
      </c>
      <c r="P22" s="2">
        <v>0</v>
      </c>
      <c r="T22" s="2">
        <v>11114108</v>
      </c>
      <c r="U22" s="2">
        <v>-65</v>
      </c>
      <c r="V22" s="2">
        <v>-5.8483885368332267E-4</v>
      </c>
      <c r="W22" s="2">
        <v>14746766.690000001</v>
      </c>
      <c r="X22" s="2">
        <v>75.366409301757813</v>
      </c>
      <c r="Y22" s="2">
        <v>23803896.550000001</v>
      </c>
      <c r="Z22" s="2">
        <v>46.690288543701172</v>
      </c>
    </row>
    <row r="23" spans="1:28" x14ac:dyDescent="0.25">
      <c r="A23" s="2">
        <v>4004</v>
      </c>
      <c r="B23" s="2">
        <v>127040503</v>
      </c>
      <c r="C23" s="2" t="s">
        <v>1317</v>
      </c>
      <c r="D23" s="2">
        <v>2022</v>
      </c>
      <c r="E23" s="2" t="s">
        <v>662</v>
      </c>
      <c r="F23" s="2">
        <v>4</v>
      </c>
      <c r="G23" s="2">
        <v>4</v>
      </c>
      <c r="H23" s="2">
        <v>10669224</v>
      </c>
      <c r="I23" s="2">
        <v>1125860</v>
      </c>
      <c r="J23" s="2">
        <v>11.797307968139648</v>
      </c>
      <c r="K23" s="2">
        <v>1324234.54</v>
      </c>
      <c r="L23" s="2">
        <v>67918.2109375</v>
      </c>
      <c r="M23" s="2">
        <v>5.4061393737792969</v>
      </c>
      <c r="N23" s="2">
        <v>314428</v>
      </c>
      <c r="O23" s="2">
        <v>0</v>
      </c>
      <c r="P23" s="2">
        <v>0</v>
      </c>
      <c r="T23" s="2">
        <v>12307887</v>
      </c>
      <c r="U23" s="2">
        <v>1193779</v>
      </c>
      <c r="V23" s="2">
        <v>10.741113662719727</v>
      </c>
      <c r="W23" s="2">
        <v>14440080.590000002</v>
      </c>
      <c r="X23" s="2">
        <v>85.234199523925781</v>
      </c>
      <c r="Y23" s="2">
        <v>21868349.220000003</v>
      </c>
      <c r="Z23" s="2">
        <v>56.28173828125</v>
      </c>
    </row>
    <row r="24" spans="1:28" x14ac:dyDescent="0.25">
      <c r="A24" s="2">
        <v>4005</v>
      </c>
      <c r="B24" s="2">
        <v>127040503</v>
      </c>
      <c r="C24" s="2" t="s">
        <v>1317</v>
      </c>
      <c r="D24" s="2">
        <v>2023</v>
      </c>
      <c r="E24" s="2" t="s">
        <v>662</v>
      </c>
      <c r="F24" s="2">
        <v>4</v>
      </c>
      <c r="G24" s="2">
        <v>5</v>
      </c>
      <c r="H24" s="2">
        <v>12186354.220000001</v>
      </c>
      <c r="I24" s="2">
        <v>1517130.25</v>
      </c>
      <c r="J24" s="2">
        <v>14.219686508178711</v>
      </c>
      <c r="K24" s="2">
        <v>1453698.62</v>
      </c>
      <c r="L24" s="2">
        <v>129464.078125</v>
      </c>
      <c r="M24" s="2">
        <v>9.7765216827392578</v>
      </c>
      <c r="N24" s="2">
        <v>314428</v>
      </c>
      <c r="O24" s="2">
        <v>0</v>
      </c>
      <c r="P24" s="2">
        <v>0</v>
      </c>
      <c r="T24" s="2">
        <v>13954481</v>
      </c>
      <c r="U24" s="2">
        <v>1646594</v>
      </c>
      <c r="V24" s="2">
        <v>13.378364562988281</v>
      </c>
      <c r="X24" s="2">
        <v>85.174957275390625</v>
      </c>
      <c r="Z24" s="2">
        <v>45.367347717285156</v>
      </c>
      <c r="AA24" s="2">
        <v>30758864</v>
      </c>
      <c r="AB24" s="2">
        <v>16383315</v>
      </c>
    </row>
    <row r="25" spans="1:28" x14ac:dyDescent="0.25">
      <c r="A25" s="2">
        <v>4006</v>
      </c>
      <c r="B25" s="2">
        <v>127040503</v>
      </c>
      <c r="C25" s="2" t="s">
        <v>1317</v>
      </c>
      <c r="D25" s="2">
        <v>2024</v>
      </c>
      <c r="E25" s="2" t="s">
        <v>662</v>
      </c>
      <c r="F25" s="2">
        <v>4</v>
      </c>
      <c r="G25" s="2">
        <v>6</v>
      </c>
      <c r="H25" s="2">
        <v>14129728</v>
      </c>
      <c r="I25" s="2">
        <v>1943373.75</v>
      </c>
      <c r="J25" s="2">
        <v>15.94713020324707</v>
      </c>
      <c r="K25" s="2">
        <v>1529957</v>
      </c>
      <c r="L25" s="2">
        <v>76258.3828125</v>
      </c>
      <c r="M25" s="2">
        <v>5.2458176612854004</v>
      </c>
      <c r="N25" s="2">
        <v>314428</v>
      </c>
      <c r="O25" s="2">
        <v>0</v>
      </c>
      <c r="P25" s="2">
        <v>0</v>
      </c>
      <c r="T25" s="2">
        <v>15974113</v>
      </c>
      <c r="U25" s="2">
        <v>2019632</v>
      </c>
      <c r="V25" s="2">
        <v>14.472999572753906</v>
      </c>
      <c r="X25" s="2">
        <v>77.712181091308594</v>
      </c>
      <c r="Z25" s="2">
        <v>52.213657379150391</v>
      </c>
      <c r="AA25" s="2">
        <v>30593745</v>
      </c>
      <c r="AB25" s="2">
        <v>20555482</v>
      </c>
    </row>
    <row r="26" spans="1:28" x14ac:dyDescent="0.25">
      <c r="A26" s="2">
        <v>5001</v>
      </c>
      <c r="B26" s="2">
        <v>103020603</v>
      </c>
      <c r="C26" s="2" t="s">
        <v>1318</v>
      </c>
      <c r="D26" s="2">
        <v>2019</v>
      </c>
      <c r="E26" s="2" t="s">
        <v>662</v>
      </c>
      <c r="F26" s="2">
        <v>5</v>
      </c>
      <c r="G26" s="2">
        <v>1</v>
      </c>
      <c r="H26" s="2">
        <v>2532611.25</v>
      </c>
      <c r="K26" s="2">
        <v>701880.09</v>
      </c>
      <c r="N26" s="2">
        <v>104493</v>
      </c>
      <c r="T26" s="2">
        <v>3338984.25</v>
      </c>
      <c r="W26" s="2">
        <v>6270011</v>
      </c>
      <c r="X26" s="2">
        <v>53.253242492675781</v>
      </c>
      <c r="Y26" s="2">
        <v>23915228</v>
      </c>
      <c r="Z26" s="2">
        <v>13.961750030517578</v>
      </c>
    </row>
    <row r="27" spans="1:28" x14ac:dyDescent="0.25">
      <c r="A27" s="2">
        <v>5002</v>
      </c>
      <c r="B27" s="2">
        <v>103020603</v>
      </c>
      <c r="C27" s="2" t="s">
        <v>1318</v>
      </c>
      <c r="D27" s="2">
        <v>2020</v>
      </c>
      <c r="E27" s="2" t="s">
        <v>662</v>
      </c>
      <c r="F27" s="2">
        <v>5</v>
      </c>
      <c r="G27" s="2">
        <v>2</v>
      </c>
      <c r="H27" s="2">
        <v>2575047.75</v>
      </c>
      <c r="I27" s="2">
        <v>42436.5</v>
      </c>
      <c r="J27" s="2">
        <v>1.6756025552749634</v>
      </c>
      <c r="K27" s="2">
        <v>722114</v>
      </c>
      <c r="L27" s="2">
        <v>20233.91015625</v>
      </c>
      <c r="M27" s="2">
        <v>2.8828158378601074</v>
      </c>
      <c r="N27" s="2">
        <v>104493</v>
      </c>
      <c r="O27" s="2">
        <v>0</v>
      </c>
      <c r="P27" s="2">
        <v>0</v>
      </c>
      <c r="T27" s="2">
        <v>3401654.75</v>
      </c>
      <c r="U27" s="2">
        <v>62670.5</v>
      </c>
      <c r="V27" s="2">
        <v>1.8769330978393555</v>
      </c>
      <c r="W27" s="2">
        <v>6469190</v>
      </c>
      <c r="X27" s="2">
        <v>52.582389831542969</v>
      </c>
      <c r="Y27" s="2">
        <v>24153405</v>
      </c>
      <c r="Z27" s="2">
        <v>14.083540916442871</v>
      </c>
    </row>
    <row r="28" spans="1:28" x14ac:dyDescent="0.25">
      <c r="A28" s="2">
        <v>5003</v>
      </c>
      <c r="B28" s="2">
        <v>103020603</v>
      </c>
      <c r="C28" s="2" t="s">
        <v>1318</v>
      </c>
      <c r="D28" s="2">
        <v>2021</v>
      </c>
      <c r="E28" s="2" t="s">
        <v>662</v>
      </c>
      <c r="F28" s="2">
        <v>5</v>
      </c>
      <c r="G28" s="2">
        <v>3</v>
      </c>
      <c r="H28" s="2">
        <v>2575045</v>
      </c>
      <c r="I28" s="2">
        <v>-2.75</v>
      </c>
      <c r="J28" s="2">
        <v>-1.067941338988021E-4</v>
      </c>
      <c r="K28" s="2">
        <v>722098.96</v>
      </c>
      <c r="L28" s="2">
        <v>-15.039999961853027</v>
      </c>
      <c r="M28" s="2">
        <v>-2.0827737171202898E-3</v>
      </c>
      <c r="N28" s="2">
        <v>104493</v>
      </c>
      <c r="O28" s="2">
        <v>0</v>
      </c>
      <c r="P28" s="2">
        <v>0</v>
      </c>
      <c r="T28" s="2">
        <v>3401637</v>
      </c>
      <c r="U28" s="2">
        <v>-17.75</v>
      </c>
      <c r="V28" s="2">
        <v>-5.218048463575542E-4</v>
      </c>
      <c r="W28" s="2">
        <v>6431041</v>
      </c>
      <c r="X28" s="2">
        <v>52.894035339355469</v>
      </c>
      <c r="Y28" s="2">
        <v>24838606</v>
      </c>
      <c r="Z28" s="2">
        <v>13.69495964050293</v>
      </c>
    </row>
    <row r="29" spans="1:28" x14ac:dyDescent="0.25">
      <c r="A29" s="2">
        <v>5004</v>
      </c>
      <c r="B29" s="2">
        <v>103020603</v>
      </c>
      <c r="C29" s="2" t="s">
        <v>1318</v>
      </c>
      <c r="D29" s="2">
        <v>2022</v>
      </c>
      <c r="E29" s="2" t="s">
        <v>662</v>
      </c>
      <c r="F29" s="2">
        <v>5</v>
      </c>
      <c r="G29" s="2">
        <v>4</v>
      </c>
      <c r="H29" s="2">
        <v>2654834</v>
      </c>
      <c r="I29" s="2">
        <v>79789</v>
      </c>
      <c r="J29" s="2">
        <v>3.0985476970672607</v>
      </c>
      <c r="K29" s="2">
        <v>733162.25</v>
      </c>
      <c r="L29" s="2">
        <v>11063.2900390625</v>
      </c>
      <c r="M29" s="2">
        <v>1.5321016311645508</v>
      </c>
      <c r="N29" s="2">
        <v>104493</v>
      </c>
      <c r="O29" s="2">
        <v>0</v>
      </c>
      <c r="P29" s="2">
        <v>0</v>
      </c>
      <c r="T29" s="2">
        <v>3492489.25</v>
      </c>
      <c r="U29" s="2">
        <v>90852.25</v>
      </c>
      <c r="V29" s="2">
        <v>2.6708390712738037</v>
      </c>
      <c r="W29" s="2">
        <v>6395175.2700000005</v>
      </c>
      <c r="X29" s="2">
        <v>54.611312866210938</v>
      </c>
      <c r="Y29" s="2">
        <v>25294329.370000001</v>
      </c>
      <c r="Z29" s="2">
        <v>13.807399749755859</v>
      </c>
    </row>
    <row r="30" spans="1:28" x14ac:dyDescent="0.25">
      <c r="A30" s="2">
        <v>5005</v>
      </c>
      <c r="B30" s="2">
        <v>103020603</v>
      </c>
      <c r="C30" s="2" t="s">
        <v>1318</v>
      </c>
      <c r="D30" s="2">
        <v>2023</v>
      </c>
      <c r="E30" s="2" t="s">
        <v>662</v>
      </c>
      <c r="F30" s="2">
        <v>5</v>
      </c>
      <c r="G30" s="2">
        <v>5</v>
      </c>
      <c r="H30" s="2">
        <v>2897594.79</v>
      </c>
      <c r="I30" s="2">
        <v>242760.796875</v>
      </c>
      <c r="J30" s="2">
        <v>9.14410400390625</v>
      </c>
      <c r="K30" s="2">
        <v>764320.02</v>
      </c>
      <c r="L30" s="2">
        <v>31157.76953125</v>
      </c>
      <c r="M30" s="2">
        <v>4.2497782707214355</v>
      </c>
      <c r="N30" s="2">
        <v>104493</v>
      </c>
      <c r="O30" s="2">
        <v>0</v>
      </c>
      <c r="P30" s="2">
        <v>0</v>
      </c>
      <c r="T30" s="2">
        <v>3766407.75</v>
      </c>
      <c r="U30" s="2">
        <v>273918.5</v>
      </c>
      <c r="V30" s="2">
        <v>7.8430733680725098</v>
      </c>
      <c r="X30" s="2">
        <v>58.863475799560547</v>
      </c>
      <c r="Z30" s="2">
        <v>15.819445610046387</v>
      </c>
      <c r="AA30" s="2">
        <v>23808722</v>
      </c>
      <c r="AB30" s="2">
        <v>6398548</v>
      </c>
    </row>
    <row r="31" spans="1:28" x14ac:dyDescent="0.25">
      <c r="A31" s="2">
        <v>5006</v>
      </c>
      <c r="B31" s="2">
        <v>103020603</v>
      </c>
      <c r="C31" s="2" t="s">
        <v>1318</v>
      </c>
      <c r="D31" s="2">
        <v>2024</v>
      </c>
      <c r="E31" s="2" t="s">
        <v>662</v>
      </c>
      <c r="F31" s="2">
        <v>5</v>
      </c>
      <c r="G31" s="2">
        <v>6</v>
      </c>
      <c r="H31" s="2">
        <v>3194259</v>
      </c>
      <c r="I31" s="2">
        <v>296664.21875</v>
      </c>
      <c r="J31" s="2">
        <v>10.23829174041748</v>
      </c>
      <c r="K31" s="2">
        <v>814670</v>
      </c>
      <c r="L31" s="2">
        <v>50349.98046875</v>
      </c>
      <c r="M31" s="2">
        <v>6.5875520706176758</v>
      </c>
      <c r="N31" s="2">
        <v>104493</v>
      </c>
      <c r="O31" s="2">
        <v>0</v>
      </c>
      <c r="P31" s="2">
        <v>0</v>
      </c>
      <c r="T31" s="2">
        <v>4113422</v>
      </c>
      <c r="U31" s="2">
        <v>347014.25</v>
      </c>
      <c r="V31" s="2">
        <v>9.2134008407592773</v>
      </c>
      <c r="X31" s="2">
        <v>55.315898895263672</v>
      </c>
      <c r="Z31" s="2">
        <v>16.683752059936523</v>
      </c>
      <c r="AA31" s="2">
        <v>24655258</v>
      </c>
      <c r="AB31" s="2">
        <v>7436238</v>
      </c>
    </row>
    <row r="32" spans="1:28" x14ac:dyDescent="0.25">
      <c r="A32" s="2">
        <v>6001</v>
      </c>
      <c r="B32" s="2">
        <v>106160303</v>
      </c>
      <c r="C32" s="2" t="s">
        <v>1319</v>
      </c>
      <c r="D32" s="2">
        <v>2019</v>
      </c>
      <c r="E32" s="2" t="s">
        <v>662</v>
      </c>
      <c r="F32" s="2">
        <v>6</v>
      </c>
      <c r="G32" s="2">
        <v>1</v>
      </c>
      <c r="H32" s="2">
        <v>5912081</v>
      </c>
      <c r="K32" s="2">
        <v>674108.18</v>
      </c>
      <c r="N32" s="2">
        <v>151489</v>
      </c>
      <c r="T32" s="2">
        <v>6737678</v>
      </c>
      <c r="W32" s="2">
        <v>9681709.6400000006</v>
      </c>
      <c r="X32" s="2">
        <v>69.591819763183594</v>
      </c>
      <c r="Y32" s="2">
        <v>15455855.9</v>
      </c>
      <c r="Z32" s="2">
        <v>43.593044281005859</v>
      </c>
    </row>
    <row r="33" spans="1:28" x14ac:dyDescent="0.25">
      <c r="A33" s="2">
        <v>6002</v>
      </c>
      <c r="B33" s="2">
        <v>106160303</v>
      </c>
      <c r="C33" s="2" t="s">
        <v>1319</v>
      </c>
      <c r="D33" s="2">
        <v>2020</v>
      </c>
      <c r="E33" s="2" t="s">
        <v>662</v>
      </c>
      <c r="F33" s="2">
        <v>6</v>
      </c>
      <c r="G33" s="2">
        <v>2</v>
      </c>
      <c r="H33" s="2">
        <v>5941858</v>
      </c>
      <c r="I33" s="2">
        <v>29777</v>
      </c>
      <c r="J33" s="2">
        <v>0.50366359949111938</v>
      </c>
      <c r="K33" s="2">
        <v>687345.35</v>
      </c>
      <c r="L33" s="2">
        <v>13237.169921875</v>
      </c>
      <c r="M33" s="2">
        <v>1.9636566638946533</v>
      </c>
      <c r="N33" s="2">
        <v>151489</v>
      </c>
      <c r="O33" s="2">
        <v>0</v>
      </c>
      <c r="P33" s="2">
        <v>0</v>
      </c>
      <c r="T33" s="2">
        <v>6780692.5</v>
      </c>
      <c r="U33" s="2">
        <v>43014.5</v>
      </c>
      <c r="V33" s="2">
        <v>0.63841724395751953</v>
      </c>
      <c r="W33" s="2">
        <v>9636645.7700000014</v>
      </c>
      <c r="X33" s="2">
        <v>70.363616943359375</v>
      </c>
      <c r="Y33" s="2">
        <v>15273175.350000001</v>
      </c>
      <c r="Z33" s="2">
        <v>44.396087646484375</v>
      </c>
    </row>
    <row r="34" spans="1:28" x14ac:dyDescent="0.25">
      <c r="A34" s="2">
        <v>6003</v>
      </c>
      <c r="B34" s="2">
        <v>106160303</v>
      </c>
      <c r="C34" s="2" t="s">
        <v>1319</v>
      </c>
      <c r="D34" s="2">
        <v>2021</v>
      </c>
      <c r="E34" s="2" t="s">
        <v>662</v>
      </c>
      <c r="F34" s="2">
        <v>6</v>
      </c>
      <c r="G34" s="2">
        <v>3</v>
      </c>
      <c r="H34" s="2">
        <v>5941856</v>
      </c>
      <c r="I34" s="2">
        <v>-2</v>
      </c>
      <c r="J34" s="2">
        <v>-3.365950396982953E-5</v>
      </c>
      <c r="K34" s="2">
        <v>687328.97</v>
      </c>
      <c r="L34" s="2">
        <v>-16.379999160766602</v>
      </c>
      <c r="M34" s="2">
        <v>-2.3830814752727747E-3</v>
      </c>
      <c r="N34" s="2">
        <v>151489</v>
      </c>
      <c r="O34" s="2">
        <v>0</v>
      </c>
      <c r="P34" s="2">
        <v>0</v>
      </c>
      <c r="T34" s="2">
        <v>6780674</v>
      </c>
      <c r="U34" s="2">
        <v>-18.5</v>
      </c>
      <c r="V34" s="2">
        <v>-2.7283348026685417E-4</v>
      </c>
      <c r="W34" s="2">
        <v>9654963.4299999978</v>
      </c>
      <c r="X34" s="2">
        <v>70.229927062988281</v>
      </c>
      <c r="Y34" s="2">
        <v>15097281.879999997</v>
      </c>
      <c r="Z34" s="2">
        <v>44.913211822509766</v>
      </c>
    </row>
    <row r="35" spans="1:28" x14ac:dyDescent="0.25">
      <c r="A35" s="2">
        <v>6004</v>
      </c>
      <c r="B35" s="2">
        <v>106160303</v>
      </c>
      <c r="C35" s="2" t="s">
        <v>1319</v>
      </c>
      <c r="D35" s="2">
        <v>2022</v>
      </c>
      <c r="E35" s="2" t="s">
        <v>662</v>
      </c>
      <c r="F35" s="2">
        <v>6</v>
      </c>
      <c r="G35" s="2">
        <v>4</v>
      </c>
      <c r="H35" s="2">
        <v>5993199</v>
      </c>
      <c r="I35" s="2">
        <v>51343</v>
      </c>
      <c r="J35" s="2">
        <v>0.86409026384353638</v>
      </c>
      <c r="K35" s="2">
        <v>709634.81</v>
      </c>
      <c r="L35" s="2">
        <v>22305.83984375</v>
      </c>
      <c r="M35" s="2">
        <v>3.245293140411377</v>
      </c>
      <c r="N35" s="2">
        <v>151489</v>
      </c>
      <c r="O35" s="2">
        <v>0</v>
      </c>
      <c r="P35" s="2">
        <v>0</v>
      </c>
      <c r="T35" s="2">
        <v>6854323</v>
      </c>
      <c r="U35" s="2">
        <v>73649</v>
      </c>
      <c r="V35" s="2">
        <v>1.08616042137146</v>
      </c>
      <c r="W35" s="2">
        <v>9668389.7100000009</v>
      </c>
      <c r="X35" s="2">
        <v>70.894149780273438</v>
      </c>
      <c r="Y35" s="2">
        <v>15836251.470000001</v>
      </c>
      <c r="Z35" s="2">
        <v>43.282482147216797</v>
      </c>
    </row>
    <row r="36" spans="1:28" x14ac:dyDescent="0.25">
      <c r="A36" s="2">
        <v>6005</v>
      </c>
      <c r="B36" s="2">
        <v>106160303</v>
      </c>
      <c r="C36" s="2" t="s">
        <v>1319</v>
      </c>
      <c r="D36" s="2">
        <v>2023</v>
      </c>
      <c r="E36" s="2" t="s">
        <v>662</v>
      </c>
      <c r="F36" s="2">
        <v>6</v>
      </c>
      <c r="G36" s="2">
        <v>5</v>
      </c>
      <c r="H36" s="2">
        <v>6128701.5700000003</v>
      </c>
      <c r="I36" s="2">
        <v>135502.5625</v>
      </c>
      <c r="J36" s="2">
        <v>2.2609388828277588</v>
      </c>
      <c r="K36" s="2">
        <v>741918.73</v>
      </c>
      <c r="L36" s="2">
        <v>32283.919921875</v>
      </c>
      <c r="M36" s="2">
        <v>4.5493707656860352</v>
      </c>
      <c r="N36" s="2">
        <v>151489</v>
      </c>
      <c r="O36" s="2">
        <v>0</v>
      </c>
      <c r="P36" s="2">
        <v>0</v>
      </c>
      <c r="T36" s="2">
        <v>7022109</v>
      </c>
      <c r="U36" s="2">
        <v>167786</v>
      </c>
      <c r="V36" s="2">
        <v>2.4478857517242432</v>
      </c>
      <c r="X36" s="2">
        <v>69.285392761230469</v>
      </c>
      <c r="Z36" s="2">
        <v>44.513938903808594</v>
      </c>
      <c r="AA36" s="2">
        <v>15775079</v>
      </c>
      <c r="AB36" s="2">
        <v>10135050</v>
      </c>
    </row>
    <row r="37" spans="1:28" x14ac:dyDescent="0.25">
      <c r="A37" s="2">
        <v>6006</v>
      </c>
      <c r="B37" s="2">
        <v>106160303</v>
      </c>
      <c r="C37" s="2" t="s">
        <v>1319</v>
      </c>
      <c r="D37" s="2">
        <v>2024</v>
      </c>
      <c r="E37" s="2" t="s">
        <v>662</v>
      </c>
      <c r="F37" s="2">
        <v>6</v>
      </c>
      <c r="G37" s="2">
        <v>6</v>
      </c>
      <c r="H37" s="2">
        <v>6267531</v>
      </c>
      <c r="I37" s="2">
        <v>138829.4375</v>
      </c>
      <c r="J37" s="2">
        <v>2.2652339935302734</v>
      </c>
      <c r="K37" s="2">
        <v>768312</v>
      </c>
      <c r="L37" s="2">
        <v>26393.26953125</v>
      </c>
      <c r="M37" s="2">
        <v>3.55743408203125</v>
      </c>
      <c r="N37" s="2">
        <v>151489</v>
      </c>
      <c r="O37" s="2">
        <v>0</v>
      </c>
      <c r="P37" s="2">
        <v>0</v>
      </c>
      <c r="T37" s="2">
        <v>7187332</v>
      </c>
      <c r="U37" s="2">
        <v>165223</v>
      </c>
      <c r="V37" s="2">
        <v>2.3528971672058105</v>
      </c>
      <c r="X37" s="2">
        <v>68.705390930175781</v>
      </c>
      <c r="Z37" s="2">
        <v>46.034618377685547</v>
      </c>
      <c r="AA37" s="2">
        <v>15612885</v>
      </c>
      <c r="AB37" s="2">
        <v>10461089</v>
      </c>
    </row>
    <row r="38" spans="1:28" x14ac:dyDescent="0.25">
      <c r="A38" s="2">
        <v>7001</v>
      </c>
      <c r="B38" s="2">
        <v>121390302</v>
      </c>
      <c r="C38" s="2" t="s">
        <v>1320</v>
      </c>
      <c r="D38" s="2">
        <v>2019</v>
      </c>
      <c r="E38" s="2" t="s">
        <v>662</v>
      </c>
      <c r="F38" s="2">
        <v>7</v>
      </c>
      <c r="G38" s="2">
        <v>1</v>
      </c>
      <c r="H38" s="2">
        <v>114724984</v>
      </c>
      <c r="K38" s="2">
        <v>11073763</v>
      </c>
      <c r="N38" s="2">
        <v>3914767</v>
      </c>
      <c r="T38" s="2">
        <v>129713512</v>
      </c>
      <c r="W38" s="2">
        <v>192070693</v>
      </c>
      <c r="X38" s="2">
        <v>67.534255981445313</v>
      </c>
      <c r="Y38" s="2">
        <v>331049555</v>
      </c>
      <c r="Z38" s="2">
        <v>39.182506561279297</v>
      </c>
    </row>
    <row r="39" spans="1:28" x14ac:dyDescent="0.25">
      <c r="A39" s="2">
        <v>7002</v>
      </c>
      <c r="B39" s="2">
        <v>121390302</v>
      </c>
      <c r="C39" s="2" t="s">
        <v>1320</v>
      </c>
      <c r="D39" s="2">
        <v>2020</v>
      </c>
      <c r="E39" s="2" t="s">
        <v>662</v>
      </c>
      <c r="F39" s="2">
        <v>7</v>
      </c>
      <c r="G39" s="2">
        <v>2</v>
      </c>
      <c r="H39" s="2">
        <v>120844512</v>
      </c>
      <c r="I39" s="2">
        <v>6119528</v>
      </c>
      <c r="J39" s="2">
        <v>5.3340849876403809</v>
      </c>
      <c r="K39" s="2">
        <v>12012023</v>
      </c>
      <c r="L39" s="2">
        <v>938260</v>
      </c>
      <c r="M39" s="2">
        <v>8.4728202819824219</v>
      </c>
      <c r="N39" s="2">
        <v>3926527</v>
      </c>
      <c r="O39" s="2">
        <v>11760</v>
      </c>
      <c r="P39" s="2">
        <v>0.30040103197097778</v>
      </c>
      <c r="T39" s="2">
        <v>136783056</v>
      </c>
      <c r="U39" s="2">
        <v>7069544</v>
      </c>
      <c r="V39" s="2">
        <v>5.4501214027404785</v>
      </c>
      <c r="W39" s="2">
        <v>202034541</v>
      </c>
      <c r="X39" s="2">
        <v>67.702804565429688</v>
      </c>
      <c r="Y39" s="2">
        <v>331930001</v>
      </c>
      <c r="Z39" s="2">
        <v>41.208404541015625</v>
      </c>
    </row>
    <row r="40" spans="1:28" x14ac:dyDescent="0.25">
      <c r="A40" s="2">
        <v>7003</v>
      </c>
      <c r="B40" s="2">
        <v>121390302</v>
      </c>
      <c r="C40" s="2" t="s">
        <v>1320</v>
      </c>
      <c r="D40" s="2">
        <v>2021</v>
      </c>
      <c r="E40" s="2" t="s">
        <v>662</v>
      </c>
      <c r="F40" s="2">
        <v>7</v>
      </c>
      <c r="G40" s="2">
        <v>3</v>
      </c>
      <c r="H40" s="2">
        <v>120842056</v>
      </c>
      <c r="I40" s="2">
        <v>-2456</v>
      </c>
      <c r="J40" s="2">
        <v>-2.0323637872934341E-3</v>
      </c>
      <c r="K40" s="2">
        <v>12011130</v>
      </c>
      <c r="L40" s="2">
        <v>-893</v>
      </c>
      <c r="M40" s="2">
        <v>-7.4342181906104088E-3</v>
      </c>
      <c r="N40" s="2">
        <v>13914767</v>
      </c>
      <c r="O40" s="2">
        <v>9988240</v>
      </c>
      <c r="P40" s="2">
        <v>254.37849426269531</v>
      </c>
      <c r="T40" s="2">
        <v>146767952</v>
      </c>
      <c r="U40" s="2">
        <v>9984896</v>
      </c>
      <c r="V40" s="2">
        <v>7.2998046875</v>
      </c>
      <c r="W40" s="2">
        <v>201711736</v>
      </c>
      <c r="X40" s="2">
        <v>72.761238098144531</v>
      </c>
      <c r="Y40" s="2">
        <v>350131828</v>
      </c>
      <c r="Z40" s="2">
        <v>41.917911529541016</v>
      </c>
    </row>
    <row r="41" spans="1:28" x14ac:dyDescent="0.25">
      <c r="A41" s="2">
        <v>7004</v>
      </c>
      <c r="B41" s="2">
        <v>121390302</v>
      </c>
      <c r="C41" s="2" t="s">
        <v>1320</v>
      </c>
      <c r="D41" s="2">
        <v>2022</v>
      </c>
      <c r="E41" s="2" t="s">
        <v>662</v>
      </c>
      <c r="F41" s="2">
        <v>7</v>
      </c>
      <c r="G41" s="2">
        <v>4</v>
      </c>
      <c r="H41" s="2">
        <v>136813264</v>
      </c>
      <c r="I41" s="2">
        <v>15971208</v>
      </c>
      <c r="J41" s="2">
        <v>13.216597557067871</v>
      </c>
      <c r="K41" s="2">
        <v>12694577</v>
      </c>
      <c r="L41" s="2">
        <v>683447</v>
      </c>
      <c r="M41" s="2">
        <v>5.6901140213012695</v>
      </c>
      <c r="N41" s="2">
        <v>13914767</v>
      </c>
      <c r="O41" s="2">
        <v>0</v>
      </c>
      <c r="P41" s="2">
        <v>0</v>
      </c>
      <c r="T41" s="2">
        <v>163422608</v>
      </c>
      <c r="U41" s="2">
        <v>16654656</v>
      </c>
      <c r="V41" s="2">
        <v>11.347610473632813</v>
      </c>
      <c r="W41" s="2">
        <v>217284526</v>
      </c>
      <c r="X41" s="2">
        <v>75.211341857910156</v>
      </c>
      <c r="Y41" s="2">
        <v>401820381</v>
      </c>
      <c r="Z41" s="2">
        <v>40.670562744140625</v>
      </c>
    </row>
    <row r="42" spans="1:28" x14ac:dyDescent="0.25">
      <c r="A42" s="2">
        <v>7005</v>
      </c>
      <c r="B42" s="2">
        <v>121390302</v>
      </c>
      <c r="C42" s="2" t="s">
        <v>1320</v>
      </c>
      <c r="D42" s="2">
        <v>2023</v>
      </c>
      <c r="E42" s="2" t="s">
        <v>662</v>
      </c>
      <c r="F42" s="2">
        <v>7</v>
      </c>
      <c r="G42" s="2">
        <v>5</v>
      </c>
      <c r="H42" s="2">
        <v>172404127.81999999</v>
      </c>
      <c r="I42" s="2">
        <v>35590864</v>
      </c>
      <c r="J42" s="2">
        <v>26.014190673828125</v>
      </c>
      <c r="K42" s="2">
        <v>14847458.85</v>
      </c>
      <c r="L42" s="2">
        <v>2152881.75</v>
      </c>
      <c r="M42" s="2">
        <v>16.959066390991211</v>
      </c>
      <c r="N42" s="2">
        <v>13914767</v>
      </c>
      <c r="O42" s="2">
        <v>0</v>
      </c>
      <c r="P42" s="2">
        <v>0</v>
      </c>
      <c r="T42" s="2">
        <v>201166352</v>
      </c>
      <c r="U42" s="2">
        <v>37743744</v>
      </c>
      <c r="V42" s="2">
        <v>23.095790863037109</v>
      </c>
      <c r="X42" s="2">
        <v>80.497413635253906</v>
      </c>
      <c r="Z42" s="2">
        <v>50.852653503417969</v>
      </c>
      <c r="AA42" s="2">
        <v>395586733</v>
      </c>
      <c r="AB42" s="2">
        <v>249904112</v>
      </c>
    </row>
    <row r="43" spans="1:28" x14ac:dyDescent="0.25">
      <c r="A43" s="2">
        <v>7006</v>
      </c>
      <c r="B43" s="2">
        <v>121390302</v>
      </c>
      <c r="C43" s="2" t="s">
        <v>1320</v>
      </c>
      <c r="D43" s="2">
        <v>2024</v>
      </c>
      <c r="E43" s="2" t="s">
        <v>662</v>
      </c>
      <c r="F43" s="2">
        <v>7</v>
      </c>
      <c r="G43" s="2">
        <v>6</v>
      </c>
      <c r="H43" s="2">
        <v>186924704</v>
      </c>
      <c r="I43" s="2">
        <v>14520576</v>
      </c>
      <c r="J43" s="2">
        <v>8.4224061965942383</v>
      </c>
      <c r="K43" s="2">
        <v>15788964</v>
      </c>
      <c r="L43" s="2">
        <v>941505.125</v>
      </c>
      <c r="M43" s="2">
        <v>6.3411870002746582</v>
      </c>
      <c r="N43" s="2">
        <v>13914767</v>
      </c>
      <c r="O43" s="2">
        <v>0</v>
      </c>
      <c r="P43" s="2">
        <v>0</v>
      </c>
      <c r="T43" s="2">
        <v>216628432</v>
      </c>
      <c r="U43" s="2">
        <v>15462080</v>
      </c>
      <c r="V43" s="2">
        <v>7.686215877532959</v>
      </c>
      <c r="X43" s="2">
        <v>77.777458190917969</v>
      </c>
      <c r="Z43" s="2">
        <v>46.636905670166016</v>
      </c>
      <c r="AA43" s="2">
        <v>464500000</v>
      </c>
      <c r="AB43" s="2">
        <v>278523407</v>
      </c>
    </row>
    <row r="44" spans="1:28" x14ac:dyDescent="0.25">
      <c r="A44" s="2">
        <v>8001</v>
      </c>
      <c r="B44" s="2">
        <v>108070502</v>
      </c>
      <c r="C44" s="2" t="s">
        <v>1321</v>
      </c>
      <c r="D44" s="2">
        <v>2019</v>
      </c>
      <c r="E44" s="2" t="s">
        <v>662</v>
      </c>
      <c r="F44" s="2">
        <v>8</v>
      </c>
      <c r="G44" s="2">
        <v>1</v>
      </c>
      <c r="H44" s="2">
        <v>39680332</v>
      </c>
      <c r="K44" s="2">
        <v>5430988.1799999997</v>
      </c>
      <c r="N44" s="2">
        <v>1485051</v>
      </c>
      <c r="Q44" s="2">
        <v>28737.24</v>
      </c>
      <c r="T44" s="2">
        <v>46625108</v>
      </c>
      <c r="W44" s="2">
        <v>66806640.759999998</v>
      </c>
      <c r="X44" s="2">
        <v>69.791130065917969</v>
      </c>
      <c r="Y44" s="2">
        <v>104171589.81999999</v>
      </c>
      <c r="Z44" s="2">
        <v>44.757987976074219</v>
      </c>
    </row>
    <row r="45" spans="1:28" x14ac:dyDescent="0.25">
      <c r="A45" s="2">
        <v>8002</v>
      </c>
      <c r="B45" s="2">
        <v>108070502</v>
      </c>
      <c r="C45" s="2" t="s">
        <v>1321</v>
      </c>
      <c r="D45" s="2">
        <v>2020</v>
      </c>
      <c r="E45" s="2" t="s">
        <v>662</v>
      </c>
      <c r="F45" s="2">
        <v>8</v>
      </c>
      <c r="G45" s="2">
        <v>2</v>
      </c>
      <c r="H45" s="2">
        <v>40260976</v>
      </c>
      <c r="I45" s="2">
        <v>580644</v>
      </c>
      <c r="J45" s="2">
        <v>1.4633042812347412</v>
      </c>
      <c r="K45" s="2">
        <v>5603790.5599999996</v>
      </c>
      <c r="L45" s="2">
        <v>172802.375</v>
      </c>
      <c r="M45" s="2">
        <v>3.1817853450775146</v>
      </c>
      <c r="N45" s="2">
        <v>1485051</v>
      </c>
      <c r="O45" s="2">
        <v>0</v>
      </c>
      <c r="P45" s="2">
        <v>0</v>
      </c>
      <c r="Q45" s="2">
        <v>39391.74</v>
      </c>
      <c r="R45" s="2">
        <v>10654.5</v>
      </c>
      <c r="S45" s="2">
        <v>37.075584411621094</v>
      </c>
      <c r="T45" s="2">
        <v>47389212</v>
      </c>
      <c r="U45" s="2">
        <v>764104</v>
      </c>
      <c r="V45" s="2">
        <v>1.6388251781463623</v>
      </c>
      <c r="W45" s="2">
        <v>69251188.040000007</v>
      </c>
      <c r="X45" s="2">
        <v>68.430900573730469</v>
      </c>
      <c r="Y45" s="2">
        <v>105556412.51000001</v>
      </c>
      <c r="Z45" s="2">
        <v>44.894680023193359</v>
      </c>
    </row>
    <row r="46" spans="1:28" x14ac:dyDescent="0.25">
      <c r="A46" s="2">
        <v>8003</v>
      </c>
      <c r="B46" s="2">
        <v>108070502</v>
      </c>
      <c r="C46" s="2" t="s">
        <v>1321</v>
      </c>
      <c r="D46" s="2">
        <v>2021</v>
      </c>
      <c r="E46" s="2" t="s">
        <v>662</v>
      </c>
      <c r="F46" s="2">
        <v>8</v>
      </c>
      <c r="G46" s="2">
        <v>3</v>
      </c>
      <c r="H46" s="2">
        <v>40260944</v>
      </c>
      <c r="I46" s="2">
        <v>-32</v>
      </c>
      <c r="J46" s="2">
        <v>-7.9481433203909546E-5</v>
      </c>
      <c r="K46" s="2">
        <v>5603634.1399999997</v>
      </c>
      <c r="L46" s="2">
        <v>-156.41999816894531</v>
      </c>
      <c r="M46" s="2">
        <v>-2.7913248632103205E-3</v>
      </c>
      <c r="N46" s="2">
        <v>1485051</v>
      </c>
      <c r="O46" s="2">
        <v>0</v>
      </c>
      <c r="P46" s="2">
        <v>0</v>
      </c>
      <c r="Q46" s="2">
        <v>25373.68</v>
      </c>
      <c r="R46" s="2">
        <v>-14018.0595703125</v>
      </c>
      <c r="S46" s="2">
        <v>-35.586292266845703</v>
      </c>
      <c r="T46" s="2">
        <v>47375004</v>
      </c>
      <c r="U46" s="2">
        <v>-14208</v>
      </c>
      <c r="V46" s="2">
        <v>-2.9981506988406181E-2</v>
      </c>
      <c r="W46" s="2">
        <v>68690301.300000012</v>
      </c>
      <c r="X46" s="2">
        <v>68.968986511230469</v>
      </c>
      <c r="Y46" s="2">
        <v>110117255.64000002</v>
      </c>
      <c r="Z46" s="2">
        <v>43.022323608398438</v>
      </c>
    </row>
    <row r="47" spans="1:28" x14ac:dyDescent="0.25">
      <c r="A47" s="2">
        <v>8004</v>
      </c>
      <c r="B47" s="2">
        <v>108070502</v>
      </c>
      <c r="C47" s="2" t="s">
        <v>1321</v>
      </c>
      <c r="D47" s="2">
        <v>2022</v>
      </c>
      <c r="E47" s="2" t="s">
        <v>662</v>
      </c>
      <c r="F47" s="2">
        <v>8</v>
      </c>
      <c r="G47" s="2">
        <v>4</v>
      </c>
      <c r="H47" s="2">
        <v>41800628</v>
      </c>
      <c r="I47" s="2">
        <v>1539684</v>
      </c>
      <c r="J47" s="2">
        <v>3.8242621421813965</v>
      </c>
      <c r="K47" s="2">
        <v>5806048.1399999997</v>
      </c>
      <c r="L47" s="2">
        <v>202414</v>
      </c>
      <c r="M47" s="2">
        <v>3.6121916770935059</v>
      </c>
      <c r="N47" s="2">
        <v>1485051</v>
      </c>
      <c r="O47" s="2">
        <v>0</v>
      </c>
      <c r="P47" s="2">
        <v>0</v>
      </c>
      <c r="T47" s="2">
        <v>49091728</v>
      </c>
      <c r="U47" s="2">
        <v>1716724</v>
      </c>
      <c r="V47" s="2">
        <v>3.6236915588378906</v>
      </c>
      <c r="W47" s="2">
        <v>70618330.409999996</v>
      </c>
      <c r="X47" s="2">
        <v>69.516975402832031</v>
      </c>
      <c r="Y47" s="2">
        <v>198845007.63999999</v>
      </c>
      <c r="Z47" s="2">
        <v>24.688438415527344</v>
      </c>
    </row>
    <row r="48" spans="1:28" x14ac:dyDescent="0.25">
      <c r="A48" s="2">
        <v>8005</v>
      </c>
      <c r="B48" s="2">
        <v>108070502</v>
      </c>
      <c r="C48" s="2" t="s">
        <v>1321</v>
      </c>
      <c r="D48" s="2">
        <v>2023</v>
      </c>
      <c r="E48" s="2" t="s">
        <v>662</v>
      </c>
      <c r="F48" s="2">
        <v>8</v>
      </c>
      <c r="G48" s="2">
        <v>5</v>
      </c>
      <c r="H48" s="2">
        <v>46096205.890000001</v>
      </c>
      <c r="I48" s="2">
        <v>4295578</v>
      </c>
      <c r="J48" s="2">
        <v>10.276348114013672</v>
      </c>
      <c r="K48" s="2">
        <v>6187631.8200000003</v>
      </c>
      <c r="L48" s="2">
        <v>381583.6875</v>
      </c>
      <c r="M48" s="2">
        <v>6.5721755027770996</v>
      </c>
      <c r="N48" s="2">
        <v>1485051</v>
      </c>
      <c r="O48" s="2">
        <v>0</v>
      </c>
      <c r="P48" s="2">
        <v>0</v>
      </c>
      <c r="T48" s="2">
        <v>53768888</v>
      </c>
      <c r="U48" s="2">
        <v>4677160</v>
      </c>
      <c r="V48" s="2">
        <v>9.5273895263671875</v>
      </c>
      <c r="X48" s="2">
        <v>73.764892578125</v>
      </c>
      <c r="Z48" s="2">
        <v>45.498584747314453</v>
      </c>
      <c r="AA48" s="2">
        <v>118177052</v>
      </c>
      <c r="AB48" s="2">
        <v>72892246</v>
      </c>
    </row>
    <row r="49" spans="1:28" x14ac:dyDescent="0.25">
      <c r="A49" s="2">
        <v>8006</v>
      </c>
      <c r="B49" s="2">
        <v>108070502</v>
      </c>
      <c r="C49" s="2" t="s">
        <v>1321</v>
      </c>
      <c r="D49" s="2">
        <v>2024</v>
      </c>
      <c r="E49" s="2" t="s">
        <v>662</v>
      </c>
      <c r="F49" s="2">
        <v>8</v>
      </c>
      <c r="G49" s="2">
        <v>6</v>
      </c>
      <c r="H49" s="2">
        <v>48211372</v>
      </c>
      <c r="I49" s="2">
        <v>2115166</v>
      </c>
      <c r="J49" s="2">
        <v>4.5885906219482422</v>
      </c>
      <c r="K49" s="2">
        <v>6409626</v>
      </c>
      <c r="L49" s="2">
        <v>221994.1875</v>
      </c>
      <c r="M49" s="2">
        <v>3.5877082347869873</v>
      </c>
      <c r="N49" s="2">
        <v>1485051</v>
      </c>
      <c r="O49" s="2">
        <v>0</v>
      </c>
      <c r="P49" s="2">
        <v>0</v>
      </c>
      <c r="T49" s="2">
        <v>56106052</v>
      </c>
      <c r="U49" s="2">
        <v>2337164</v>
      </c>
      <c r="V49" s="2">
        <v>4.346684455871582</v>
      </c>
      <c r="X49" s="2">
        <v>71.070220947265625</v>
      </c>
      <c r="Z49" s="2">
        <v>43.930500030517578</v>
      </c>
      <c r="AA49" s="2">
        <v>127715487</v>
      </c>
      <c r="AB49" s="2">
        <v>78944534</v>
      </c>
    </row>
    <row r="50" spans="1:28" x14ac:dyDescent="0.25">
      <c r="A50" s="2">
        <v>9001</v>
      </c>
      <c r="B50" s="2">
        <v>127040703</v>
      </c>
      <c r="C50" s="2" t="s">
        <v>1322</v>
      </c>
      <c r="D50" s="2">
        <v>2019</v>
      </c>
      <c r="E50" s="2" t="s">
        <v>662</v>
      </c>
      <c r="F50" s="2">
        <v>9</v>
      </c>
      <c r="G50" s="2">
        <v>1</v>
      </c>
      <c r="H50" s="2">
        <v>10912890</v>
      </c>
      <c r="K50" s="2">
        <v>2138807.66</v>
      </c>
      <c r="N50" s="2">
        <v>422955</v>
      </c>
      <c r="T50" s="2">
        <v>13474653</v>
      </c>
      <c r="W50" s="2">
        <v>20601279.750000004</v>
      </c>
      <c r="X50" s="2">
        <v>65.406875610351563</v>
      </c>
      <c r="Y50" s="2">
        <v>48953696.410000004</v>
      </c>
      <c r="Z50" s="2">
        <v>27.525302886962891</v>
      </c>
    </row>
    <row r="51" spans="1:28" x14ac:dyDescent="0.25">
      <c r="A51" s="2">
        <v>9002</v>
      </c>
      <c r="B51" s="2">
        <v>127040703</v>
      </c>
      <c r="C51" s="2" t="s">
        <v>1322</v>
      </c>
      <c r="D51" s="2">
        <v>2020</v>
      </c>
      <c r="E51" s="2" t="s">
        <v>662</v>
      </c>
      <c r="F51" s="2">
        <v>9</v>
      </c>
      <c r="G51" s="2">
        <v>2</v>
      </c>
      <c r="H51" s="2">
        <v>10975646</v>
      </c>
      <c r="I51" s="2">
        <v>62756</v>
      </c>
      <c r="J51" s="2">
        <v>0.57506304979324341</v>
      </c>
      <c r="K51" s="2">
        <v>2241938.83</v>
      </c>
      <c r="L51" s="2">
        <v>103131.171875</v>
      </c>
      <c r="M51" s="2">
        <v>4.8219003677368164</v>
      </c>
      <c r="N51" s="2">
        <v>422955</v>
      </c>
      <c r="O51" s="2">
        <v>0</v>
      </c>
      <c r="P51" s="2">
        <v>0</v>
      </c>
      <c r="T51" s="2">
        <v>13640540</v>
      </c>
      <c r="U51" s="2">
        <v>165887</v>
      </c>
      <c r="V51" s="2">
        <v>1.2311040163040161</v>
      </c>
      <c r="W51" s="2">
        <v>21193211.23</v>
      </c>
      <c r="X51" s="2">
        <v>64.362777709960938</v>
      </c>
      <c r="Y51" s="2">
        <v>50874465.960000001</v>
      </c>
      <c r="Z51" s="2">
        <v>26.812152862548828</v>
      </c>
    </row>
    <row r="52" spans="1:28" x14ac:dyDescent="0.25">
      <c r="A52" s="2">
        <v>9003</v>
      </c>
      <c r="B52" s="2">
        <v>127040703</v>
      </c>
      <c r="C52" s="2" t="s">
        <v>1322</v>
      </c>
      <c r="D52" s="2">
        <v>2021</v>
      </c>
      <c r="E52" s="2" t="s">
        <v>662</v>
      </c>
      <c r="F52" s="2">
        <v>9</v>
      </c>
      <c r="G52" s="2">
        <v>3</v>
      </c>
      <c r="H52" s="2">
        <v>10975639</v>
      </c>
      <c r="I52" s="2">
        <v>-7</v>
      </c>
      <c r="J52" s="2">
        <v>-6.3777566538192332E-5</v>
      </c>
      <c r="K52" s="2">
        <v>2241851.79</v>
      </c>
      <c r="L52" s="2">
        <v>-87.040000915527344</v>
      </c>
      <c r="M52" s="2">
        <v>-3.8823538925498724E-3</v>
      </c>
      <c r="N52" s="2">
        <v>422955</v>
      </c>
      <c r="O52" s="2">
        <v>0</v>
      </c>
      <c r="P52" s="2">
        <v>0</v>
      </c>
      <c r="T52" s="2">
        <v>13640446</v>
      </c>
      <c r="U52" s="2">
        <v>-94</v>
      </c>
      <c r="V52" s="2">
        <v>-6.8912230199202895E-4</v>
      </c>
      <c r="W52" s="2">
        <v>20994673.489999998</v>
      </c>
      <c r="X52" s="2">
        <v>64.970985412597656</v>
      </c>
      <c r="Y52" s="2">
        <v>49188642.979999997</v>
      </c>
      <c r="Z52" s="2">
        <v>27.730884552001953</v>
      </c>
    </row>
    <row r="53" spans="1:28" x14ac:dyDescent="0.25">
      <c r="A53" s="2">
        <v>9004</v>
      </c>
      <c r="B53" s="2">
        <v>127040703</v>
      </c>
      <c r="C53" s="2" t="s">
        <v>1322</v>
      </c>
      <c r="D53" s="2">
        <v>2022</v>
      </c>
      <c r="E53" s="2" t="s">
        <v>662</v>
      </c>
      <c r="F53" s="2">
        <v>9</v>
      </c>
      <c r="G53" s="2">
        <v>4</v>
      </c>
      <c r="H53" s="2">
        <v>11258270</v>
      </c>
      <c r="I53" s="2">
        <v>282631</v>
      </c>
      <c r="J53" s="2">
        <v>2.575075626373291</v>
      </c>
      <c r="K53" s="2">
        <v>2379215</v>
      </c>
      <c r="L53" s="2">
        <v>137363.203125</v>
      </c>
      <c r="M53" s="2">
        <v>6.127220630645752</v>
      </c>
      <c r="N53" s="2">
        <v>422955</v>
      </c>
      <c r="O53" s="2">
        <v>0</v>
      </c>
      <c r="P53" s="2">
        <v>0</v>
      </c>
      <c r="T53" s="2">
        <v>14060440</v>
      </c>
      <c r="U53" s="2">
        <v>419994</v>
      </c>
      <c r="V53" s="2">
        <v>3.0790343284606934</v>
      </c>
      <c r="W53" s="2">
        <v>21523810.73</v>
      </c>
      <c r="X53" s="2">
        <v>65.325050354003906</v>
      </c>
      <c r="Y53" s="2">
        <v>52921610.850000001</v>
      </c>
      <c r="Z53" s="2">
        <v>26.568428039550781</v>
      </c>
    </row>
    <row r="54" spans="1:28" x14ac:dyDescent="0.25">
      <c r="A54" s="2">
        <v>9005</v>
      </c>
      <c r="B54" s="2">
        <v>127040703</v>
      </c>
      <c r="C54" s="2" t="s">
        <v>1322</v>
      </c>
      <c r="D54" s="2">
        <v>2023</v>
      </c>
      <c r="E54" s="2" t="s">
        <v>662</v>
      </c>
      <c r="F54" s="2">
        <v>9</v>
      </c>
      <c r="G54" s="2">
        <v>5</v>
      </c>
      <c r="H54" s="2">
        <v>11968936.07</v>
      </c>
      <c r="I54" s="2">
        <v>710666.0625</v>
      </c>
      <c r="J54" s="2">
        <v>6.3123912811279297</v>
      </c>
      <c r="K54" s="2">
        <v>2591826.1</v>
      </c>
      <c r="L54" s="2">
        <v>212611.09375</v>
      </c>
      <c r="M54" s="2">
        <v>8.9361867904663086</v>
      </c>
      <c r="N54" s="2">
        <v>422955</v>
      </c>
      <c r="O54" s="2">
        <v>0</v>
      </c>
      <c r="P54" s="2">
        <v>0</v>
      </c>
      <c r="T54" s="2">
        <v>14983717</v>
      </c>
      <c r="U54" s="2">
        <v>923277</v>
      </c>
      <c r="V54" s="2">
        <v>6.5664873123168945</v>
      </c>
      <c r="X54" s="2">
        <v>69.740318298339844</v>
      </c>
      <c r="Z54" s="2">
        <v>28.273542404174805</v>
      </c>
      <c r="AA54" s="2">
        <v>52995542</v>
      </c>
      <c r="AB54" s="2">
        <v>21485013</v>
      </c>
    </row>
    <row r="55" spans="1:28" x14ac:dyDescent="0.25">
      <c r="A55" s="2">
        <v>9006</v>
      </c>
      <c r="B55" s="2">
        <v>127040703</v>
      </c>
      <c r="C55" s="2" t="s">
        <v>1322</v>
      </c>
      <c r="D55" s="2">
        <v>2024</v>
      </c>
      <c r="E55" s="2" t="s">
        <v>662</v>
      </c>
      <c r="F55" s="2">
        <v>9</v>
      </c>
      <c r="G55" s="2">
        <v>6</v>
      </c>
      <c r="H55" s="2">
        <v>12671783</v>
      </c>
      <c r="I55" s="2">
        <v>702846.9375</v>
      </c>
      <c r="J55" s="2">
        <v>5.8722591400146484</v>
      </c>
      <c r="K55" s="2">
        <v>2748778</v>
      </c>
      <c r="L55" s="2">
        <v>156951.90625</v>
      </c>
      <c r="M55" s="2">
        <v>6.0556492805480957</v>
      </c>
      <c r="N55" s="2">
        <v>422955</v>
      </c>
      <c r="O55" s="2">
        <v>0</v>
      </c>
      <c r="P55" s="2">
        <v>0</v>
      </c>
      <c r="T55" s="2">
        <v>15843516</v>
      </c>
      <c r="U55" s="2">
        <v>859799</v>
      </c>
      <c r="V55" s="2">
        <v>5.738222599029541</v>
      </c>
      <c r="X55" s="2">
        <v>71.161018371582031</v>
      </c>
      <c r="Z55" s="2">
        <v>30.895477294921875</v>
      </c>
      <c r="AA55" s="2">
        <v>51281021</v>
      </c>
      <c r="AB55" s="2">
        <v>22264320</v>
      </c>
    </row>
    <row r="56" spans="1:28" x14ac:dyDescent="0.25">
      <c r="A56" s="2">
        <v>10001</v>
      </c>
      <c r="B56" s="2">
        <v>113380303</v>
      </c>
      <c r="C56" s="2" t="s">
        <v>1323</v>
      </c>
      <c r="D56" s="2">
        <v>2019</v>
      </c>
      <c r="E56" s="2" t="s">
        <v>662</v>
      </c>
      <c r="F56" s="2">
        <v>10</v>
      </c>
      <c r="G56" s="2">
        <v>1</v>
      </c>
      <c r="H56" s="2">
        <v>4731398.5</v>
      </c>
      <c r="K56" s="2">
        <v>886101.12</v>
      </c>
      <c r="N56" s="2">
        <v>189420</v>
      </c>
      <c r="T56" s="2">
        <v>5806919.5</v>
      </c>
      <c r="W56" s="2">
        <v>8800613.0199999996</v>
      </c>
      <c r="X56" s="2">
        <v>65.983123779296875</v>
      </c>
      <c r="Y56" s="2">
        <v>24752899.559999999</v>
      </c>
      <c r="Z56" s="2">
        <v>23.459552764892578</v>
      </c>
    </row>
    <row r="57" spans="1:28" x14ac:dyDescent="0.25">
      <c r="A57" s="2">
        <v>10002</v>
      </c>
      <c r="B57" s="2">
        <v>113380303</v>
      </c>
      <c r="C57" s="2" t="s">
        <v>1323</v>
      </c>
      <c r="D57" s="2">
        <v>2020</v>
      </c>
      <c r="E57" s="2" t="s">
        <v>662</v>
      </c>
      <c r="F57" s="2">
        <v>10</v>
      </c>
      <c r="G57" s="2">
        <v>2</v>
      </c>
      <c r="H57" s="2">
        <v>4808483</v>
      </c>
      <c r="I57" s="2">
        <v>77084.5</v>
      </c>
      <c r="J57" s="2">
        <v>1.6292117834091187</v>
      </c>
      <c r="K57" s="2">
        <v>913654.17</v>
      </c>
      <c r="L57" s="2">
        <v>27553.05078125</v>
      </c>
      <c r="M57" s="2">
        <v>3.1094701290130615</v>
      </c>
      <c r="N57" s="2">
        <v>189420</v>
      </c>
      <c r="O57" s="2">
        <v>0</v>
      </c>
      <c r="P57" s="2">
        <v>0</v>
      </c>
      <c r="T57" s="2">
        <v>5911557</v>
      </c>
      <c r="U57" s="2">
        <v>104637.5</v>
      </c>
      <c r="V57" s="2">
        <v>1.8019450902938843</v>
      </c>
      <c r="W57" s="2">
        <v>9137974.3499999996</v>
      </c>
      <c r="X57" s="2">
        <v>64.692207336425781</v>
      </c>
      <c r="Y57" s="2">
        <v>25843147.140000001</v>
      </c>
      <c r="Z57" s="2">
        <v>22.874755859375</v>
      </c>
    </row>
    <row r="58" spans="1:28" x14ac:dyDescent="0.25">
      <c r="A58" s="2">
        <v>10003</v>
      </c>
      <c r="B58" s="2">
        <v>113380303</v>
      </c>
      <c r="C58" s="2" t="s">
        <v>1323</v>
      </c>
      <c r="D58" s="2">
        <v>2021</v>
      </c>
      <c r="E58" s="2" t="s">
        <v>662</v>
      </c>
      <c r="F58" s="2">
        <v>10</v>
      </c>
      <c r="G58" s="2">
        <v>3</v>
      </c>
      <c r="H58" s="2">
        <v>4808476.5</v>
      </c>
      <c r="I58" s="2">
        <v>-6.5</v>
      </c>
      <c r="J58" s="2">
        <v>-1.3517776096705347E-4</v>
      </c>
      <c r="K58" s="2">
        <v>913627.55</v>
      </c>
      <c r="L58" s="2">
        <v>-26.620000839233398</v>
      </c>
      <c r="M58" s="2">
        <v>-2.9135751537978649E-3</v>
      </c>
      <c r="N58" s="2">
        <v>189420</v>
      </c>
      <c r="O58" s="2">
        <v>0</v>
      </c>
      <c r="P58" s="2">
        <v>0</v>
      </c>
      <c r="T58" s="2">
        <v>5911524</v>
      </c>
      <c r="U58" s="2">
        <v>-33</v>
      </c>
      <c r="V58" s="2">
        <v>-5.5822858121246099E-4</v>
      </c>
      <c r="W58" s="2">
        <v>9465604.6900000013</v>
      </c>
      <c r="X58" s="2">
        <v>62.452682495117188</v>
      </c>
      <c r="Y58" s="2">
        <v>27885210.800000001</v>
      </c>
      <c r="Z58" s="2">
        <v>21.199495315551758</v>
      </c>
    </row>
    <row r="59" spans="1:28" x14ac:dyDescent="0.25">
      <c r="A59" s="2">
        <v>10004</v>
      </c>
      <c r="B59" s="2">
        <v>113380303</v>
      </c>
      <c r="C59" s="2" t="s">
        <v>1323</v>
      </c>
      <c r="D59" s="2">
        <v>2022</v>
      </c>
      <c r="E59" s="2" t="s">
        <v>662</v>
      </c>
      <c r="F59" s="2">
        <v>10</v>
      </c>
      <c r="G59" s="2">
        <v>4</v>
      </c>
      <c r="H59" s="2">
        <v>4967874</v>
      </c>
      <c r="I59" s="2">
        <v>159397.5</v>
      </c>
      <c r="J59" s="2">
        <v>3.314927339553833</v>
      </c>
      <c r="K59" s="2">
        <v>975639.55</v>
      </c>
      <c r="L59" s="2">
        <v>62012</v>
      </c>
      <c r="M59" s="2">
        <v>6.7874484062194824</v>
      </c>
      <c r="N59" s="2">
        <v>189420</v>
      </c>
      <c r="O59" s="2">
        <v>0</v>
      </c>
      <c r="P59" s="2">
        <v>0</v>
      </c>
      <c r="T59" s="2">
        <v>6132933.5</v>
      </c>
      <c r="U59" s="2">
        <v>221409.5</v>
      </c>
      <c r="V59" s="2">
        <v>3.7453877925872803</v>
      </c>
      <c r="W59" s="2">
        <v>9535601.5899999999</v>
      </c>
      <c r="X59" s="2">
        <v>64.316169738769531</v>
      </c>
      <c r="Y59" s="2">
        <v>28353830.460000001</v>
      </c>
      <c r="Z59" s="2">
        <v>21.629999160766602</v>
      </c>
    </row>
    <row r="60" spans="1:28" x14ac:dyDescent="0.25">
      <c r="A60" s="2">
        <v>10005</v>
      </c>
      <c r="B60" s="2">
        <v>113380303</v>
      </c>
      <c r="C60" s="2" t="s">
        <v>1323</v>
      </c>
      <c r="D60" s="2">
        <v>2023</v>
      </c>
      <c r="E60" s="2" t="s">
        <v>662</v>
      </c>
      <c r="F60" s="2">
        <v>10</v>
      </c>
      <c r="G60" s="2">
        <v>5</v>
      </c>
      <c r="H60" s="2">
        <v>5303412.07</v>
      </c>
      <c r="I60" s="2">
        <v>335538.0625</v>
      </c>
      <c r="J60" s="2">
        <v>6.7541580200195313</v>
      </c>
      <c r="K60" s="2">
        <v>1037129.81</v>
      </c>
      <c r="L60" s="2">
        <v>61490.26171875</v>
      </c>
      <c r="M60" s="2">
        <v>6.3025593757629395</v>
      </c>
      <c r="N60" s="2">
        <v>189420</v>
      </c>
      <c r="O60" s="2">
        <v>0</v>
      </c>
      <c r="P60" s="2">
        <v>0</v>
      </c>
      <c r="T60" s="2">
        <v>6529962</v>
      </c>
      <c r="U60" s="2">
        <v>397028.5</v>
      </c>
      <c r="V60" s="2">
        <v>6.4737129211425781</v>
      </c>
      <c r="X60" s="2">
        <v>61.930377960205078</v>
      </c>
      <c r="Z60" s="2">
        <v>21.594146728515625</v>
      </c>
      <c r="AA60" s="2">
        <v>30239500</v>
      </c>
      <c r="AB60" s="2">
        <v>10544037</v>
      </c>
    </row>
    <row r="61" spans="1:28" x14ac:dyDescent="0.25">
      <c r="A61" s="2">
        <v>10006</v>
      </c>
      <c r="B61" s="2">
        <v>113380303</v>
      </c>
      <c r="C61" s="2" t="s">
        <v>1323</v>
      </c>
      <c r="D61" s="2">
        <v>2024</v>
      </c>
      <c r="E61" s="2" t="s">
        <v>662</v>
      </c>
      <c r="F61" s="2">
        <v>10</v>
      </c>
      <c r="G61" s="2">
        <v>6</v>
      </c>
      <c r="H61" s="2">
        <v>5716195</v>
      </c>
      <c r="I61" s="2">
        <v>412782.9375</v>
      </c>
      <c r="J61" s="2">
        <v>7.7833461761474609</v>
      </c>
      <c r="K61" s="2">
        <v>1076145</v>
      </c>
      <c r="L61" s="2">
        <v>39015.19140625</v>
      </c>
      <c r="M61" s="2">
        <v>3.7618424892425537</v>
      </c>
      <c r="N61" s="2">
        <v>189420</v>
      </c>
      <c r="O61" s="2">
        <v>0</v>
      </c>
      <c r="P61" s="2">
        <v>0</v>
      </c>
      <c r="T61" s="2">
        <v>6981760</v>
      </c>
      <c r="U61" s="2">
        <v>451798</v>
      </c>
      <c r="V61" s="2">
        <v>6.9188456535339355</v>
      </c>
      <c r="X61" s="2">
        <v>65.648597717285156</v>
      </c>
      <c r="Z61" s="2">
        <v>21.78388786315918</v>
      </c>
      <c r="AA61" s="2">
        <v>32050109</v>
      </c>
      <c r="AB61" s="2">
        <v>10635048</v>
      </c>
    </row>
    <row r="62" spans="1:28" x14ac:dyDescent="0.25">
      <c r="A62" s="2">
        <v>11001</v>
      </c>
      <c r="B62" s="2">
        <v>114060503</v>
      </c>
      <c r="C62" s="2" t="s">
        <v>1324</v>
      </c>
      <c r="D62" s="2">
        <v>2019</v>
      </c>
      <c r="E62" s="2" t="s">
        <v>662</v>
      </c>
      <c r="F62" s="2">
        <v>11</v>
      </c>
      <c r="G62" s="2">
        <v>1</v>
      </c>
      <c r="H62" s="2">
        <v>3580227.25</v>
      </c>
      <c r="K62" s="2">
        <v>631846.57999999996</v>
      </c>
      <c r="N62" s="2">
        <v>167132</v>
      </c>
      <c r="T62" s="2">
        <v>4379206</v>
      </c>
      <c r="W62" s="2">
        <v>7358581.6899999995</v>
      </c>
      <c r="X62" s="2">
        <v>59.511550903320313</v>
      </c>
      <c r="Y62" s="2">
        <v>19249897.199999999</v>
      </c>
      <c r="Z62" s="2">
        <v>22.749242782592773</v>
      </c>
    </row>
    <row r="63" spans="1:28" x14ac:dyDescent="0.25">
      <c r="A63" s="2">
        <v>11002</v>
      </c>
      <c r="B63" s="2">
        <v>114060503</v>
      </c>
      <c r="C63" s="2" t="s">
        <v>1324</v>
      </c>
      <c r="D63" s="2">
        <v>2020</v>
      </c>
      <c r="E63" s="2" t="s">
        <v>662</v>
      </c>
      <c r="F63" s="2">
        <v>11</v>
      </c>
      <c r="G63" s="2">
        <v>2</v>
      </c>
      <c r="H63" s="2">
        <v>3881727.25</v>
      </c>
      <c r="I63" s="2">
        <v>301500</v>
      </c>
      <c r="J63" s="2">
        <v>8.4212532043457031</v>
      </c>
      <c r="K63" s="2">
        <v>704065.02</v>
      </c>
      <c r="L63" s="2">
        <v>72218.4375</v>
      </c>
      <c r="M63" s="2">
        <v>11.429742813110352</v>
      </c>
      <c r="N63" s="2">
        <v>167132</v>
      </c>
      <c r="O63" s="2">
        <v>0</v>
      </c>
      <c r="P63" s="2">
        <v>0</v>
      </c>
      <c r="Q63" s="2">
        <v>8235.2800000000007</v>
      </c>
      <c r="T63" s="2">
        <v>4761160</v>
      </c>
      <c r="U63" s="2">
        <v>381954</v>
      </c>
      <c r="V63" s="2">
        <v>8.7219924926757813</v>
      </c>
      <c r="W63" s="2">
        <v>8998763.370000001</v>
      </c>
      <c r="X63" s="2">
        <v>52.909046173095703</v>
      </c>
      <c r="Y63" s="2">
        <v>21099577.330000002</v>
      </c>
      <c r="Z63" s="2">
        <v>22.565191268920898</v>
      </c>
    </row>
    <row r="64" spans="1:28" x14ac:dyDescent="0.25">
      <c r="A64" s="2">
        <v>11003</v>
      </c>
      <c r="B64" s="2">
        <v>114060503</v>
      </c>
      <c r="C64" s="2" t="s">
        <v>1324</v>
      </c>
      <c r="D64" s="2">
        <v>2021</v>
      </c>
      <c r="E64" s="2" t="s">
        <v>662</v>
      </c>
      <c r="F64" s="2">
        <v>11</v>
      </c>
      <c r="G64" s="2">
        <v>3</v>
      </c>
      <c r="H64" s="2">
        <v>3881719.25</v>
      </c>
      <c r="I64" s="2">
        <v>-8</v>
      </c>
      <c r="J64" s="2">
        <v>-2.0609382772818208E-4</v>
      </c>
      <c r="K64" s="2">
        <v>704008.55</v>
      </c>
      <c r="L64" s="2">
        <v>-56.470001220703125</v>
      </c>
      <c r="M64" s="2">
        <v>-8.0205658450722694E-3</v>
      </c>
      <c r="N64" s="2">
        <v>167132</v>
      </c>
      <c r="O64" s="2">
        <v>0</v>
      </c>
      <c r="P64" s="2">
        <v>0</v>
      </c>
      <c r="T64" s="2">
        <v>4752860</v>
      </c>
      <c r="U64" s="2">
        <v>-8300</v>
      </c>
      <c r="V64" s="2">
        <v>-0.17432726919651031</v>
      </c>
      <c r="W64" s="2">
        <v>7661589.8199999994</v>
      </c>
      <c r="X64" s="2">
        <v>62.034904479980469</v>
      </c>
      <c r="Y64" s="2">
        <v>20677681.300000001</v>
      </c>
      <c r="Z64" s="2">
        <v>22.985458374023438</v>
      </c>
    </row>
    <row r="65" spans="1:28" x14ac:dyDescent="0.25">
      <c r="A65" s="2">
        <v>11004</v>
      </c>
      <c r="B65" s="2">
        <v>114060503</v>
      </c>
      <c r="C65" s="2" t="s">
        <v>1324</v>
      </c>
      <c r="D65" s="2">
        <v>2022</v>
      </c>
      <c r="E65" s="2" t="s">
        <v>662</v>
      </c>
      <c r="F65" s="2">
        <v>11</v>
      </c>
      <c r="G65" s="2">
        <v>4</v>
      </c>
      <c r="H65" s="2">
        <v>4064620.5</v>
      </c>
      <c r="I65" s="2">
        <v>182901.25</v>
      </c>
      <c r="J65" s="2">
        <v>4.7118620872497559</v>
      </c>
      <c r="K65" s="2">
        <v>749610.58</v>
      </c>
      <c r="L65" s="2">
        <v>45602.03125</v>
      </c>
      <c r="M65" s="2">
        <v>6.4774823188781738</v>
      </c>
      <c r="N65" s="2">
        <v>167132</v>
      </c>
      <c r="O65" s="2">
        <v>0</v>
      </c>
      <c r="P65" s="2">
        <v>0</v>
      </c>
      <c r="T65" s="2">
        <v>4981363</v>
      </c>
      <c r="U65" s="2">
        <v>228503</v>
      </c>
      <c r="V65" s="2">
        <v>4.8076949119567871</v>
      </c>
      <c r="W65" s="2">
        <v>7942013.6400000006</v>
      </c>
      <c r="X65" s="2">
        <v>62.721664428710938</v>
      </c>
      <c r="Y65" s="2">
        <v>21611082.34</v>
      </c>
      <c r="Z65" s="2">
        <v>23.050039291381836</v>
      </c>
    </row>
    <row r="66" spans="1:28" x14ac:dyDescent="0.25">
      <c r="A66" s="2">
        <v>11005</v>
      </c>
      <c r="B66" s="2">
        <v>114060503</v>
      </c>
      <c r="C66" s="2" t="s">
        <v>1324</v>
      </c>
      <c r="D66" s="2">
        <v>2023</v>
      </c>
      <c r="E66" s="2" t="s">
        <v>662</v>
      </c>
      <c r="F66" s="2">
        <v>11</v>
      </c>
      <c r="G66" s="2">
        <v>5</v>
      </c>
      <c r="H66" s="2">
        <v>5306366.13</v>
      </c>
      <c r="I66" s="2">
        <v>1241745.625</v>
      </c>
      <c r="J66" s="2">
        <v>30.550100326538086</v>
      </c>
      <c r="K66" s="2">
        <v>905200.69</v>
      </c>
      <c r="L66" s="2">
        <v>155590.109375</v>
      </c>
      <c r="M66" s="2">
        <v>20.756124496459961</v>
      </c>
      <c r="N66" s="2">
        <v>167132</v>
      </c>
      <c r="O66" s="2">
        <v>0</v>
      </c>
      <c r="P66" s="2">
        <v>0</v>
      </c>
      <c r="T66" s="2">
        <v>6378698.5</v>
      </c>
      <c r="U66" s="2">
        <v>1397335.5</v>
      </c>
      <c r="V66" s="2">
        <v>28.051267623901367</v>
      </c>
      <c r="X66" s="2">
        <v>76.916305541992188</v>
      </c>
      <c r="Z66" s="2">
        <v>27.295278549194336</v>
      </c>
      <c r="AA66" s="2">
        <v>23369238</v>
      </c>
      <c r="AB66" s="2">
        <v>8293038</v>
      </c>
    </row>
    <row r="67" spans="1:28" x14ac:dyDescent="0.25">
      <c r="A67" s="2">
        <v>11006</v>
      </c>
      <c r="B67" s="2">
        <v>114060503</v>
      </c>
      <c r="C67" s="2" t="s">
        <v>1324</v>
      </c>
      <c r="D67" s="2">
        <v>2024</v>
      </c>
      <c r="E67" s="2" t="s">
        <v>662</v>
      </c>
      <c r="F67" s="2">
        <v>11</v>
      </c>
      <c r="G67" s="2">
        <v>6</v>
      </c>
      <c r="H67" s="2">
        <v>5866439</v>
      </c>
      <c r="I67" s="2">
        <v>560072.875</v>
      </c>
      <c r="J67" s="2">
        <v>10.55473518371582</v>
      </c>
      <c r="K67" s="2">
        <v>961775</v>
      </c>
      <c r="L67" s="2">
        <v>56574.30859375</v>
      </c>
      <c r="M67" s="2">
        <v>6.2499189376831055</v>
      </c>
      <c r="N67" s="2">
        <v>167132</v>
      </c>
      <c r="O67" s="2">
        <v>0</v>
      </c>
      <c r="P67" s="2">
        <v>0</v>
      </c>
      <c r="T67" s="2">
        <v>6995346</v>
      </c>
      <c r="U67" s="2">
        <v>616647.5</v>
      </c>
      <c r="V67" s="2">
        <v>9.6672935485839844</v>
      </c>
      <c r="X67" s="2">
        <v>76.0279541015625</v>
      </c>
      <c r="Z67" s="2">
        <v>28.901138305664063</v>
      </c>
      <c r="AA67" s="2">
        <v>24204396</v>
      </c>
      <c r="AB67" s="2">
        <v>9201018</v>
      </c>
    </row>
    <row r="68" spans="1:28" x14ac:dyDescent="0.25">
      <c r="A68" s="2">
        <v>12001</v>
      </c>
      <c r="B68" s="2">
        <v>128030603</v>
      </c>
      <c r="C68" s="2" t="s">
        <v>1325</v>
      </c>
      <c r="D68" s="2">
        <v>2019</v>
      </c>
      <c r="E68" s="2" t="s">
        <v>662</v>
      </c>
      <c r="F68" s="2">
        <v>12</v>
      </c>
      <c r="G68" s="2">
        <v>1</v>
      </c>
      <c r="H68" s="2">
        <v>8321707.5</v>
      </c>
      <c r="K68" s="2">
        <v>1030386.23</v>
      </c>
      <c r="N68" s="2">
        <v>228367.38</v>
      </c>
      <c r="Q68" s="2">
        <v>8235.2800000000007</v>
      </c>
      <c r="T68" s="2">
        <v>9588696</v>
      </c>
      <c r="W68" s="2">
        <v>14699267.370000001</v>
      </c>
      <c r="X68" s="2">
        <v>65.232475280761719</v>
      </c>
      <c r="Y68" s="2">
        <v>23833145.600000001</v>
      </c>
      <c r="Z68" s="2">
        <v>40.232608795166016</v>
      </c>
    </row>
    <row r="69" spans="1:28" x14ac:dyDescent="0.25">
      <c r="A69" s="2">
        <v>12002</v>
      </c>
      <c r="B69" s="2">
        <v>128030603</v>
      </c>
      <c r="C69" s="2" t="s">
        <v>1325</v>
      </c>
      <c r="D69" s="2">
        <v>2020</v>
      </c>
      <c r="E69" s="2" t="s">
        <v>662</v>
      </c>
      <c r="F69" s="2">
        <v>12</v>
      </c>
      <c r="G69" s="2">
        <v>2</v>
      </c>
      <c r="H69" s="2">
        <v>8462280</v>
      </c>
      <c r="I69" s="2">
        <v>140572.5</v>
      </c>
      <c r="J69" s="2">
        <v>1.6892266273498535</v>
      </c>
      <c r="K69" s="2">
        <v>1072531.47</v>
      </c>
      <c r="L69" s="2">
        <v>42145.23828125</v>
      </c>
      <c r="M69" s="2">
        <v>4.0902371406555176</v>
      </c>
      <c r="N69" s="2">
        <v>279085</v>
      </c>
      <c r="O69" s="2">
        <v>50717.62109375</v>
      </c>
      <c r="P69" s="2">
        <v>22.208784103393555</v>
      </c>
      <c r="T69" s="2">
        <v>9813896</v>
      </c>
      <c r="U69" s="2">
        <v>225200</v>
      </c>
      <c r="V69" s="2">
        <v>2.3485987186431885</v>
      </c>
      <c r="W69" s="2">
        <v>14851685.360000001</v>
      </c>
      <c r="X69" s="2">
        <v>66.079345703125</v>
      </c>
      <c r="Y69" s="2">
        <v>23707683.620000001</v>
      </c>
      <c r="Z69" s="2">
        <v>41.395423889160156</v>
      </c>
    </row>
    <row r="70" spans="1:28" x14ac:dyDescent="0.25">
      <c r="A70" s="2">
        <v>12003</v>
      </c>
      <c r="B70" s="2">
        <v>128030603</v>
      </c>
      <c r="C70" s="2" t="s">
        <v>1325</v>
      </c>
      <c r="D70" s="2">
        <v>2021</v>
      </c>
      <c r="E70" s="2" t="s">
        <v>662</v>
      </c>
      <c r="F70" s="2">
        <v>12</v>
      </c>
      <c r="G70" s="2">
        <v>3</v>
      </c>
      <c r="H70" s="2">
        <v>8462274</v>
      </c>
      <c r="I70" s="2">
        <v>-6</v>
      </c>
      <c r="J70" s="2">
        <v>-7.090287544997409E-5</v>
      </c>
      <c r="K70" s="2">
        <v>1072473.76</v>
      </c>
      <c r="L70" s="2">
        <v>-57.709999084472656</v>
      </c>
      <c r="M70" s="2">
        <v>-5.3807278163731098E-3</v>
      </c>
      <c r="N70" s="2">
        <v>279085</v>
      </c>
      <c r="O70" s="2">
        <v>0</v>
      </c>
      <c r="P70" s="2">
        <v>0</v>
      </c>
      <c r="T70" s="2">
        <v>9813833</v>
      </c>
      <c r="U70" s="2">
        <v>-63</v>
      </c>
      <c r="V70" s="2">
        <v>-6.4194691367447376E-4</v>
      </c>
      <c r="W70" s="2">
        <v>15356870.569999998</v>
      </c>
      <c r="X70" s="2">
        <v>63.905162811279297</v>
      </c>
      <c r="Y70" s="2">
        <v>24534223.93</v>
      </c>
      <c r="Z70" s="2">
        <v>40.000583648681641</v>
      </c>
    </row>
    <row r="71" spans="1:28" x14ac:dyDescent="0.25">
      <c r="A71" s="2">
        <v>12004</v>
      </c>
      <c r="B71" s="2">
        <v>128030603</v>
      </c>
      <c r="C71" s="2" t="s">
        <v>1325</v>
      </c>
      <c r="D71" s="2">
        <v>2022</v>
      </c>
      <c r="E71" s="2" t="s">
        <v>662</v>
      </c>
      <c r="F71" s="2">
        <v>12</v>
      </c>
      <c r="G71" s="2">
        <v>4</v>
      </c>
      <c r="H71" s="2">
        <v>8590480</v>
      </c>
      <c r="I71" s="2">
        <v>128206</v>
      </c>
      <c r="J71" s="2">
        <v>1.5150301456451416</v>
      </c>
      <c r="K71" s="2">
        <v>1127420.99</v>
      </c>
      <c r="L71" s="2">
        <v>54947.23046875</v>
      </c>
      <c r="M71" s="2">
        <v>5.1234102249145508</v>
      </c>
      <c r="N71" s="2">
        <v>279085</v>
      </c>
      <c r="O71" s="2">
        <v>0</v>
      </c>
      <c r="P71" s="2">
        <v>0</v>
      </c>
      <c r="T71" s="2">
        <v>9996986</v>
      </c>
      <c r="U71" s="2">
        <v>183153</v>
      </c>
      <c r="V71" s="2">
        <v>1.8662738800048828</v>
      </c>
      <c r="W71" s="2">
        <v>15195091.279999999</v>
      </c>
      <c r="X71" s="2">
        <v>65.7908935546875</v>
      </c>
      <c r="Y71" s="2">
        <v>25789763.950000003</v>
      </c>
      <c r="Z71" s="2">
        <v>38.763385772705078</v>
      </c>
    </row>
    <row r="72" spans="1:28" x14ac:dyDescent="0.25">
      <c r="A72" s="2">
        <v>12005</v>
      </c>
      <c r="B72" s="2">
        <v>128030603</v>
      </c>
      <c r="C72" s="2" t="s">
        <v>1325</v>
      </c>
      <c r="D72" s="2">
        <v>2023</v>
      </c>
      <c r="E72" s="2" t="s">
        <v>662</v>
      </c>
      <c r="F72" s="2">
        <v>12</v>
      </c>
      <c r="G72" s="2">
        <v>5</v>
      </c>
      <c r="H72" s="2">
        <v>9031424.3499999996</v>
      </c>
      <c r="I72" s="2">
        <v>440944.34375</v>
      </c>
      <c r="J72" s="2">
        <v>5.132941722869873</v>
      </c>
      <c r="K72" s="2">
        <v>1241949.3400000001</v>
      </c>
      <c r="L72" s="2">
        <v>114528.3515625</v>
      </c>
      <c r="M72" s="2">
        <v>10.15843677520752</v>
      </c>
      <c r="N72" s="2">
        <v>279085</v>
      </c>
      <c r="O72" s="2">
        <v>0</v>
      </c>
      <c r="P72" s="2">
        <v>0</v>
      </c>
      <c r="T72" s="2">
        <v>10552458</v>
      </c>
      <c r="U72" s="2">
        <v>555472</v>
      </c>
      <c r="V72" s="2">
        <v>5.5563945770263672</v>
      </c>
      <c r="X72" s="2">
        <v>65.75543212890625</v>
      </c>
      <c r="Z72" s="2">
        <v>39.838253021240234</v>
      </c>
      <c r="AA72" s="2">
        <v>26488255</v>
      </c>
      <c r="AB72" s="2">
        <v>16048039</v>
      </c>
    </row>
    <row r="73" spans="1:28" x14ac:dyDescent="0.25">
      <c r="A73" s="2">
        <v>12006</v>
      </c>
      <c r="B73" s="2">
        <v>128030603</v>
      </c>
      <c r="C73" s="2" t="s">
        <v>1325</v>
      </c>
      <c r="D73" s="2">
        <v>2024</v>
      </c>
      <c r="E73" s="2" t="s">
        <v>662</v>
      </c>
      <c r="F73" s="2">
        <v>12</v>
      </c>
      <c r="G73" s="2">
        <v>6</v>
      </c>
      <c r="H73" s="2">
        <v>9533995</v>
      </c>
      <c r="I73" s="2">
        <v>502570.65625</v>
      </c>
      <c r="J73" s="2">
        <v>5.5646886825561523</v>
      </c>
      <c r="K73" s="2">
        <v>1300998</v>
      </c>
      <c r="L73" s="2">
        <v>59048.66015625</v>
      </c>
      <c r="M73" s="2">
        <v>4.754514217376709</v>
      </c>
      <c r="N73" s="2">
        <v>279085</v>
      </c>
      <c r="O73" s="2">
        <v>0</v>
      </c>
      <c r="P73" s="2">
        <v>0</v>
      </c>
      <c r="T73" s="2">
        <v>11114078</v>
      </c>
      <c r="U73" s="2">
        <v>561620</v>
      </c>
      <c r="V73" s="2">
        <v>5.3221721649169922</v>
      </c>
      <c r="X73" s="2">
        <v>67.968528747558594</v>
      </c>
      <c r="Z73" s="2">
        <v>41.723960876464844</v>
      </c>
      <c r="AA73" s="2">
        <v>26637160</v>
      </c>
      <c r="AB73" s="2">
        <v>16351800</v>
      </c>
    </row>
    <row r="74" spans="1:28" x14ac:dyDescent="0.25">
      <c r="A74" s="2">
        <v>13001</v>
      </c>
      <c r="B74" s="2">
        <v>128030852</v>
      </c>
      <c r="C74" s="2" t="s">
        <v>1326</v>
      </c>
      <c r="D74" s="2">
        <v>2019</v>
      </c>
      <c r="E74" s="2" t="s">
        <v>662</v>
      </c>
      <c r="F74" s="2">
        <v>13</v>
      </c>
      <c r="G74" s="2">
        <v>1</v>
      </c>
      <c r="H74" s="2">
        <v>30278432</v>
      </c>
      <c r="K74" s="2">
        <v>4565931</v>
      </c>
      <c r="N74" s="2">
        <v>1089020</v>
      </c>
      <c r="T74" s="2">
        <v>35933384</v>
      </c>
      <c r="W74" s="2">
        <v>56334485.45000001</v>
      </c>
      <c r="X74" s="2">
        <v>63.7857666015625</v>
      </c>
      <c r="Y74" s="2">
        <v>99426079.810000017</v>
      </c>
      <c r="Z74" s="2">
        <v>36.140804290771484</v>
      </c>
    </row>
    <row r="75" spans="1:28" x14ac:dyDescent="0.25">
      <c r="A75" s="2">
        <v>13002</v>
      </c>
      <c r="B75" s="2">
        <v>128030852</v>
      </c>
      <c r="C75" s="2" t="s">
        <v>1326</v>
      </c>
      <c r="D75" s="2">
        <v>2020</v>
      </c>
      <c r="E75" s="2" t="s">
        <v>662</v>
      </c>
      <c r="F75" s="2">
        <v>13</v>
      </c>
      <c r="G75" s="2">
        <v>2</v>
      </c>
      <c r="H75" s="2">
        <v>30707192</v>
      </c>
      <c r="I75" s="2">
        <v>428760</v>
      </c>
      <c r="J75" s="2">
        <v>1.4160574674606323</v>
      </c>
      <c r="K75" s="2">
        <v>4761949.8</v>
      </c>
      <c r="L75" s="2">
        <v>196018.796875</v>
      </c>
      <c r="M75" s="2">
        <v>4.2930741310119629</v>
      </c>
      <c r="N75" s="2">
        <v>1089020</v>
      </c>
      <c r="O75" s="2">
        <v>0</v>
      </c>
      <c r="P75" s="2">
        <v>0</v>
      </c>
      <c r="T75" s="2">
        <v>36558160</v>
      </c>
      <c r="U75" s="2">
        <v>624776</v>
      </c>
      <c r="V75" s="2">
        <v>1.7387062311172485</v>
      </c>
      <c r="W75" s="2">
        <v>57454385.469999999</v>
      </c>
      <c r="X75" s="2">
        <v>63.629886627197266</v>
      </c>
      <c r="Y75" s="2">
        <v>100239973.3</v>
      </c>
      <c r="Z75" s="2">
        <v>36.47064208984375</v>
      </c>
    </row>
    <row r="76" spans="1:28" x14ac:dyDescent="0.25">
      <c r="A76" s="2">
        <v>13003</v>
      </c>
      <c r="B76" s="2">
        <v>128030852</v>
      </c>
      <c r="C76" s="2" t="s">
        <v>1326</v>
      </c>
      <c r="D76" s="2">
        <v>2021</v>
      </c>
      <c r="E76" s="2" t="s">
        <v>662</v>
      </c>
      <c r="F76" s="2">
        <v>13</v>
      </c>
      <c r="G76" s="2">
        <v>3</v>
      </c>
      <c r="H76" s="2">
        <v>30707168</v>
      </c>
      <c r="I76" s="2">
        <v>-24</v>
      </c>
      <c r="J76" s="2">
        <v>-7.81575872679241E-5</v>
      </c>
      <c r="K76" s="2">
        <v>4761765</v>
      </c>
      <c r="L76" s="2">
        <v>-184.80000305175781</v>
      </c>
      <c r="M76" s="2">
        <v>-3.8807631935924292E-3</v>
      </c>
      <c r="N76" s="2">
        <v>1089020</v>
      </c>
      <c r="O76" s="2">
        <v>0</v>
      </c>
      <c r="P76" s="2">
        <v>0</v>
      </c>
      <c r="T76" s="2">
        <v>36557952</v>
      </c>
      <c r="U76" s="2">
        <v>-208</v>
      </c>
      <c r="V76" s="2">
        <v>-5.6895642774179578E-4</v>
      </c>
      <c r="W76" s="2">
        <v>57366835</v>
      </c>
      <c r="X76" s="2">
        <v>63.726631164550781</v>
      </c>
      <c r="Y76" s="2">
        <v>104415028</v>
      </c>
      <c r="Z76" s="2">
        <v>35.012153625488281</v>
      </c>
    </row>
    <row r="77" spans="1:28" x14ac:dyDescent="0.25">
      <c r="A77" s="2">
        <v>13004</v>
      </c>
      <c r="B77" s="2">
        <v>128030852</v>
      </c>
      <c r="C77" s="2" t="s">
        <v>1326</v>
      </c>
      <c r="D77" s="2">
        <v>2022</v>
      </c>
      <c r="E77" s="2" t="s">
        <v>662</v>
      </c>
      <c r="F77" s="2">
        <v>13</v>
      </c>
      <c r="G77" s="2">
        <v>4</v>
      </c>
      <c r="H77" s="2">
        <v>31274872</v>
      </c>
      <c r="I77" s="2">
        <v>567704</v>
      </c>
      <c r="J77" s="2">
        <v>1.8487670421600342</v>
      </c>
      <c r="K77" s="2">
        <v>5013702</v>
      </c>
      <c r="L77" s="2">
        <v>251937</v>
      </c>
      <c r="M77" s="2">
        <v>5.29083251953125</v>
      </c>
      <c r="N77" s="2">
        <v>1089020</v>
      </c>
      <c r="O77" s="2">
        <v>0</v>
      </c>
      <c r="P77" s="2">
        <v>0</v>
      </c>
      <c r="T77" s="2">
        <v>37377596</v>
      </c>
      <c r="U77" s="2">
        <v>819644</v>
      </c>
      <c r="V77" s="2">
        <v>2.2420401573181152</v>
      </c>
      <c r="W77" s="2">
        <v>58126841.439999998</v>
      </c>
      <c r="X77" s="2">
        <v>64.303504943847656</v>
      </c>
      <c r="Y77" s="2">
        <v>106905604.03999999</v>
      </c>
      <c r="Z77" s="2">
        <v>34.963176727294922</v>
      </c>
    </row>
    <row r="78" spans="1:28" x14ac:dyDescent="0.25">
      <c r="A78" s="2">
        <v>13005</v>
      </c>
      <c r="B78" s="2">
        <v>128030852</v>
      </c>
      <c r="C78" s="2" t="s">
        <v>1326</v>
      </c>
      <c r="D78" s="2">
        <v>2023</v>
      </c>
      <c r="E78" s="2" t="s">
        <v>662</v>
      </c>
      <c r="F78" s="2">
        <v>13</v>
      </c>
      <c r="G78" s="2">
        <v>5</v>
      </c>
      <c r="H78" s="2">
        <v>32867715.5</v>
      </c>
      <c r="I78" s="2">
        <v>1592843.5</v>
      </c>
      <c r="J78" s="2">
        <v>5.093045711517334</v>
      </c>
      <c r="K78" s="2">
        <v>5485086.0999999996</v>
      </c>
      <c r="L78" s="2">
        <v>471384.09375</v>
      </c>
      <c r="M78" s="2">
        <v>9.4019174575805664</v>
      </c>
      <c r="N78" s="2">
        <v>1089020</v>
      </c>
      <c r="O78" s="2">
        <v>0</v>
      </c>
      <c r="P78" s="2">
        <v>0</v>
      </c>
      <c r="T78" s="2">
        <v>39441824</v>
      </c>
      <c r="U78" s="2">
        <v>2064228</v>
      </c>
      <c r="V78" s="2">
        <v>5.5226345062255859</v>
      </c>
      <c r="X78" s="2">
        <v>65.269882202148438</v>
      </c>
      <c r="Z78" s="2">
        <v>37.700969696044922</v>
      </c>
      <c r="AA78" s="2">
        <v>104617536</v>
      </c>
      <c r="AB78" s="2">
        <v>60428826</v>
      </c>
    </row>
    <row r="79" spans="1:28" x14ac:dyDescent="0.25">
      <c r="A79" s="2">
        <v>13006</v>
      </c>
      <c r="B79" s="2">
        <v>128030852</v>
      </c>
      <c r="C79" s="2" t="s">
        <v>1326</v>
      </c>
      <c r="D79" s="2">
        <v>2024</v>
      </c>
      <c r="E79" s="2" t="s">
        <v>662</v>
      </c>
      <c r="F79" s="2">
        <v>13</v>
      </c>
      <c r="G79" s="2">
        <v>6</v>
      </c>
      <c r="H79" s="2">
        <v>34412104</v>
      </c>
      <c r="I79" s="2">
        <v>1544388.5</v>
      </c>
      <c r="J79" s="2">
        <v>4.6988010406494141</v>
      </c>
      <c r="K79" s="2">
        <v>5742757</v>
      </c>
      <c r="L79" s="2">
        <v>257670.90625</v>
      </c>
      <c r="M79" s="2">
        <v>4.6976637840270996</v>
      </c>
      <c r="N79" s="2">
        <v>1089020</v>
      </c>
      <c r="O79" s="2">
        <v>0</v>
      </c>
      <c r="P79" s="2">
        <v>0</v>
      </c>
      <c r="T79" s="2">
        <v>41243880</v>
      </c>
      <c r="U79" s="2">
        <v>1802056</v>
      </c>
      <c r="V79" s="2">
        <v>4.5688962936401367</v>
      </c>
      <c r="X79" s="2">
        <v>65.494438171386719</v>
      </c>
      <c r="Z79" s="2">
        <v>37.838447570800781</v>
      </c>
      <c r="AA79" s="2">
        <v>108999929</v>
      </c>
      <c r="AB79" s="2">
        <v>62973105</v>
      </c>
    </row>
    <row r="80" spans="1:28" x14ac:dyDescent="0.25">
      <c r="A80" s="2">
        <v>14001</v>
      </c>
      <c r="B80" s="2">
        <v>117080503</v>
      </c>
      <c r="C80" s="2" t="s">
        <v>1327</v>
      </c>
      <c r="D80" s="2">
        <v>2019</v>
      </c>
      <c r="E80" s="2" t="s">
        <v>662</v>
      </c>
      <c r="F80" s="2">
        <v>14</v>
      </c>
      <c r="G80" s="2">
        <v>1</v>
      </c>
      <c r="H80" s="2">
        <v>11666697</v>
      </c>
      <c r="K80" s="2">
        <v>1605220.97</v>
      </c>
      <c r="N80" s="2">
        <v>418272</v>
      </c>
      <c r="Q80" s="2">
        <v>48798.03</v>
      </c>
      <c r="T80" s="2">
        <v>13738988</v>
      </c>
      <c r="W80" s="2">
        <v>20989354.959999997</v>
      </c>
      <c r="X80" s="2">
        <v>65.456932067871094</v>
      </c>
      <c r="Y80" s="2">
        <v>39251469.459999993</v>
      </c>
      <c r="Z80" s="2">
        <v>35.002479553222656</v>
      </c>
    </row>
    <row r="81" spans="1:28" x14ac:dyDescent="0.25">
      <c r="A81" s="2">
        <v>14002</v>
      </c>
      <c r="B81" s="2">
        <v>117080503</v>
      </c>
      <c r="C81" s="2" t="s">
        <v>1327</v>
      </c>
      <c r="D81" s="2">
        <v>2020</v>
      </c>
      <c r="E81" s="2" t="s">
        <v>662</v>
      </c>
      <c r="F81" s="2">
        <v>14</v>
      </c>
      <c r="G81" s="2">
        <v>2</v>
      </c>
      <c r="H81" s="2">
        <v>11808074</v>
      </c>
      <c r="I81" s="2">
        <v>141377</v>
      </c>
      <c r="J81" s="2">
        <v>1.2117997407913208</v>
      </c>
      <c r="K81" s="2">
        <v>1678193.41</v>
      </c>
      <c r="L81" s="2">
        <v>72972.4375</v>
      </c>
      <c r="M81" s="2">
        <v>4.5459437370300293</v>
      </c>
      <c r="N81" s="2">
        <v>418272</v>
      </c>
      <c r="O81" s="2">
        <v>0</v>
      </c>
      <c r="P81" s="2">
        <v>0</v>
      </c>
      <c r="Q81" s="2">
        <v>71608.3</v>
      </c>
      <c r="R81" s="2">
        <v>22810.26953125</v>
      </c>
      <c r="S81" s="2">
        <v>46.744243621826172</v>
      </c>
      <c r="T81" s="2">
        <v>13976147</v>
      </c>
      <c r="U81" s="2">
        <v>237159</v>
      </c>
      <c r="V81" s="2">
        <v>1.7261751890182495</v>
      </c>
      <c r="W81" s="2">
        <v>21275433.620000005</v>
      </c>
      <c r="X81" s="2">
        <v>65.691482543945313</v>
      </c>
      <c r="Y81" s="2">
        <v>40228531.000000007</v>
      </c>
      <c r="Z81" s="2">
        <v>34.741878509521484</v>
      </c>
    </row>
    <row r="82" spans="1:28" x14ac:dyDescent="0.25">
      <c r="A82" s="2">
        <v>14003</v>
      </c>
      <c r="B82" s="2">
        <v>117080503</v>
      </c>
      <c r="C82" s="2" t="s">
        <v>1327</v>
      </c>
      <c r="D82" s="2">
        <v>2021</v>
      </c>
      <c r="E82" s="2" t="s">
        <v>662</v>
      </c>
      <c r="F82" s="2">
        <v>14</v>
      </c>
      <c r="G82" s="2">
        <v>3</v>
      </c>
      <c r="H82" s="2">
        <v>11808066</v>
      </c>
      <c r="I82" s="2">
        <v>-8</v>
      </c>
      <c r="J82" s="2">
        <v>-6.7750253947451711E-5</v>
      </c>
      <c r="K82" s="2">
        <v>1726676</v>
      </c>
      <c r="L82" s="2">
        <v>48482.58984375</v>
      </c>
      <c r="M82" s="2">
        <v>2.8889751434326172</v>
      </c>
      <c r="N82" s="2">
        <v>418272</v>
      </c>
      <c r="O82" s="2">
        <v>0</v>
      </c>
      <c r="P82" s="2">
        <v>0</v>
      </c>
      <c r="Q82" s="2">
        <v>45354</v>
      </c>
      <c r="R82" s="2">
        <v>-26254.30078125</v>
      </c>
      <c r="S82" s="2">
        <v>-36.663764953613281</v>
      </c>
      <c r="T82" s="2">
        <v>13998368</v>
      </c>
      <c r="U82" s="2">
        <v>22221</v>
      </c>
      <c r="V82" s="2">
        <v>0.15899232029914856</v>
      </c>
      <c r="W82" s="2">
        <v>21638983</v>
      </c>
      <c r="X82" s="2">
        <v>64.690505981445313</v>
      </c>
      <c r="Y82" s="2">
        <v>40891726</v>
      </c>
      <c r="Z82" s="2">
        <v>34.232765197753906</v>
      </c>
    </row>
    <row r="83" spans="1:28" x14ac:dyDescent="0.25">
      <c r="A83" s="2">
        <v>14004</v>
      </c>
      <c r="B83" s="2">
        <v>117080503</v>
      </c>
      <c r="C83" s="2" t="s">
        <v>1327</v>
      </c>
      <c r="D83" s="2">
        <v>2022</v>
      </c>
      <c r="E83" s="2" t="s">
        <v>662</v>
      </c>
      <c r="F83" s="2">
        <v>14</v>
      </c>
      <c r="G83" s="2">
        <v>4</v>
      </c>
      <c r="H83" s="2">
        <v>12289404</v>
      </c>
      <c r="I83" s="2">
        <v>481338</v>
      </c>
      <c r="J83" s="2">
        <v>4.0763492584228516</v>
      </c>
      <c r="K83" s="2">
        <v>1861576</v>
      </c>
      <c r="L83" s="2">
        <v>134900</v>
      </c>
      <c r="M83" s="2">
        <v>7.8126993179321289</v>
      </c>
      <c r="N83" s="2">
        <v>418272</v>
      </c>
      <c r="O83" s="2">
        <v>0</v>
      </c>
      <c r="P83" s="2">
        <v>0</v>
      </c>
      <c r="Q83" s="2">
        <v>49026</v>
      </c>
      <c r="R83" s="2">
        <v>3672</v>
      </c>
      <c r="S83" s="2">
        <v>8.096308708190918</v>
      </c>
      <c r="T83" s="2">
        <v>14618278</v>
      </c>
      <c r="U83" s="2">
        <v>619910</v>
      </c>
      <c r="V83" s="2">
        <v>4.4284448623657227</v>
      </c>
      <c r="W83" s="2">
        <v>22465517.810000002</v>
      </c>
      <c r="X83" s="2">
        <v>65.069847106933594</v>
      </c>
      <c r="Y83" s="2">
        <v>42689008.810000002</v>
      </c>
      <c r="Z83" s="2">
        <v>34.243656158447266</v>
      </c>
    </row>
    <row r="84" spans="1:28" x14ac:dyDescent="0.25">
      <c r="A84" s="2">
        <v>14005</v>
      </c>
      <c r="B84" s="2">
        <v>117080503</v>
      </c>
      <c r="C84" s="2" t="s">
        <v>1327</v>
      </c>
      <c r="D84" s="2">
        <v>2023</v>
      </c>
      <c r="E84" s="2" t="s">
        <v>662</v>
      </c>
      <c r="F84" s="2">
        <v>14</v>
      </c>
      <c r="G84" s="2">
        <v>5</v>
      </c>
      <c r="H84" s="2">
        <v>13154675.939999999</v>
      </c>
      <c r="I84" s="2">
        <v>865271.9375</v>
      </c>
      <c r="J84" s="2">
        <v>7.0407967567443848</v>
      </c>
      <c r="K84" s="2">
        <v>1961378.64</v>
      </c>
      <c r="L84" s="2">
        <v>99802.640625</v>
      </c>
      <c r="M84" s="2">
        <v>5.3611907958984375</v>
      </c>
      <c r="N84" s="2">
        <v>418272</v>
      </c>
      <c r="O84" s="2">
        <v>0</v>
      </c>
      <c r="P84" s="2">
        <v>0</v>
      </c>
      <c r="Q84" s="2">
        <v>51305</v>
      </c>
      <c r="R84" s="2">
        <v>2279</v>
      </c>
      <c r="S84" s="2">
        <v>4.6485538482666016</v>
      </c>
      <c r="T84" s="2">
        <v>15585632</v>
      </c>
      <c r="U84" s="2">
        <v>967354</v>
      </c>
      <c r="V84" s="2">
        <v>6.6174278259277344</v>
      </c>
      <c r="X84" s="2">
        <v>65.589447021484375</v>
      </c>
      <c r="Z84" s="2">
        <v>33.841972351074219</v>
      </c>
      <c r="AA84" s="2">
        <v>46054149</v>
      </c>
      <c r="AB84" s="2">
        <v>23762407</v>
      </c>
    </row>
    <row r="85" spans="1:28" x14ac:dyDescent="0.25">
      <c r="A85" s="2">
        <v>14006</v>
      </c>
      <c r="B85" s="2">
        <v>117080503</v>
      </c>
      <c r="C85" s="2" t="s">
        <v>1327</v>
      </c>
      <c r="D85" s="2">
        <v>2024</v>
      </c>
      <c r="E85" s="2" t="s">
        <v>662</v>
      </c>
      <c r="F85" s="2">
        <v>14</v>
      </c>
      <c r="G85" s="2">
        <v>6</v>
      </c>
      <c r="H85" s="2">
        <v>13651386</v>
      </c>
      <c r="I85" s="2">
        <v>496710.0625</v>
      </c>
      <c r="J85" s="2">
        <v>3.7759201526641846</v>
      </c>
      <c r="K85" s="2">
        <v>2044811</v>
      </c>
      <c r="L85" s="2">
        <v>83432.359375</v>
      </c>
      <c r="M85" s="2">
        <v>4.253760814666748</v>
      </c>
      <c r="N85" s="2">
        <v>418272</v>
      </c>
      <c r="O85" s="2">
        <v>0</v>
      </c>
      <c r="P85" s="2">
        <v>0</v>
      </c>
      <c r="Q85" s="2">
        <v>72479</v>
      </c>
      <c r="R85" s="2">
        <v>21174</v>
      </c>
      <c r="S85" s="2">
        <v>41.270832061767578</v>
      </c>
      <c r="T85" s="2">
        <v>16186948</v>
      </c>
      <c r="U85" s="2">
        <v>601316</v>
      </c>
      <c r="V85" s="2">
        <v>3.8581430912017822</v>
      </c>
      <c r="X85" s="2">
        <v>66.10693359375</v>
      </c>
      <c r="Z85" s="2">
        <v>35.688362121582031</v>
      </c>
      <c r="AA85" s="2">
        <v>45356376</v>
      </c>
      <c r="AB85" s="2">
        <v>24486006</v>
      </c>
    </row>
    <row r="86" spans="1:28" x14ac:dyDescent="0.25">
      <c r="A86" s="2">
        <v>15001</v>
      </c>
      <c r="B86" s="2">
        <v>109530304</v>
      </c>
      <c r="C86" s="2" t="s">
        <v>1328</v>
      </c>
      <c r="D86" s="2">
        <v>2019</v>
      </c>
      <c r="E86" s="2" t="s">
        <v>662</v>
      </c>
      <c r="F86" s="2">
        <v>15</v>
      </c>
      <c r="G86" s="2">
        <v>1</v>
      </c>
      <c r="H86" s="2">
        <v>1478737</v>
      </c>
      <c r="K86" s="2">
        <v>144561.03</v>
      </c>
      <c r="N86" s="2">
        <v>34565</v>
      </c>
      <c r="T86" s="2">
        <v>1657863</v>
      </c>
      <c r="W86" s="2">
        <v>2352412.8499999996</v>
      </c>
      <c r="X86" s="2">
        <v>70.474998474121094</v>
      </c>
      <c r="Y86" s="2">
        <v>4322334.6599999992</v>
      </c>
      <c r="Z86" s="2">
        <v>38.355728149414063</v>
      </c>
    </row>
    <row r="87" spans="1:28" x14ac:dyDescent="0.25">
      <c r="A87" s="2">
        <v>15002</v>
      </c>
      <c r="B87" s="2">
        <v>109530304</v>
      </c>
      <c r="C87" s="2" t="s">
        <v>1328</v>
      </c>
      <c r="D87" s="2">
        <v>2020</v>
      </c>
      <c r="E87" s="2" t="s">
        <v>662</v>
      </c>
      <c r="F87" s="2">
        <v>15</v>
      </c>
      <c r="G87" s="2">
        <v>2</v>
      </c>
      <c r="H87" s="2">
        <v>1491527.375</v>
      </c>
      <c r="I87" s="2">
        <v>12790.375</v>
      </c>
      <c r="J87" s="2">
        <v>0.8649526834487915</v>
      </c>
      <c r="K87" s="2">
        <v>146132.76999999999</v>
      </c>
      <c r="L87" s="2">
        <v>1571.739990234375</v>
      </c>
      <c r="M87" s="2">
        <v>1.0872501134872437</v>
      </c>
      <c r="N87" s="2">
        <v>34565</v>
      </c>
      <c r="O87" s="2">
        <v>0</v>
      </c>
      <c r="P87" s="2">
        <v>0</v>
      </c>
      <c r="T87" s="2">
        <v>1672225.125</v>
      </c>
      <c r="U87" s="2">
        <v>14362.125</v>
      </c>
      <c r="V87" s="2">
        <v>0.86630350351333618</v>
      </c>
      <c r="W87" s="2">
        <v>2389648.12</v>
      </c>
      <c r="X87" s="2">
        <v>69.977882385253906</v>
      </c>
      <c r="Y87" s="2">
        <v>4360078.2</v>
      </c>
      <c r="Z87" s="2">
        <v>38.353099822998047</v>
      </c>
    </row>
    <row r="88" spans="1:28" x14ac:dyDescent="0.25">
      <c r="A88" s="2">
        <v>15003</v>
      </c>
      <c r="B88" s="2">
        <v>109530304</v>
      </c>
      <c r="C88" s="2" t="s">
        <v>1328</v>
      </c>
      <c r="D88" s="2">
        <v>2021</v>
      </c>
      <c r="E88" s="2" t="s">
        <v>662</v>
      </c>
      <c r="F88" s="2">
        <v>15</v>
      </c>
      <c r="G88" s="2">
        <v>3</v>
      </c>
      <c r="H88" s="2">
        <v>1491527</v>
      </c>
      <c r="I88" s="2">
        <v>-0.375</v>
      </c>
      <c r="J88" s="2">
        <v>-2.5142013328149915E-5</v>
      </c>
      <c r="K88" s="2">
        <v>146128</v>
      </c>
      <c r="L88" s="2">
        <v>-4.7699999809265137</v>
      </c>
      <c r="M88" s="2">
        <v>-3.2641550060361624E-3</v>
      </c>
      <c r="N88" s="2">
        <v>34565</v>
      </c>
      <c r="O88" s="2">
        <v>0</v>
      </c>
      <c r="P88" s="2">
        <v>0</v>
      </c>
      <c r="T88" s="2">
        <v>1672220</v>
      </c>
      <c r="U88" s="2">
        <v>-5.125</v>
      </c>
      <c r="V88" s="2">
        <v>-3.0647788662463427E-4</v>
      </c>
      <c r="W88" s="2">
        <v>2398846</v>
      </c>
      <c r="X88" s="2">
        <v>69.7093505859375</v>
      </c>
      <c r="Y88" s="2">
        <v>4520657</v>
      </c>
      <c r="Z88" s="2">
        <v>36.990642547607422</v>
      </c>
    </row>
    <row r="89" spans="1:28" x14ac:dyDescent="0.25">
      <c r="A89" s="2">
        <v>15004</v>
      </c>
      <c r="B89" s="2">
        <v>109530304</v>
      </c>
      <c r="C89" s="2" t="s">
        <v>1328</v>
      </c>
      <c r="D89" s="2">
        <v>2022</v>
      </c>
      <c r="E89" s="2" t="s">
        <v>662</v>
      </c>
      <c r="F89" s="2">
        <v>15</v>
      </c>
      <c r="G89" s="2">
        <v>4</v>
      </c>
      <c r="H89" s="2">
        <v>1526165</v>
      </c>
      <c r="I89" s="2">
        <v>34638</v>
      </c>
      <c r="J89" s="2">
        <v>2.3223180770874023</v>
      </c>
      <c r="K89" s="2">
        <v>147843</v>
      </c>
      <c r="L89" s="2">
        <v>1715</v>
      </c>
      <c r="M89" s="2">
        <v>1.173628568649292</v>
      </c>
      <c r="N89" s="2">
        <v>34565</v>
      </c>
      <c r="O89" s="2">
        <v>0</v>
      </c>
      <c r="P89" s="2">
        <v>0</v>
      </c>
      <c r="T89" s="2">
        <v>1708573</v>
      </c>
      <c r="U89" s="2">
        <v>36353</v>
      </c>
      <c r="V89" s="2">
        <v>2.1739363670349121</v>
      </c>
      <c r="W89" s="2">
        <v>2370798</v>
      </c>
      <c r="X89" s="2">
        <v>72.067420959472656</v>
      </c>
      <c r="Y89" s="2">
        <v>4681560</v>
      </c>
      <c r="Z89" s="2">
        <v>36.495803833007813</v>
      </c>
    </row>
    <row r="90" spans="1:28" x14ac:dyDescent="0.25">
      <c r="A90" s="2">
        <v>15005</v>
      </c>
      <c r="B90" s="2">
        <v>109530304</v>
      </c>
      <c r="C90" s="2" t="s">
        <v>1328</v>
      </c>
      <c r="D90" s="2">
        <v>2023</v>
      </c>
      <c r="E90" s="2" t="s">
        <v>662</v>
      </c>
      <c r="F90" s="2">
        <v>15</v>
      </c>
      <c r="G90" s="2">
        <v>5</v>
      </c>
      <c r="H90" s="2">
        <v>1591114.51</v>
      </c>
      <c r="I90" s="2">
        <v>64949.51171875</v>
      </c>
      <c r="J90" s="2">
        <v>4.2557330131530762</v>
      </c>
      <c r="K90" s="2">
        <v>155257.01</v>
      </c>
      <c r="L90" s="2">
        <v>7414.009765625</v>
      </c>
      <c r="M90" s="2">
        <v>5.0147857666015625</v>
      </c>
      <c r="N90" s="2">
        <v>34565</v>
      </c>
      <c r="O90" s="2">
        <v>0</v>
      </c>
      <c r="P90" s="2">
        <v>0</v>
      </c>
      <c r="T90" s="2">
        <v>1780936.5</v>
      </c>
      <c r="U90" s="2">
        <v>72363.5</v>
      </c>
      <c r="V90" s="2">
        <v>4.2353181838989258</v>
      </c>
      <c r="X90" s="2">
        <v>74.425086975097656</v>
      </c>
      <c r="Z90" s="2">
        <v>38.498744964599609</v>
      </c>
      <c r="AA90" s="2">
        <v>4625960</v>
      </c>
      <c r="AB90" s="2">
        <v>2392925</v>
      </c>
    </row>
    <row r="91" spans="1:28" x14ac:dyDescent="0.25">
      <c r="A91" s="2">
        <v>15006</v>
      </c>
      <c r="B91" s="2">
        <v>109530304</v>
      </c>
      <c r="C91" s="2" t="s">
        <v>1328</v>
      </c>
      <c r="D91" s="2">
        <v>2024</v>
      </c>
      <c r="E91" s="2" t="s">
        <v>662</v>
      </c>
      <c r="F91" s="2">
        <v>15</v>
      </c>
      <c r="G91" s="2">
        <v>6</v>
      </c>
      <c r="H91" s="2">
        <v>1748634</v>
      </c>
      <c r="I91" s="2">
        <v>157519.484375</v>
      </c>
      <c r="J91" s="2">
        <v>9.8999471664428711</v>
      </c>
      <c r="K91" s="2">
        <v>155695</v>
      </c>
      <c r="L91" s="2">
        <v>437.989990234375</v>
      </c>
      <c r="M91" s="2">
        <v>0.2821064293384552</v>
      </c>
      <c r="N91" s="2">
        <v>34565</v>
      </c>
      <c r="O91" s="2">
        <v>0</v>
      </c>
      <c r="P91" s="2">
        <v>0</v>
      </c>
      <c r="T91" s="2">
        <v>1938894</v>
      </c>
      <c r="U91" s="2">
        <v>157957.5</v>
      </c>
      <c r="V91" s="2">
        <v>8.8693504333496094</v>
      </c>
      <c r="X91" s="2">
        <v>71.927200317382813</v>
      </c>
      <c r="Z91" s="2">
        <v>42.066268920898438</v>
      </c>
      <c r="AA91" s="2">
        <v>4609142</v>
      </c>
      <c r="AB91" s="2">
        <v>2695634</v>
      </c>
    </row>
    <row r="92" spans="1:28" x14ac:dyDescent="0.25">
      <c r="A92" s="2">
        <v>16001</v>
      </c>
      <c r="B92" s="2">
        <v>101630504</v>
      </c>
      <c r="C92" s="2" t="s">
        <v>1329</v>
      </c>
      <c r="D92" s="2">
        <v>2019</v>
      </c>
      <c r="E92" s="2" t="s">
        <v>662</v>
      </c>
      <c r="F92" s="2">
        <v>16</v>
      </c>
      <c r="G92" s="2">
        <v>1</v>
      </c>
      <c r="H92" s="2">
        <v>4296896</v>
      </c>
      <c r="K92" s="2">
        <v>566550.88</v>
      </c>
      <c r="N92" s="2">
        <v>105057</v>
      </c>
      <c r="Q92" s="2">
        <v>5734.23</v>
      </c>
      <c r="T92" s="2">
        <v>4974238</v>
      </c>
      <c r="W92" s="2">
        <v>6781000.7700000014</v>
      </c>
      <c r="X92" s="2">
        <v>73.355514526367188</v>
      </c>
      <c r="Y92" s="2">
        <v>10606665.930000002</v>
      </c>
      <c r="Z92" s="2">
        <v>46.897281646728516</v>
      </c>
    </row>
    <row r="93" spans="1:28" x14ac:dyDescent="0.25">
      <c r="A93" s="2">
        <v>16002</v>
      </c>
      <c r="B93" s="2">
        <v>101630504</v>
      </c>
      <c r="C93" s="2" t="s">
        <v>1329</v>
      </c>
      <c r="D93" s="2">
        <v>2020</v>
      </c>
      <c r="E93" s="2" t="s">
        <v>662</v>
      </c>
      <c r="F93" s="2">
        <v>16</v>
      </c>
      <c r="G93" s="2">
        <v>2</v>
      </c>
      <c r="H93" s="2">
        <v>4309262.5</v>
      </c>
      <c r="I93" s="2">
        <v>12366.5</v>
      </c>
      <c r="J93" s="2">
        <v>0.28780078887939453</v>
      </c>
      <c r="K93" s="2">
        <v>575222.82999999996</v>
      </c>
      <c r="L93" s="2">
        <v>8671.9501953125</v>
      </c>
      <c r="M93" s="2">
        <v>1.5306569337844849</v>
      </c>
      <c r="N93" s="2">
        <v>105057</v>
      </c>
      <c r="O93" s="2">
        <v>0</v>
      </c>
      <c r="P93" s="2">
        <v>0</v>
      </c>
      <c r="Q93" s="2">
        <v>4541.32</v>
      </c>
      <c r="R93" s="2">
        <v>-1192.9100341796875</v>
      </c>
      <c r="S93" s="2">
        <v>-20.803316116333008</v>
      </c>
      <c r="T93" s="2">
        <v>4994084</v>
      </c>
      <c r="U93" s="2">
        <v>19846</v>
      </c>
      <c r="V93" s="2">
        <v>0.398975670337677</v>
      </c>
      <c r="W93" s="2">
        <v>6844582.330000001</v>
      </c>
      <c r="X93" s="2">
        <v>72.964042663574219</v>
      </c>
      <c r="Y93" s="2">
        <v>10751471.460000003</v>
      </c>
      <c r="Z93" s="2">
        <v>46.450237274169922</v>
      </c>
    </row>
    <row r="94" spans="1:28" x14ac:dyDescent="0.25">
      <c r="A94" s="2">
        <v>16003</v>
      </c>
      <c r="B94" s="2">
        <v>101630504</v>
      </c>
      <c r="C94" s="2" t="s">
        <v>1329</v>
      </c>
      <c r="D94" s="2">
        <v>2021</v>
      </c>
      <c r="E94" s="2" t="s">
        <v>662</v>
      </c>
      <c r="F94" s="2">
        <v>16</v>
      </c>
      <c r="G94" s="2">
        <v>3</v>
      </c>
      <c r="H94" s="2">
        <v>4309261.5</v>
      </c>
      <c r="I94" s="2">
        <v>-1</v>
      </c>
      <c r="J94" s="2">
        <v>-2.3205826437333599E-5</v>
      </c>
      <c r="K94" s="2">
        <v>575210.76</v>
      </c>
      <c r="L94" s="2">
        <v>-12.069999694824219</v>
      </c>
      <c r="M94" s="2">
        <v>-2.0983172580599785E-3</v>
      </c>
      <c r="N94" s="2">
        <v>105057</v>
      </c>
      <c r="O94" s="2">
        <v>0</v>
      </c>
      <c r="P94" s="2">
        <v>0</v>
      </c>
      <c r="Q94" s="2">
        <v>5509</v>
      </c>
      <c r="R94" s="2">
        <v>967.67999267578125</v>
      </c>
      <c r="S94" s="2">
        <v>21.308341979980469</v>
      </c>
      <c r="T94" s="2">
        <v>4995038.5</v>
      </c>
      <c r="U94" s="2">
        <v>954.5</v>
      </c>
      <c r="V94" s="2">
        <v>1.9112614914774895E-2</v>
      </c>
      <c r="W94" s="2">
        <v>6826236.96</v>
      </c>
      <c r="X94" s="2">
        <v>73.174118041992188</v>
      </c>
      <c r="Y94" s="2">
        <v>17152726.890000001</v>
      </c>
      <c r="Z94" s="2">
        <v>29.12095832824707</v>
      </c>
    </row>
    <row r="95" spans="1:28" x14ac:dyDescent="0.25">
      <c r="A95" s="2">
        <v>16004</v>
      </c>
      <c r="B95" s="2">
        <v>101630504</v>
      </c>
      <c r="C95" s="2" t="s">
        <v>1329</v>
      </c>
      <c r="D95" s="2">
        <v>2022</v>
      </c>
      <c r="E95" s="2" t="s">
        <v>662</v>
      </c>
      <c r="F95" s="2">
        <v>16</v>
      </c>
      <c r="G95" s="2">
        <v>4</v>
      </c>
      <c r="H95" s="2">
        <v>4322385</v>
      </c>
      <c r="I95" s="2">
        <v>13123.5</v>
      </c>
      <c r="J95" s="2">
        <v>0.30454173684120178</v>
      </c>
      <c r="K95" s="2">
        <v>580763.67000000004</v>
      </c>
      <c r="L95" s="2">
        <v>5552.91015625</v>
      </c>
      <c r="M95" s="2">
        <v>0.96536964178085327</v>
      </c>
      <c r="N95" s="2">
        <v>105057</v>
      </c>
      <c r="O95" s="2">
        <v>0</v>
      </c>
      <c r="P95" s="2">
        <v>0</v>
      </c>
      <c r="Q95" s="2">
        <v>7201</v>
      </c>
      <c r="R95" s="2">
        <v>1692</v>
      </c>
      <c r="S95" s="2">
        <v>30.71337890625</v>
      </c>
      <c r="T95" s="2">
        <v>5015406.5</v>
      </c>
      <c r="U95" s="2">
        <v>20368</v>
      </c>
      <c r="V95" s="2">
        <v>0.40776461362838745</v>
      </c>
      <c r="W95" s="2">
        <v>6841224.830000001</v>
      </c>
      <c r="X95" s="2">
        <v>73.311531066894531</v>
      </c>
      <c r="Y95" s="2">
        <v>11530358.930000002</v>
      </c>
      <c r="Z95" s="2">
        <v>43.497402191162109</v>
      </c>
    </row>
    <row r="96" spans="1:28" x14ac:dyDescent="0.25">
      <c r="A96" s="2">
        <v>16005</v>
      </c>
      <c r="B96" s="2">
        <v>101630504</v>
      </c>
      <c r="C96" s="2" t="s">
        <v>1329</v>
      </c>
      <c r="D96" s="2">
        <v>2023</v>
      </c>
      <c r="E96" s="2" t="s">
        <v>662</v>
      </c>
      <c r="F96" s="2">
        <v>16</v>
      </c>
      <c r="G96" s="2">
        <v>5</v>
      </c>
      <c r="H96" s="2">
        <v>4466131.43</v>
      </c>
      <c r="I96" s="2">
        <v>143746.4375</v>
      </c>
      <c r="J96" s="2">
        <v>3.3256275653839111</v>
      </c>
      <c r="K96" s="2">
        <v>608403.56999999995</v>
      </c>
      <c r="L96" s="2">
        <v>27639.900390625</v>
      </c>
      <c r="M96" s="2">
        <v>4.7592334747314453</v>
      </c>
      <c r="N96" s="2">
        <v>105057</v>
      </c>
      <c r="O96" s="2">
        <v>0</v>
      </c>
      <c r="P96" s="2">
        <v>0</v>
      </c>
      <c r="Q96" s="2">
        <v>8497</v>
      </c>
      <c r="R96" s="2">
        <v>1296</v>
      </c>
      <c r="S96" s="2">
        <v>17.997499465942383</v>
      </c>
      <c r="T96" s="2">
        <v>5188089</v>
      </c>
      <c r="U96" s="2">
        <v>172682.5</v>
      </c>
      <c r="V96" s="2">
        <v>3.4430408477783203</v>
      </c>
      <c r="X96" s="2">
        <v>74.230918884277344</v>
      </c>
      <c r="Z96" s="2">
        <v>44.305156707763672</v>
      </c>
      <c r="AA96" s="2">
        <v>11709899</v>
      </c>
      <c r="AB96" s="2">
        <v>6989121</v>
      </c>
    </row>
    <row r="97" spans="1:28" x14ac:dyDescent="0.25">
      <c r="A97" s="2">
        <v>16006</v>
      </c>
      <c r="B97" s="2">
        <v>101630504</v>
      </c>
      <c r="C97" s="2" t="s">
        <v>1329</v>
      </c>
      <c r="D97" s="2">
        <v>2024</v>
      </c>
      <c r="E97" s="2" t="s">
        <v>662</v>
      </c>
      <c r="F97" s="2">
        <v>16</v>
      </c>
      <c r="G97" s="2">
        <v>6</v>
      </c>
      <c r="H97" s="2">
        <v>4637965</v>
      </c>
      <c r="I97" s="2">
        <v>171833.5625</v>
      </c>
      <c r="J97" s="2">
        <v>3.8474812507629395</v>
      </c>
      <c r="K97" s="2">
        <v>626693</v>
      </c>
      <c r="L97" s="2">
        <v>18289.4296875</v>
      </c>
      <c r="M97" s="2">
        <v>3.0061345100402832</v>
      </c>
      <c r="N97" s="2">
        <v>105057</v>
      </c>
      <c r="O97" s="2">
        <v>0</v>
      </c>
      <c r="P97" s="2">
        <v>0</v>
      </c>
      <c r="Q97" s="2">
        <v>8477</v>
      </c>
      <c r="R97" s="2">
        <v>-20</v>
      </c>
      <c r="S97" s="2">
        <v>-0.23537719249725342</v>
      </c>
      <c r="T97" s="2">
        <v>5378192</v>
      </c>
      <c r="U97" s="2">
        <v>190103</v>
      </c>
      <c r="V97" s="2">
        <v>3.6642200946807861</v>
      </c>
      <c r="X97" s="2">
        <v>74.69683837890625</v>
      </c>
      <c r="Z97" s="2">
        <v>44.181575775146484</v>
      </c>
      <c r="AA97" s="2">
        <v>12172929</v>
      </c>
      <c r="AB97" s="2">
        <v>7200026</v>
      </c>
    </row>
    <row r="98" spans="1:28" x14ac:dyDescent="0.25">
      <c r="A98" s="2">
        <v>17001</v>
      </c>
      <c r="B98" s="2">
        <v>124150503</v>
      </c>
      <c r="C98" s="2" t="s">
        <v>1330</v>
      </c>
      <c r="D98" s="2">
        <v>2019</v>
      </c>
      <c r="E98" s="2" t="s">
        <v>662</v>
      </c>
      <c r="F98" s="2">
        <v>17</v>
      </c>
      <c r="G98" s="2">
        <v>1</v>
      </c>
      <c r="H98" s="2">
        <v>15240089</v>
      </c>
      <c r="K98" s="2">
        <v>2586069.5099999998</v>
      </c>
      <c r="N98" s="2">
        <v>754726</v>
      </c>
      <c r="T98" s="2">
        <v>18580884</v>
      </c>
      <c r="W98" s="2">
        <v>31041573.299999997</v>
      </c>
      <c r="X98" s="2">
        <v>59.858062744140625</v>
      </c>
      <c r="Y98" s="2">
        <v>90516092.649999991</v>
      </c>
      <c r="Z98" s="2">
        <v>20.527713775634766</v>
      </c>
    </row>
    <row r="99" spans="1:28" x14ac:dyDescent="0.25">
      <c r="A99" s="2">
        <v>17002</v>
      </c>
      <c r="B99" s="2">
        <v>124150503</v>
      </c>
      <c r="C99" s="2" t="s">
        <v>1330</v>
      </c>
      <c r="D99" s="2">
        <v>2020</v>
      </c>
      <c r="E99" s="2" t="s">
        <v>662</v>
      </c>
      <c r="F99" s="2">
        <v>17</v>
      </c>
      <c r="G99" s="2">
        <v>2</v>
      </c>
      <c r="H99" s="2">
        <v>15484573</v>
      </c>
      <c r="I99" s="2">
        <v>244484</v>
      </c>
      <c r="J99" s="2">
        <v>1.6042163372039795</v>
      </c>
      <c r="K99" s="2">
        <v>2848727.86</v>
      </c>
      <c r="L99" s="2">
        <v>262658.34375</v>
      </c>
      <c r="M99" s="2">
        <v>10.156661987304688</v>
      </c>
      <c r="N99" s="2">
        <v>754726</v>
      </c>
      <c r="O99" s="2">
        <v>0</v>
      </c>
      <c r="P99" s="2">
        <v>0</v>
      </c>
      <c r="T99" s="2">
        <v>19088026</v>
      </c>
      <c r="U99" s="2">
        <v>507142</v>
      </c>
      <c r="V99" s="2">
        <v>2.729374885559082</v>
      </c>
      <c r="W99" s="2">
        <v>31898836.430000007</v>
      </c>
      <c r="X99" s="2">
        <v>59.839256286621094</v>
      </c>
      <c r="Y99" s="2">
        <v>92269241.840000018</v>
      </c>
      <c r="Z99" s="2">
        <v>20.687311172485352</v>
      </c>
    </row>
    <row r="100" spans="1:28" x14ac:dyDescent="0.25">
      <c r="A100" s="2">
        <v>17003</v>
      </c>
      <c r="B100" s="2">
        <v>124150503</v>
      </c>
      <c r="C100" s="2" t="s">
        <v>1330</v>
      </c>
      <c r="D100" s="2">
        <v>2021</v>
      </c>
      <c r="E100" s="2" t="s">
        <v>662</v>
      </c>
      <c r="F100" s="2">
        <v>17</v>
      </c>
      <c r="G100" s="2">
        <v>3</v>
      </c>
      <c r="H100" s="2">
        <v>15484562</v>
      </c>
      <c r="I100" s="2">
        <v>-11</v>
      </c>
      <c r="J100" s="2">
        <v>-7.103844836819917E-5</v>
      </c>
      <c r="K100" s="2">
        <v>2714831.18</v>
      </c>
      <c r="L100" s="2">
        <v>-133896.6875</v>
      </c>
      <c r="M100" s="2">
        <v>-4.7002272605895996</v>
      </c>
      <c r="N100" s="2">
        <v>754726</v>
      </c>
      <c r="O100" s="2">
        <v>0</v>
      </c>
      <c r="P100" s="2">
        <v>0</v>
      </c>
      <c r="T100" s="2">
        <v>18954120</v>
      </c>
      <c r="U100" s="2">
        <v>-133906</v>
      </c>
      <c r="V100" s="2">
        <v>-0.70151829719543457</v>
      </c>
      <c r="W100" s="2">
        <v>32502390.199999996</v>
      </c>
      <c r="X100" s="2">
        <v>58.316082000732422</v>
      </c>
      <c r="Y100" s="2">
        <v>97687509.519999996</v>
      </c>
      <c r="Z100" s="2">
        <v>19.402807235717773</v>
      </c>
    </row>
    <row r="101" spans="1:28" x14ac:dyDescent="0.25">
      <c r="A101" s="2">
        <v>17004</v>
      </c>
      <c r="B101" s="2">
        <v>124150503</v>
      </c>
      <c r="C101" s="2" t="s">
        <v>1330</v>
      </c>
      <c r="D101" s="2">
        <v>2022</v>
      </c>
      <c r="E101" s="2" t="s">
        <v>662</v>
      </c>
      <c r="F101" s="2">
        <v>17</v>
      </c>
      <c r="G101" s="2">
        <v>4</v>
      </c>
      <c r="H101" s="2">
        <v>15781865</v>
      </c>
      <c r="I101" s="2">
        <v>297303</v>
      </c>
      <c r="J101" s="2">
        <v>1.9199961423873901</v>
      </c>
      <c r="K101" s="2">
        <v>2869410.77</v>
      </c>
      <c r="L101" s="2">
        <v>154579.59375</v>
      </c>
      <c r="M101" s="2">
        <v>5.6938934326171875</v>
      </c>
      <c r="N101" s="2">
        <v>754726</v>
      </c>
      <c r="O101" s="2">
        <v>0</v>
      </c>
      <c r="P101" s="2">
        <v>0</v>
      </c>
      <c r="T101" s="2">
        <v>19406002</v>
      </c>
      <c r="U101" s="2">
        <v>451882</v>
      </c>
      <c r="V101" s="2">
        <v>2.3840832710266113</v>
      </c>
      <c r="W101" s="2">
        <v>34227480.840000004</v>
      </c>
      <c r="X101" s="2">
        <v>56.697139739990234</v>
      </c>
      <c r="Y101" s="2">
        <v>102721771.62</v>
      </c>
      <c r="Z101" s="2">
        <v>18.891809463500977</v>
      </c>
    </row>
    <row r="102" spans="1:28" x14ac:dyDescent="0.25">
      <c r="A102" s="2">
        <v>17005</v>
      </c>
      <c r="B102" s="2">
        <v>124150503</v>
      </c>
      <c r="C102" s="2" t="s">
        <v>1330</v>
      </c>
      <c r="D102" s="2">
        <v>2023</v>
      </c>
      <c r="E102" s="2" t="s">
        <v>662</v>
      </c>
      <c r="F102" s="2">
        <v>17</v>
      </c>
      <c r="G102" s="2">
        <v>5</v>
      </c>
      <c r="H102" s="2">
        <v>16422309.17</v>
      </c>
      <c r="I102" s="2">
        <v>640444.1875</v>
      </c>
      <c r="J102" s="2">
        <v>4.0581021308898926</v>
      </c>
      <c r="K102" s="2">
        <v>3120242.32</v>
      </c>
      <c r="L102" s="2">
        <v>250831.546875</v>
      </c>
      <c r="M102" s="2">
        <v>8.7415695190429688</v>
      </c>
      <c r="N102" s="2">
        <v>754726</v>
      </c>
      <c r="O102" s="2">
        <v>0</v>
      </c>
      <c r="P102" s="2">
        <v>0</v>
      </c>
      <c r="T102" s="2">
        <v>20297278</v>
      </c>
      <c r="U102" s="2">
        <v>891276</v>
      </c>
      <c r="V102" s="2">
        <v>4.5927853584289551</v>
      </c>
      <c r="X102" s="2">
        <v>60.229888916015625</v>
      </c>
      <c r="Z102" s="2">
        <v>20.017332077026367</v>
      </c>
      <c r="AA102" s="2">
        <v>101398513</v>
      </c>
      <c r="AB102" s="2">
        <v>33699677</v>
      </c>
    </row>
    <row r="103" spans="1:28" x14ac:dyDescent="0.25">
      <c r="A103" s="2">
        <v>17006</v>
      </c>
      <c r="B103" s="2">
        <v>124150503</v>
      </c>
      <c r="C103" s="2" t="s">
        <v>1330</v>
      </c>
      <c r="D103" s="2">
        <v>2024</v>
      </c>
      <c r="E103" s="2" t="s">
        <v>662</v>
      </c>
      <c r="F103" s="2">
        <v>17</v>
      </c>
      <c r="G103" s="2">
        <v>6</v>
      </c>
      <c r="H103" s="2">
        <v>17399000</v>
      </c>
      <c r="I103" s="2">
        <v>976690.8125</v>
      </c>
      <c r="J103" s="2">
        <v>5.9473414421081543</v>
      </c>
      <c r="K103" s="2">
        <v>3272595</v>
      </c>
      <c r="L103" s="2">
        <v>152352.6875</v>
      </c>
      <c r="M103" s="2">
        <v>4.8827195167541504</v>
      </c>
      <c r="N103" s="2">
        <v>754726</v>
      </c>
      <c r="O103" s="2">
        <v>0</v>
      </c>
      <c r="P103" s="2">
        <v>0</v>
      </c>
      <c r="T103" s="2">
        <v>21426322</v>
      </c>
      <c r="U103" s="2">
        <v>1129044</v>
      </c>
      <c r="V103" s="2">
        <v>5.5625391006469727</v>
      </c>
      <c r="X103" s="2">
        <v>60.311946868896484</v>
      </c>
      <c r="Z103" s="2">
        <v>20.310049057006836</v>
      </c>
      <c r="AA103" s="2">
        <v>105496165</v>
      </c>
      <c r="AB103" s="2">
        <v>35525833</v>
      </c>
    </row>
    <row r="104" spans="1:28" x14ac:dyDescent="0.25">
      <c r="A104" s="2">
        <v>18001</v>
      </c>
      <c r="B104" s="2">
        <v>103020753</v>
      </c>
      <c r="C104" s="2" t="s">
        <v>1331</v>
      </c>
      <c r="D104" s="2">
        <v>2019</v>
      </c>
      <c r="E104" s="2" t="s">
        <v>662</v>
      </c>
      <c r="F104" s="2">
        <v>18</v>
      </c>
      <c r="G104" s="2">
        <v>1</v>
      </c>
      <c r="H104" s="2">
        <v>2584648</v>
      </c>
      <c r="K104" s="2">
        <v>725183.92</v>
      </c>
      <c r="N104" s="2">
        <v>108288</v>
      </c>
      <c r="T104" s="2">
        <v>3418120</v>
      </c>
      <c r="W104" s="2">
        <v>7213877.709999999</v>
      </c>
      <c r="X104" s="2">
        <v>47.382560729980469</v>
      </c>
      <c r="Y104" s="2">
        <v>32715757.68</v>
      </c>
      <c r="Z104" s="2">
        <v>10.447931289672852</v>
      </c>
    </row>
    <row r="105" spans="1:28" x14ac:dyDescent="0.25">
      <c r="A105" s="2">
        <v>18002</v>
      </c>
      <c r="B105" s="2">
        <v>103020753</v>
      </c>
      <c r="C105" s="2" t="s">
        <v>1331</v>
      </c>
      <c r="D105" s="2">
        <v>2020</v>
      </c>
      <c r="E105" s="2" t="s">
        <v>662</v>
      </c>
      <c r="F105" s="2">
        <v>18</v>
      </c>
      <c r="G105" s="2">
        <v>2</v>
      </c>
      <c r="H105" s="2">
        <v>2649629.75</v>
      </c>
      <c r="I105" s="2">
        <v>64981.75</v>
      </c>
      <c r="J105" s="2">
        <v>2.5141432285308838</v>
      </c>
      <c r="K105" s="2">
        <v>724368.18</v>
      </c>
      <c r="L105" s="2">
        <v>-815.739990234375</v>
      </c>
      <c r="M105" s="2">
        <v>-0.11248732358217239</v>
      </c>
      <c r="N105" s="2">
        <v>102226.24000000001</v>
      </c>
      <c r="O105" s="2">
        <v>-6061.759765625</v>
      </c>
      <c r="P105" s="2">
        <v>-5.5978131294250488</v>
      </c>
      <c r="T105" s="2">
        <v>3476224.25</v>
      </c>
      <c r="U105" s="2">
        <v>58104.25</v>
      </c>
      <c r="V105" s="2">
        <v>1.699889063835144</v>
      </c>
      <c r="W105" s="2">
        <v>7631530</v>
      </c>
      <c r="X105" s="2">
        <v>45.550815582275391</v>
      </c>
      <c r="Y105" s="2">
        <v>34429892.710000001</v>
      </c>
      <c r="Z105" s="2">
        <v>10.096529006958008</v>
      </c>
    </row>
    <row r="106" spans="1:28" x14ac:dyDescent="0.25">
      <c r="A106" s="2">
        <v>18003</v>
      </c>
      <c r="B106" s="2">
        <v>103020753</v>
      </c>
      <c r="C106" s="2" t="s">
        <v>1331</v>
      </c>
      <c r="D106" s="2">
        <v>2021</v>
      </c>
      <c r="E106" s="2" t="s">
        <v>662</v>
      </c>
      <c r="F106" s="2">
        <v>18</v>
      </c>
      <c r="G106" s="2">
        <v>3</v>
      </c>
      <c r="H106" s="2">
        <v>2649627</v>
      </c>
      <c r="I106" s="2">
        <v>-2.75</v>
      </c>
      <c r="J106" s="2">
        <v>-1.0378808656241745E-4</v>
      </c>
      <c r="K106" s="2">
        <v>724355.93</v>
      </c>
      <c r="L106" s="2">
        <v>-12.25</v>
      </c>
      <c r="M106" s="2">
        <v>-1.6911289421841502E-3</v>
      </c>
      <c r="N106" s="2">
        <v>108288</v>
      </c>
      <c r="O106" s="2">
        <v>6061.759765625</v>
      </c>
      <c r="P106" s="2">
        <v>5.9297494888305664</v>
      </c>
      <c r="T106" s="2">
        <v>3482271</v>
      </c>
      <c r="U106" s="2">
        <v>6046.75</v>
      </c>
      <c r="V106" s="2">
        <v>0.17394591867923737</v>
      </c>
      <c r="W106" s="2">
        <v>7666653.0800000001</v>
      </c>
      <c r="X106" s="2">
        <v>45.421005249023438</v>
      </c>
      <c r="Y106" s="2">
        <v>39886702.309999995</v>
      </c>
      <c r="Z106" s="2">
        <v>8.7304058074951172</v>
      </c>
    </row>
    <row r="107" spans="1:28" x14ac:dyDescent="0.25">
      <c r="A107" s="2">
        <v>18004</v>
      </c>
      <c r="B107" s="2">
        <v>103020753</v>
      </c>
      <c r="C107" s="2" t="s">
        <v>1331</v>
      </c>
      <c r="D107" s="2">
        <v>2022</v>
      </c>
      <c r="E107" s="2" t="s">
        <v>662</v>
      </c>
      <c r="F107" s="2">
        <v>18</v>
      </c>
      <c r="G107" s="2">
        <v>4</v>
      </c>
      <c r="H107" s="2">
        <v>2826775</v>
      </c>
      <c r="I107" s="2">
        <v>177148</v>
      </c>
      <c r="J107" s="2">
        <v>6.6857714653015137</v>
      </c>
      <c r="K107" s="2">
        <v>738587</v>
      </c>
      <c r="L107" s="2">
        <v>14231.0703125</v>
      </c>
      <c r="M107" s="2">
        <v>1.9646515846252441</v>
      </c>
      <c r="N107" s="2">
        <v>108288</v>
      </c>
      <c r="O107" s="2">
        <v>0</v>
      </c>
      <c r="P107" s="2">
        <v>0</v>
      </c>
      <c r="T107" s="2">
        <v>3673650</v>
      </c>
      <c r="U107" s="2">
        <v>191379</v>
      </c>
      <c r="V107" s="2">
        <v>5.4958100318908691</v>
      </c>
      <c r="W107" s="2">
        <v>7826770.3499999996</v>
      </c>
      <c r="X107" s="2">
        <v>46.936985015869141</v>
      </c>
      <c r="Y107" s="2">
        <v>36087745.859999999</v>
      </c>
      <c r="Z107" s="2">
        <v>10.179771423339844</v>
      </c>
    </row>
    <row r="108" spans="1:28" x14ac:dyDescent="0.25">
      <c r="A108" s="2">
        <v>18005</v>
      </c>
      <c r="B108" s="2">
        <v>103020753</v>
      </c>
      <c r="C108" s="2" t="s">
        <v>1331</v>
      </c>
      <c r="D108" s="2">
        <v>2023</v>
      </c>
      <c r="E108" s="2" t="s">
        <v>662</v>
      </c>
      <c r="F108" s="2">
        <v>18</v>
      </c>
      <c r="G108" s="2">
        <v>5</v>
      </c>
      <c r="H108" s="2">
        <v>3160666.3</v>
      </c>
      <c r="I108" s="2">
        <v>333891.3125</v>
      </c>
      <c r="J108" s="2">
        <v>11.811739921569824</v>
      </c>
      <c r="K108" s="2">
        <v>768939.62</v>
      </c>
      <c r="L108" s="2">
        <v>30352.619140625</v>
      </c>
      <c r="M108" s="2">
        <v>4.1095523834228516</v>
      </c>
      <c r="N108" s="2">
        <v>108288</v>
      </c>
      <c r="O108" s="2">
        <v>0</v>
      </c>
      <c r="P108" s="2">
        <v>0</v>
      </c>
      <c r="T108" s="2">
        <v>4037893.75</v>
      </c>
      <c r="U108" s="2">
        <v>364243.75</v>
      </c>
      <c r="V108" s="2">
        <v>9.9150371551513672</v>
      </c>
      <c r="X108" s="2">
        <v>48.043476104736328</v>
      </c>
      <c r="Z108" s="2">
        <v>10.979350090026855</v>
      </c>
      <c r="AA108" s="2">
        <v>36777166</v>
      </c>
      <c r="AB108" s="2">
        <v>8404666</v>
      </c>
    </row>
    <row r="109" spans="1:28" x14ac:dyDescent="0.25">
      <c r="A109" s="2">
        <v>18006</v>
      </c>
      <c r="B109" s="2">
        <v>103020753</v>
      </c>
      <c r="C109" s="2" t="s">
        <v>1331</v>
      </c>
      <c r="D109" s="2">
        <v>2024</v>
      </c>
      <c r="E109" s="2" t="s">
        <v>662</v>
      </c>
      <c r="F109" s="2">
        <v>18</v>
      </c>
      <c r="G109" s="2">
        <v>6</v>
      </c>
      <c r="H109" s="2">
        <v>3565209</v>
      </c>
      <c r="I109" s="2">
        <v>404542.6875</v>
      </c>
      <c r="J109" s="2">
        <v>12.799284934997559</v>
      </c>
      <c r="K109" s="2">
        <v>784544</v>
      </c>
      <c r="L109" s="2">
        <v>15604.3798828125</v>
      </c>
      <c r="M109" s="2">
        <v>2.0293374061584473</v>
      </c>
      <c r="N109" s="2">
        <v>108288</v>
      </c>
      <c r="O109" s="2">
        <v>0</v>
      </c>
      <c r="P109" s="2">
        <v>0</v>
      </c>
      <c r="T109" s="2">
        <v>4458041</v>
      </c>
      <c r="U109" s="2">
        <v>420147.25</v>
      </c>
      <c r="V109" s="2">
        <v>10.405109405517578</v>
      </c>
      <c r="X109" s="2">
        <v>49.816719055175781</v>
      </c>
      <c r="Z109" s="2">
        <v>11.453924179077148</v>
      </c>
      <c r="AA109" s="2">
        <v>38921516</v>
      </c>
      <c r="AB109" s="2">
        <v>8948885</v>
      </c>
    </row>
    <row r="110" spans="1:28" x14ac:dyDescent="0.25">
      <c r="A110" s="2">
        <v>19001</v>
      </c>
      <c r="B110" s="2">
        <v>110141003</v>
      </c>
      <c r="C110" s="2" t="s">
        <v>1332</v>
      </c>
      <c r="D110" s="2">
        <v>2019</v>
      </c>
      <c r="E110" s="2" t="s">
        <v>662</v>
      </c>
      <c r="F110" s="2">
        <v>19</v>
      </c>
      <c r="G110" s="2">
        <v>1</v>
      </c>
      <c r="H110" s="2">
        <v>8293518.5</v>
      </c>
      <c r="K110" s="2">
        <v>1287806.43</v>
      </c>
      <c r="N110" s="2">
        <v>310813</v>
      </c>
      <c r="Q110" s="2">
        <v>35760.730000000003</v>
      </c>
      <c r="T110" s="2">
        <v>9927899</v>
      </c>
      <c r="W110" s="2">
        <v>15656553.729999999</v>
      </c>
      <c r="X110" s="2">
        <v>63.410499572753906</v>
      </c>
      <c r="Y110" s="2">
        <v>32841543.929999996</v>
      </c>
      <c r="Z110" s="2">
        <v>30.229696273803711</v>
      </c>
    </row>
    <row r="111" spans="1:28" x14ac:dyDescent="0.25">
      <c r="A111" s="2">
        <v>19002</v>
      </c>
      <c r="B111" s="2">
        <v>110141003</v>
      </c>
      <c r="C111" s="2" t="s">
        <v>1332</v>
      </c>
      <c r="D111" s="2">
        <v>2020</v>
      </c>
      <c r="E111" s="2" t="s">
        <v>662</v>
      </c>
      <c r="F111" s="2">
        <v>19</v>
      </c>
      <c r="G111" s="2">
        <v>2</v>
      </c>
      <c r="H111" s="2">
        <v>8366263</v>
      </c>
      <c r="I111" s="2">
        <v>72744.5</v>
      </c>
      <c r="J111" s="2">
        <v>0.87712472677230835</v>
      </c>
      <c r="K111" s="2">
        <v>1331881.3600000001</v>
      </c>
      <c r="L111" s="2">
        <v>44074.9296875</v>
      </c>
      <c r="M111" s="2">
        <v>3.4224810600280762</v>
      </c>
      <c r="N111" s="2">
        <v>310813</v>
      </c>
      <c r="O111" s="2">
        <v>0</v>
      </c>
      <c r="P111" s="2">
        <v>0</v>
      </c>
      <c r="Q111" s="2">
        <v>53815.28</v>
      </c>
      <c r="R111" s="2">
        <v>18054.55078125</v>
      </c>
      <c r="S111" s="2">
        <v>50.487083435058594</v>
      </c>
      <c r="T111" s="2">
        <v>10062772</v>
      </c>
      <c r="U111" s="2">
        <v>134873</v>
      </c>
      <c r="V111" s="2">
        <v>1.3585251569747925</v>
      </c>
      <c r="W111" s="2">
        <v>16472852.77</v>
      </c>
      <c r="X111" s="2">
        <v>61.087001800537109</v>
      </c>
      <c r="Y111" s="2">
        <v>42576457.019999996</v>
      </c>
      <c r="Z111" s="2">
        <v>23.634592056274414</v>
      </c>
    </row>
    <row r="112" spans="1:28" x14ac:dyDescent="0.25">
      <c r="A112" s="2">
        <v>19003</v>
      </c>
      <c r="B112" s="2">
        <v>110141003</v>
      </c>
      <c r="C112" s="2" t="s">
        <v>1332</v>
      </c>
      <c r="D112" s="2">
        <v>2021</v>
      </c>
      <c r="E112" s="2" t="s">
        <v>662</v>
      </c>
      <c r="F112" s="2">
        <v>19</v>
      </c>
      <c r="G112" s="2">
        <v>3</v>
      </c>
      <c r="H112" s="2">
        <v>8366258</v>
      </c>
      <c r="I112" s="2">
        <v>-5</v>
      </c>
      <c r="J112" s="2">
        <v>-5.9763839090010151E-5</v>
      </c>
      <c r="K112" s="2">
        <v>1331822.67</v>
      </c>
      <c r="L112" s="2">
        <v>-58.689998626708984</v>
      </c>
      <c r="M112" s="2">
        <v>-4.4065485708415508E-3</v>
      </c>
      <c r="N112" s="2">
        <v>310813</v>
      </c>
      <c r="O112" s="2">
        <v>0</v>
      </c>
      <c r="P112" s="2">
        <v>0</v>
      </c>
      <c r="Q112" s="2">
        <v>59021.05</v>
      </c>
      <c r="R112" s="2">
        <v>5205.77001953125</v>
      </c>
      <c r="S112" s="2">
        <v>9.6734046936035156</v>
      </c>
      <c r="T112" s="2">
        <v>10067915</v>
      </c>
      <c r="U112" s="2">
        <v>5143</v>
      </c>
      <c r="V112" s="2">
        <v>5.1109176129102707E-2</v>
      </c>
      <c r="W112" s="2">
        <v>16032127.27</v>
      </c>
      <c r="X112" s="2">
        <v>62.798374176025391</v>
      </c>
      <c r="Y112" s="2">
        <v>33920331.630000003</v>
      </c>
      <c r="Z112" s="2">
        <v>29.681062698364258</v>
      </c>
    </row>
    <row r="113" spans="1:28" x14ac:dyDescent="0.25">
      <c r="A113" s="2">
        <v>19004</v>
      </c>
      <c r="B113" s="2">
        <v>110141003</v>
      </c>
      <c r="C113" s="2" t="s">
        <v>1332</v>
      </c>
      <c r="D113" s="2">
        <v>2022</v>
      </c>
      <c r="E113" s="2" t="s">
        <v>662</v>
      </c>
      <c r="F113" s="2">
        <v>19</v>
      </c>
      <c r="G113" s="2">
        <v>4</v>
      </c>
      <c r="H113" s="2">
        <v>8559354</v>
      </c>
      <c r="I113" s="2">
        <v>193096</v>
      </c>
      <c r="J113" s="2">
        <v>2.3080329895019531</v>
      </c>
      <c r="K113" s="2">
        <v>1372317.2</v>
      </c>
      <c r="L113" s="2">
        <v>40494.53125</v>
      </c>
      <c r="M113" s="2">
        <v>3.0405347347259521</v>
      </c>
      <c r="N113" s="2">
        <v>310813</v>
      </c>
      <c r="O113" s="2">
        <v>0</v>
      </c>
      <c r="P113" s="2">
        <v>0</v>
      </c>
      <c r="Q113" s="2">
        <v>32676</v>
      </c>
      <c r="R113" s="2">
        <v>-26345.05078125</v>
      </c>
      <c r="S113" s="2">
        <v>-44.636703491210938</v>
      </c>
      <c r="T113" s="2">
        <v>10275160</v>
      </c>
      <c r="U113" s="2">
        <v>207245</v>
      </c>
      <c r="V113" s="2">
        <v>2.0584700107574463</v>
      </c>
      <c r="W113" s="2">
        <v>16298469.509999998</v>
      </c>
      <c r="X113" s="2">
        <v>63.043712615966797</v>
      </c>
      <c r="Y113" s="2">
        <v>34718759.589999996</v>
      </c>
      <c r="Z113" s="2">
        <v>29.59541130065918</v>
      </c>
    </row>
    <row r="114" spans="1:28" x14ac:dyDescent="0.25">
      <c r="A114" s="2">
        <v>19005</v>
      </c>
      <c r="B114" s="2">
        <v>110141003</v>
      </c>
      <c r="C114" s="2" t="s">
        <v>1332</v>
      </c>
      <c r="D114" s="2">
        <v>2023</v>
      </c>
      <c r="E114" s="2" t="s">
        <v>662</v>
      </c>
      <c r="F114" s="2">
        <v>19</v>
      </c>
      <c r="G114" s="2">
        <v>5</v>
      </c>
      <c r="H114" s="2">
        <v>9140872.5099999998</v>
      </c>
      <c r="I114" s="2">
        <v>581518.5</v>
      </c>
      <c r="J114" s="2">
        <v>6.7939534187316895</v>
      </c>
      <c r="K114" s="2">
        <v>1500177.81</v>
      </c>
      <c r="L114" s="2">
        <v>127860.609375</v>
      </c>
      <c r="M114" s="2">
        <v>9.3171319961547852</v>
      </c>
      <c r="N114" s="2">
        <v>310813</v>
      </c>
      <c r="O114" s="2">
        <v>0</v>
      </c>
      <c r="P114" s="2">
        <v>0</v>
      </c>
      <c r="Q114" s="2">
        <v>36233</v>
      </c>
      <c r="R114" s="2">
        <v>3557</v>
      </c>
      <c r="S114" s="2">
        <v>10.885664939880371</v>
      </c>
      <c r="T114" s="2">
        <v>10988097</v>
      </c>
      <c r="U114" s="2">
        <v>712937</v>
      </c>
      <c r="V114" s="2">
        <v>6.9384517669677734</v>
      </c>
      <c r="X114" s="2">
        <v>66.697463989257813</v>
      </c>
      <c r="Z114" s="2">
        <v>31.389429092407227</v>
      </c>
      <c r="AA114" s="2">
        <v>35005725</v>
      </c>
      <c r="AB114" s="2">
        <v>16474535</v>
      </c>
    </row>
    <row r="115" spans="1:28" x14ac:dyDescent="0.25">
      <c r="A115" s="2">
        <v>19006</v>
      </c>
      <c r="B115" s="2">
        <v>110141003</v>
      </c>
      <c r="C115" s="2" t="s">
        <v>1332</v>
      </c>
      <c r="D115" s="2">
        <v>2024</v>
      </c>
      <c r="E115" s="2" t="s">
        <v>662</v>
      </c>
      <c r="F115" s="2">
        <v>19</v>
      </c>
      <c r="G115" s="2">
        <v>6</v>
      </c>
      <c r="H115" s="2">
        <v>9668209</v>
      </c>
      <c r="I115" s="2">
        <v>527336.5</v>
      </c>
      <c r="J115" s="2">
        <v>5.7689952850341797</v>
      </c>
      <c r="K115" s="2">
        <v>1551331</v>
      </c>
      <c r="L115" s="2">
        <v>51153.19140625</v>
      </c>
      <c r="M115" s="2">
        <v>3.4098083972930908</v>
      </c>
      <c r="N115" s="2">
        <v>310813</v>
      </c>
      <c r="O115" s="2">
        <v>0</v>
      </c>
      <c r="P115" s="2">
        <v>0</v>
      </c>
      <c r="Q115" s="2">
        <v>46089</v>
      </c>
      <c r="R115" s="2">
        <v>9856</v>
      </c>
      <c r="S115" s="2">
        <v>27.201723098754883</v>
      </c>
      <c r="T115" s="2">
        <v>11576442</v>
      </c>
      <c r="U115" s="2">
        <v>588345</v>
      </c>
      <c r="V115" s="2">
        <v>5.3543848991394043</v>
      </c>
      <c r="X115" s="2">
        <v>64.956161499023438</v>
      </c>
      <c r="Z115" s="2">
        <v>31.173894882202148</v>
      </c>
      <c r="AA115" s="2">
        <v>37135052</v>
      </c>
      <c r="AB115" s="2">
        <v>17821931</v>
      </c>
    </row>
    <row r="116" spans="1:28" x14ac:dyDescent="0.25">
      <c r="A116" s="2">
        <v>20001</v>
      </c>
      <c r="B116" s="2">
        <v>103021102</v>
      </c>
      <c r="C116" s="2" t="s">
        <v>1333</v>
      </c>
      <c r="D116" s="2">
        <v>2019</v>
      </c>
      <c r="E116" s="2" t="s">
        <v>662</v>
      </c>
      <c r="F116" s="2">
        <v>20</v>
      </c>
      <c r="G116" s="2">
        <v>1</v>
      </c>
      <c r="H116" s="2">
        <v>9889193</v>
      </c>
      <c r="K116" s="2">
        <v>2844378.23</v>
      </c>
      <c r="N116" s="2">
        <v>615849</v>
      </c>
      <c r="T116" s="2">
        <v>13349420</v>
      </c>
      <c r="W116" s="2">
        <v>23899782.609999999</v>
      </c>
      <c r="X116" s="2">
        <v>55.855823516845703</v>
      </c>
      <c r="Y116" s="2">
        <v>70851821.929999992</v>
      </c>
      <c r="Z116" s="2">
        <v>18.84132194519043</v>
      </c>
    </row>
    <row r="117" spans="1:28" x14ac:dyDescent="0.25">
      <c r="A117" s="2">
        <v>20002</v>
      </c>
      <c r="B117" s="2">
        <v>103021102</v>
      </c>
      <c r="C117" s="2" t="s">
        <v>1333</v>
      </c>
      <c r="D117" s="2">
        <v>2020</v>
      </c>
      <c r="E117" s="2" t="s">
        <v>662</v>
      </c>
      <c r="F117" s="2">
        <v>20</v>
      </c>
      <c r="G117" s="2">
        <v>2</v>
      </c>
      <c r="H117" s="2">
        <v>10212705</v>
      </c>
      <c r="I117" s="2">
        <v>323512</v>
      </c>
      <c r="J117" s="2">
        <v>3.2713689804077148</v>
      </c>
      <c r="K117" s="2">
        <v>2805298.43</v>
      </c>
      <c r="L117" s="2">
        <v>-39079.80078125</v>
      </c>
      <c r="M117" s="2">
        <v>-1.3739311695098877</v>
      </c>
      <c r="N117" s="2">
        <v>615849</v>
      </c>
      <c r="O117" s="2">
        <v>0</v>
      </c>
      <c r="P117" s="2">
        <v>0</v>
      </c>
      <c r="T117" s="2">
        <v>13633852</v>
      </c>
      <c r="U117" s="2">
        <v>284432</v>
      </c>
      <c r="V117" s="2">
        <v>2.1306693553924561</v>
      </c>
      <c r="W117" s="2">
        <v>25299005.259999998</v>
      </c>
      <c r="X117" s="2">
        <v>53.890861511230469</v>
      </c>
      <c r="Y117" s="2">
        <v>73104431.529999986</v>
      </c>
      <c r="Z117" s="2">
        <v>18.649829864501953</v>
      </c>
    </row>
    <row r="118" spans="1:28" x14ac:dyDescent="0.25">
      <c r="A118" s="2">
        <v>20003</v>
      </c>
      <c r="B118" s="2">
        <v>103021102</v>
      </c>
      <c r="C118" s="2" t="s">
        <v>1333</v>
      </c>
      <c r="D118" s="2">
        <v>2021</v>
      </c>
      <c r="E118" s="2" t="s">
        <v>662</v>
      </c>
      <c r="F118" s="2">
        <v>20</v>
      </c>
      <c r="G118" s="2">
        <v>3</v>
      </c>
      <c r="H118" s="2">
        <v>10212693</v>
      </c>
      <c r="I118" s="2">
        <v>-12</v>
      </c>
      <c r="J118" s="2">
        <v>-1.175006982521154E-4</v>
      </c>
      <c r="K118" s="2">
        <v>2805204.46</v>
      </c>
      <c r="L118" s="2">
        <v>-93.970001220703125</v>
      </c>
      <c r="M118" s="2">
        <v>-3.3497328404337168E-3</v>
      </c>
      <c r="N118" s="2">
        <v>615849</v>
      </c>
      <c r="O118" s="2">
        <v>0</v>
      </c>
      <c r="P118" s="2">
        <v>0</v>
      </c>
      <c r="T118" s="2">
        <v>13633746</v>
      </c>
      <c r="U118" s="2">
        <v>-106</v>
      </c>
      <c r="V118" s="2">
        <v>-7.7747652539983392E-4</v>
      </c>
      <c r="W118" s="2">
        <v>24565521.850000001</v>
      </c>
      <c r="X118" s="2">
        <v>55.499515533447266</v>
      </c>
      <c r="Y118" s="2">
        <v>73616893.469999999</v>
      </c>
      <c r="Z118" s="2">
        <v>18.519861221313477</v>
      </c>
    </row>
    <row r="119" spans="1:28" x14ac:dyDescent="0.25">
      <c r="A119" s="2">
        <v>20004</v>
      </c>
      <c r="B119" s="2">
        <v>103021102</v>
      </c>
      <c r="C119" s="2" t="s">
        <v>1333</v>
      </c>
      <c r="D119" s="2">
        <v>2022</v>
      </c>
      <c r="E119" s="2" t="s">
        <v>662</v>
      </c>
      <c r="F119" s="2">
        <v>20</v>
      </c>
      <c r="G119" s="2">
        <v>4</v>
      </c>
      <c r="H119" s="2">
        <v>10760593</v>
      </c>
      <c r="I119" s="2">
        <v>547900</v>
      </c>
      <c r="J119" s="2">
        <v>5.3648924827575684</v>
      </c>
      <c r="K119" s="2">
        <v>2958998.72</v>
      </c>
      <c r="L119" s="2">
        <v>153794.265625</v>
      </c>
      <c r="M119" s="2">
        <v>5.4824619293212891</v>
      </c>
      <c r="N119" s="2">
        <v>615849</v>
      </c>
      <c r="O119" s="2">
        <v>0</v>
      </c>
      <c r="P119" s="2">
        <v>0</v>
      </c>
      <c r="T119" s="2">
        <v>14335441</v>
      </c>
      <c r="U119" s="2">
        <v>701695</v>
      </c>
      <c r="V119" s="2">
        <v>5.1467514038085938</v>
      </c>
      <c r="W119" s="2">
        <v>25729861.209999997</v>
      </c>
      <c r="X119" s="2">
        <v>55.715190887451172</v>
      </c>
      <c r="Y119" s="2">
        <v>80462839.11999999</v>
      </c>
      <c r="Z119" s="2">
        <v>17.816225051879883</v>
      </c>
    </row>
    <row r="120" spans="1:28" x14ac:dyDescent="0.25">
      <c r="A120" s="2">
        <v>20005</v>
      </c>
      <c r="B120" s="2">
        <v>103021102</v>
      </c>
      <c r="C120" s="2" t="s">
        <v>1333</v>
      </c>
      <c r="D120" s="2">
        <v>2023</v>
      </c>
      <c r="E120" s="2" t="s">
        <v>662</v>
      </c>
      <c r="F120" s="2">
        <v>20</v>
      </c>
      <c r="G120" s="2">
        <v>5</v>
      </c>
      <c r="H120" s="2">
        <v>11596281.699999999</v>
      </c>
      <c r="I120" s="2">
        <v>835688.6875</v>
      </c>
      <c r="J120" s="2">
        <v>7.7661957740783691</v>
      </c>
      <c r="K120" s="2">
        <v>3144623.22</v>
      </c>
      <c r="L120" s="2">
        <v>185624.5</v>
      </c>
      <c r="M120" s="2">
        <v>6.2732200622558594</v>
      </c>
      <c r="N120" s="2">
        <v>615849</v>
      </c>
      <c r="O120" s="2">
        <v>0</v>
      </c>
      <c r="P120" s="2">
        <v>0</v>
      </c>
      <c r="T120" s="2">
        <v>15356754</v>
      </c>
      <c r="U120" s="2">
        <v>1021313</v>
      </c>
      <c r="V120" s="2">
        <v>7.124392032623291</v>
      </c>
      <c r="X120" s="2">
        <v>58.809867858886719</v>
      </c>
      <c r="Z120" s="2">
        <v>19.254556655883789</v>
      </c>
      <c r="AA120" s="2">
        <v>79756467</v>
      </c>
      <c r="AB120" s="2">
        <v>26112547</v>
      </c>
    </row>
    <row r="121" spans="1:28" x14ac:dyDescent="0.25">
      <c r="A121" s="2">
        <v>20006</v>
      </c>
      <c r="B121" s="2">
        <v>103021102</v>
      </c>
      <c r="C121" s="2" t="s">
        <v>1333</v>
      </c>
      <c r="D121" s="2">
        <v>2024</v>
      </c>
      <c r="E121" s="2" t="s">
        <v>662</v>
      </c>
      <c r="F121" s="2">
        <v>20</v>
      </c>
      <c r="G121" s="2">
        <v>6</v>
      </c>
      <c r="H121" s="2">
        <v>13181896</v>
      </c>
      <c r="I121" s="2">
        <v>1585614.25</v>
      </c>
      <c r="J121" s="2">
        <v>13.673471450805664</v>
      </c>
      <c r="K121" s="2">
        <v>3264746</v>
      </c>
      <c r="L121" s="2">
        <v>120122.78125</v>
      </c>
      <c r="M121" s="2">
        <v>3.8199419975280762</v>
      </c>
      <c r="N121" s="2">
        <v>615849</v>
      </c>
      <c r="O121" s="2">
        <v>0</v>
      </c>
      <c r="P121" s="2">
        <v>0</v>
      </c>
      <c r="T121" s="2">
        <v>17062492</v>
      </c>
      <c r="U121" s="2">
        <v>1705738</v>
      </c>
      <c r="V121" s="2">
        <v>11.107412338256836</v>
      </c>
      <c r="X121" s="2">
        <v>62.193920135498047</v>
      </c>
      <c r="Z121" s="2">
        <v>19.991201400756836</v>
      </c>
      <c r="AA121" s="2">
        <v>85350012</v>
      </c>
      <c r="AB121" s="2">
        <v>27434340</v>
      </c>
    </row>
    <row r="122" spans="1:28" x14ac:dyDescent="0.25">
      <c r="A122" s="2">
        <v>21001</v>
      </c>
      <c r="B122" s="2">
        <v>120480803</v>
      </c>
      <c r="C122" s="2" t="s">
        <v>1334</v>
      </c>
      <c r="D122" s="2">
        <v>2019</v>
      </c>
      <c r="E122" s="2" t="s">
        <v>662</v>
      </c>
      <c r="F122" s="2">
        <v>21</v>
      </c>
      <c r="G122" s="2">
        <v>1</v>
      </c>
      <c r="H122" s="2">
        <v>9738248</v>
      </c>
      <c r="K122" s="2">
        <v>2005852.95</v>
      </c>
      <c r="N122" s="2">
        <v>511151</v>
      </c>
      <c r="T122" s="2">
        <v>12255252</v>
      </c>
      <c r="W122" s="2">
        <v>21306247.239999998</v>
      </c>
      <c r="X122" s="2">
        <v>57.519523620605469</v>
      </c>
      <c r="Y122" s="2">
        <v>56852828.809999995</v>
      </c>
      <c r="Z122" s="2">
        <v>21.556098937988281</v>
      </c>
    </row>
    <row r="123" spans="1:28" x14ac:dyDescent="0.25">
      <c r="A123" s="2">
        <v>21002</v>
      </c>
      <c r="B123" s="2">
        <v>120480803</v>
      </c>
      <c r="C123" s="2" t="s">
        <v>1334</v>
      </c>
      <c r="D123" s="2">
        <v>2020</v>
      </c>
      <c r="E123" s="2" t="s">
        <v>662</v>
      </c>
      <c r="F123" s="2">
        <v>21</v>
      </c>
      <c r="G123" s="2">
        <v>2</v>
      </c>
      <c r="H123" s="2">
        <v>9859049</v>
      </c>
      <c r="I123" s="2">
        <v>120801</v>
      </c>
      <c r="J123" s="2">
        <v>1.2404798269271851</v>
      </c>
      <c r="K123" s="2">
        <v>2068182.91</v>
      </c>
      <c r="L123" s="2">
        <v>62329.9609375</v>
      </c>
      <c r="M123" s="2">
        <v>3.1074042320251465</v>
      </c>
      <c r="N123" s="2">
        <v>511151</v>
      </c>
      <c r="O123" s="2">
        <v>0</v>
      </c>
      <c r="P123" s="2">
        <v>0</v>
      </c>
      <c r="T123" s="2">
        <v>12438383</v>
      </c>
      <c r="U123" s="2">
        <v>183131</v>
      </c>
      <c r="V123" s="2">
        <v>1.4943063259124756</v>
      </c>
      <c r="W123" s="2">
        <v>21655119.880000003</v>
      </c>
      <c r="X123" s="2">
        <v>57.438533782958984</v>
      </c>
      <c r="Y123" s="2">
        <v>57972745.740000002</v>
      </c>
      <c r="Z123" s="2">
        <v>21.455570220947266</v>
      </c>
    </row>
    <row r="124" spans="1:28" x14ac:dyDescent="0.25">
      <c r="A124" s="2">
        <v>21003</v>
      </c>
      <c r="B124" s="2">
        <v>120480803</v>
      </c>
      <c r="C124" s="2" t="s">
        <v>1334</v>
      </c>
      <c r="D124" s="2">
        <v>2021</v>
      </c>
      <c r="E124" s="2" t="s">
        <v>662</v>
      </c>
      <c r="F124" s="2">
        <v>21</v>
      </c>
      <c r="G124" s="2">
        <v>3</v>
      </c>
      <c r="H124" s="2">
        <v>9859041</v>
      </c>
      <c r="I124" s="2">
        <v>-8</v>
      </c>
      <c r="J124" s="2">
        <v>-8.1143727584276348E-5</v>
      </c>
      <c r="K124" s="2">
        <v>2068118.98</v>
      </c>
      <c r="L124" s="2">
        <v>-63.930000305175781</v>
      </c>
      <c r="M124" s="2">
        <v>-3.0911192297935486E-3</v>
      </c>
      <c r="N124" s="2">
        <v>511151</v>
      </c>
      <c r="O124" s="2">
        <v>0</v>
      </c>
      <c r="P124" s="2">
        <v>0</v>
      </c>
      <c r="T124" s="2">
        <v>12438311</v>
      </c>
      <c r="U124" s="2">
        <v>-72</v>
      </c>
      <c r="V124" s="2">
        <v>-5.7885335991159081E-4</v>
      </c>
      <c r="W124" s="2">
        <v>21062588.329999998</v>
      </c>
      <c r="X124" s="2">
        <v>59.054046630859375</v>
      </c>
      <c r="Y124" s="2">
        <v>61049332.75</v>
      </c>
      <c r="Z124" s="2">
        <v>20.374197006225586</v>
      </c>
    </row>
    <row r="125" spans="1:28" x14ac:dyDescent="0.25">
      <c r="A125" s="2">
        <v>21004</v>
      </c>
      <c r="B125" s="2">
        <v>120480803</v>
      </c>
      <c r="C125" s="2" t="s">
        <v>1334</v>
      </c>
      <c r="D125" s="2">
        <v>2022</v>
      </c>
      <c r="E125" s="2" t="s">
        <v>662</v>
      </c>
      <c r="F125" s="2">
        <v>21</v>
      </c>
      <c r="G125" s="2">
        <v>4</v>
      </c>
      <c r="H125" s="2">
        <v>10340421</v>
      </c>
      <c r="I125" s="2">
        <v>481380</v>
      </c>
      <c r="J125" s="2">
        <v>4.8826251029968262</v>
      </c>
      <c r="K125" s="2">
        <v>2200717.12</v>
      </c>
      <c r="L125" s="2">
        <v>132598.140625</v>
      </c>
      <c r="M125" s="2">
        <v>6.4115333557128906</v>
      </c>
      <c r="N125" s="2">
        <v>511151</v>
      </c>
      <c r="O125" s="2">
        <v>0</v>
      </c>
      <c r="P125" s="2">
        <v>0</v>
      </c>
      <c r="T125" s="2">
        <v>13052289</v>
      </c>
      <c r="U125" s="2">
        <v>613978</v>
      </c>
      <c r="V125" s="2">
        <v>4.9361848831176758</v>
      </c>
      <c r="W125" s="2">
        <v>21827682.25</v>
      </c>
      <c r="X125" s="2">
        <v>59.796955108642578</v>
      </c>
      <c r="Y125" s="2">
        <v>62047864.229999997</v>
      </c>
      <c r="Z125" s="2">
        <v>21.035839080810547</v>
      </c>
    </row>
    <row r="126" spans="1:28" x14ac:dyDescent="0.25">
      <c r="A126" s="2">
        <v>21005</v>
      </c>
      <c r="B126" s="2">
        <v>120480803</v>
      </c>
      <c r="C126" s="2" t="s">
        <v>1334</v>
      </c>
      <c r="D126" s="2">
        <v>2023</v>
      </c>
      <c r="E126" s="2" t="s">
        <v>662</v>
      </c>
      <c r="F126" s="2">
        <v>21</v>
      </c>
      <c r="G126" s="2">
        <v>5</v>
      </c>
      <c r="H126" s="2">
        <v>11251224.99</v>
      </c>
      <c r="I126" s="2">
        <v>910804</v>
      </c>
      <c r="J126" s="2">
        <v>8.8081903457641602</v>
      </c>
      <c r="K126" s="2">
        <v>2379252.5299999998</v>
      </c>
      <c r="L126" s="2">
        <v>178535.40625</v>
      </c>
      <c r="M126" s="2">
        <v>8.1126012802124023</v>
      </c>
      <c r="N126" s="2">
        <v>511151</v>
      </c>
      <c r="O126" s="2">
        <v>0</v>
      </c>
      <c r="P126" s="2">
        <v>0</v>
      </c>
      <c r="T126" s="2">
        <v>14141629</v>
      </c>
      <c r="U126" s="2">
        <v>1089340</v>
      </c>
      <c r="V126" s="2">
        <v>8.3459692001342773</v>
      </c>
      <c r="X126" s="2">
        <v>64.27703857421875</v>
      </c>
      <c r="Z126" s="2">
        <v>23.678516387939453</v>
      </c>
      <c r="AA126" s="2">
        <v>59723459</v>
      </c>
      <c r="AB126" s="2">
        <v>22001059</v>
      </c>
    </row>
    <row r="127" spans="1:28" x14ac:dyDescent="0.25">
      <c r="A127" s="2">
        <v>21006</v>
      </c>
      <c r="B127" s="2">
        <v>120480803</v>
      </c>
      <c r="C127" s="2" t="s">
        <v>1334</v>
      </c>
      <c r="D127" s="2">
        <v>2024</v>
      </c>
      <c r="E127" s="2" t="s">
        <v>662</v>
      </c>
      <c r="F127" s="2">
        <v>21</v>
      </c>
      <c r="G127" s="2">
        <v>6</v>
      </c>
      <c r="H127" s="2">
        <v>12416854</v>
      </c>
      <c r="I127" s="2">
        <v>1165629</v>
      </c>
      <c r="J127" s="2">
        <v>10.360018730163574</v>
      </c>
      <c r="K127" s="2">
        <v>2566090</v>
      </c>
      <c r="L127" s="2">
        <v>186837.46875</v>
      </c>
      <c r="M127" s="2">
        <v>7.8527803421020508</v>
      </c>
      <c r="N127" s="2">
        <v>511151</v>
      </c>
      <c r="O127" s="2">
        <v>0</v>
      </c>
      <c r="P127" s="2">
        <v>0</v>
      </c>
      <c r="T127" s="2">
        <v>15494095</v>
      </c>
      <c r="U127" s="2">
        <v>1352466</v>
      </c>
      <c r="V127" s="2">
        <v>9.5637216567993164</v>
      </c>
      <c r="X127" s="2">
        <v>66.035316467285156</v>
      </c>
      <c r="Z127" s="2">
        <v>25.187095642089844</v>
      </c>
      <c r="AA127" s="2">
        <v>61516003</v>
      </c>
      <c r="AB127" s="2">
        <v>23463346</v>
      </c>
    </row>
    <row r="128" spans="1:28" x14ac:dyDescent="0.25">
      <c r="A128" s="2">
        <v>22001</v>
      </c>
      <c r="B128" s="2">
        <v>127041203</v>
      </c>
      <c r="C128" s="2" t="s">
        <v>1335</v>
      </c>
      <c r="D128" s="2">
        <v>2019</v>
      </c>
      <c r="E128" s="2" t="s">
        <v>662</v>
      </c>
      <c r="F128" s="2">
        <v>22</v>
      </c>
      <c r="G128" s="2">
        <v>1</v>
      </c>
      <c r="H128" s="2">
        <v>5602767.5</v>
      </c>
      <c r="K128" s="2">
        <v>1087740.23</v>
      </c>
      <c r="N128" s="2">
        <v>239950</v>
      </c>
      <c r="T128" s="2">
        <v>6930457.5</v>
      </c>
      <c r="W128" s="2">
        <v>11393305.300000001</v>
      </c>
      <c r="X128" s="2">
        <v>60.829208374023438</v>
      </c>
      <c r="Y128" s="2">
        <v>33292140.890000001</v>
      </c>
      <c r="Z128" s="2">
        <v>20.817098617553711</v>
      </c>
    </row>
    <row r="129" spans="1:28" x14ac:dyDescent="0.25">
      <c r="A129" s="2">
        <v>22002</v>
      </c>
      <c r="B129" s="2">
        <v>127041203</v>
      </c>
      <c r="C129" s="2" t="s">
        <v>1335</v>
      </c>
      <c r="D129" s="2">
        <v>2020</v>
      </c>
      <c r="E129" s="2" t="s">
        <v>662</v>
      </c>
      <c r="F129" s="2">
        <v>22</v>
      </c>
      <c r="G129" s="2">
        <v>2</v>
      </c>
      <c r="H129" s="2">
        <v>5732777</v>
      </c>
      <c r="I129" s="2">
        <v>130009.5</v>
      </c>
      <c r="J129" s="2">
        <v>2.3204514980316162</v>
      </c>
      <c r="K129" s="2">
        <v>1139023.83</v>
      </c>
      <c r="L129" s="2">
        <v>51283.6015625</v>
      </c>
      <c r="M129" s="2">
        <v>4.7146916389465332</v>
      </c>
      <c r="N129" s="2">
        <v>239950</v>
      </c>
      <c r="O129" s="2">
        <v>0</v>
      </c>
      <c r="P129" s="2">
        <v>0</v>
      </c>
      <c r="T129" s="2">
        <v>7111751</v>
      </c>
      <c r="U129" s="2">
        <v>181293.5</v>
      </c>
      <c r="V129" s="2">
        <v>2.6158950328826904</v>
      </c>
      <c r="W129" s="2">
        <v>11873670.66</v>
      </c>
      <c r="X129" s="2">
        <v>59.895133972167969</v>
      </c>
      <c r="Y129" s="2">
        <v>34266657.729999997</v>
      </c>
      <c r="Z129" s="2">
        <v>20.754142761230469</v>
      </c>
    </row>
    <row r="130" spans="1:28" x14ac:dyDescent="0.25">
      <c r="A130" s="2">
        <v>22003</v>
      </c>
      <c r="B130" s="2">
        <v>127041203</v>
      </c>
      <c r="C130" s="2" t="s">
        <v>1335</v>
      </c>
      <c r="D130" s="2">
        <v>2021</v>
      </c>
      <c r="E130" s="2" t="s">
        <v>662</v>
      </c>
      <c r="F130" s="2">
        <v>22</v>
      </c>
      <c r="G130" s="2">
        <v>3</v>
      </c>
      <c r="H130" s="2">
        <v>5732772</v>
      </c>
      <c r="I130" s="2">
        <v>-5</v>
      </c>
      <c r="J130" s="2">
        <v>-8.72177624842152E-5</v>
      </c>
      <c r="K130" s="2">
        <v>1138982.48</v>
      </c>
      <c r="L130" s="2">
        <v>-41.349998474121094</v>
      </c>
      <c r="M130" s="2">
        <v>-3.6303016822785139E-3</v>
      </c>
      <c r="N130" s="2">
        <v>239950</v>
      </c>
      <c r="O130" s="2">
        <v>0</v>
      </c>
      <c r="P130" s="2">
        <v>0</v>
      </c>
      <c r="T130" s="2">
        <v>7111704.5</v>
      </c>
      <c r="U130" s="2">
        <v>-46.5</v>
      </c>
      <c r="V130" s="2">
        <v>-6.5384741174057126E-4</v>
      </c>
      <c r="W130" s="2">
        <v>12096137.02</v>
      </c>
      <c r="X130" s="2">
        <v>58.793186187744141</v>
      </c>
      <c r="Y130" s="2">
        <v>35656607.749999993</v>
      </c>
      <c r="Z130" s="2">
        <v>19.944982528686523</v>
      </c>
    </row>
    <row r="131" spans="1:28" x14ac:dyDescent="0.25">
      <c r="A131" s="2">
        <v>22004</v>
      </c>
      <c r="B131" s="2">
        <v>127041203</v>
      </c>
      <c r="C131" s="2" t="s">
        <v>1335</v>
      </c>
      <c r="D131" s="2">
        <v>2022</v>
      </c>
      <c r="E131" s="2" t="s">
        <v>662</v>
      </c>
      <c r="F131" s="2">
        <v>22</v>
      </c>
      <c r="G131" s="2">
        <v>4</v>
      </c>
      <c r="H131" s="2">
        <v>5989514</v>
      </c>
      <c r="I131" s="2">
        <v>256742</v>
      </c>
      <c r="J131" s="2">
        <v>4.4784965515136719</v>
      </c>
      <c r="K131" s="2">
        <v>1155883.93</v>
      </c>
      <c r="L131" s="2">
        <v>16901.44921875</v>
      </c>
      <c r="M131" s="2">
        <v>1.4839078187942505</v>
      </c>
      <c r="N131" s="2">
        <v>239950</v>
      </c>
      <c r="O131" s="2">
        <v>0</v>
      </c>
      <c r="P131" s="2">
        <v>0</v>
      </c>
      <c r="T131" s="2">
        <v>7385348</v>
      </c>
      <c r="U131" s="2">
        <v>273643.5</v>
      </c>
      <c r="V131" s="2">
        <v>3.8477907180786133</v>
      </c>
      <c r="W131" s="2">
        <v>12286399.389999999</v>
      </c>
      <c r="X131" s="2">
        <v>60.109947204589844</v>
      </c>
      <c r="Y131" s="2">
        <v>37641750.160000004</v>
      </c>
      <c r="Z131" s="2">
        <v>19.620098114013672</v>
      </c>
    </row>
    <row r="132" spans="1:28" x14ac:dyDescent="0.25">
      <c r="A132" s="2">
        <v>22005</v>
      </c>
      <c r="B132" s="2">
        <v>127041203</v>
      </c>
      <c r="C132" s="2" t="s">
        <v>1335</v>
      </c>
      <c r="D132" s="2">
        <v>2023</v>
      </c>
      <c r="E132" s="2" t="s">
        <v>662</v>
      </c>
      <c r="F132" s="2">
        <v>22</v>
      </c>
      <c r="G132" s="2">
        <v>5</v>
      </c>
      <c r="H132" s="2">
        <v>6399559.7400000002</v>
      </c>
      <c r="I132" s="2">
        <v>410045.75</v>
      </c>
      <c r="J132" s="2">
        <v>6.8460602760314941</v>
      </c>
      <c r="K132" s="2">
        <v>1257384.31</v>
      </c>
      <c r="L132" s="2">
        <v>101500.3828125</v>
      </c>
      <c r="M132" s="2">
        <v>8.7811918258666992</v>
      </c>
      <c r="N132" s="2">
        <v>239950</v>
      </c>
      <c r="O132" s="2">
        <v>0</v>
      </c>
      <c r="P132" s="2">
        <v>0</v>
      </c>
      <c r="T132" s="2">
        <v>7896894</v>
      </c>
      <c r="U132" s="2">
        <v>511546</v>
      </c>
      <c r="V132" s="2">
        <v>6.9264984130859375</v>
      </c>
      <c r="X132" s="2">
        <v>66.720710754394531</v>
      </c>
      <c r="Z132" s="2">
        <v>21.429800033569336</v>
      </c>
      <c r="AA132" s="2">
        <v>36850059</v>
      </c>
      <c r="AB132" s="2">
        <v>11835746</v>
      </c>
    </row>
    <row r="133" spans="1:28" x14ac:dyDescent="0.25">
      <c r="A133" s="2">
        <v>22006</v>
      </c>
      <c r="B133" s="2">
        <v>127041203</v>
      </c>
      <c r="C133" s="2" t="s">
        <v>1335</v>
      </c>
      <c r="D133" s="2">
        <v>2024</v>
      </c>
      <c r="E133" s="2" t="s">
        <v>662</v>
      </c>
      <c r="F133" s="2">
        <v>22</v>
      </c>
      <c r="G133" s="2">
        <v>6</v>
      </c>
      <c r="H133" s="2">
        <v>6797246</v>
      </c>
      <c r="I133" s="2">
        <v>397686.25</v>
      </c>
      <c r="J133" s="2">
        <v>6.2142753601074219</v>
      </c>
      <c r="K133" s="2">
        <v>1297795</v>
      </c>
      <c r="L133" s="2">
        <v>40410.69140625</v>
      </c>
      <c r="M133" s="2">
        <v>3.2138693332672119</v>
      </c>
      <c r="N133" s="2">
        <v>239950</v>
      </c>
      <c r="O133" s="2">
        <v>0</v>
      </c>
      <c r="P133" s="2">
        <v>0</v>
      </c>
      <c r="T133" s="2">
        <v>8334991</v>
      </c>
      <c r="U133" s="2">
        <v>438097</v>
      </c>
      <c r="V133" s="2">
        <v>5.5477128028869629</v>
      </c>
      <c r="X133" s="2">
        <v>69.32244873046875</v>
      </c>
      <c r="Z133" s="2">
        <v>21.865522384643555</v>
      </c>
      <c r="AA133" s="2">
        <v>38119331</v>
      </c>
      <c r="AB133" s="2">
        <v>12023509</v>
      </c>
    </row>
    <row r="134" spans="1:28" x14ac:dyDescent="0.25">
      <c r="A134" s="2">
        <v>23001</v>
      </c>
      <c r="B134" s="2">
        <v>108051003</v>
      </c>
      <c r="C134" s="2" t="s">
        <v>1336</v>
      </c>
      <c r="D134" s="2">
        <v>2019</v>
      </c>
      <c r="E134" s="2" t="s">
        <v>662</v>
      </c>
      <c r="F134" s="2">
        <v>23</v>
      </c>
      <c r="G134" s="2">
        <v>1</v>
      </c>
      <c r="H134" s="2">
        <v>7594745.5</v>
      </c>
      <c r="K134" s="2">
        <v>1342906.46</v>
      </c>
      <c r="N134" s="2">
        <v>328163</v>
      </c>
      <c r="T134" s="2">
        <v>9265815</v>
      </c>
      <c r="W134" s="2">
        <v>14201056.859999998</v>
      </c>
      <c r="X134" s="2">
        <v>65.247360229492188</v>
      </c>
      <c r="Y134" s="2">
        <v>29542530.82</v>
      </c>
      <c r="Z134" s="2">
        <v>31.364324569702148</v>
      </c>
    </row>
    <row r="135" spans="1:28" x14ac:dyDescent="0.25">
      <c r="A135" s="2">
        <v>23002</v>
      </c>
      <c r="B135" s="2">
        <v>108051003</v>
      </c>
      <c r="C135" s="2" t="s">
        <v>1336</v>
      </c>
      <c r="D135" s="2">
        <v>2020</v>
      </c>
      <c r="E135" s="2" t="s">
        <v>662</v>
      </c>
      <c r="F135" s="2">
        <v>23</v>
      </c>
      <c r="G135" s="2">
        <v>2</v>
      </c>
      <c r="H135" s="2">
        <v>7700329.5</v>
      </c>
      <c r="I135" s="2">
        <v>105584</v>
      </c>
      <c r="J135" s="2">
        <v>1.3902243375778198</v>
      </c>
      <c r="K135" s="2">
        <v>1364221.17</v>
      </c>
      <c r="L135" s="2">
        <v>21314.7109375</v>
      </c>
      <c r="M135" s="2">
        <v>1.5872073173522949</v>
      </c>
      <c r="N135" s="2">
        <v>328163</v>
      </c>
      <c r="O135" s="2">
        <v>0</v>
      </c>
      <c r="P135" s="2">
        <v>0</v>
      </c>
      <c r="T135" s="2">
        <v>9392714</v>
      </c>
      <c r="U135" s="2">
        <v>126899</v>
      </c>
      <c r="V135" s="2">
        <v>1.3695394992828369</v>
      </c>
      <c r="W135" s="2">
        <v>14651549.499999998</v>
      </c>
      <c r="X135" s="2">
        <v>64.107307434082031</v>
      </c>
      <c r="Y135" s="2">
        <v>30547956.170000002</v>
      </c>
      <c r="Z135" s="2">
        <v>30.747438430786133</v>
      </c>
    </row>
    <row r="136" spans="1:28" x14ac:dyDescent="0.25">
      <c r="A136" s="2">
        <v>23003</v>
      </c>
      <c r="B136" s="2">
        <v>108051003</v>
      </c>
      <c r="C136" s="2" t="s">
        <v>1336</v>
      </c>
      <c r="D136" s="2">
        <v>2021</v>
      </c>
      <c r="E136" s="2" t="s">
        <v>662</v>
      </c>
      <c r="F136" s="2">
        <v>23</v>
      </c>
      <c r="G136" s="2">
        <v>3</v>
      </c>
      <c r="H136" s="2">
        <v>7700324</v>
      </c>
      <c r="I136" s="2">
        <v>-5.5</v>
      </c>
      <c r="J136" s="2">
        <v>-7.14255147613585E-5</v>
      </c>
      <c r="K136" s="2">
        <v>1364192.02</v>
      </c>
      <c r="L136" s="2">
        <v>-29.149999618530273</v>
      </c>
      <c r="M136" s="2">
        <v>-2.1367503795772791E-3</v>
      </c>
      <c r="N136" s="2">
        <v>328163</v>
      </c>
      <c r="O136" s="2">
        <v>0</v>
      </c>
      <c r="P136" s="2">
        <v>0</v>
      </c>
      <c r="T136" s="2">
        <v>9392679</v>
      </c>
      <c r="U136" s="2">
        <v>-35</v>
      </c>
      <c r="V136" s="2">
        <v>-3.726292634382844E-4</v>
      </c>
      <c r="W136" s="2">
        <v>14586168.359999998</v>
      </c>
      <c r="X136" s="2">
        <v>64.394424438476563</v>
      </c>
      <c r="Y136" s="2">
        <v>40046948.649999999</v>
      </c>
      <c r="Z136" s="2">
        <v>23.454168319702148</v>
      </c>
    </row>
    <row r="137" spans="1:28" x14ac:dyDescent="0.25">
      <c r="A137" s="2">
        <v>23004</v>
      </c>
      <c r="B137" s="2">
        <v>108051003</v>
      </c>
      <c r="C137" s="2" t="s">
        <v>1336</v>
      </c>
      <c r="D137" s="2">
        <v>2022</v>
      </c>
      <c r="E137" s="2" t="s">
        <v>662</v>
      </c>
      <c r="F137" s="2">
        <v>23</v>
      </c>
      <c r="G137" s="2">
        <v>4</v>
      </c>
      <c r="H137" s="2">
        <v>7876821.5</v>
      </c>
      <c r="I137" s="2">
        <v>176497.5</v>
      </c>
      <c r="J137" s="2">
        <v>2.292078971862793</v>
      </c>
      <c r="K137" s="2">
        <v>1379979.7</v>
      </c>
      <c r="L137" s="2">
        <v>15787.6796875</v>
      </c>
      <c r="M137" s="2">
        <v>1.1572916507720947</v>
      </c>
      <c r="N137" s="2">
        <v>328163</v>
      </c>
      <c r="O137" s="2">
        <v>0</v>
      </c>
      <c r="P137" s="2">
        <v>0</v>
      </c>
      <c r="T137" s="2">
        <v>9584964</v>
      </c>
      <c r="U137" s="2">
        <v>192285</v>
      </c>
      <c r="V137" s="2">
        <v>2.0471794605255127</v>
      </c>
      <c r="W137" s="2">
        <v>14624671.619999999</v>
      </c>
      <c r="X137" s="2">
        <v>65.539688110351563</v>
      </c>
      <c r="Y137" s="2">
        <v>33872582.280000001</v>
      </c>
      <c r="Z137" s="2">
        <v>28.297117233276367</v>
      </c>
    </row>
    <row r="138" spans="1:28" x14ac:dyDescent="0.25">
      <c r="A138" s="2">
        <v>23005</v>
      </c>
      <c r="B138" s="2">
        <v>108051003</v>
      </c>
      <c r="C138" s="2" t="s">
        <v>1336</v>
      </c>
      <c r="D138" s="2">
        <v>2023</v>
      </c>
      <c r="E138" s="2" t="s">
        <v>662</v>
      </c>
      <c r="F138" s="2">
        <v>23</v>
      </c>
      <c r="G138" s="2">
        <v>5</v>
      </c>
      <c r="H138" s="2">
        <v>8294289.9100000001</v>
      </c>
      <c r="I138" s="2">
        <v>417468.40625</v>
      </c>
      <c r="J138" s="2">
        <v>5.2999601364135742</v>
      </c>
      <c r="K138" s="2">
        <v>1443755.45</v>
      </c>
      <c r="L138" s="2">
        <v>63775.75</v>
      </c>
      <c r="M138" s="2">
        <v>4.6214990615844727</v>
      </c>
      <c r="N138" s="2">
        <v>328163</v>
      </c>
      <c r="O138" s="2">
        <v>0</v>
      </c>
      <c r="P138" s="2">
        <v>0</v>
      </c>
      <c r="T138" s="2">
        <v>10066208</v>
      </c>
      <c r="U138" s="2">
        <v>481244</v>
      </c>
      <c r="V138" s="2">
        <v>5.0208220481872559</v>
      </c>
      <c r="X138" s="2">
        <v>67.287948608398438</v>
      </c>
      <c r="Z138" s="2">
        <v>31.728019714355469</v>
      </c>
      <c r="AA138" s="2">
        <v>31726556</v>
      </c>
      <c r="AB138" s="2">
        <v>14959897</v>
      </c>
    </row>
    <row r="139" spans="1:28" x14ac:dyDescent="0.25">
      <c r="A139" s="2">
        <v>23006</v>
      </c>
      <c r="B139" s="2">
        <v>108051003</v>
      </c>
      <c r="C139" s="2" t="s">
        <v>1336</v>
      </c>
      <c r="D139" s="2">
        <v>2024</v>
      </c>
      <c r="E139" s="2" t="s">
        <v>662</v>
      </c>
      <c r="F139" s="2">
        <v>23</v>
      </c>
      <c r="G139" s="2">
        <v>6</v>
      </c>
      <c r="H139" s="2">
        <v>8785469</v>
      </c>
      <c r="I139" s="2">
        <v>491179.09375</v>
      </c>
      <c r="J139" s="2">
        <v>5.9218945503234863</v>
      </c>
      <c r="K139" s="2">
        <v>1482206</v>
      </c>
      <c r="L139" s="2">
        <v>38450.55078125</v>
      </c>
      <c r="M139" s="2">
        <v>2.6632316112518311</v>
      </c>
      <c r="N139" s="2">
        <v>328163</v>
      </c>
      <c r="O139" s="2">
        <v>0</v>
      </c>
      <c r="P139" s="2">
        <v>0</v>
      </c>
      <c r="T139" s="2">
        <v>10595838</v>
      </c>
      <c r="U139" s="2">
        <v>529630</v>
      </c>
      <c r="V139" s="2">
        <v>5.2614650726318359</v>
      </c>
      <c r="X139" s="2">
        <v>69.015655517578125</v>
      </c>
      <c r="Z139" s="2">
        <v>32.718852996826172</v>
      </c>
      <c r="AA139" s="2">
        <v>32384502</v>
      </c>
      <c r="AB139" s="2">
        <v>15352803</v>
      </c>
    </row>
    <row r="140" spans="1:28" x14ac:dyDescent="0.25">
      <c r="A140" s="2">
        <v>24001</v>
      </c>
      <c r="B140" s="2">
        <v>107650603</v>
      </c>
      <c r="C140" s="2" t="s">
        <v>1337</v>
      </c>
      <c r="D140" s="2">
        <v>2019</v>
      </c>
      <c r="E140" s="2" t="s">
        <v>662</v>
      </c>
      <c r="F140" s="2">
        <v>24</v>
      </c>
      <c r="G140" s="2">
        <v>1</v>
      </c>
      <c r="H140" s="2">
        <v>9761380</v>
      </c>
      <c r="K140" s="2">
        <v>1641794.3</v>
      </c>
      <c r="N140" s="2">
        <v>444877</v>
      </c>
      <c r="T140" s="2">
        <v>11848051</v>
      </c>
      <c r="W140" s="2">
        <v>17763117.420000002</v>
      </c>
      <c r="X140" s="2">
        <v>66.700294494628906</v>
      </c>
      <c r="Y140" s="2">
        <v>38961685.100000001</v>
      </c>
      <c r="Z140" s="2">
        <v>30.409492492675781</v>
      </c>
    </row>
    <row r="141" spans="1:28" x14ac:dyDescent="0.25">
      <c r="A141" s="2">
        <v>24002</v>
      </c>
      <c r="B141" s="2">
        <v>107650603</v>
      </c>
      <c r="C141" s="2" t="s">
        <v>1337</v>
      </c>
      <c r="D141" s="2">
        <v>2020</v>
      </c>
      <c r="E141" s="2" t="s">
        <v>662</v>
      </c>
      <c r="F141" s="2">
        <v>24</v>
      </c>
      <c r="G141" s="2">
        <v>2</v>
      </c>
      <c r="H141" s="2">
        <v>9848524</v>
      </c>
      <c r="I141" s="2">
        <v>87144</v>
      </c>
      <c r="J141" s="2">
        <v>0.89274263381958008</v>
      </c>
      <c r="K141" s="2">
        <v>1693814.14</v>
      </c>
      <c r="L141" s="2">
        <v>52019.83984375</v>
      </c>
      <c r="M141" s="2">
        <v>3.1684749126434326</v>
      </c>
      <c r="N141" s="2">
        <v>444877</v>
      </c>
      <c r="O141" s="2">
        <v>0</v>
      </c>
      <c r="P141" s="2">
        <v>0</v>
      </c>
      <c r="T141" s="2">
        <v>11987215</v>
      </c>
      <c r="U141" s="2">
        <v>139164</v>
      </c>
      <c r="V141" s="2">
        <v>1.1745729446411133</v>
      </c>
      <c r="W141" s="2">
        <v>18130059.330000002</v>
      </c>
      <c r="X141" s="2">
        <v>66.117904663085938</v>
      </c>
      <c r="Y141" s="2">
        <v>39254508.109999999</v>
      </c>
      <c r="Z141" s="2">
        <v>30.537168502807617</v>
      </c>
    </row>
    <row r="142" spans="1:28" x14ac:dyDescent="0.25">
      <c r="A142" s="2">
        <v>24003</v>
      </c>
      <c r="B142" s="2">
        <v>107650603</v>
      </c>
      <c r="C142" s="2" t="s">
        <v>1337</v>
      </c>
      <c r="D142" s="2">
        <v>2021</v>
      </c>
      <c r="E142" s="2" t="s">
        <v>662</v>
      </c>
      <c r="F142" s="2">
        <v>24</v>
      </c>
      <c r="G142" s="2">
        <v>3</v>
      </c>
      <c r="H142" s="2">
        <v>9848519</v>
      </c>
      <c r="I142" s="2">
        <v>-5</v>
      </c>
      <c r="J142" s="2">
        <v>-5.0769027438946068E-5</v>
      </c>
      <c r="K142" s="2">
        <v>1693771</v>
      </c>
      <c r="L142" s="2">
        <v>-43.139999389648438</v>
      </c>
      <c r="M142" s="2">
        <v>-2.5469146203249693E-3</v>
      </c>
      <c r="N142" s="2">
        <v>444877</v>
      </c>
      <c r="O142" s="2">
        <v>0</v>
      </c>
      <c r="P142" s="2">
        <v>0</v>
      </c>
      <c r="T142" s="2">
        <v>11987167</v>
      </c>
      <c r="U142" s="2">
        <v>-48</v>
      </c>
      <c r="V142" s="2">
        <v>-4.0042662294581532E-4</v>
      </c>
      <c r="W142" s="2">
        <v>18119331</v>
      </c>
      <c r="X142" s="2">
        <v>66.156784057617188</v>
      </c>
      <c r="Y142" s="2">
        <v>40170360</v>
      </c>
      <c r="Z142" s="2">
        <v>29.840826034545898</v>
      </c>
    </row>
    <row r="143" spans="1:28" x14ac:dyDescent="0.25">
      <c r="A143" s="2">
        <v>24004</v>
      </c>
      <c r="B143" s="2">
        <v>107650603</v>
      </c>
      <c r="C143" s="2" t="s">
        <v>1337</v>
      </c>
      <c r="D143" s="2">
        <v>2022</v>
      </c>
      <c r="E143" s="2" t="s">
        <v>662</v>
      </c>
      <c r="F143" s="2">
        <v>24</v>
      </c>
      <c r="G143" s="2">
        <v>4</v>
      </c>
      <c r="H143" s="2">
        <v>9985814</v>
      </c>
      <c r="I143" s="2">
        <v>137295</v>
      </c>
      <c r="J143" s="2">
        <v>1.3940675258636475</v>
      </c>
      <c r="K143" s="2">
        <v>1726794.3</v>
      </c>
      <c r="L143" s="2">
        <v>33023.30078125</v>
      </c>
      <c r="M143" s="2">
        <v>1.9496909379959106</v>
      </c>
      <c r="N143" s="2">
        <v>444877</v>
      </c>
      <c r="O143" s="2">
        <v>0</v>
      </c>
      <c r="P143" s="2">
        <v>0</v>
      </c>
      <c r="T143" s="2">
        <v>12157485</v>
      </c>
      <c r="U143" s="2">
        <v>170318</v>
      </c>
      <c r="V143" s="2">
        <v>1.4208360910415649</v>
      </c>
      <c r="W143" s="2">
        <v>18301268.140000001</v>
      </c>
      <c r="X143" s="2">
        <v>66.429740905761719</v>
      </c>
      <c r="Y143" s="2">
        <v>41767572.119999997</v>
      </c>
      <c r="Z143" s="2">
        <v>29.107473373413086</v>
      </c>
    </row>
    <row r="144" spans="1:28" x14ac:dyDescent="0.25">
      <c r="A144" s="2">
        <v>24005</v>
      </c>
      <c r="B144" s="2">
        <v>107650603</v>
      </c>
      <c r="C144" s="2" t="s">
        <v>1337</v>
      </c>
      <c r="D144" s="2">
        <v>2023</v>
      </c>
      <c r="E144" s="2" t="s">
        <v>662</v>
      </c>
      <c r="F144" s="2">
        <v>24</v>
      </c>
      <c r="G144" s="2">
        <v>5</v>
      </c>
      <c r="H144" s="2">
        <v>10564690.189999999</v>
      </c>
      <c r="I144" s="2">
        <v>578876.1875</v>
      </c>
      <c r="J144" s="2">
        <v>5.7969856262207031</v>
      </c>
      <c r="K144" s="2">
        <v>1836800.55</v>
      </c>
      <c r="L144" s="2">
        <v>110006.25</v>
      </c>
      <c r="M144" s="2">
        <v>6.3705472946166992</v>
      </c>
      <c r="N144" s="2">
        <v>444877</v>
      </c>
      <c r="O144" s="2">
        <v>0</v>
      </c>
      <c r="P144" s="2">
        <v>0</v>
      </c>
      <c r="T144" s="2">
        <v>12846368</v>
      </c>
      <c r="U144" s="2">
        <v>688883</v>
      </c>
      <c r="V144" s="2">
        <v>5.6663284301757813</v>
      </c>
      <c r="X144" s="2">
        <v>65.069725036621094</v>
      </c>
      <c r="Z144" s="2">
        <v>30.550220489501953</v>
      </c>
      <c r="AA144" s="2">
        <v>42050000</v>
      </c>
      <c r="AB144" s="2">
        <v>19742465</v>
      </c>
    </row>
    <row r="145" spans="1:28" x14ac:dyDescent="0.25">
      <c r="A145" s="2">
        <v>24006</v>
      </c>
      <c r="B145" s="2">
        <v>107650603</v>
      </c>
      <c r="C145" s="2" t="s">
        <v>1337</v>
      </c>
      <c r="D145" s="2">
        <v>2024</v>
      </c>
      <c r="E145" s="2" t="s">
        <v>662</v>
      </c>
      <c r="F145" s="2">
        <v>24</v>
      </c>
      <c r="G145" s="2">
        <v>6</v>
      </c>
      <c r="H145" s="2">
        <v>11313589</v>
      </c>
      <c r="I145" s="2">
        <v>748898.8125</v>
      </c>
      <c r="J145" s="2">
        <v>7.0886964797973633</v>
      </c>
      <c r="K145" s="2">
        <v>1894338</v>
      </c>
      <c r="L145" s="2">
        <v>57537.44921875</v>
      </c>
      <c r="M145" s="2">
        <v>3.1324822902679443</v>
      </c>
      <c r="N145" s="2">
        <v>444877</v>
      </c>
      <c r="O145" s="2">
        <v>0</v>
      </c>
      <c r="P145" s="2">
        <v>0</v>
      </c>
      <c r="T145" s="2">
        <v>13652804</v>
      </c>
      <c r="U145" s="2">
        <v>806436</v>
      </c>
      <c r="V145" s="2">
        <v>6.2775406837463379</v>
      </c>
      <c r="X145" s="2">
        <v>67.895309448242188</v>
      </c>
      <c r="Z145" s="2">
        <v>31.259998321533203</v>
      </c>
      <c r="AA145" s="2">
        <v>43675000</v>
      </c>
      <c r="AB145" s="2">
        <v>20108612</v>
      </c>
    </row>
    <row r="146" spans="1:28" x14ac:dyDescent="0.25">
      <c r="A146" s="2">
        <v>25001</v>
      </c>
      <c r="B146" s="2">
        <v>110141103</v>
      </c>
      <c r="C146" s="2" t="s">
        <v>1338</v>
      </c>
      <c r="D146" s="2">
        <v>2019</v>
      </c>
      <c r="E146" s="2" t="s">
        <v>662</v>
      </c>
      <c r="F146" s="2">
        <v>25</v>
      </c>
      <c r="G146" s="2">
        <v>1</v>
      </c>
      <c r="H146" s="2">
        <v>8456906</v>
      </c>
      <c r="K146" s="2">
        <v>1753590.61</v>
      </c>
      <c r="N146" s="2">
        <v>408961</v>
      </c>
      <c r="Q146" s="2">
        <v>12570.91</v>
      </c>
      <c r="T146" s="2">
        <v>10632029</v>
      </c>
      <c r="W146" s="2">
        <v>19848285.239999998</v>
      </c>
      <c r="X146" s="2">
        <v>53.566486358642578</v>
      </c>
      <c r="Y146" s="2">
        <v>53617256.109999992</v>
      </c>
      <c r="Z146" s="2">
        <v>19.829490661621094</v>
      </c>
    </row>
    <row r="147" spans="1:28" x14ac:dyDescent="0.25">
      <c r="A147" s="2">
        <v>25002</v>
      </c>
      <c r="B147" s="2">
        <v>110141103</v>
      </c>
      <c r="C147" s="2" t="s">
        <v>1338</v>
      </c>
      <c r="D147" s="2">
        <v>2020</v>
      </c>
      <c r="E147" s="2" t="s">
        <v>662</v>
      </c>
      <c r="F147" s="2">
        <v>25</v>
      </c>
      <c r="G147" s="2">
        <v>2</v>
      </c>
      <c r="H147" s="2">
        <v>8606521</v>
      </c>
      <c r="I147" s="2">
        <v>149615</v>
      </c>
      <c r="J147" s="2">
        <v>1.7691458463668823</v>
      </c>
      <c r="K147" s="2">
        <v>1848131.01</v>
      </c>
      <c r="L147" s="2">
        <v>94540.3984375</v>
      </c>
      <c r="M147" s="2">
        <v>5.3912467956542969</v>
      </c>
      <c r="N147" s="2">
        <v>408961</v>
      </c>
      <c r="O147" s="2">
        <v>0</v>
      </c>
      <c r="P147" s="2">
        <v>0</v>
      </c>
      <c r="Q147" s="2">
        <v>10810.54</v>
      </c>
      <c r="R147" s="2">
        <v>-1760.3699951171875</v>
      </c>
      <c r="S147" s="2">
        <v>-14.003520965576172</v>
      </c>
      <c r="T147" s="2">
        <v>10874424</v>
      </c>
      <c r="U147" s="2">
        <v>242395</v>
      </c>
      <c r="V147" s="2">
        <v>2.2798564434051514</v>
      </c>
      <c r="W147" s="2">
        <v>17648952.699999996</v>
      </c>
      <c r="X147" s="2">
        <v>61.615123748779297</v>
      </c>
      <c r="Y147" s="2">
        <v>52199053.699999996</v>
      </c>
      <c r="Z147" s="2">
        <v>20.832607269287109</v>
      </c>
    </row>
    <row r="148" spans="1:28" x14ac:dyDescent="0.25">
      <c r="A148" s="2">
        <v>25003</v>
      </c>
      <c r="B148" s="2">
        <v>110141103</v>
      </c>
      <c r="C148" s="2" t="s">
        <v>1338</v>
      </c>
      <c r="D148" s="2">
        <v>2021</v>
      </c>
      <c r="E148" s="2" t="s">
        <v>662</v>
      </c>
      <c r="F148" s="2">
        <v>25</v>
      </c>
      <c r="G148" s="2">
        <v>3</v>
      </c>
      <c r="H148" s="2">
        <v>8606514</v>
      </c>
      <c r="I148" s="2">
        <v>-7</v>
      </c>
      <c r="J148" s="2">
        <v>-8.1333673733752221E-5</v>
      </c>
      <c r="K148" s="2">
        <v>1848063.76</v>
      </c>
      <c r="L148" s="2">
        <v>-67.25</v>
      </c>
      <c r="M148" s="2">
        <v>-3.6388114094734192E-3</v>
      </c>
      <c r="N148" s="2">
        <v>408961</v>
      </c>
      <c r="O148" s="2">
        <v>0</v>
      </c>
      <c r="P148" s="2">
        <v>0</v>
      </c>
      <c r="Q148" s="2">
        <v>15805.63</v>
      </c>
      <c r="R148" s="2">
        <v>4995.08984375</v>
      </c>
      <c r="S148" s="2">
        <v>46.205738067626953</v>
      </c>
      <c r="T148" s="2">
        <v>10879345</v>
      </c>
      <c r="U148" s="2">
        <v>4921</v>
      </c>
      <c r="V148" s="2">
        <v>4.5252971351146698E-2</v>
      </c>
      <c r="W148" s="2">
        <v>17831330.219999999</v>
      </c>
      <c r="X148" s="2">
        <v>61.012527465820313</v>
      </c>
      <c r="Y148" s="2">
        <v>52892663.659999996</v>
      </c>
      <c r="Z148" s="2">
        <v>20.568721771240234</v>
      </c>
    </row>
    <row r="149" spans="1:28" x14ac:dyDescent="0.25">
      <c r="A149" s="2">
        <v>25004</v>
      </c>
      <c r="B149" s="2">
        <v>110141103</v>
      </c>
      <c r="C149" s="2" t="s">
        <v>1338</v>
      </c>
      <c r="D149" s="2">
        <v>2022</v>
      </c>
      <c r="E149" s="2" t="s">
        <v>662</v>
      </c>
      <c r="F149" s="2">
        <v>25</v>
      </c>
      <c r="G149" s="2">
        <v>4</v>
      </c>
      <c r="H149" s="2">
        <v>8845206</v>
      </c>
      <c r="I149" s="2">
        <v>238692</v>
      </c>
      <c r="J149" s="2">
        <v>2.7733876705169678</v>
      </c>
      <c r="K149" s="2">
        <v>1918547.45</v>
      </c>
      <c r="L149" s="2">
        <v>70483.6875</v>
      </c>
      <c r="M149" s="2">
        <v>3.8139209747314453</v>
      </c>
      <c r="N149" s="2">
        <v>408961</v>
      </c>
      <c r="O149" s="2">
        <v>0</v>
      </c>
      <c r="P149" s="2">
        <v>0</v>
      </c>
      <c r="Q149" s="2">
        <v>25953</v>
      </c>
      <c r="R149" s="2">
        <v>10147.3701171875</v>
      </c>
      <c r="S149" s="2">
        <v>64.200981140136719</v>
      </c>
      <c r="T149" s="2">
        <v>11198667</v>
      </c>
      <c r="U149" s="2">
        <v>319322</v>
      </c>
      <c r="V149" s="2">
        <v>2.9351215362548828</v>
      </c>
      <c r="W149" s="2">
        <v>18189390.389999997</v>
      </c>
      <c r="X149" s="2">
        <v>61.567028045654297</v>
      </c>
      <c r="Y149" s="2">
        <v>61214314.189999998</v>
      </c>
      <c r="Z149" s="2">
        <v>18.294197082519531</v>
      </c>
    </row>
    <row r="150" spans="1:28" x14ac:dyDescent="0.25">
      <c r="A150" s="2">
        <v>25005</v>
      </c>
      <c r="B150" s="2">
        <v>110141103</v>
      </c>
      <c r="C150" s="2" t="s">
        <v>1338</v>
      </c>
      <c r="D150" s="2">
        <v>2023</v>
      </c>
      <c r="E150" s="2" t="s">
        <v>662</v>
      </c>
      <c r="F150" s="2">
        <v>25</v>
      </c>
      <c r="G150" s="2">
        <v>5</v>
      </c>
      <c r="H150" s="2">
        <v>9347230.8800000008</v>
      </c>
      <c r="I150" s="2">
        <v>502024.875</v>
      </c>
      <c r="J150" s="2">
        <v>5.6756720542907715</v>
      </c>
      <c r="K150" s="2">
        <v>2076280.37</v>
      </c>
      <c r="L150" s="2">
        <v>157732.921875</v>
      </c>
      <c r="M150" s="2">
        <v>8.2214765548706055</v>
      </c>
      <c r="N150" s="2">
        <v>408961</v>
      </c>
      <c r="O150" s="2">
        <v>0</v>
      </c>
      <c r="P150" s="2">
        <v>0</v>
      </c>
      <c r="Q150" s="2">
        <v>27925</v>
      </c>
      <c r="R150" s="2">
        <v>1972</v>
      </c>
      <c r="S150" s="2">
        <v>7.598351001739502</v>
      </c>
      <c r="T150" s="2">
        <v>11860397</v>
      </c>
      <c r="U150" s="2">
        <v>661730</v>
      </c>
      <c r="V150" s="2">
        <v>5.9090070724487305</v>
      </c>
      <c r="X150" s="2">
        <v>64.511238098144531</v>
      </c>
      <c r="Z150" s="2">
        <v>21.754213333129883</v>
      </c>
      <c r="AA150" s="2">
        <v>54520000</v>
      </c>
      <c r="AB150" s="2">
        <v>18385010</v>
      </c>
    </row>
    <row r="151" spans="1:28" x14ac:dyDescent="0.25">
      <c r="A151" s="2">
        <v>25006</v>
      </c>
      <c r="B151" s="2">
        <v>110141103</v>
      </c>
      <c r="C151" s="2" t="s">
        <v>1338</v>
      </c>
      <c r="D151" s="2">
        <v>2024</v>
      </c>
      <c r="E151" s="2" t="s">
        <v>662</v>
      </c>
      <c r="F151" s="2">
        <v>25</v>
      </c>
      <c r="G151" s="2">
        <v>6</v>
      </c>
      <c r="H151" s="2">
        <v>10254682</v>
      </c>
      <c r="I151" s="2">
        <v>907451.125</v>
      </c>
      <c r="J151" s="2">
        <v>9.7082347869873047</v>
      </c>
      <c r="K151" s="2">
        <v>2153986</v>
      </c>
      <c r="L151" s="2">
        <v>77705.6328125</v>
      </c>
      <c r="M151" s="2">
        <v>3.7425403594970703</v>
      </c>
      <c r="N151" s="2">
        <v>408961</v>
      </c>
      <c r="O151" s="2">
        <v>0</v>
      </c>
      <c r="P151" s="2">
        <v>0</v>
      </c>
      <c r="Q151" s="2">
        <v>21542</v>
      </c>
      <c r="R151" s="2">
        <v>-6383</v>
      </c>
      <c r="S151" s="2">
        <v>-22.857654571533203</v>
      </c>
      <c r="T151" s="2">
        <v>12839171</v>
      </c>
      <c r="U151" s="2">
        <v>978774</v>
      </c>
      <c r="V151" s="2">
        <v>8.2524557113647461</v>
      </c>
      <c r="X151" s="2">
        <v>67.099464416503906</v>
      </c>
      <c r="Z151" s="2">
        <v>22.497232437133789</v>
      </c>
      <c r="AA151" s="2">
        <v>57070000</v>
      </c>
      <c r="AB151" s="2">
        <v>19134535</v>
      </c>
    </row>
    <row r="152" spans="1:28" x14ac:dyDescent="0.25">
      <c r="A152" s="2">
        <v>26001</v>
      </c>
      <c r="B152" s="2">
        <v>108071003</v>
      </c>
      <c r="C152" s="2" t="s">
        <v>1339</v>
      </c>
      <c r="D152" s="2">
        <v>2019</v>
      </c>
      <c r="E152" s="2" t="s">
        <v>662</v>
      </c>
      <c r="F152" s="2">
        <v>26</v>
      </c>
      <c r="G152" s="2">
        <v>1</v>
      </c>
      <c r="H152" s="2">
        <v>6936167</v>
      </c>
      <c r="K152" s="2">
        <v>786811.7</v>
      </c>
      <c r="N152" s="2">
        <v>206209</v>
      </c>
      <c r="Q152" s="2">
        <v>42254.71</v>
      </c>
      <c r="T152" s="2">
        <v>7971442</v>
      </c>
      <c r="W152" s="2">
        <v>11042011.969999999</v>
      </c>
      <c r="X152" s="2">
        <v>72.191932678222656</v>
      </c>
      <c r="Y152" s="2">
        <v>18221533.43</v>
      </c>
      <c r="Z152" s="2">
        <v>43.747371673583984</v>
      </c>
    </row>
    <row r="153" spans="1:28" x14ac:dyDescent="0.25">
      <c r="A153" s="2">
        <v>26002</v>
      </c>
      <c r="B153" s="2">
        <v>108071003</v>
      </c>
      <c r="C153" s="2" t="s">
        <v>1339</v>
      </c>
      <c r="D153" s="2">
        <v>2020</v>
      </c>
      <c r="E153" s="2" t="s">
        <v>662</v>
      </c>
      <c r="F153" s="2">
        <v>26</v>
      </c>
      <c r="G153" s="2">
        <v>2</v>
      </c>
      <c r="H153" s="2">
        <v>6971273.5</v>
      </c>
      <c r="I153" s="2">
        <v>35106.5</v>
      </c>
      <c r="J153" s="2">
        <v>0.50613689422607422</v>
      </c>
      <c r="K153" s="2">
        <v>810104.15</v>
      </c>
      <c r="L153" s="2">
        <v>23292.44921875</v>
      </c>
      <c r="M153" s="2">
        <v>2.9603588581085205</v>
      </c>
      <c r="N153" s="2">
        <v>206209</v>
      </c>
      <c r="O153" s="2">
        <v>0</v>
      </c>
      <c r="P153" s="2">
        <v>0</v>
      </c>
      <c r="Q153" s="2">
        <v>55305.83</v>
      </c>
      <c r="R153" s="2">
        <v>13051.1201171875</v>
      </c>
      <c r="S153" s="2">
        <v>30.886781692504883</v>
      </c>
      <c r="T153" s="2">
        <v>8042892.5</v>
      </c>
      <c r="U153" s="2">
        <v>71450.5</v>
      </c>
      <c r="V153" s="2">
        <v>0.89633095264434814</v>
      </c>
      <c r="W153" s="2">
        <v>11781768.92</v>
      </c>
      <c r="X153" s="2">
        <v>68.265579223632813</v>
      </c>
      <c r="Y153" s="2">
        <v>25954728.859999999</v>
      </c>
      <c r="Z153" s="2">
        <v>30.9881591796875</v>
      </c>
    </row>
    <row r="154" spans="1:28" x14ac:dyDescent="0.25">
      <c r="A154" s="2">
        <v>26003</v>
      </c>
      <c r="B154" s="2">
        <v>108071003</v>
      </c>
      <c r="C154" s="2" t="s">
        <v>1339</v>
      </c>
      <c r="D154" s="2">
        <v>2021</v>
      </c>
      <c r="E154" s="2" t="s">
        <v>662</v>
      </c>
      <c r="F154" s="2">
        <v>26</v>
      </c>
      <c r="G154" s="2">
        <v>3</v>
      </c>
      <c r="H154" s="2">
        <v>6971267</v>
      </c>
      <c r="I154" s="2">
        <v>-6.5</v>
      </c>
      <c r="J154" s="2">
        <v>-9.3239781563170254E-5</v>
      </c>
      <c r="K154" s="2">
        <v>810075.78</v>
      </c>
      <c r="L154" s="2">
        <v>-28.370000839233398</v>
      </c>
      <c r="M154" s="2">
        <v>-3.5020187497138977E-3</v>
      </c>
      <c r="N154" s="2">
        <v>206209</v>
      </c>
      <c r="O154" s="2">
        <v>0</v>
      </c>
      <c r="P154" s="2">
        <v>0</v>
      </c>
      <c r="Q154" s="2">
        <v>59427</v>
      </c>
      <c r="R154" s="2">
        <v>4121.169921875</v>
      </c>
      <c r="S154" s="2">
        <v>7.451601505279541</v>
      </c>
      <c r="T154" s="2">
        <v>8046979</v>
      </c>
      <c r="U154" s="2">
        <v>4086.5</v>
      </c>
      <c r="V154" s="2">
        <v>5.080883577466011E-2</v>
      </c>
      <c r="W154" s="2">
        <v>11295109.860000001</v>
      </c>
      <c r="X154" s="2">
        <v>71.243034362792969</v>
      </c>
      <c r="Y154" s="2">
        <v>25339250.439999998</v>
      </c>
      <c r="Z154" s="2">
        <v>31.756973266601563</v>
      </c>
    </row>
    <row r="155" spans="1:28" x14ac:dyDescent="0.25">
      <c r="A155" s="2">
        <v>26004</v>
      </c>
      <c r="B155" s="2">
        <v>108071003</v>
      </c>
      <c r="C155" s="2" t="s">
        <v>1339</v>
      </c>
      <c r="D155" s="2">
        <v>2022</v>
      </c>
      <c r="E155" s="2" t="s">
        <v>662</v>
      </c>
      <c r="F155" s="2">
        <v>26</v>
      </c>
      <c r="G155" s="2">
        <v>4</v>
      </c>
      <c r="H155" s="2">
        <v>7149073.5</v>
      </c>
      <c r="I155" s="2">
        <v>177806.5</v>
      </c>
      <c r="J155" s="2">
        <v>2.5505621433258057</v>
      </c>
      <c r="K155" s="2">
        <v>835278.81</v>
      </c>
      <c r="L155" s="2">
        <v>25203.029296875</v>
      </c>
      <c r="M155" s="2">
        <v>3.1111941337585449</v>
      </c>
      <c r="N155" s="2">
        <v>206209</v>
      </c>
      <c r="O155" s="2">
        <v>0</v>
      </c>
      <c r="P155" s="2">
        <v>0</v>
      </c>
      <c r="Q155" s="2">
        <v>61664</v>
      </c>
      <c r="R155" s="2">
        <v>2237</v>
      </c>
      <c r="S155" s="2">
        <v>3.7642822265625</v>
      </c>
      <c r="T155" s="2">
        <v>8252225.5</v>
      </c>
      <c r="U155" s="2">
        <v>205246.5</v>
      </c>
      <c r="V155" s="2">
        <v>2.5506031513214111</v>
      </c>
      <c r="W155" s="2">
        <v>11593600.430000003</v>
      </c>
      <c r="X155" s="2">
        <v>71.179145812988281</v>
      </c>
      <c r="Y155" s="2">
        <v>20396715.250000004</v>
      </c>
      <c r="Z155" s="2">
        <v>40.458599090576172</v>
      </c>
    </row>
    <row r="156" spans="1:28" x14ac:dyDescent="0.25">
      <c r="A156" s="2">
        <v>26005</v>
      </c>
      <c r="B156" s="2">
        <v>108071003</v>
      </c>
      <c r="C156" s="2" t="s">
        <v>1339</v>
      </c>
      <c r="D156" s="2">
        <v>2023</v>
      </c>
      <c r="E156" s="2" t="s">
        <v>662</v>
      </c>
      <c r="F156" s="2">
        <v>26</v>
      </c>
      <c r="G156" s="2">
        <v>5</v>
      </c>
      <c r="H156" s="2">
        <v>7360904.5</v>
      </c>
      <c r="I156" s="2">
        <v>211831</v>
      </c>
      <c r="J156" s="2">
        <v>2.9630553722381592</v>
      </c>
      <c r="K156" s="2">
        <v>883973.32</v>
      </c>
      <c r="L156" s="2">
        <v>48694.51171875</v>
      </c>
      <c r="M156" s="2">
        <v>5.8297314643859863</v>
      </c>
      <c r="N156" s="2">
        <v>206209</v>
      </c>
      <c r="O156" s="2">
        <v>0</v>
      </c>
      <c r="P156" s="2">
        <v>0</v>
      </c>
      <c r="Q156" s="2">
        <v>64577</v>
      </c>
      <c r="R156" s="2">
        <v>2913</v>
      </c>
      <c r="S156" s="2">
        <v>4.7239880561828613</v>
      </c>
      <c r="T156" s="2">
        <v>8515664</v>
      </c>
      <c r="U156" s="2">
        <v>263438.5</v>
      </c>
      <c r="V156" s="2">
        <v>3.1923327445983887</v>
      </c>
      <c r="X156" s="2">
        <v>72.960700988769531</v>
      </c>
      <c r="Z156" s="2">
        <v>44.214614868164063</v>
      </c>
      <c r="AA156" s="2">
        <v>19259839</v>
      </c>
      <c r="AB156" s="2">
        <v>11671577</v>
      </c>
    </row>
    <row r="157" spans="1:28" x14ac:dyDescent="0.25">
      <c r="A157" s="2">
        <v>26006</v>
      </c>
      <c r="B157" s="2">
        <v>108071003</v>
      </c>
      <c r="C157" s="2" t="s">
        <v>1339</v>
      </c>
      <c r="D157" s="2">
        <v>2024</v>
      </c>
      <c r="E157" s="2" t="s">
        <v>662</v>
      </c>
      <c r="F157" s="2">
        <v>26</v>
      </c>
      <c r="G157" s="2">
        <v>6</v>
      </c>
      <c r="H157" s="2">
        <v>7611412</v>
      </c>
      <c r="I157" s="2">
        <v>250507.5</v>
      </c>
      <c r="J157" s="2">
        <v>3.4032163619995117</v>
      </c>
      <c r="K157" s="2">
        <v>916033</v>
      </c>
      <c r="L157" s="2">
        <v>32059.6796875</v>
      </c>
      <c r="M157" s="2">
        <v>3.62677001953125</v>
      </c>
      <c r="N157" s="2">
        <v>206209</v>
      </c>
      <c r="O157" s="2">
        <v>0</v>
      </c>
      <c r="P157" s="2">
        <v>0</v>
      </c>
      <c r="Q157" s="2">
        <v>102190</v>
      </c>
      <c r="R157" s="2">
        <v>37613</v>
      </c>
      <c r="S157" s="2">
        <v>58.245197296142578</v>
      </c>
      <c r="T157" s="2">
        <v>8835844</v>
      </c>
      <c r="U157" s="2">
        <v>320180</v>
      </c>
      <c r="V157" s="2">
        <v>3.7598946094512939</v>
      </c>
      <c r="X157" s="2">
        <v>73.734848022460938</v>
      </c>
      <c r="Z157" s="2">
        <v>44.079631805419922</v>
      </c>
      <c r="AA157" s="2">
        <v>20045186</v>
      </c>
      <c r="AB157" s="2">
        <v>11983268</v>
      </c>
    </row>
    <row r="158" spans="1:28" x14ac:dyDescent="0.25">
      <c r="A158" s="2">
        <v>27001</v>
      </c>
      <c r="B158" s="2">
        <v>122091002</v>
      </c>
      <c r="C158" s="2" t="s">
        <v>1340</v>
      </c>
      <c r="D158" s="2">
        <v>2019</v>
      </c>
      <c r="E158" s="2" t="s">
        <v>662</v>
      </c>
      <c r="F158" s="2">
        <v>27</v>
      </c>
      <c r="G158" s="2">
        <v>1</v>
      </c>
      <c r="H158" s="2">
        <v>12830550</v>
      </c>
      <c r="K158" s="2">
        <v>4480180.72</v>
      </c>
      <c r="N158" s="2">
        <v>584234</v>
      </c>
      <c r="T158" s="2">
        <v>17894964</v>
      </c>
      <c r="W158" s="2">
        <v>35086101.810000002</v>
      </c>
      <c r="X158" s="2">
        <v>51.002998352050781</v>
      </c>
      <c r="Y158" s="2">
        <v>154896814.26999998</v>
      </c>
      <c r="Z158" s="2">
        <v>11.552828788757324</v>
      </c>
    </row>
    <row r="159" spans="1:28" x14ac:dyDescent="0.25">
      <c r="A159" s="2">
        <v>27002</v>
      </c>
      <c r="B159" s="2">
        <v>122091002</v>
      </c>
      <c r="C159" s="2" t="s">
        <v>1340</v>
      </c>
      <c r="D159" s="2">
        <v>2020</v>
      </c>
      <c r="E159" s="2" t="s">
        <v>662</v>
      </c>
      <c r="F159" s="2">
        <v>27</v>
      </c>
      <c r="G159" s="2">
        <v>2</v>
      </c>
      <c r="H159" s="2">
        <v>13710962</v>
      </c>
      <c r="I159" s="2">
        <v>880412</v>
      </c>
      <c r="J159" s="2">
        <v>6.8618416786193848</v>
      </c>
      <c r="K159" s="2">
        <v>4496568.42</v>
      </c>
      <c r="L159" s="2">
        <v>16387.69921875</v>
      </c>
      <c r="M159" s="2">
        <v>0.36578211188316345</v>
      </c>
      <c r="N159" s="2">
        <v>584234</v>
      </c>
      <c r="O159" s="2">
        <v>0</v>
      </c>
      <c r="P159" s="2">
        <v>0</v>
      </c>
      <c r="T159" s="2">
        <v>18791764</v>
      </c>
      <c r="U159" s="2">
        <v>896800</v>
      </c>
      <c r="V159" s="2">
        <v>5.0114660263061523</v>
      </c>
      <c r="W159" s="2">
        <v>36471580.549999997</v>
      </c>
      <c r="X159" s="2">
        <v>51.524402618408203</v>
      </c>
      <c r="Y159" s="2">
        <v>202167972.29000002</v>
      </c>
      <c r="Z159" s="2">
        <v>9.2951240539550781</v>
      </c>
    </row>
    <row r="160" spans="1:28" x14ac:dyDescent="0.25">
      <c r="A160" s="2">
        <v>27003</v>
      </c>
      <c r="B160" s="2">
        <v>122091002</v>
      </c>
      <c r="C160" s="2" t="s">
        <v>1340</v>
      </c>
      <c r="D160" s="2">
        <v>2021</v>
      </c>
      <c r="E160" s="2" t="s">
        <v>662</v>
      </c>
      <c r="F160" s="2">
        <v>27</v>
      </c>
      <c r="G160" s="2">
        <v>3</v>
      </c>
      <c r="H160" s="2">
        <v>13710934</v>
      </c>
      <c r="I160" s="2">
        <v>-28</v>
      </c>
      <c r="J160" s="2">
        <v>-2.0421616500243545E-4</v>
      </c>
      <c r="K160" s="2">
        <v>4646432.01</v>
      </c>
      <c r="L160" s="2">
        <v>149863.59375</v>
      </c>
      <c r="M160" s="2">
        <v>3.332843542098999</v>
      </c>
      <c r="N160" s="2">
        <v>584234</v>
      </c>
      <c r="O160" s="2">
        <v>0</v>
      </c>
      <c r="P160" s="2">
        <v>0</v>
      </c>
      <c r="T160" s="2">
        <v>18941600</v>
      </c>
      <c r="U160" s="2">
        <v>149836</v>
      </c>
      <c r="V160" s="2">
        <v>0.79734933376312256</v>
      </c>
      <c r="W160" s="2">
        <v>36202835.189999998</v>
      </c>
      <c r="X160" s="2">
        <v>52.320762634277344</v>
      </c>
      <c r="Y160" s="2">
        <v>165508457.66</v>
      </c>
      <c r="Z160" s="2">
        <v>11.444490432739258</v>
      </c>
    </row>
    <row r="161" spans="1:28" x14ac:dyDescent="0.25">
      <c r="A161" s="2">
        <v>27004</v>
      </c>
      <c r="B161" s="2">
        <v>122091002</v>
      </c>
      <c r="C161" s="2" t="s">
        <v>1340</v>
      </c>
      <c r="D161" s="2">
        <v>2022</v>
      </c>
      <c r="E161" s="2" t="s">
        <v>662</v>
      </c>
      <c r="F161" s="2">
        <v>27</v>
      </c>
      <c r="G161" s="2">
        <v>4</v>
      </c>
      <c r="H161" s="2">
        <v>15196039</v>
      </c>
      <c r="I161" s="2">
        <v>1485105</v>
      </c>
      <c r="J161" s="2">
        <v>10.831538200378418</v>
      </c>
      <c r="K161" s="2">
        <v>4795452.5999999996</v>
      </c>
      <c r="L161" s="2">
        <v>149020.59375</v>
      </c>
      <c r="M161" s="2">
        <v>3.2072048187255859</v>
      </c>
      <c r="N161" s="2">
        <v>584234</v>
      </c>
      <c r="O161" s="2">
        <v>0</v>
      </c>
      <c r="P161" s="2">
        <v>0</v>
      </c>
      <c r="T161" s="2">
        <v>20575726</v>
      </c>
      <c r="U161" s="2">
        <v>1634126</v>
      </c>
      <c r="V161" s="2">
        <v>8.6271800994873047</v>
      </c>
      <c r="W161" s="2">
        <v>38456914.359999999</v>
      </c>
      <c r="X161" s="2">
        <v>53.503318786621094</v>
      </c>
      <c r="Y161" s="2">
        <v>163574385.77000001</v>
      </c>
      <c r="Z161" s="2">
        <v>12.578819274902344</v>
      </c>
    </row>
    <row r="162" spans="1:28" x14ac:dyDescent="0.25">
      <c r="A162" s="2">
        <v>27005</v>
      </c>
      <c r="B162" s="2">
        <v>122091002</v>
      </c>
      <c r="C162" s="2" t="s">
        <v>1340</v>
      </c>
      <c r="D162" s="2">
        <v>2023</v>
      </c>
      <c r="E162" s="2" t="s">
        <v>662</v>
      </c>
      <c r="F162" s="2">
        <v>27</v>
      </c>
      <c r="G162" s="2">
        <v>5</v>
      </c>
      <c r="H162" s="2">
        <v>17300278.149999999</v>
      </c>
      <c r="I162" s="2">
        <v>2104239.25</v>
      </c>
      <c r="J162" s="2">
        <v>13.847287178039551</v>
      </c>
      <c r="K162" s="2">
        <v>5062946.0199999996</v>
      </c>
      <c r="L162" s="2">
        <v>267493.40625</v>
      </c>
      <c r="M162" s="2">
        <v>5.57806396484375</v>
      </c>
      <c r="N162" s="2">
        <v>584234</v>
      </c>
      <c r="O162" s="2">
        <v>0</v>
      </c>
      <c r="P162" s="2">
        <v>0</v>
      </c>
      <c r="T162" s="2">
        <v>22947458</v>
      </c>
      <c r="U162" s="2">
        <v>2371732</v>
      </c>
      <c r="V162" s="2">
        <v>11.52684497833252</v>
      </c>
      <c r="X162" s="2">
        <v>54.489116668701172</v>
      </c>
      <c r="Z162" s="2">
        <v>13.732609748840332</v>
      </c>
      <c r="AA162" s="2">
        <v>167101940</v>
      </c>
      <c r="AB162" s="2">
        <v>42113838</v>
      </c>
    </row>
    <row r="163" spans="1:28" x14ac:dyDescent="0.25">
      <c r="A163" s="2">
        <v>27006</v>
      </c>
      <c r="B163" s="2">
        <v>122091002</v>
      </c>
      <c r="C163" s="2" t="s">
        <v>1340</v>
      </c>
      <c r="D163" s="2">
        <v>2024</v>
      </c>
      <c r="E163" s="2" t="s">
        <v>662</v>
      </c>
      <c r="F163" s="2">
        <v>27</v>
      </c>
      <c r="G163" s="2">
        <v>6</v>
      </c>
      <c r="H163" s="2">
        <v>20249846</v>
      </c>
      <c r="I163" s="2">
        <v>2949567.75</v>
      </c>
      <c r="J163" s="2">
        <v>17.049251556396484</v>
      </c>
      <c r="K163" s="2">
        <v>5345039</v>
      </c>
      <c r="L163" s="2">
        <v>282092.96875</v>
      </c>
      <c r="M163" s="2">
        <v>5.57171630859375</v>
      </c>
      <c r="N163" s="2">
        <v>584234</v>
      </c>
      <c r="O163" s="2">
        <v>0</v>
      </c>
      <c r="P163" s="2">
        <v>0</v>
      </c>
      <c r="T163" s="2">
        <v>26179118</v>
      </c>
      <c r="U163" s="2">
        <v>3231660</v>
      </c>
      <c r="V163" s="2">
        <v>14.082866668701172</v>
      </c>
      <c r="X163" s="2">
        <v>58.573368072509766</v>
      </c>
      <c r="Z163" s="2">
        <v>15.344289779663086</v>
      </c>
      <c r="AA163" s="2">
        <v>170611469</v>
      </c>
      <c r="AB163" s="2">
        <v>44694575</v>
      </c>
    </row>
    <row r="164" spans="1:28" x14ac:dyDescent="0.25">
      <c r="A164" s="2">
        <v>28001</v>
      </c>
      <c r="B164" s="2">
        <v>116191004</v>
      </c>
      <c r="C164" s="2" t="s">
        <v>1341</v>
      </c>
      <c r="D164" s="2">
        <v>2019</v>
      </c>
      <c r="E164" s="2" t="s">
        <v>662</v>
      </c>
      <c r="F164" s="2">
        <v>28</v>
      </c>
      <c r="G164" s="2">
        <v>1</v>
      </c>
      <c r="H164" s="2">
        <v>3376486</v>
      </c>
      <c r="K164" s="2">
        <v>462643.41</v>
      </c>
      <c r="N164" s="2">
        <v>112285</v>
      </c>
      <c r="Q164" s="2">
        <v>42410.85</v>
      </c>
      <c r="T164" s="2">
        <v>3993825.25</v>
      </c>
      <c r="W164" s="2">
        <v>6007602.4500000002</v>
      </c>
      <c r="X164" s="2">
        <v>66.479522705078125</v>
      </c>
      <c r="Y164" s="2">
        <v>12801498.939999999</v>
      </c>
      <c r="Z164" s="2">
        <v>31.19810676574707</v>
      </c>
    </row>
    <row r="165" spans="1:28" x14ac:dyDescent="0.25">
      <c r="A165" s="2">
        <v>28002</v>
      </c>
      <c r="B165" s="2">
        <v>116191004</v>
      </c>
      <c r="C165" s="2" t="s">
        <v>1341</v>
      </c>
      <c r="D165" s="2">
        <v>2020</v>
      </c>
      <c r="E165" s="2" t="s">
        <v>662</v>
      </c>
      <c r="F165" s="2">
        <v>28</v>
      </c>
      <c r="G165" s="2">
        <v>2</v>
      </c>
      <c r="H165" s="2">
        <v>3409584.75</v>
      </c>
      <c r="I165" s="2">
        <v>33098.75</v>
      </c>
      <c r="J165" s="2">
        <v>0.98027211427688599</v>
      </c>
      <c r="K165" s="2">
        <v>477595.94</v>
      </c>
      <c r="L165" s="2">
        <v>14952.5302734375</v>
      </c>
      <c r="M165" s="2">
        <v>3.2319772243499756</v>
      </c>
      <c r="N165" s="2">
        <v>112285</v>
      </c>
      <c r="O165" s="2">
        <v>0</v>
      </c>
      <c r="P165" s="2">
        <v>0</v>
      </c>
      <c r="Q165" s="2">
        <v>62661.85</v>
      </c>
      <c r="R165" s="2">
        <v>20251</v>
      </c>
      <c r="S165" s="2">
        <v>47.74957275390625</v>
      </c>
      <c r="T165" s="2">
        <v>4062127.5</v>
      </c>
      <c r="U165" s="2">
        <v>68302.25</v>
      </c>
      <c r="V165" s="2">
        <v>1.7101962566375732</v>
      </c>
      <c r="W165" s="2">
        <v>6933632.540000001</v>
      </c>
      <c r="X165" s="2">
        <v>58.585849761962891</v>
      </c>
      <c r="Y165" s="2">
        <v>22819071.890000001</v>
      </c>
      <c r="Z165" s="2">
        <v>17.801458358764648</v>
      </c>
    </row>
    <row r="166" spans="1:28" x14ac:dyDescent="0.25">
      <c r="A166" s="2">
        <v>28003</v>
      </c>
      <c r="B166" s="2">
        <v>116191004</v>
      </c>
      <c r="C166" s="2" t="s">
        <v>1341</v>
      </c>
      <c r="D166" s="2">
        <v>2021</v>
      </c>
      <c r="E166" s="2" t="s">
        <v>662</v>
      </c>
      <c r="F166" s="2">
        <v>28</v>
      </c>
      <c r="G166" s="2">
        <v>3</v>
      </c>
      <c r="H166" s="2">
        <v>3416136</v>
      </c>
      <c r="I166" s="2">
        <v>6551.25</v>
      </c>
      <c r="J166" s="2">
        <v>0.19214217364788055</v>
      </c>
      <c r="K166" s="2">
        <v>477577.87</v>
      </c>
      <c r="L166" s="2">
        <v>-18.069999694824219</v>
      </c>
      <c r="M166" s="2">
        <v>-3.7835331168025732E-3</v>
      </c>
      <c r="N166" s="2">
        <v>112285</v>
      </c>
      <c r="O166" s="2">
        <v>0</v>
      </c>
      <c r="P166" s="2">
        <v>0</v>
      </c>
      <c r="Q166" s="2">
        <v>77588</v>
      </c>
      <c r="R166" s="2">
        <v>14926.150390625</v>
      </c>
      <c r="S166" s="2">
        <v>23.820156097412109</v>
      </c>
      <c r="T166" s="2">
        <v>4083586.75</v>
      </c>
      <c r="U166" s="2">
        <v>21459.25</v>
      </c>
      <c r="V166" s="2">
        <v>0.52827614545822144</v>
      </c>
      <c r="W166" s="2">
        <v>6426221.0399999991</v>
      </c>
      <c r="X166" s="2">
        <v>63.545692443847656</v>
      </c>
      <c r="Y166" s="2">
        <v>13757775.409999998</v>
      </c>
      <c r="Z166" s="2">
        <v>29.682027816772461</v>
      </c>
    </row>
    <row r="167" spans="1:28" x14ac:dyDescent="0.25">
      <c r="A167" s="2">
        <v>28004</v>
      </c>
      <c r="B167" s="2">
        <v>116191004</v>
      </c>
      <c r="C167" s="2" t="s">
        <v>1341</v>
      </c>
      <c r="D167" s="2">
        <v>2022</v>
      </c>
      <c r="E167" s="2" t="s">
        <v>662</v>
      </c>
      <c r="F167" s="2">
        <v>28</v>
      </c>
      <c r="G167" s="2">
        <v>4</v>
      </c>
      <c r="H167" s="2">
        <v>3481425.5</v>
      </c>
      <c r="I167" s="2">
        <v>65289.5</v>
      </c>
      <c r="J167" s="2">
        <v>1.9112089872360229</v>
      </c>
      <c r="K167" s="2">
        <v>493492.82</v>
      </c>
      <c r="L167" s="2">
        <v>15914.9501953125</v>
      </c>
      <c r="M167" s="2">
        <v>3.332430362701416</v>
      </c>
      <c r="N167" s="2">
        <v>112285</v>
      </c>
      <c r="O167" s="2">
        <v>0</v>
      </c>
      <c r="P167" s="2">
        <v>0</v>
      </c>
      <c r="Q167" s="2">
        <v>98127</v>
      </c>
      <c r="R167" s="2">
        <v>20539</v>
      </c>
      <c r="S167" s="2">
        <v>26.47187614440918</v>
      </c>
      <c r="T167" s="2">
        <v>4185330.25</v>
      </c>
      <c r="U167" s="2">
        <v>101743.5</v>
      </c>
      <c r="V167" s="2">
        <v>2.4915230274200439</v>
      </c>
      <c r="W167" s="2">
        <v>6418341.4600000009</v>
      </c>
      <c r="X167" s="2">
        <v>65.208908081054688</v>
      </c>
      <c r="Y167" s="2">
        <v>18486914.359999999</v>
      </c>
      <c r="Z167" s="2">
        <v>22.639419555664063</v>
      </c>
    </row>
    <row r="168" spans="1:28" x14ac:dyDescent="0.25">
      <c r="A168" s="2">
        <v>28005</v>
      </c>
      <c r="B168" s="2">
        <v>116191004</v>
      </c>
      <c r="C168" s="2" t="s">
        <v>1341</v>
      </c>
      <c r="D168" s="2">
        <v>2023</v>
      </c>
      <c r="E168" s="2" t="s">
        <v>662</v>
      </c>
      <c r="F168" s="2">
        <v>28</v>
      </c>
      <c r="G168" s="2">
        <v>5</v>
      </c>
      <c r="H168" s="2">
        <v>3758657.73</v>
      </c>
      <c r="I168" s="2">
        <v>277232.21875</v>
      </c>
      <c r="J168" s="2">
        <v>7.9631814956665039</v>
      </c>
      <c r="K168" s="2">
        <v>537196.35</v>
      </c>
      <c r="L168" s="2">
        <v>43703.53125</v>
      </c>
      <c r="M168" s="2">
        <v>8.8559608459472656</v>
      </c>
      <c r="N168" s="2">
        <v>112285</v>
      </c>
      <c r="O168" s="2">
        <v>0</v>
      </c>
      <c r="P168" s="2">
        <v>0</v>
      </c>
      <c r="Q168" s="2">
        <v>102816</v>
      </c>
      <c r="R168" s="2">
        <v>4689</v>
      </c>
      <c r="S168" s="2">
        <v>4.7785015106201172</v>
      </c>
      <c r="T168" s="2">
        <v>4510955</v>
      </c>
      <c r="U168" s="2">
        <v>325624.75</v>
      </c>
      <c r="V168" s="2">
        <v>7.7801446914672852</v>
      </c>
      <c r="X168" s="2">
        <v>66.96978759765625</v>
      </c>
      <c r="Z168" s="2">
        <v>31.633142471313477</v>
      </c>
      <c r="AA168" s="2">
        <v>14260218</v>
      </c>
      <c r="AB168" s="2">
        <v>6735806</v>
      </c>
    </row>
    <row r="169" spans="1:28" x14ac:dyDescent="0.25">
      <c r="A169" s="2">
        <v>28006</v>
      </c>
      <c r="B169" s="2">
        <v>116191004</v>
      </c>
      <c r="C169" s="2" t="s">
        <v>1341</v>
      </c>
      <c r="D169" s="2">
        <v>2024</v>
      </c>
      <c r="E169" s="2" t="s">
        <v>662</v>
      </c>
      <c r="F169" s="2">
        <v>28</v>
      </c>
      <c r="G169" s="2">
        <v>6</v>
      </c>
      <c r="H169" s="2">
        <v>3931528</v>
      </c>
      <c r="I169" s="2">
        <v>172870.265625</v>
      </c>
      <c r="J169" s="2">
        <v>4.5992555618286133</v>
      </c>
      <c r="K169" s="2">
        <v>555900</v>
      </c>
      <c r="L169" s="2">
        <v>18703.650390625</v>
      </c>
      <c r="M169" s="2">
        <v>3.4817156791687012</v>
      </c>
      <c r="N169" s="2">
        <v>112285</v>
      </c>
      <c r="O169" s="2">
        <v>0</v>
      </c>
      <c r="P169" s="2">
        <v>0</v>
      </c>
      <c r="Q169" s="2">
        <v>163851</v>
      </c>
      <c r="R169" s="2">
        <v>61035</v>
      </c>
      <c r="S169" s="2">
        <v>59.363327026367188</v>
      </c>
      <c r="T169" s="2">
        <v>4763564</v>
      </c>
      <c r="U169" s="2">
        <v>252609</v>
      </c>
      <c r="V169" s="2">
        <v>5.5999007225036621</v>
      </c>
      <c r="X169" s="2">
        <v>70.257293701171875</v>
      </c>
      <c r="Z169" s="2">
        <v>32.599285125732422</v>
      </c>
      <c r="AA169" s="2">
        <v>14612480</v>
      </c>
      <c r="AB169" s="2">
        <v>6780170</v>
      </c>
    </row>
    <row r="170" spans="1:28" x14ac:dyDescent="0.25">
      <c r="A170" s="2">
        <v>29001</v>
      </c>
      <c r="B170" s="2">
        <v>101630903</v>
      </c>
      <c r="C170" s="2" t="s">
        <v>1342</v>
      </c>
      <c r="D170" s="2">
        <v>2019</v>
      </c>
      <c r="E170" s="2" t="s">
        <v>662</v>
      </c>
      <c r="F170" s="2">
        <v>29</v>
      </c>
      <c r="G170" s="2">
        <v>1</v>
      </c>
      <c r="H170" s="2">
        <v>6329029.5</v>
      </c>
      <c r="K170" s="2">
        <v>790756.12</v>
      </c>
      <c r="N170" s="2">
        <v>210735</v>
      </c>
      <c r="T170" s="2">
        <v>7330520.5</v>
      </c>
      <c r="W170" s="2">
        <v>10320706.320000002</v>
      </c>
      <c r="X170" s="2">
        <v>71.027313232421875</v>
      </c>
      <c r="Y170" s="2">
        <v>18447423.440000001</v>
      </c>
      <c r="Z170" s="2">
        <v>39.737369537353516</v>
      </c>
    </row>
    <row r="171" spans="1:28" x14ac:dyDescent="0.25">
      <c r="A171" s="2">
        <v>29002</v>
      </c>
      <c r="B171" s="2">
        <v>101630903</v>
      </c>
      <c r="C171" s="2" t="s">
        <v>1342</v>
      </c>
      <c r="D171" s="2">
        <v>2020</v>
      </c>
      <c r="E171" s="2" t="s">
        <v>662</v>
      </c>
      <c r="F171" s="2">
        <v>29</v>
      </c>
      <c r="G171" s="2">
        <v>2</v>
      </c>
      <c r="H171" s="2">
        <v>6444376</v>
      </c>
      <c r="I171" s="2">
        <v>115346.5</v>
      </c>
      <c r="J171" s="2">
        <v>1.8224990367889404</v>
      </c>
      <c r="K171" s="2">
        <v>823728.79</v>
      </c>
      <c r="L171" s="2">
        <v>32972.671875</v>
      </c>
      <c r="M171" s="2">
        <v>4.169764518737793</v>
      </c>
      <c r="N171" s="2">
        <v>210735</v>
      </c>
      <c r="O171" s="2">
        <v>0</v>
      </c>
      <c r="P171" s="2">
        <v>0</v>
      </c>
      <c r="T171" s="2">
        <v>7478840</v>
      </c>
      <c r="U171" s="2">
        <v>148319.5</v>
      </c>
      <c r="V171" s="2">
        <v>2.0233147144317627</v>
      </c>
      <c r="W171" s="2">
        <v>10718828.529999999</v>
      </c>
      <c r="X171" s="2">
        <v>69.772926330566406</v>
      </c>
      <c r="Y171" s="2">
        <v>18553559.050000001</v>
      </c>
      <c r="Z171" s="2">
        <v>40.309463500976563</v>
      </c>
    </row>
    <row r="172" spans="1:28" x14ac:dyDescent="0.25">
      <c r="A172" s="2">
        <v>29003</v>
      </c>
      <c r="B172" s="2">
        <v>101630903</v>
      </c>
      <c r="C172" s="2" t="s">
        <v>1342</v>
      </c>
      <c r="D172" s="2">
        <v>2021</v>
      </c>
      <c r="E172" s="2" t="s">
        <v>662</v>
      </c>
      <c r="F172" s="2">
        <v>29</v>
      </c>
      <c r="G172" s="2">
        <v>3</v>
      </c>
      <c r="H172" s="2">
        <v>6444372</v>
      </c>
      <c r="I172" s="2">
        <v>-4</v>
      </c>
      <c r="J172" s="2">
        <v>-6.2069622799754143E-5</v>
      </c>
      <c r="K172" s="2">
        <v>823703.63</v>
      </c>
      <c r="L172" s="2">
        <v>-25.159999847412109</v>
      </c>
      <c r="M172" s="2">
        <v>-3.0544034671038389E-3</v>
      </c>
      <c r="N172" s="2">
        <v>210735</v>
      </c>
      <c r="O172" s="2">
        <v>0</v>
      </c>
      <c r="P172" s="2">
        <v>0</v>
      </c>
      <c r="T172" s="2">
        <v>7478810.5</v>
      </c>
      <c r="U172" s="2">
        <v>-29.5</v>
      </c>
      <c r="V172" s="2">
        <v>-3.9444619324058294E-4</v>
      </c>
      <c r="W172" s="2">
        <v>10813367.110000001</v>
      </c>
      <c r="X172" s="2">
        <v>69.162643432617188</v>
      </c>
      <c r="Y172" s="2">
        <v>20138252.41</v>
      </c>
      <c r="Z172" s="2">
        <v>37.137336730957031</v>
      </c>
    </row>
    <row r="173" spans="1:28" x14ac:dyDescent="0.25">
      <c r="A173" s="2">
        <v>29004</v>
      </c>
      <c r="B173" s="2">
        <v>101630903</v>
      </c>
      <c r="C173" s="2" t="s">
        <v>1342</v>
      </c>
      <c r="D173" s="2">
        <v>2022</v>
      </c>
      <c r="E173" s="2" t="s">
        <v>662</v>
      </c>
      <c r="F173" s="2">
        <v>29</v>
      </c>
      <c r="G173" s="2">
        <v>4</v>
      </c>
      <c r="H173" s="2">
        <v>6481196</v>
      </c>
      <c r="I173" s="2">
        <v>36824</v>
      </c>
      <c r="J173" s="2">
        <v>0.57141333818435669</v>
      </c>
      <c r="K173" s="2">
        <v>857596.81</v>
      </c>
      <c r="L173" s="2">
        <v>33893.1796875</v>
      </c>
      <c r="M173" s="2">
        <v>4.1147298812866211</v>
      </c>
      <c r="N173" s="2">
        <v>210735</v>
      </c>
      <c r="O173" s="2">
        <v>0</v>
      </c>
      <c r="P173" s="2">
        <v>0</v>
      </c>
      <c r="T173" s="2">
        <v>7549528</v>
      </c>
      <c r="U173" s="2">
        <v>70717.5</v>
      </c>
      <c r="V173" s="2">
        <v>0.94557148218154907</v>
      </c>
      <c r="W173" s="2">
        <v>10627634.48</v>
      </c>
      <c r="X173" s="2">
        <v>71.036766052246094</v>
      </c>
      <c r="Y173" s="2">
        <v>20954420.18</v>
      </c>
      <c r="Z173" s="2">
        <v>36.028331756591797</v>
      </c>
    </row>
    <row r="174" spans="1:28" x14ac:dyDescent="0.25">
      <c r="A174" s="2">
        <v>29005</v>
      </c>
      <c r="B174" s="2">
        <v>101630903</v>
      </c>
      <c r="C174" s="2" t="s">
        <v>1342</v>
      </c>
      <c r="D174" s="2">
        <v>2023</v>
      </c>
      <c r="E174" s="2" t="s">
        <v>662</v>
      </c>
      <c r="F174" s="2">
        <v>29</v>
      </c>
      <c r="G174" s="2">
        <v>5</v>
      </c>
      <c r="H174" s="2">
        <v>6864608.04</v>
      </c>
      <c r="I174" s="2">
        <v>383412.03125</v>
      </c>
      <c r="J174" s="2">
        <v>5.9157605171203613</v>
      </c>
      <c r="K174" s="2">
        <v>920734.19</v>
      </c>
      <c r="L174" s="2">
        <v>63137.37890625</v>
      </c>
      <c r="M174" s="2">
        <v>7.362128734588623</v>
      </c>
      <c r="N174" s="2">
        <v>210735</v>
      </c>
      <c r="O174" s="2">
        <v>0</v>
      </c>
      <c r="P174" s="2">
        <v>0</v>
      </c>
      <c r="T174" s="2">
        <v>7996077</v>
      </c>
      <c r="U174" s="2">
        <v>446549</v>
      </c>
      <c r="V174" s="2">
        <v>5.9149260520935059</v>
      </c>
      <c r="X174" s="2">
        <v>72.548675537109375</v>
      </c>
      <c r="Z174" s="2">
        <v>38.151561737060547</v>
      </c>
      <c r="AA174" s="2">
        <v>20958715</v>
      </c>
      <c r="AB174" s="2">
        <v>11021672</v>
      </c>
    </row>
    <row r="175" spans="1:28" x14ac:dyDescent="0.25">
      <c r="A175" s="2">
        <v>29006</v>
      </c>
      <c r="B175" s="2">
        <v>101630903</v>
      </c>
      <c r="C175" s="2" t="s">
        <v>1342</v>
      </c>
      <c r="D175" s="2">
        <v>2024</v>
      </c>
      <c r="E175" s="2" t="s">
        <v>662</v>
      </c>
      <c r="F175" s="2">
        <v>29</v>
      </c>
      <c r="G175" s="2">
        <v>6</v>
      </c>
      <c r="H175" s="2">
        <v>7460289</v>
      </c>
      <c r="I175" s="2">
        <v>595680.9375</v>
      </c>
      <c r="J175" s="2">
        <v>8.6775665283203125</v>
      </c>
      <c r="K175" s="2">
        <v>970781</v>
      </c>
      <c r="L175" s="2">
        <v>50046.80859375</v>
      </c>
      <c r="M175" s="2">
        <v>5.4355330467224121</v>
      </c>
      <c r="N175" s="2">
        <v>210735</v>
      </c>
      <c r="O175" s="2">
        <v>0</v>
      </c>
      <c r="P175" s="2">
        <v>0</v>
      </c>
      <c r="T175" s="2">
        <v>8641805</v>
      </c>
      <c r="U175" s="2">
        <v>645728</v>
      </c>
      <c r="V175" s="2">
        <v>8.0755596160888672</v>
      </c>
      <c r="X175" s="2">
        <v>73.697303771972656</v>
      </c>
      <c r="Z175" s="2">
        <v>38.314418792724609</v>
      </c>
      <c r="AA175" s="2">
        <v>22554969</v>
      </c>
      <c r="AB175" s="2">
        <v>11726080</v>
      </c>
    </row>
    <row r="176" spans="1:28" x14ac:dyDescent="0.25">
      <c r="A176" s="2">
        <v>30001</v>
      </c>
      <c r="B176" s="2">
        <v>108561003</v>
      </c>
      <c r="C176" s="2" t="s">
        <v>1343</v>
      </c>
      <c r="D176" s="2">
        <v>2019</v>
      </c>
      <c r="E176" s="2" t="s">
        <v>662</v>
      </c>
      <c r="F176" s="2">
        <v>30</v>
      </c>
      <c r="G176" s="2">
        <v>1</v>
      </c>
      <c r="H176" s="2">
        <v>5234241</v>
      </c>
      <c r="K176" s="2">
        <v>556536.54</v>
      </c>
      <c r="N176" s="2">
        <v>151047</v>
      </c>
      <c r="Q176" s="2">
        <v>28588.95</v>
      </c>
      <c r="T176" s="2">
        <v>5970413.5</v>
      </c>
      <c r="W176" s="2">
        <v>8016714.7399999993</v>
      </c>
      <c r="X176" s="2">
        <v>74.474563598632813</v>
      </c>
      <c r="Y176" s="2">
        <v>12068413.229999999</v>
      </c>
      <c r="Z176" s="2">
        <v>49.471405029296875</v>
      </c>
    </row>
    <row r="177" spans="1:28" x14ac:dyDescent="0.25">
      <c r="A177" s="2">
        <v>30002</v>
      </c>
      <c r="B177" s="2">
        <v>108561003</v>
      </c>
      <c r="C177" s="2" t="s">
        <v>1343</v>
      </c>
      <c r="D177" s="2">
        <v>2020</v>
      </c>
      <c r="E177" s="2" t="s">
        <v>662</v>
      </c>
      <c r="F177" s="2">
        <v>30</v>
      </c>
      <c r="G177" s="2">
        <v>2</v>
      </c>
      <c r="H177" s="2">
        <v>5251778</v>
      </c>
      <c r="I177" s="2">
        <v>17537</v>
      </c>
      <c r="J177" s="2">
        <v>0.33504378795623779</v>
      </c>
      <c r="K177" s="2">
        <v>567789.37</v>
      </c>
      <c r="L177" s="2">
        <v>11252.830078125</v>
      </c>
      <c r="M177" s="2">
        <v>2.0219390392303467</v>
      </c>
      <c r="N177" s="2">
        <v>151047</v>
      </c>
      <c r="O177" s="2">
        <v>0</v>
      </c>
      <c r="P177" s="2">
        <v>0</v>
      </c>
      <c r="Q177" s="2">
        <v>28462.52</v>
      </c>
      <c r="R177" s="2">
        <v>-126.43000030517578</v>
      </c>
      <c r="S177" s="2">
        <v>-0.44223380088806152</v>
      </c>
      <c r="T177" s="2">
        <v>5999077</v>
      </c>
      <c r="U177" s="2">
        <v>28663.5</v>
      </c>
      <c r="V177" s="2">
        <v>0.4800923764705658</v>
      </c>
      <c r="W177" s="2">
        <v>8113019.9699999988</v>
      </c>
      <c r="X177" s="2">
        <v>73.943824768066406</v>
      </c>
      <c r="Y177" s="2">
        <v>12251294.899999999</v>
      </c>
      <c r="Z177" s="2">
        <v>48.966880798339844</v>
      </c>
    </row>
    <row r="178" spans="1:28" x14ac:dyDescent="0.25">
      <c r="A178" s="2">
        <v>30003</v>
      </c>
      <c r="B178" s="2">
        <v>108561003</v>
      </c>
      <c r="C178" s="2" t="s">
        <v>1343</v>
      </c>
      <c r="D178" s="2">
        <v>2021</v>
      </c>
      <c r="E178" s="2" t="s">
        <v>662</v>
      </c>
      <c r="F178" s="2">
        <v>30</v>
      </c>
      <c r="G178" s="2">
        <v>3</v>
      </c>
      <c r="H178" s="2">
        <v>5251776</v>
      </c>
      <c r="I178" s="2">
        <v>-2</v>
      </c>
      <c r="J178" s="2">
        <v>-3.8082340324763209E-5</v>
      </c>
      <c r="K178" s="2">
        <v>567777.26</v>
      </c>
      <c r="L178" s="2">
        <v>-12.109999656677246</v>
      </c>
      <c r="M178" s="2">
        <v>-2.1328332368284464E-3</v>
      </c>
      <c r="N178" s="2">
        <v>151047</v>
      </c>
      <c r="O178" s="2">
        <v>0</v>
      </c>
      <c r="P178" s="2">
        <v>0</v>
      </c>
      <c r="Q178" s="2">
        <v>33288.559999999998</v>
      </c>
      <c r="R178" s="2">
        <v>4826.0400390625</v>
      </c>
      <c r="S178" s="2">
        <v>16.955772399902344</v>
      </c>
      <c r="T178" s="2">
        <v>6003889</v>
      </c>
      <c r="U178" s="2">
        <v>4812</v>
      </c>
      <c r="V178" s="2">
        <v>8.0212339758872986E-2</v>
      </c>
      <c r="W178" s="2">
        <v>8188794.3399999999</v>
      </c>
      <c r="X178" s="2">
        <v>73.318351745605469</v>
      </c>
      <c r="Y178" s="2">
        <v>12618169.689999999</v>
      </c>
      <c r="Z178" s="2">
        <v>47.581298828125</v>
      </c>
    </row>
    <row r="179" spans="1:28" x14ac:dyDescent="0.25">
      <c r="A179" s="2">
        <v>30004</v>
      </c>
      <c r="B179" s="2">
        <v>108561003</v>
      </c>
      <c r="C179" s="2" t="s">
        <v>1343</v>
      </c>
      <c r="D179" s="2">
        <v>2022</v>
      </c>
      <c r="E179" s="2" t="s">
        <v>662</v>
      </c>
      <c r="F179" s="2">
        <v>30</v>
      </c>
      <c r="G179" s="2">
        <v>4</v>
      </c>
      <c r="H179" s="2">
        <v>5309009</v>
      </c>
      <c r="I179" s="2">
        <v>57233</v>
      </c>
      <c r="J179" s="2">
        <v>1.0897836685180664</v>
      </c>
      <c r="K179" s="2">
        <v>574196.97</v>
      </c>
      <c r="L179" s="2">
        <v>6419.7099609375</v>
      </c>
      <c r="M179" s="2">
        <v>1.1306740045547485</v>
      </c>
      <c r="N179" s="2">
        <v>151047</v>
      </c>
      <c r="O179" s="2">
        <v>0</v>
      </c>
      <c r="P179" s="2">
        <v>0</v>
      </c>
      <c r="Q179" s="2">
        <v>28606</v>
      </c>
      <c r="R179" s="2">
        <v>-4682.56005859375</v>
      </c>
      <c r="S179" s="2">
        <v>-14.066574096679688</v>
      </c>
      <c r="T179" s="2">
        <v>6062859</v>
      </c>
      <c r="U179" s="2">
        <v>58970</v>
      </c>
      <c r="V179" s="2">
        <v>0.98219668865203857</v>
      </c>
      <c r="W179" s="2">
        <v>8307885.9000000004</v>
      </c>
      <c r="X179" s="2">
        <v>72.977157592773438</v>
      </c>
      <c r="Y179" s="2">
        <v>13067666.670000002</v>
      </c>
      <c r="Z179" s="2">
        <v>46.395881652832031</v>
      </c>
    </row>
    <row r="180" spans="1:28" x14ac:dyDescent="0.25">
      <c r="A180" s="2">
        <v>30005</v>
      </c>
      <c r="B180" s="2">
        <v>108561003</v>
      </c>
      <c r="C180" s="2" t="s">
        <v>1343</v>
      </c>
      <c r="D180" s="2">
        <v>2023</v>
      </c>
      <c r="E180" s="2" t="s">
        <v>662</v>
      </c>
      <c r="F180" s="2">
        <v>30</v>
      </c>
      <c r="G180" s="2">
        <v>5</v>
      </c>
      <c r="H180" s="2">
        <v>5488729.9000000004</v>
      </c>
      <c r="I180" s="2">
        <v>179720.90625</v>
      </c>
      <c r="J180" s="2">
        <v>3.3852062225341797</v>
      </c>
      <c r="K180" s="2">
        <v>601141.74</v>
      </c>
      <c r="L180" s="2">
        <v>26944.76953125</v>
      </c>
      <c r="M180" s="2">
        <v>4.6926007270812988</v>
      </c>
      <c r="N180" s="2">
        <v>151047</v>
      </c>
      <c r="O180" s="2">
        <v>0</v>
      </c>
      <c r="P180" s="2">
        <v>0</v>
      </c>
      <c r="Q180" s="2">
        <v>32013</v>
      </c>
      <c r="R180" s="2">
        <v>3407</v>
      </c>
      <c r="S180" s="2">
        <v>11.910088539123535</v>
      </c>
      <c r="T180" s="2">
        <v>6272931.5</v>
      </c>
      <c r="U180" s="2">
        <v>210072.5</v>
      </c>
      <c r="V180" s="2">
        <v>3.4649081230163574</v>
      </c>
      <c r="X180" s="2">
        <v>78.468276977539063</v>
      </c>
      <c r="Z180" s="2">
        <v>49.430889129638672</v>
      </c>
      <c r="AA180" s="2">
        <v>12690307</v>
      </c>
      <c r="AB180" s="2">
        <v>7994226</v>
      </c>
    </row>
    <row r="181" spans="1:28" x14ac:dyDescent="0.25">
      <c r="A181" s="2">
        <v>30006</v>
      </c>
      <c r="B181" s="2">
        <v>108561003</v>
      </c>
      <c r="C181" s="2" t="s">
        <v>1343</v>
      </c>
      <c r="D181" s="2">
        <v>2024</v>
      </c>
      <c r="E181" s="2" t="s">
        <v>662</v>
      </c>
      <c r="F181" s="2">
        <v>30</v>
      </c>
      <c r="G181" s="2">
        <v>6</v>
      </c>
      <c r="H181" s="2">
        <v>5750999</v>
      </c>
      <c r="I181" s="2">
        <v>262269.09375</v>
      </c>
      <c r="J181" s="2">
        <v>4.7783203125</v>
      </c>
      <c r="K181" s="2">
        <v>619545</v>
      </c>
      <c r="L181" s="2">
        <v>18403.259765625</v>
      </c>
      <c r="M181" s="2">
        <v>3.0613844394683838</v>
      </c>
      <c r="N181" s="2">
        <v>151047</v>
      </c>
      <c r="O181" s="2">
        <v>0</v>
      </c>
      <c r="P181" s="2">
        <v>0</v>
      </c>
      <c r="Q181" s="2">
        <v>35480</v>
      </c>
      <c r="R181" s="2">
        <v>3467</v>
      </c>
      <c r="S181" s="2">
        <v>10.829975128173828</v>
      </c>
      <c r="T181" s="2">
        <v>6557071</v>
      </c>
      <c r="U181" s="2">
        <v>284139.5</v>
      </c>
      <c r="V181" s="2">
        <v>4.5296125411987305</v>
      </c>
      <c r="X181" s="2">
        <v>79.760566711425781</v>
      </c>
      <c r="Z181" s="2">
        <v>50.214260101318359</v>
      </c>
      <c r="AA181" s="2">
        <v>13058185</v>
      </c>
      <c r="AB181" s="2">
        <v>8220943</v>
      </c>
    </row>
    <row r="182" spans="1:28" x14ac:dyDescent="0.25">
      <c r="A182" s="2">
        <v>31001</v>
      </c>
      <c r="B182" s="2">
        <v>112011103</v>
      </c>
      <c r="C182" s="2" t="s">
        <v>1344</v>
      </c>
      <c r="D182" s="2">
        <v>2019</v>
      </c>
      <c r="E182" s="2" t="s">
        <v>662</v>
      </c>
      <c r="F182" s="2">
        <v>31</v>
      </c>
      <c r="G182" s="2">
        <v>1</v>
      </c>
      <c r="H182" s="2">
        <v>6215548.5</v>
      </c>
      <c r="K182" s="2">
        <v>1150647.3400000001</v>
      </c>
      <c r="N182" s="2">
        <v>330674</v>
      </c>
      <c r="Q182" s="2">
        <v>96153.59</v>
      </c>
      <c r="T182" s="2">
        <v>7793023.5</v>
      </c>
      <c r="W182" s="2">
        <v>13093355.939999998</v>
      </c>
      <c r="X182" s="2">
        <v>59.518917083740234</v>
      </c>
      <c r="Y182" s="2">
        <v>36134482.030000001</v>
      </c>
      <c r="Z182" s="2">
        <v>21.566722869873047</v>
      </c>
    </row>
    <row r="183" spans="1:28" x14ac:dyDescent="0.25">
      <c r="A183" s="2">
        <v>31002</v>
      </c>
      <c r="B183" s="2">
        <v>112011103</v>
      </c>
      <c r="C183" s="2" t="s">
        <v>1344</v>
      </c>
      <c r="D183" s="2">
        <v>2020</v>
      </c>
      <c r="E183" s="2" t="s">
        <v>662</v>
      </c>
      <c r="F183" s="2">
        <v>31</v>
      </c>
      <c r="G183" s="2">
        <v>2</v>
      </c>
      <c r="H183" s="2">
        <v>6337439.5</v>
      </c>
      <c r="I183" s="2">
        <v>121891</v>
      </c>
      <c r="J183" s="2">
        <v>1.9610658884048462</v>
      </c>
      <c r="K183" s="2">
        <v>1191844.44</v>
      </c>
      <c r="L183" s="2">
        <v>41197.1015625</v>
      </c>
      <c r="M183" s="2">
        <v>3.580341100692749</v>
      </c>
      <c r="N183" s="2">
        <v>330674</v>
      </c>
      <c r="O183" s="2">
        <v>0</v>
      </c>
      <c r="P183" s="2">
        <v>0</v>
      </c>
      <c r="Q183" s="2">
        <v>114166.72</v>
      </c>
      <c r="R183" s="2">
        <v>18013.130859375</v>
      </c>
      <c r="S183" s="2">
        <v>18.733705520629883</v>
      </c>
      <c r="T183" s="2">
        <v>7974124.5</v>
      </c>
      <c r="U183" s="2">
        <v>181101</v>
      </c>
      <c r="V183" s="2">
        <v>2.3238861560821533</v>
      </c>
      <c r="W183" s="2">
        <v>13194218.310000001</v>
      </c>
      <c r="X183" s="2">
        <v>60.436504364013672</v>
      </c>
      <c r="Y183" s="2">
        <v>30895883.510000002</v>
      </c>
      <c r="Z183" s="2">
        <v>25.809665679931641</v>
      </c>
    </row>
    <row r="184" spans="1:28" x14ac:dyDescent="0.25">
      <c r="A184" s="2">
        <v>31003</v>
      </c>
      <c r="B184" s="2">
        <v>112011103</v>
      </c>
      <c r="C184" s="2" t="s">
        <v>1344</v>
      </c>
      <c r="D184" s="2">
        <v>2021</v>
      </c>
      <c r="E184" s="2" t="s">
        <v>662</v>
      </c>
      <c r="F184" s="2">
        <v>31</v>
      </c>
      <c r="G184" s="2">
        <v>3</v>
      </c>
      <c r="H184" s="2">
        <v>6337434.5</v>
      </c>
      <c r="I184" s="2">
        <v>-5</v>
      </c>
      <c r="J184" s="2">
        <v>-7.8896213381085545E-5</v>
      </c>
      <c r="K184" s="2">
        <v>1191805.6200000001</v>
      </c>
      <c r="L184" s="2">
        <v>-38.819999694824219</v>
      </c>
      <c r="M184" s="2">
        <v>-3.2571365591138601E-3</v>
      </c>
      <c r="N184" s="2">
        <v>330674</v>
      </c>
      <c r="O184" s="2">
        <v>0</v>
      </c>
      <c r="P184" s="2">
        <v>0</v>
      </c>
      <c r="Q184" s="2">
        <v>84410.880000000005</v>
      </c>
      <c r="R184" s="2">
        <v>-29755.83984375</v>
      </c>
      <c r="S184" s="2">
        <v>-26.063497543334961</v>
      </c>
      <c r="T184" s="2">
        <v>7944325</v>
      </c>
      <c r="U184" s="2">
        <v>-29799.5</v>
      </c>
      <c r="V184" s="2">
        <v>-0.37370246648788452</v>
      </c>
      <c r="W184" s="2">
        <v>13098618.369999999</v>
      </c>
      <c r="X184" s="2">
        <v>60.650100708007813</v>
      </c>
      <c r="Y184" s="2">
        <v>32393559.229999997</v>
      </c>
      <c r="Z184" s="2">
        <v>24.524396896362305</v>
      </c>
    </row>
    <row r="185" spans="1:28" x14ac:dyDescent="0.25">
      <c r="A185" s="2">
        <v>31004</v>
      </c>
      <c r="B185" s="2">
        <v>112011103</v>
      </c>
      <c r="C185" s="2" t="s">
        <v>1344</v>
      </c>
      <c r="D185" s="2">
        <v>2022</v>
      </c>
      <c r="E185" s="2" t="s">
        <v>662</v>
      </c>
      <c r="F185" s="2">
        <v>31</v>
      </c>
      <c r="G185" s="2">
        <v>4</v>
      </c>
      <c r="H185" s="2">
        <v>6456388.5</v>
      </c>
      <c r="I185" s="2">
        <v>118954</v>
      </c>
      <c r="J185" s="2">
        <v>1.8770055770874023</v>
      </c>
      <c r="K185" s="2">
        <v>1229161.02</v>
      </c>
      <c r="L185" s="2">
        <v>37355.3984375</v>
      </c>
      <c r="M185" s="2">
        <v>3.1343533992767334</v>
      </c>
      <c r="N185" s="2">
        <v>330674</v>
      </c>
      <c r="O185" s="2">
        <v>0</v>
      </c>
      <c r="P185" s="2">
        <v>0</v>
      </c>
      <c r="Q185" s="2">
        <v>51434</v>
      </c>
      <c r="R185" s="2">
        <v>-32976.87890625</v>
      </c>
      <c r="S185" s="2">
        <v>-39.067096710205078</v>
      </c>
      <c r="T185" s="2">
        <v>8067657.5</v>
      </c>
      <c r="U185" s="2">
        <v>123332.5</v>
      </c>
      <c r="V185" s="2">
        <v>1.5524604320526123</v>
      </c>
      <c r="W185" s="2">
        <v>13465515.440000001</v>
      </c>
      <c r="X185" s="2">
        <v>59.913471221923828</v>
      </c>
      <c r="Y185" s="2">
        <v>33924814.189999998</v>
      </c>
      <c r="Z185" s="2">
        <v>23.78099250793457</v>
      </c>
    </row>
    <row r="186" spans="1:28" x14ac:dyDescent="0.25">
      <c r="A186" s="2">
        <v>31005</v>
      </c>
      <c r="B186" s="2">
        <v>112011103</v>
      </c>
      <c r="C186" s="2" t="s">
        <v>1344</v>
      </c>
      <c r="D186" s="2">
        <v>2023</v>
      </c>
      <c r="E186" s="2" t="s">
        <v>662</v>
      </c>
      <c r="F186" s="2">
        <v>31</v>
      </c>
      <c r="G186" s="2">
        <v>5</v>
      </c>
      <c r="H186" s="2">
        <v>6990375.6900000004</v>
      </c>
      <c r="I186" s="2">
        <v>533987.1875</v>
      </c>
      <c r="J186" s="2">
        <v>8.2706794738769531</v>
      </c>
      <c r="K186" s="2">
        <v>1318804.3400000001</v>
      </c>
      <c r="L186" s="2">
        <v>89643.3203125</v>
      </c>
      <c r="M186" s="2">
        <v>7.2930493354797363</v>
      </c>
      <c r="N186" s="2">
        <v>330674</v>
      </c>
      <c r="O186" s="2">
        <v>0</v>
      </c>
      <c r="P186" s="2">
        <v>0</v>
      </c>
      <c r="Q186" s="2">
        <v>54601</v>
      </c>
      <c r="R186" s="2">
        <v>3167</v>
      </c>
      <c r="S186" s="2">
        <v>6.1574053764343262</v>
      </c>
      <c r="T186" s="2">
        <v>8694455</v>
      </c>
      <c r="U186" s="2">
        <v>626797.5</v>
      </c>
      <c r="V186" s="2">
        <v>7.7692627906799316</v>
      </c>
      <c r="X186" s="2">
        <v>65.95379638671875</v>
      </c>
      <c r="Z186" s="2">
        <v>27.227931976318359</v>
      </c>
      <c r="AA186" s="2">
        <v>31932116</v>
      </c>
      <c r="AB186" s="2">
        <v>13182645</v>
      </c>
    </row>
    <row r="187" spans="1:28" x14ac:dyDescent="0.25">
      <c r="A187" s="2">
        <v>31006</v>
      </c>
      <c r="B187" s="2">
        <v>112011103</v>
      </c>
      <c r="C187" s="2" t="s">
        <v>1344</v>
      </c>
      <c r="D187" s="2">
        <v>2024</v>
      </c>
      <c r="E187" s="2" t="s">
        <v>662</v>
      </c>
      <c r="F187" s="2">
        <v>31</v>
      </c>
      <c r="G187" s="2">
        <v>6</v>
      </c>
      <c r="H187" s="2">
        <v>7414686</v>
      </c>
      <c r="I187" s="2">
        <v>424310.3125</v>
      </c>
      <c r="J187" s="2">
        <v>6.0699214935302734</v>
      </c>
      <c r="K187" s="2">
        <v>1345099</v>
      </c>
      <c r="L187" s="2">
        <v>26294.66015625</v>
      </c>
      <c r="M187" s="2">
        <v>1.9938256740570068</v>
      </c>
      <c r="N187" s="2">
        <v>330674</v>
      </c>
      <c r="O187" s="2">
        <v>0</v>
      </c>
      <c r="P187" s="2">
        <v>0</v>
      </c>
      <c r="Q187" s="2">
        <v>82673</v>
      </c>
      <c r="R187" s="2">
        <v>28072</v>
      </c>
      <c r="S187" s="2">
        <v>51.412979125976563</v>
      </c>
      <c r="T187" s="2">
        <v>9173132</v>
      </c>
      <c r="U187" s="2">
        <v>478677</v>
      </c>
      <c r="V187" s="2">
        <v>5.5055437088012695</v>
      </c>
      <c r="X187" s="2">
        <v>67.271163940429688</v>
      </c>
      <c r="Z187" s="2">
        <v>27.074665069580078</v>
      </c>
      <c r="AA187" s="2">
        <v>33880869</v>
      </c>
      <c r="AB187" s="2">
        <v>13636053</v>
      </c>
    </row>
    <row r="188" spans="1:28" x14ac:dyDescent="0.25">
      <c r="A188" s="2">
        <v>32001</v>
      </c>
      <c r="B188" s="2">
        <v>116191103</v>
      </c>
      <c r="C188" s="2" t="s">
        <v>1345</v>
      </c>
      <c r="D188" s="2">
        <v>2019</v>
      </c>
      <c r="E188" s="2" t="s">
        <v>662</v>
      </c>
      <c r="F188" s="2">
        <v>32</v>
      </c>
      <c r="G188" s="2">
        <v>1</v>
      </c>
      <c r="H188" s="2">
        <v>14794424</v>
      </c>
      <c r="K188" s="2">
        <v>2275935</v>
      </c>
      <c r="N188" s="2">
        <v>549482</v>
      </c>
      <c r="Q188" s="2">
        <v>8227.0400000000009</v>
      </c>
      <c r="T188" s="2">
        <v>17628070</v>
      </c>
      <c r="W188" s="2">
        <v>25068882.809999999</v>
      </c>
      <c r="X188" s="2">
        <v>70.318527221679688</v>
      </c>
      <c r="Y188" s="2">
        <v>63605310.310000002</v>
      </c>
      <c r="Z188" s="2">
        <v>27.714776992797852</v>
      </c>
    </row>
    <row r="189" spans="1:28" x14ac:dyDescent="0.25">
      <c r="A189" s="2">
        <v>32002</v>
      </c>
      <c r="B189" s="2">
        <v>116191103</v>
      </c>
      <c r="C189" s="2" t="s">
        <v>1345</v>
      </c>
      <c r="D189" s="2">
        <v>2020</v>
      </c>
      <c r="E189" s="2" t="s">
        <v>662</v>
      </c>
      <c r="F189" s="2">
        <v>32</v>
      </c>
      <c r="G189" s="2">
        <v>2</v>
      </c>
      <c r="H189" s="2">
        <v>15022542</v>
      </c>
      <c r="I189" s="2">
        <v>228118</v>
      </c>
      <c r="J189" s="2">
        <v>1.5419187545776367</v>
      </c>
      <c r="K189" s="2">
        <v>2322012.7000000002</v>
      </c>
      <c r="L189" s="2">
        <v>46077.69921875</v>
      </c>
      <c r="M189" s="2">
        <v>2.0245614051818848</v>
      </c>
      <c r="N189" s="2">
        <v>549482</v>
      </c>
      <c r="O189" s="2">
        <v>0</v>
      </c>
      <c r="P189" s="2">
        <v>0</v>
      </c>
      <c r="Q189" s="2">
        <v>4683.58</v>
      </c>
      <c r="R189" s="2">
        <v>-3543.4599609375</v>
      </c>
      <c r="S189" s="2">
        <v>-43.070896148681641</v>
      </c>
      <c r="T189" s="2">
        <v>17898720</v>
      </c>
      <c r="U189" s="2">
        <v>270650</v>
      </c>
      <c r="V189" s="2">
        <v>1.5353354215621948</v>
      </c>
      <c r="W189" s="2">
        <v>25533590.920000002</v>
      </c>
      <c r="X189" s="2">
        <v>70.098716735839844</v>
      </c>
      <c r="Y189" s="2">
        <v>46385081.18</v>
      </c>
      <c r="Z189" s="2">
        <v>38.587234497070313</v>
      </c>
    </row>
    <row r="190" spans="1:28" x14ac:dyDescent="0.25">
      <c r="A190" s="2">
        <v>32003</v>
      </c>
      <c r="B190" s="2">
        <v>116191103</v>
      </c>
      <c r="C190" s="2" t="s">
        <v>1345</v>
      </c>
      <c r="D190" s="2">
        <v>2021</v>
      </c>
      <c r="E190" s="2" t="s">
        <v>662</v>
      </c>
      <c r="F190" s="2">
        <v>32</v>
      </c>
      <c r="G190" s="2">
        <v>3</v>
      </c>
      <c r="H190" s="2">
        <v>15022531</v>
      </c>
      <c r="I190" s="2">
        <v>-11</v>
      </c>
      <c r="J190" s="2">
        <v>-7.3223294748459011E-5</v>
      </c>
      <c r="K190" s="2">
        <v>2321950.09</v>
      </c>
      <c r="L190" s="2">
        <v>-62.610000610351563</v>
      </c>
      <c r="M190" s="2">
        <v>-2.6963676791638136E-3</v>
      </c>
      <c r="N190" s="2">
        <v>549482</v>
      </c>
      <c r="O190" s="2">
        <v>0</v>
      </c>
      <c r="P190" s="2">
        <v>0</v>
      </c>
      <c r="Q190" s="2">
        <v>11868</v>
      </c>
      <c r="R190" s="2">
        <v>7184.419921875</v>
      </c>
      <c r="S190" s="2">
        <v>153.39590454101563</v>
      </c>
      <c r="T190" s="2">
        <v>17905832</v>
      </c>
      <c r="U190" s="2">
        <v>7112</v>
      </c>
      <c r="V190" s="2">
        <v>3.9734683930873871E-2</v>
      </c>
      <c r="W190" s="2">
        <v>25999500.140000004</v>
      </c>
      <c r="X190" s="2">
        <v>68.869911193847656</v>
      </c>
      <c r="Y190" s="2">
        <v>48571929.68</v>
      </c>
      <c r="Z190" s="2">
        <v>36.864566802978516</v>
      </c>
    </row>
    <row r="191" spans="1:28" x14ac:dyDescent="0.25">
      <c r="A191" s="2">
        <v>32004</v>
      </c>
      <c r="B191" s="2">
        <v>116191103</v>
      </c>
      <c r="C191" s="2" t="s">
        <v>1345</v>
      </c>
      <c r="D191" s="2">
        <v>2022</v>
      </c>
      <c r="E191" s="2" t="s">
        <v>662</v>
      </c>
      <c r="F191" s="2">
        <v>32</v>
      </c>
      <c r="G191" s="2">
        <v>4</v>
      </c>
      <c r="H191" s="2">
        <v>15281508</v>
      </c>
      <c r="I191" s="2">
        <v>258977</v>
      </c>
      <c r="J191" s="2">
        <v>1.723923921585083</v>
      </c>
      <c r="K191" s="2">
        <v>2375385.41</v>
      </c>
      <c r="L191" s="2">
        <v>53435.3203125</v>
      </c>
      <c r="M191" s="2">
        <v>2.3013122081756592</v>
      </c>
      <c r="N191" s="2">
        <v>549482</v>
      </c>
      <c r="O191" s="2">
        <v>0</v>
      </c>
      <c r="P191" s="2">
        <v>0</v>
      </c>
      <c r="Q191" s="2">
        <v>7631</v>
      </c>
      <c r="R191" s="2">
        <v>-4237</v>
      </c>
      <c r="S191" s="2">
        <v>-35.701045989990234</v>
      </c>
      <c r="T191" s="2">
        <v>18214008</v>
      </c>
      <c r="U191" s="2">
        <v>308176</v>
      </c>
      <c r="V191" s="2">
        <v>1.7210929393768311</v>
      </c>
      <c r="W191" s="2">
        <v>24559923.469999995</v>
      </c>
      <c r="X191" s="2">
        <v>74.1614990234375</v>
      </c>
      <c r="Y191" s="2">
        <v>48427740.940000005</v>
      </c>
      <c r="Z191" s="2">
        <v>37.610691070556641</v>
      </c>
    </row>
    <row r="192" spans="1:28" x14ac:dyDescent="0.25">
      <c r="A192" s="2">
        <v>32005</v>
      </c>
      <c r="B192" s="2">
        <v>116191103</v>
      </c>
      <c r="C192" s="2" t="s">
        <v>1345</v>
      </c>
      <c r="D192" s="2">
        <v>2023</v>
      </c>
      <c r="E192" s="2" t="s">
        <v>662</v>
      </c>
      <c r="F192" s="2">
        <v>32</v>
      </c>
      <c r="G192" s="2">
        <v>5</v>
      </c>
      <c r="H192" s="2">
        <v>16520857.970000001</v>
      </c>
      <c r="I192" s="2">
        <v>1239350</v>
      </c>
      <c r="J192" s="2">
        <v>8.1101284027099609</v>
      </c>
      <c r="K192" s="2">
        <v>2539845.85</v>
      </c>
      <c r="L192" s="2">
        <v>164460.4375</v>
      </c>
      <c r="M192" s="2">
        <v>6.9235267639160156</v>
      </c>
      <c r="N192" s="2">
        <v>549482</v>
      </c>
      <c r="O192" s="2">
        <v>0</v>
      </c>
      <c r="P192" s="2">
        <v>0</v>
      </c>
      <c r="Q192" s="2">
        <v>8742</v>
      </c>
      <c r="R192" s="2">
        <v>1111</v>
      </c>
      <c r="S192" s="2">
        <v>14.559035301208496</v>
      </c>
      <c r="T192" s="2">
        <v>19618928</v>
      </c>
      <c r="U192" s="2">
        <v>1404920</v>
      </c>
      <c r="V192" s="2">
        <v>7.7134037017822266</v>
      </c>
      <c r="X192" s="2">
        <v>73.939361572265625</v>
      </c>
      <c r="Z192" s="2">
        <v>36.347972869873047</v>
      </c>
      <c r="AA192" s="2">
        <v>53975304</v>
      </c>
      <c r="AB192" s="2">
        <v>26533808</v>
      </c>
    </row>
    <row r="193" spans="1:28" x14ac:dyDescent="0.25">
      <c r="A193" s="2">
        <v>32006</v>
      </c>
      <c r="B193" s="2">
        <v>116191103</v>
      </c>
      <c r="C193" s="2" t="s">
        <v>1345</v>
      </c>
      <c r="D193" s="2">
        <v>2024</v>
      </c>
      <c r="E193" s="2" t="s">
        <v>662</v>
      </c>
      <c r="F193" s="2">
        <v>32</v>
      </c>
      <c r="G193" s="2">
        <v>6</v>
      </c>
      <c r="H193" s="2">
        <v>17568430</v>
      </c>
      <c r="I193" s="2">
        <v>1047572</v>
      </c>
      <c r="J193" s="2">
        <v>6.3409056663513184</v>
      </c>
      <c r="K193" s="2">
        <v>2620395</v>
      </c>
      <c r="L193" s="2">
        <v>80549.1484375</v>
      </c>
      <c r="M193" s="2">
        <v>3.1714189052581787</v>
      </c>
      <c r="N193" s="2">
        <v>549482</v>
      </c>
      <c r="O193" s="2">
        <v>0</v>
      </c>
      <c r="P193" s="2">
        <v>0</v>
      </c>
      <c r="Q193" s="2">
        <v>19627</v>
      </c>
      <c r="R193" s="2">
        <v>10885</v>
      </c>
      <c r="S193" s="2">
        <v>124.51383972167969</v>
      </c>
      <c r="T193" s="2">
        <v>20757932</v>
      </c>
      <c r="U193" s="2">
        <v>1139004</v>
      </c>
      <c r="V193" s="2">
        <v>5.805638313293457</v>
      </c>
      <c r="X193" s="2">
        <v>77.065505981445313</v>
      </c>
      <c r="Z193" s="2">
        <v>37.833877563476563</v>
      </c>
      <c r="AA193" s="2">
        <v>54865994</v>
      </c>
      <c r="AB193" s="2">
        <v>26935438</v>
      </c>
    </row>
    <row r="194" spans="1:28" x14ac:dyDescent="0.25">
      <c r="A194" s="2">
        <v>33001</v>
      </c>
      <c r="B194" s="2">
        <v>103021252</v>
      </c>
      <c r="C194" s="2" t="s">
        <v>1346</v>
      </c>
      <c r="D194" s="2">
        <v>2019</v>
      </c>
      <c r="E194" s="2" t="s">
        <v>662</v>
      </c>
      <c r="F194" s="2">
        <v>33</v>
      </c>
      <c r="G194" s="2">
        <v>1</v>
      </c>
      <c r="H194" s="2">
        <v>9134302</v>
      </c>
      <c r="K194" s="2">
        <v>2624475.84</v>
      </c>
      <c r="N194" s="2">
        <v>505751</v>
      </c>
      <c r="T194" s="2">
        <v>12264529</v>
      </c>
      <c r="W194" s="2">
        <v>23689420.819999997</v>
      </c>
      <c r="X194" s="2">
        <v>51.772178649902344</v>
      </c>
      <c r="Y194" s="2">
        <v>87997667.719999999</v>
      </c>
      <c r="Z194" s="2">
        <v>13.937334060668945</v>
      </c>
    </row>
    <row r="195" spans="1:28" x14ac:dyDescent="0.25">
      <c r="A195" s="2">
        <v>33002</v>
      </c>
      <c r="B195" s="2">
        <v>103021252</v>
      </c>
      <c r="C195" s="2" t="s">
        <v>1346</v>
      </c>
      <c r="D195" s="2">
        <v>2020</v>
      </c>
      <c r="E195" s="2" t="s">
        <v>662</v>
      </c>
      <c r="F195" s="2">
        <v>33</v>
      </c>
      <c r="G195" s="2">
        <v>2</v>
      </c>
      <c r="H195" s="2">
        <v>9270478</v>
      </c>
      <c r="I195" s="2">
        <v>136176</v>
      </c>
      <c r="J195" s="2">
        <v>1.4908199310302734</v>
      </c>
      <c r="K195" s="2">
        <v>2715229.17</v>
      </c>
      <c r="L195" s="2">
        <v>90753.328125</v>
      </c>
      <c r="M195" s="2">
        <v>3.4579601287841797</v>
      </c>
      <c r="N195" s="2">
        <v>505751</v>
      </c>
      <c r="O195" s="2">
        <v>0</v>
      </c>
      <c r="P195" s="2">
        <v>0</v>
      </c>
      <c r="T195" s="2">
        <v>12491458</v>
      </c>
      <c r="U195" s="2">
        <v>226929</v>
      </c>
      <c r="V195" s="2">
        <v>1.8502870798110962</v>
      </c>
      <c r="W195" s="2">
        <v>24734968.559999999</v>
      </c>
      <c r="X195" s="2">
        <v>50.501209259033203</v>
      </c>
      <c r="Y195" s="2">
        <v>85450028.110000014</v>
      </c>
      <c r="Z195" s="2">
        <v>14.618436813354492</v>
      </c>
    </row>
    <row r="196" spans="1:28" x14ac:dyDescent="0.25">
      <c r="A196" s="2">
        <v>33003</v>
      </c>
      <c r="B196" s="2">
        <v>103021252</v>
      </c>
      <c r="C196" s="2" t="s">
        <v>1346</v>
      </c>
      <c r="D196" s="2">
        <v>2021</v>
      </c>
      <c r="E196" s="2" t="s">
        <v>662</v>
      </c>
      <c r="F196" s="2">
        <v>33</v>
      </c>
      <c r="G196" s="2">
        <v>3</v>
      </c>
      <c r="H196" s="2">
        <v>9270471</v>
      </c>
      <c r="I196" s="2">
        <v>-7</v>
      </c>
      <c r="J196" s="2">
        <v>-7.5508512964006513E-5</v>
      </c>
      <c r="K196" s="2">
        <v>2715148.63</v>
      </c>
      <c r="L196" s="2">
        <v>-80.540000915527344</v>
      </c>
      <c r="M196" s="2">
        <v>-2.9662321321666241E-3</v>
      </c>
      <c r="N196" s="2">
        <v>505751</v>
      </c>
      <c r="O196" s="2">
        <v>0</v>
      </c>
      <c r="P196" s="2">
        <v>0</v>
      </c>
      <c r="T196" s="2">
        <v>12491371</v>
      </c>
      <c r="U196" s="2">
        <v>-87</v>
      </c>
      <c r="V196" s="2">
        <v>-6.9647596683353186E-4</v>
      </c>
      <c r="W196" s="2">
        <v>24373677.980000004</v>
      </c>
      <c r="X196" s="2">
        <v>51.249431610107422</v>
      </c>
      <c r="Y196" s="2">
        <v>90605225.38000001</v>
      </c>
      <c r="Z196" s="2">
        <v>13.786589622497559</v>
      </c>
    </row>
    <row r="197" spans="1:28" x14ac:dyDescent="0.25">
      <c r="A197" s="2">
        <v>33004</v>
      </c>
      <c r="B197" s="2">
        <v>103021252</v>
      </c>
      <c r="C197" s="2" t="s">
        <v>1346</v>
      </c>
      <c r="D197" s="2">
        <v>2022</v>
      </c>
      <c r="E197" s="2" t="s">
        <v>662</v>
      </c>
      <c r="F197" s="2">
        <v>33</v>
      </c>
      <c r="G197" s="2">
        <v>4</v>
      </c>
      <c r="H197" s="2">
        <v>9411249</v>
      </c>
      <c r="I197" s="2">
        <v>140778</v>
      </c>
      <c r="J197" s="2">
        <v>1.5185636281967163</v>
      </c>
      <c r="K197" s="2">
        <v>2793821.28</v>
      </c>
      <c r="L197" s="2">
        <v>78672.6484375</v>
      </c>
      <c r="M197" s="2">
        <v>2.8975448608398438</v>
      </c>
      <c r="N197" s="2">
        <v>505751</v>
      </c>
      <c r="O197" s="2">
        <v>0</v>
      </c>
      <c r="P197" s="2">
        <v>0</v>
      </c>
      <c r="T197" s="2">
        <v>12710821</v>
      </c>
      <c r="U197" s="2">
        <v>219450</v>
      </c>
      <c r="V197" s="2">
        <v>1.7568128108978271</v>
      </c>
      <c r="W197" s="2">
        <v>24821517.420000002</v>
      </c>
      <c r="X197" s="2">
        <v>51.208881378173828</v>
      </c>
      <c r="Y197" s="2">
        <v>93223683.310000002</v>
      </c>
      <c r="Z197" s="2">
        <v>13.63475513458252</v>
      </c>
    </row>
    <row r="198" spans="1:28" x14ac:dyDescent="0.25">
      <c r="A198" s="2">
        <v>33005</v>
      </c>
      <c r="B198" s="2">
        <v>103021252</v>
      </c>
      <c r="C198" s="2" t="s">
        <v>1346</v>
      </c>
      <c r="D198" s="2">
        <v>2023</v>
      </c>
      <c r="E198" s="2" t="s">
        <v>662</v>
      </c>
      <c r="F198" s="2">
        <v>33</v>
      </c>
      <c r="G198" s="2">
        <v>5</v>
      </c>
      <c r="H198" s="2">
        <v>9833863.5999999996</v>
      </c>
      <c r="I198" s="2">
        <v>422614.59375</v>
      </c>
      <c r="J198" s="2">
        <v>4.4905261993408203</v>
      </c>
      <c r="K198" s="2">
        <v>2991882.97</v>
      </c>
      <c r="L198" s="2">
        <v>198061.6875</v>
      </c>
      <c r="M198" s="2">
        <v>7.0892753601074219</v>
      </c>
      <c r="N198" s="2">
        <v>505751</v>
      </c>
      <c r="O198" s="2">
        <v>0</v>
      </c>
      <c r="P198" s="2">
        <v>0</v>
      </c>
      <c r="T198" s="2">
        <v>13331498</v>
      </c>
      <c r="U198" s="2">
        <v>620677</v>
      </c>
      <c r="V198" s="2">
        <v>4.8830599784851074</v>
      </c>
      <c r="X198" s="2">
        <v>49.378608703613281</v>
      </c>
      <c r="Z198" s="2">
        <v>13.579288482666016</v>
      </c>
      <c r="AA198" s="2">
        <v>98175230</v>
      </c>
      <c r="AB198" s="2">
        <v>26998529</v>
      </c>
    </row>
    <row r="199" spans="1:28" x14ac:dyDescent="0.25">
      <c r="A199" s="2">
        <v>33006</v>
      </c>
      <c r="B199" s="2">
        <v>103021252</v>
      </c>
      <c r="C199" s="2" t="s">
        <v>1346</v>
      </c>
      <c r="D199" s="2">
        <v>2024</v>
      </c>
      <c r="E199" s="2" t="s">
        <v>662</v>
      </c>
      <c r="F199" s="2">
        <v>33</v>
      </c>
      <c r="G199" s="2">
        <v>6</v>
      </c>
      <c r="H199" s="2">
        <v>10137725</v>
      </c>
      <c r="I199" s="2">
        <v>303861.40625</v>
      </c>
      <c r="J199" s="2">
        <v>3.089949369430542</v>
      </c>
      <c r="K199" s="2">
        <v>3124629</v>
      </c>
      <c r="L199" s="2">
        <v>132746.03125</v>
      </c>
      <c r="M199" s="2">
        <v>4.4368724822998047</v>
      </c>
      <c r="N199" s="2">
        <v>505751</v>
      </c>
      <c r="O199" s="2">
        <v>0</v>
      </c>
      <c r="P199" s="2">
        <v>0</v>
      </c>
      <c r="T199" s="2">
        <v>13768105</v>
      </c>
      <c r="U199" s="2">
        <v>436607</v>
      </c>
      <c r="V199" s="2">
        <v>3.27500319480896</v>
      </c>
      <c r="X199" s="2">
        <v>51.217502593994141</v>
      </c>
      <c r="Z199" s="2">
        <v>13.610385894775391</v>
      </c>
      <c r="AA199" s="2">
        <v>101158811</v>
      </c>
      <c r="AB199" s="2">
        <v>26881640</v>
      </c>
    </row>
    <row r="200" spans="1:28" x14ac:dyDescent="0.25">
      <c r="A200" s="2">
        <v>34001</v>
      </c>
      <c r="B200" s="2">
        <v>120481002</v>
      </c>
      <c r="C200" s="2" t="s">
        <v>1347</v>
      </c>
      <c r="D200" s="2">
        <v>2019</v>
      </c>
      <c r="E200" s="2" t="s">
        <v>662</v>
      </c>
      <c r="F200" s="2">
        <v>34</v>
      </c>
      <c r="G200" s="2">
        <v>1</v>
      </c>
      <c r="H200" s="2">
        <v>32610550</v>
      </c>
      <c r="K200" s="2">
        <v>7574674.2699999996</v>
      </c>
      <c r="N200" s="2">
        <v>1797733</v>
      </c>
      <c r="T200" s="2">
        <v>41982956</v>
      </c>
      <c r="W200" s="2">
        <v>73505761.460000008</v>
      </c>
      <c r="X200" s="2">
        <v>57.115192413330078</v>
      </c>
      <c r="Y200" s="2">
        <v>285049378.33000004</v>
      </c>
      <c r="Z200" s="2">
        <v>14.728309631347656</v>
      </c>
    </row>
    <row r="201" spans="1:28" x14ac:dyDescent="0.25">
      <c r="A201" s="2">
        <v>34002</v>
      </c>
      <c r="B201" s="2">
        <v>120481002</v>
      </c>
      <c r="C201" s="2" t="s">
        <v>1347</v>
      </c>
      <c r="D201" s="2">
        <v>2020</v>
      </c>
      <c r="E201" s="2" t="s">
        <v>662</v>
      </c>
      <c r="F201" s="2">
        <v>34</v>
      </c>
      <c r="G201" s="2">
        <v>2</v>
      </c>
      <c r="H201" s="2">
        <v>33971900</v>
      </c>
      <c r="I201" s="2">
        <v>1361350</v>
      </c>
      <c r="J201" s="2">
        <v>4.1745691299438477</v>
      </c>
      <c r="K201" s="2">
        <v>8028584.5199999996</v>
      </c>
      <c r="L201" s="2">
        <v>453910.25</v>
      </c>
      <c r="M201" s="2">
        <v>5.9924721717834473</v>
      </c>
      <c r="N201" s="2">
        <v>1797733</v>
      </c>
      <c r="O201" s="2">
        <v>0</v>
      </c>
      <c r="P201" s="2">
        <v>0</v>
      </c>
      <c r="T201" s="2">
        <v>43798216</v>
      </c>
      <c r="U201" s="2">
        <v>1815260</v>
      </c>
      <c r="V201" s="2">
        <v>4.3238024711608887</v>
      </c>
      <c r="W201" s="2">
        <v>76689787.229999989</v>
      </c>
      <c r="X201" s="2">
        <v>57.110885620117188</v>
      </c>
      <c r="Y201" s="2">
        <v>283028861.36000007</v>
      </c>
      <c r="Z201" s="2">
        <v>15.474822998046875</v>
      </c>
    </row>
    <row r="202" spans="1:28" x14ac:dyDescent="0.25">
      <c r="A202" s="2">
        <v>34003</v>
      </c>
      <c r="B202" s="2">
        <v>120481002</v>
      </c>
      <c r="C202" s="2" t="s">
        <v>1347</v>
      </c>
      <c r="D202" s="2">
        <v>2021</v>
      </c>
      <c r="E202" s="2" t="s">
        <v>662</v>
      </c>
      <c r="F202" s="2">
        <v>34</v>
      </c>
      <c r="G202" s="2">
        <v>3</v>
      </c>
      <c r="H202" s="2">
        <v>33971836</v>
      </c>
      <c r="I202" s="2">
        <v>-64</v>
      </c>
      <c r="J202" s="2">
        <v>-1.8839100084733218E-4</v>
      </c>
      <c r="K202" s="2">
        <v>8153348.1299999999</v>
      </c>
      <c r="L202" s="2">
        <v>124763.609375</v>
      </c>
      <c r="M202" s="2">
        <v>1.5539926290512085</v>
      </c>
      <c r="N202" s="2">
        <v>1797733</v>
      </c>
      <c r="O202" s="2">
        <v>0</v>
      </c>
      <c r="P202" s="2">
        <v>0</v>
      </c>
      <c r="T202" s="2">
        <v>43922916</v>
      </c>
      <c r="U202" s="2">
        <v>124700</v>
      </c>
      <c r="V202" s="2">
        <v>0.28471478819847107</v>
      </c>
      <c r="W202" s="2">
        <v>77791608.560000002</v>
      </c>
      <c r="X202" s="2">
        <v>56.4622802734375</v>
      </c>
      <c r="Y202" s="2">
        <v>299284573.70999998</v>
      </c>
      <c r="Z202" s="2">
        <v>14.675971031188965</v>
      </c>
    </row>
    <row r="203" spans="1:28" x14ac:dyDescent="0.25">
      <c r="A203" s="2">
        <v>34004</v>
      </c>
      <c r="B203" s="2">
        <v>120481002</v>
      </c>
      <c r="C203" s="2" t="s">
        <v>1347</v>
      </c>
      <c r="D203" s="2">
        <v>2022</v>
      </c>
      <c r="E203" s="2" t="s">
        <v>662</v>
      </c>
      <c r="F203" s="2">
        <v>34</v>
      </c>
      <c r="G203" s="2">
        <v>4</v>
      </c>
      <c r="H203" s="2">
        <v>37681608</v>
      </c>
      <c r="I203" s="2">
        <v>3709772</v>
      </c>
      <c r="J203" s="2">
        <v>10.920140266418457</v>
      </c>
      <c r="K203" s="2">
        <v>8360654.5199999996</v>
      </c>
      <c r="L203" s="2">
        <v>207306.390625</v>
      </c>
      <c r="M203" s="2">
        <v>2.5425920486450195</v>
      </c>
      <c r="N203" s="2">
        <v>1797733</v>
      </c>
      <c r="O203" s="2">
        <v>0</v>
      </c>
      <c r="P203" s="2">
        <v>0</v>
      </c>
      <c r="T203" s="2">
        <v>47839996</v>
      </c>
      <c r="U203" s="2">
        <v>3917080</v>
      </c>
      <c r="V203" s="2">
        <v>8.9180784225463867</v>
      </c>
      <c r="W203" s="2">
        <v>82983841.36999999</v>
      </c>
      <c r="X203" s="2">
        <v>57.649772644042969</v>
      </c>
      <c r="Y203" s="2">
        <v>451564725.89999998</v>
      </c>
      <c r="Z203" s="2">
        <v>10.594272613525391</v>
      </c>
    </row>
    <row r="204" spans="1:28" x14ac:dyDescent="0.25">
      <c r="A204" s="2">
        <v>34005</v>
      </c>
      <c r="B204" s="2">
        <v>120481002</v>
      </c>
      <c r="C204" s="2" t="s">
        <v>1347</v>
      </c>
      <c r="D204" s="2">
        <v>2023</v>
      </c>
      <c r="E204" s="2" t="s">
        <v>662</v>
      </c>
      <c r="F204" s="2">
        <v>34</v>
      </c>
      <c r="G204" s="2">
        <v>5</v>
      </c>
      <c r="H204" s="2">
        <v>46636954.859999999</v>
      </c>
      <c r="I204" s="2">
        <v>8955347</v>
      </c>
      <c r="J204" s="2">
        <v>23.765829086303711</v>
      </c>
      <c r="K204" s="2">
        <v>9159627.4700000007</v>
      </c>
      <c r="L204" s="2">
        <v>798972.9375</v>
      </c>
      <c r="M204" s="2">
        <v>9.5563449859619141</v>
      </c>
      <c r="N204" s="2">
        <v>1797733</v>
      </c>
      <c r="O204" s="2">
        <v>0</v>
      </c>
      <c r="P204" s="2">
        <v>0</v>
      </c>
      <c r="T204" s="2">
        <v>57594316</v>
      </c>
      <c r="U204" s="2">
        <v>9754320</v>
      </c>
      <c r="V204" s="2">
        <v>20.389467239379883</v>
      </c>
      <c r="X204" s="2">
        <v>62.113925933837891</v>
      </c>
      <c r="Z204" s="2">
        <v>17.864356994628906</v>
      </c>
      <c r="AA204" s="2">
        <v>322397909</v>
      </c>
      <c r="AB204" s="2">
        <v>92723677</v>
      </c>
    </row>
    <row r="205" spans="1:28" x14ac:dyDescent="0.25">
      <c r="A205" s="2">
        <v>34006</v>
      </c>
      <c r="B205" s="2">
        <v>120481002</v>
      </c>
      <c r="C205" s="2" t="s">
        <v>1347</v>
      </c>
      <c r="D205" s="2">
        <v>2024</v>
      </c>
      <c r="E205" s="2" t="s">
        <v>662</v>
      </c>
      <c r="F205" s="2">
        <v>34</v>
      </c>
      <c r="G205" s="2">
        <v>6</v>
      </c>
      <c r="H205" s="2">
        <v>52044016</v>
      </c>
      <c r="I205" s="2">
        <v>5407061</v>
      </c>
      <c r="J205" s="2">
        <v>11.593941688537598</v>
      </c>
      <c r="K205" s="2">
        <v>9430697</v>
      </c>
      <c r="L205" s="2">
        <v>271069.53125</v>
      </c>
      <c r="M205" s="2">
        <v>2.9593946933746338</v>
      </c>
      <c r="N205" s="2">
        <v>1797733</v>
      </c>
      <c r="O205" s="2">
        <v>0</v>
      </c>
      <c r="P205" s="2">
        <v>0</v>
      </c>
      <c r="T205" s="2">
        <v>63272444</v>
      </c>
      <c r="U205" s="2">
        <v>5678128</v>
      </c>
      <c r="V205" s="2">
        <v>9.8588342666625977</v>
      </c>
      <c r="X205" s="2">
        <v>61.380935668945313</v>
      </c>
      <c r="Z205" s="2">
        <v>19.038177490234375</v>
      </c>
      <c r="AA205" s="2">
        <v>332345076</v>
      </c>
      <c r="AB205" s="2">
        <v>103081589</v>
      </c>
    </row>
    <row r="206" spans="1:28" x14ac:dyDescent="0.25">
      <c r="A206" s="2">
        <v>35001</v>
      </c>
      <c r="B206" s="2">
        <v>101631003</v>
      </c>
      <c r="C206" s="2" t="s">
        <v>1348</v>
      </c>
      <c r="D206" s="2">
        <v>2019</v>
      </c>
      <c r="E206" s="2" t="s">
        <v>662</v>
      </c>
      <c r="F206" s="2">
        <v>35</v>
      </c>
      <c r="G206" s="2">
        <v>1</v>
      </c>
      <c r="H206" s="2">
        <v>8771869</v>
      </c>
      <c r="K206" s="2">
        <v>1026534.32</v>
      </c>
      <c r="N206" s="2">
        <v>252070</v>
      </c>
      <c r="T206" s="2">
        <v>10050473</v>
      </c>
      <c r="W206" s="2">
        <v>14159111.560000001</v>
      </c>
      <c r="X206" s="2">
        <v>70.982368469238281</v>
      </c>
      <c r="Y206" s="2">
        <v>19902431.120000001</v>
      </c>
      <c r="Z206" s="2">
        <v>50.498722076416016</v>
      </c>
    </row>
    <row r="207" spans="1:28" x14ac:dyDescent="0.25">
      <c r="A207" s="2">
        <v>35002</v>
      </c>
      <c r="B207" s="2">
        <v>101631003</v>
      </c>
      <c r="C207" s="2" t="s">
        <v>1348</v>
      </c>
      <c r="D207" s="2">
        <v>2020</v>
      </c>
      <c r="E207" s="2" t="s">
        <v>662</v>
      </c>
      <c r="F207" s="2">
        <v>35</v>
      </c>
      <c r="G207" s="2">
        <v>2</v>
      </c>
      <c r="H207" s="2">
        <v>8850632</v>
      </c>
      <c r="I207" s="2">
        <v>78763</v>
      </c>
      <c r="J207" s="2">
        <v>0.89790445566177368</v>
      </c>
      <c r="K207" s="2">
        <v>1031547.37</v>
      </c>
      <c r="L207" s="2">
        <v>5013.0498046875</v>
      </c>
      <c r="M207" s="2">
        <v>0.48834705352783203</v>
      </c>
      <c r="N207" s="2">
        <v>252070</v>
      </c>
      <c r="O207" s="2">
        <v>0</v>
      </c>
      <c r="P207" s="2">
        <v>0</v>
      </c>
      <c r="T207" s="2">
        <v>10134249</v>
      </c>
      <c r="U207" s="2">
        <v>83776</v>
      </c>
      <c r="V207" s="2">
        <v>0.83355283737182617</v>
      </c>
      <c r="W207" s="2">
        <v>14078156.389999999</v>
      </c>
      <c r="X207" s="2">
        <v>71.985626220703125</v>
      </c>
      <c r="Y207" s="2">
        <v>20110125.080000002</v>
      </c>
      <c r="Z207" s="2">
        <v>50.393764495849609</v>
      </c>
    </row>
    <row r="208" spans="1:28" x14ac:dyDescent="0.25">
      <c r="A208" s="2">
        <v>35003</v>
      </c>
      <c r="B208" s="2">
        <v>101631003</v>
      </c>
      <c r="C208" s="2" t="s">
        <v>1348</v>
      </c>
      <c r="D208" s="2">
        <v>2021</v>
      </c>
      <c r="E208" s="2" t="s">
        <v>662</v>
      </c>
      <c r="F208" s="2">
        <v>35</v>
      </c>
      <c r="G208" s="2">
        <v>3</v>
      </c>
      <c r="T208" s="2">
        <v>0</v>
      </c>
      <c r="U208" s="2">
        <v>-10134249</v>
      </c>
      <c r="V208" s="2">
        <v>-100</v>
      </c>
    </row>
    <row r="209" spans="1:28" x14ac:dyDescent="0.25">
      <c r="A209" s="2">
        <v>35004</v>
      </c>
      <c r="B209" s="2">
        <v>101631003</v>
      </c>
      <c r="C209" s="2" t="s">
        <v>1348</v>
      </c>
      <c r="D209" s="2">
        <v>2022</v>
      </c>
      <c r="E209" s="2" t="s">
        <v>662</v>
      </c>
      <c r="F209" s="2">
        <v>35</v>
      </c>
      <c r="G209" s="2">
        <v>4</v>
      </c>
      <c r="T209" s="2">
        <v>0</v>
      </c>
      <c r="U209" s="2">
        <v>0</v>
      </c>
    </row>
    <row r="210" spans="1:28" x14ac:dyDescent="0.25">
      <c r="A210" s="2">
        <v>35005</v>
      </c>
      <c r="B210" s="2">
        <v>101631003</v>
      </c>
      <c r="C210" s="2" t="s">
        <v>1348</v>
      </c>
      <c r="D210" s="2">
        <v>2023</v>
      </c>
      <c r="E210" s="2" t="s">
        <v>662</v>
      </c>
      <c r="F210" s="2">
        <v>35</v>
      </c>
      <c r="G210" s="2">
        <v>5</v>
      </c>
      <c r="H210" s="2">
        <v>9130161.6400000006</v>
      </c>
      <c r="K210" s="2">
        <v>1177021.25</v>
      </c>
      <c r="N210" s="2">
        <v>252070</v>
      </c>
      <c r="T210" s="2">
        <v>10559253</v>
      </c>
      <c r="U210" s="2">
        <v>10559253</v>
      </c>
      <c r="X210" s="2">
        <v>66.016891479492188</v>
      </c>
      <c r="Z210" s="2">
        <v>47.135269165039063</v>
      </c>
      <c r="AA210" s="2">
        <v>22402021</v>
      </c>
      <c r="AB210" s="2">
        <v>15994775</v>
      </c>
    </row>
    <row r="211" spans="1:28" x14ac:dyDescent="0.25">
      <c r="A211" s="2">
        <v>35006</v>
      </c>
      <c r="B211" s="2">
        <v>101631003</v>
      </c>
      <c r="C211" s="2" t="s">
        <v>1348</v>
      </c>
      <c r="D211" s="2">
        <v>2024</v>
      </c>
      <c r="E211" s="2" t="s">
        <v>662</v>
      </c>
      <c r="F211" s="2">
        <v>35</v>
      </c>
      <c r="G211" s="2">
        <v>6</v>
      </c>
      <c r="H211" s="2">
        <v>9479632</v>
      </c>
      <c r="I211" s="2">
        <v>349470.375</v>
      </c>
      <c r="J211" s="2">
        <v>3.8276469707489014</v>
      </c>
      <c r="K211" s="2">
        <v>1258323</v>
      </c>
      <c r="L211" s="2">
        <v>81301.75</v>
      </c>
      <c r="M211" s="2">
        <v>6.9074158668518066</v>
      </c>
      <c r="N211" s="2">
        <v>252070</v>
      </c>
      <c r="O211" s="2">
        <v>0</v>
      </c>
      <c r="P211" s="2">
        <v>0</v>
      </c>
      <c r="T211" s="2">
        <v>10990025</v>
      </c>
      <c r="U211" s="2">
        <v>430772</v>
      </c>
      <c r="V211" s="2">
        <v>4.0795688629150391</v>
      </c>
      <c r="X211" s="2">
        <v>76.259483337402344</v>
      </c>
      <c r="Z211" s="2">
        <v>52.212654113769531</v>
      </c>
      <c r="AA211" s="2">
        <v>21048585</v>
      </c>
      <c r="AB211" s="2">
        <v>14411355</v>
      </c>
    </row>
    <row r="212" spans="1:28" x14ac:dyDescent="0.25">
      <c r="A212" s="2">
        <v>36001</v>
      </c>
      <c r="B212" s="2">
        <v>127041503</v>
      </c>
      <c r="C212" s="2" t="s">
        <v>1349</v>
      </c>
      <c r="D212" s="2">
        <v>2019</v>
      </c>
      <c r="E212" s="2" t="s">
        <v>662</v>
      </c>
      <c r="F212" s="2">
        <v>36</v>
      </c>
      <c r="G212" s="2">
        <v>1</v>
      </c>
      <c r="H212" s="2">
        <v>11003547</v>
      </c>
      <c r="K212" s="2">
        <v>1385465.55</v>
      </c>
      <c r="N212" s="2">
        <v>384341</v>
      </c>
      <c r="Q212" s="2">
        <v>8235.2800000000007</v>
      </c>
      <c r="T212" s="2">
        <v>12781589</v>
      </c>
      <c r="W212" s="2">
        <v>19505446.740000002</v>
      </c>
      <c r="X212" s="2">
        <v>65.528305053710938</v>
      </c>
      <c r="Y212" s="2">
        <v>29788451.210000005</v>
      </c>
      <c r="Z212" s="2">
        <v>42.907867431640625</v>
      </c>
    </row>
    <row r="213" spans="1:28" x14ac:dyDescent="0.25">
      <c r="A213" s="2">
        <v>36002</v>
      </c>
      <c r="B213" s="2">
        <v>127041503</v>
      </c>
      <c r="C213" s="2" t="s">
        <v>1349</v>
      </c>
      <c r="D213" s="2">
        <v>2020</v>
      </c>
      <c r="E213" s="2" t="s">
        <v>662</v>
      </c>
      <c r="F213" s="2">
        <v>36</v>
      </c>
      <c r="G213" s="2">
        <v>2</v>
      </c>
      <c r="H213" s="2">
        <v>11039919</v>
      </c>
      <c r="I213" s="2">
        <v>36372</v>
      </c>
      <c r="J213" s="2">
        <v>0.33054795861244202</v>
      </c>
      <c r="K213" s="2">
        <v>1485309.76</v>
      </c>
      <c r="L213" s="2">
        <v>99844.2109375</v>
      </c>
      <c r="M213" s="2">
        <v>7.2065458297729492</v>
      </c>
      <c r="N213" s="2">
        <v>384341</v>
      </c>
      <c r="O213" s="2">
        <v>0</v>
      </c>
      <c r="P213" s="2">
        <v>0</v>
      </c>
      <c r="T213" s="2">
        <v>12909570</v>
      </c>
      <c r="U213" s="2">
        <v>127981</v>
      </c>
      <c r="V213" s="2">
        <v>1.0012917518615723</v>
      </c>
      <c r="W213" s="2">
        <v>19300435.629999999</v>
      </c>
      <c r="X213" s="2">
        <v>66.887451171875</v>
      </c>
      <c r="Y213" s="2">
        <v>29568471.890000001</v>
      </c>
      <c r="Z213" s="2">
        <v>43.659915924072266</v>
      </c>
    </row>
    <row r="214" spans="1:28" x14ac:dyDescent="0.25">
      <c r="A214" s="2">
        <v>36003</v>
      </c>
      <c r="B214" s="2">
        <v>127041503</v>
      </c>
      <c r="C214" s="2" t="s">
        <v>1349</v>
      </c>
      <c r="D214" s="2">
        <v>2021</v>
      </c>
      <c r="E214" s="2" t="s">
        <v>662</v>
      </c>
      <c r="F214" s="2">
        <v>36</v>
      </c>
      <c r="G214" s="2">
        <v>3</v>
      </c>
      <c r="H214" s="2">
        <v>11039909</v>
      </c>
      <c r="I214" s="2">
        <v>-10</v>
      </c>
      <c r="J214" s="2">
        <v>-9.0580375399440527E-5</v>
      </c>
      <c r="K214" s="2">
        <v>1485234.66</v>
      </c>
      <c r="L214" s="2">
        <v>-75.099998474121094</v>
      </c>
      <c r="M214" s="2">
        <v>-5.0561842508614063E-3</v>
      </c>
      <c r="N214" s="2">
        <v>384341</v>
      </c>
      <c r="O214" s="2">
        <v>0</v>
      </c>
      <c r="P214" s="2">
        <v>0</v>
      </c>
      <c r="T214" s="2">
        <v>12909485</v>
      </c>
      <c r="U214" s="2">
        <v>-85</v>
      </c>
      <c r="V214" s="2">
        <v>-6.5842625917866826E-4</v>
      </c>
      <c r="W214" s="2">
        <v>19869549.75</v>
      </c>
      <c r="X214" s="2">
        <v>64.971199035644531</v>
      </c>
      <c r="Y214" s="2">
        <v>30576336.490000002</v>
      </c>
      <c r="Z214" s="2">
        <v>42.220508575439453</v>
      </c>
    </row>
    <row r="215" spans="1:28" x14ac:dyDescent="0.25">
      <c r="A215" s="2">
        <v>36004</v>
      </c>
      <c r="B215" s="2">
        <v>127041503</v>
      </c>
      <c r="C215" s="2" t="s">
        <v>1349</v>
      </c>
      <c r="D215" s="2">
        <v>2022</v>
      </c>
      <c r="E215" s="2" t="s">
        <v>662</v>
      </c>
      <c r="F215" s="2">
        <v>36</v>
      </c>
      <c r="G215" s="2">
        <v>4</v>
      </c>
      <c r="H215" s="2">
        <v>11947147</v>
      </c>
      <c r="I215" s="2">
        <v>907238</v>
      </c>
      <c r="J215" s="2">
        <v>8.2178030014038086</v>
      </c>
      <c r="K215" s="2">
        <v>1632259.41</v>
      </c>
      <c r="L215" s="2">
        <v>147024.75</v>
      </c>
      <c r="M215" s="2">
        <v>9.8990926742553711</v>
      </c>
      <c r="N215" s="2">
        <v>384341</v>
      </c>
      <c r="O215" s="2">
        <v>0</v>
      </c>
      <c r="P215" s="2">
        <v>0</v>
      </c>
      <c r="T215" s="2">
        <v>13963747</v>
      </c>
      <c r="U215" s="2">
        <v>1054262</v>
      </c>
      <c r="V215" s="2">
        <v>8.1665687561035156</v>
      </c>
      <c r="W215" s="2">
        <v>20676383.219999999</v>
      </c>
      <c r="X215" s="2">
        <v>67.534767150878906</v>
      </c>
      <c r="Y215" s="2">
        <v>34042476.810000002</v>
      </c>
      <c r="Z215" s="2">
        <v>41.018600463867188</v>
      </c>
    </row>
    <row r="216" spans="1:28" x14ac:dyDescent="0.25">
      <c r="A216" s="2">
        <v>36005</v>
      </c>
      <c r="B216" s="2">
        <v>127041503</v>
      </c>
      <c r="C216" s="2" t="s">
        <v>1349</v>
      </c>
      <c r="D216" s="2">
        <v>2023</v>
      </c>
      <c r="E216" s="2" t="s">
        <v>662</v>
      </c>
      <c r="F216" s="2">
        <v>36</v>
      </c>
      <c r="G216" s="2">
        <v>5</v>
      </c>
      <c r="H216" s="2">
        <v>13664982.91</v>
      </c>
      <c r="I216" s="2">
        <v>1717835.875</v>
      </c>
      <c r="J216" s="2">
        <v>14.378628730773926</v>
      </c>
      <c r="K216" s="2">
        <v>1795596.24</v>
      </c>
      <c r="L216" s="2">
        <v>163336.828125</v>
      </c>
      <c r="M216" s="2">
        <v>10.006793975830078</v>
      </c>
      <c r="N216" s="2">
        <v>384341</v>
      </c>
      <c r="O216" s="2">
        <v>0</v>
      </c>
      <c r="P216" s="2">
        <v>0</v>
      </c>
      <c r="T216" s="2">
        <v>15844920</v>
      </c>
      <c r="U216" s="2">
        <v>1881173</v>
      </c>
      <c r="V216" s="2">
        <v>13.471835136413574</v>
      </c>
      <c r="X216" s="2">
        <v>79.069679260253906</v>
      </c>
      <c r="Z216" s="2">
        <v>46.740200042724609</v>
      </c>
      <c r="AA216" s="2">
        <v>33899982</v>
      </c>
      <c r="AB216" s="2">
        <v>20039185</v>
      </c>
    </row>
    <row r="217" spans="1:28" x14ac:dyDescent="0.25">
      <c r="A217" s="2">
        <v>36006</v>
      </c>
      <c r="B217" s="2">
        <v>127041503</v>
      </c>
      <c r="C217" s="2" t="s">
        <v>1349</v>
      </c>
      <c r="D217" s="2">
        <v>2024</v>
      </c>
      <c r="E217" s="2" t="s">
        <v>662</v>
      </c>
      <c r="F217" s="2">
        <v>36</v>
      </c>
      <c r="G217" s="2">
        <v>6</v>
      </c>
      <c r="H217" s="2">
        <v>15473942</v>
      </c>
      <c r="I217" s="2">
        <v>1808959.125</v>
      </c>
      <c r="J217" s="2">
        <v>13.237916946411133</v>
      </c>
      <c r="K217" s="2">
        <v>1964023</v>
      </c>
      <c r="L217" s="2">
        <v>168426.765625</v>
      </c>
      <c r="M217" s="2">
        <v>9.3799905776977539</v>
      </c>
      <c r="N217" s="2">
        <v>384341</v>
      </c>
      <c r="O217" s="2">
        <v>0</v>
      </c>
      <c r="P217" s="2">
        <v>0</v>
      </c>
      <c r="T217" s="2">
        <v>17822304</v>
      </c>
      <c r="U217" s="2">
        <v>1977384</v>
      </c>
      <c r="V217" s="2">
        <v>12.479608535766602</v>
      </c>
      <c r="X217" s="2">
        <v>77.470733642578125</v>
      </c>
      <c r="Z217" s="2">
        <v>48.925533294677734</v>
      </c>
      <c r="AA217" s="2">
        <v>36427410</v>
      </c>
      <c r="AB217" s="2">
        <v>23005208</v>
      </c>
    </row>
    <row r="218" spans="1:28" x14ac:dyDescent="0.25">
      <c r="A218" s="2">
        <v>37001</v>
      </c>
      <c r="B218" s="2">
        <v>115210503</v>
      </c>
      <c r="C218" s="2" t="s">
        <v>1350</v>
      </c>
      <c r="D218" s="2">
        <v>2019</v>
      </c>
      <c r="E218" s="2" t="s">
        <v>662</v>
      </c>
      <c r="F218" s="2">
        <v>37</v>
      </c>
      <c r="G218" s="2">
        <v>1</v>
      </c>
      <c r="H218" s="2">
        <v>9449788</v>
      </c>
      <c r="K218" s="2">
        <v>1923053.62</v>
      </c>
      <c r="N218" s="2">
        <v>401851</v>
      </c>
      <c r="Q218" s="2">
        <v>98853.27</v>
      </c>
      <c r="T218" s="2">
        <v>11873546</v>
      </c>
      <c r="W218" s="2">
        <v>18887353.199999999</v>
      </c>
      <c r="X218" s="2">
        <v>62.865058898925781</v>
      </c>
      <c r="Y218" s="2">
        <v>51602005.200000003</v>
      </c>
      <c r="Z218" s="2">
        <v>23.009853363037109</v>
      </c>
    </row>
    <row r="219" spans="1:28" x14ac:dyDescent="0.25">
      <c r="A219" s="2">
        <v>37002</v>
      </c>
      <c r="B219" s="2">
        <v>115210503</v>
      </c>
      <c r="C219" s="2" t="s">
        <v>1350</v>
      </c>
      <c r="D219" s="2">
        <v>2020</v>
      </c>
      <c r="E219" s="2" t="s">
        <v>662</v>
      </c>
      <c r="F219" s="2">
        <v>37</v>
      </c>
      <c r="G219" s="2">
        <v>2</v>
      </c>
      <c r="H219" s="2">
        <v>9653657</v>
      </c>
      <c r="I219" s="2">
        <v>203869</v>
      </c>
      <c r="J219" s="2">
        <v>2.1573922634124756</v>
      </c>
      <c r="K219" s="2">
        <v>1983550.67</v>
      </c>
      <c r="L219" s="2">
        <v>60497.05078125</v>
      </c>
      <c r="M219" s="2">
        <v>3.1458847522735596</v>
      </c>
      <c r="N219" s="2">
        <v>401851</v>
      </c>
      <c r="O219" s="2">
        <v>0</v>
      </c>
      <c r="P219" s="2">
        <v>0</v>
      </c>
      <c r="Q219" s="2">
        <v>120294.11</v>
      </c>
      <c r="R219" s="2">
        <v>21440.83984375</v>
      </c>
      <c r="S219" s="2">
        <v>21.689559936523438</v>
      </c>
      <c r="T219" s="2">
        <v>12159353</v>
      </c>
      <c r="U219" s="2">
        <v>285807</v>
      </c>
      <c r="V219" s="2">
        <v>2.407090425491333</v>
      </c>
      <c r="W219" s="2">
        <v>19293302.669999998</v>
      </c>
      <c r="X219" s="2">
        <v>63.023700714111328</v>
      </c>
      <c r="Y219" s="2">
        <v>53192459.670000002</v>
      </c>
      <c r="Z219" s="2">
        <v>22.859167098999023</v>
      </c>
    </row>
    <row r="220" spans="1:28" x14ac:dyDescent="0.25">
      <c r="A220" s="2">
        <v>37003</v>
      </c>
      <c r="B220" s="2">
        <v>115210503</v>
      </c>
      <c r="C220" s="2" t="s">
        <v>1350</v>
      </c>
      <c r="D220" s="2">
        <v>2021</v>
      </c>
      <c r="E220" s="2" t="s">
        <v>662</v>
      </c>
      <c r="F220" s="2">
        <v>37</v>
      </c>
      <c r="G220" s="2">
        <v>3</v>
      </c>
      <c r="H220" s="2">
        <v>9653650</v>
      </c>
      <c r="I220" s="2">
        <v>-7</v>
      </c>
      <c r="J220" s="2">
        <v>-7.2511378675699234E-5</v>
      </c>
      <c r="K220" s="2">
        <v>1983482.73</v>
      </c>
      <c r="L220" s="2">
        <v>-67.94000244140625</v>
      </c>
      <c r="M220" s="2">
        <v>-3.4251709003001451E-3</v>
      </c>
      <c r="N220" s="2">
        <v>401851</v>
      </c>
      <c r="O220" s="2">
        <v>0</v>
      </c>
      <c r="P220" s="2">
        <v>0</v>
      </c>
      <c r="Q220" s="2">
        <v>74885.08</v>
      </c>
      <c r="R220" s="2">
        <v>-45409.03125</v>
      </c>
      <c r="S220" s="2">
        <v>-37.748340606689453</v>
      </c>
      <c r="T220" s="2">
        <v>12113869</v>
      </c>
      <c r="U220" s="2">
        <v>-45484</v>
      </c>
      <c r="V220" s="2">
        <v>-0.37406596541404724</v>
      </c>
      <c r="W220" s="2">
        <v>19245096.680000003</v>
      </c>
      <c r="X220" s="2">
        <v>62.945224761962891</v>
      </c>
      <c r="Y220" s="2">
        <v>72956222.5</v>
      </c>
      <c r="Z220" s="2">
        <v>16.604297637939453</v>
      </c>
    </row>
    <row r="221" spans="1:28" x14ac:dyDescent="0.25">
      <c r="A221" s="2">
        <v>37004</v>
      </c>
      <c r="B221" s="2">
        <v>115210503</v>
      </c>
      <c r="C221" s="2" t="s">
        <v>1350</v>
      </c>
      <c r="D221" s="2">
        <v>2022</v>
      </c>
      <c r="E221" s="2" t="s">
        <v>662</v>
      </c>
      <c r="F221" s="2">
        <v>37</v>
      </c>
      <c r="G221" s="2">
        <v>4</v>
      </c>
      <c r="H221" s="2">
        <v>10055306</v>
      </c>
      <c r="I221" s="2">
        <v>401656</v>
      </c>
      <c r="J221" s="2">
        <v>4.1606645584106445</v>
      </c>
      <c r="K221" s="2">
        <v>2136329.5699999998</v>
      </c>
      <c r="L221" s="2">
        <v>152846.84375</v>
      </c>
      <c r="M221" s="2">
        <v>7.7059826850891113</v>
      </c>
      <c r="N221" s="2">
        <v>401851</v>
      </c>
      <c r="O221" s="2">
        <v>0</v>
      </c>
      <c r="P221" s="2">
        <v>0</v>
      </c>
      <c r="Q221" s="2">
        <v>73328</v>
      </c>
      <c r="R221" s="2">
        <v>-1557.0799560546875</v>
      </c>
      <c r="S221" s="2">
        <v>-2.0792927742004395</v>
      </c>
      <c r="T221" s="2">
        <v>12666815</v>
      </c>
      <c r="U221" s="2">
        <v>552946</v>
      </c>
      <c r="V221" s="2">
        <v>4.5645699501037598</v>
      </c>
      <c r="W221" s="2">
        <v>19594637.380000003</v>
      </c>
      <c r="X221" s="2">
        <v>64.644294738769531</v>
      </c>
      <c r="Y221" s="2">
        <v>60876086.149999999</v>
      </c>
      <c r="Z221" s="2">
        <v>20.807538986206055</v>
      </c>
    </row>
    <row r="222" spans="1:28" x14ac:dyDescent="0.25">
      <c r="A222" s="2">
        <v>37005</v>
      </c>
      <c r="B222" s="2">
        <v>115210503</v>
      </c>
      <c r="C222" s="2" t="s">
        <v>1350</v>
      </c>
      <c r="D222" s="2">
        <v>2023</v>
      </c>
      <c r="E222" s="2" t="s">
        <v>662</v>
      </c>
      <c r="F222" s="2">
        <v>37</v>
      </c>
      <c r="G222" s="2">
        <v>5</v>
      </c>
      <c r="H222" s="2">
        <v>10955211.630000001</v>
      </c>
      <c r="I222" s="2">
        <v>899905.625</v>
      </c>
      <c r="J222" s="2">
        <v>8.9495601654052734</v>
      </c>
      <c r="K222" s="2">
        <v>2303571.06</v>
      </c>
      <c r="L222" s="2">
        <v>167241.484375</v>
      </c>
      <c r="M222" s="2">
        <v>7.8284497261047363</v>
      </c>
      <c r="N222" s="2">
        <v>401851</v>
      </c>
      <c r="O222" s="2">
        <v>0</v>
      </c>
      <c r="P222" s="2">
        <v>0</v>
      </c>
      <c r="Q222" s="2">
        <v>77901</v>
      </c>
      <c r="R222" s="2">
        <v>4573</v>
      </c>
      <c r="S222" s="2">
        <v>6.2363624572753906</v>
      </c>
      <c r="T222" s="2">
        <v>13738535</v>
      </c>
      <c r="U222" s="2">
        <v>1071720</v>
      </c>
      <c r="V222" s="2">
        <v>8.4608478546142578</v>
      </c>
      <c r="X222" s="2">
        <v>68.312782287597656</v>
      </c>
      <c r="Z222" s="2">
        <v>23.141168594360352</v>
      </c>
      <c r="AA222" s="2">
        <v>59368370</v>
      </c>
      <c r="AB222" s="2">
        <v>20111221</v>
      </c>
    </row>
    <row r="223" spans="1:28" x14ac:dyDescent="0.25">
      <c r="A223" s="2">
        <v>37006</v>
      </c>
      <c r="B223" s="2">
        <v>115210503</v>
      </c>
      <c r="C223" s="2" t="s">
        <v>1350</v>
      </c>
      <c r="D223" s="2">
        <v>2024</v>
      </c>
      <c r="E223" s="2" t="s">
        <v>662</v>
      </c>
      <c r="F223" s="2">
        <v>37</v>
      </c>
      <c r="G223" s="2">
        <v>6</v>
      </c>
      <c r="H223" s="2">
        <v>12157756</v>
      </c>
      <c r="I223" s="2">
        <v>1202544.375</v>
      </c>
      <c r="J223" s="2">
        <v>10.976916313171387</v>
      </c>
      <c r="K223" s="2">
        <v>2420837</v>
      </c>
      <c r="L223" s="2">
        <v>117265.9375</v>
      </c>
      <c r="M223" s="2">
        <v>5.0906152725219727</v>
      </c>
      <c r="N223" s="2">
        <v>401851</v>
      </c>
      <c r="O223" s="2">
        <v>0</v>
      </c>
      <c r="P223" s="2">
        <v>0</v>
      </c>
      <c r="Q223" s="2">
        <v>103126</v>
      </c>
      <c r="R223" s="2">
        <v>25225</v>
      </c>
      <c r="S223" s="2">
        <v>32.380844116210938</v>
      </c>
      <c r="T223" s="2">
        <v>15083570</v>
      </c>
      <c r="U223" s="2">
        <v>1345035</v>
      </c>
      <c r="V223" s="2">
        <v>9.7902364730834961</v>
      </c>
      <c r="X223" s="2">
        <v>71.197349548339844</v>
      </c>
      <c r="Z223" s="2">
        <v>24.301298141479492</v>
      </c>
      <c r="AA223" s="2">
        <v>62068990</v>
      </c>
      <c r="AB223" s="2">
        <v>21185579</v>
      </c>
    </row>
    <row r="224" spans="1:28" x14ac:dyDescent="0.25">
      <c r="A224" s="2">
        <v>38001</v>
      </c>
      <c r="B224" s="2">
        <v>127041603</v>
      </c>
      <c r="C224" s="2" t="s">
        <v>1351</v>
      </c>
      <c r="D224" s="2">
        <v>2019</v>
      </c>
      <c r="E224" s="2" t="s">
        <v>662</v>
      </c>
      <c r="F224" s="2">
        <v>38</v>
      </c>
      <c r="G224" s="2">
        <v>1</v>
      </c>
      <c r="H224" s="2">
        <v>9390243</v>
      </c>
      <c r="K224" s="2">
        <v>1626049.63</v>
      </c>
      <c r="N224" s="2">
        <v>359398</v>
      </c>
      <c r="Q224" s="2">
        <v>64374.63</v>
      </c>
      <c r="T224" s="2">
        <v>11440066</v>
      </c>
      <c r="W224" s="2">
        <v>17791752.000000004</v>
      </c>
      <c r="X224" s="2">
        <v>64.299827575683594</v>
      </c>
      <c r="Y224" s="2">
        <v>38782676.609999999</v>
      </c>
      <c r="Z224" s="2">
        <v>29.49787712097168</v>
      </c>
    </row>
    <row r="225" spans="1:28" x14ac:dyDescent="0.25">
      <c r="A225" s="2">
        <v>38002</v>
      </c>
      <c r="B225" s="2">
        <v>127041603</v>
      </c>
      <c r="C225" s="2" t="s">
        <v>1351</v>
      </c>
      <c r="D225" s="2">
        <v>2020</v>
      </c>
      <c r="E225" s="2" t="s">
        <v>662</v>
      </c>
      <c r="F225" s="2">
        <v>38</v>
      </c>
      <c r="G225" s="2">
        <v>2</v>
      </c>
      <c r="H225" s="2">
        <v>9477417</v>
      </c>
      <c r="I225" s="2">
        <v>87174</v>
      </c>
      <c r="J225" s="2">
        <v>0.92834657430648804</v>
      </c>
      <c r="K225" s="2">
        <v>1682758.25</v>
      </c>
      <c r="L225" s="2">
        <v>56708.62109375</v>
      </c>
      <c r="M225" s="2">
        <v>3.4875085353851318</v>
      </c>
      <c r="N225" s="2">
        <v>359398</v>
      </c>
      <c r="O225" s="2">
        <v>0</v>
      </c>
      <c r="P225" s="2">
        <v>0</v>
      </c>
      <c r="Q225" s="2">
        <v>45354.05</v>
      </c>
      <c r="R225" s="2">
        <v>-19020.580078125</v>
      </c>
      <c r="S225" s="2">
        <v>-29.546701431274414</v>
      </c>
      <c r="T225" s="2">
        <v>11564927</v>
      </c>
      <c r="U225" s="2">
        <v>124861</v>
      </c>
      <c r="V225" s="2">
        <v>1.0914360284805298</v>
      </c>
      <c r="W225" s="2">
        <v>17881464.899999999</v>
      </c>
      <c r="X225" s="2">
        <v>64.675498962402344</v>
      </c>
      <c r="Y225" s="2">
        <v>38286786.909999996</v>
      </c>
      <c r="Z225" s="2">
        <v>30.206052780151367</v>
      </c>
    </row>
    <row r="226" spans="1:28" x14ac:dyDescent="0.25">
      <c r="A226" s="2">
        <v>38003</v>
      </c>
      <c r="B226" s="2">
        <v>127041603</v>
      </c>
      <c r="C226" s="2" t="s">
        <v>1351</v>
      </c>
      <c r="D226" s="2">
        <v>2021</v>
      </c>
      <c r="E226" s="2" t="s">
        <v>662</v>
      </c>
      <c r="F226" s="2">
        <v>38</v>
      </c>
      <c r="G226" s="2">
        <v>3</v>
      </c>
      <c r="H226" s="2">
        <v>9477412</v>
      </c>
      <c r="I226" s="2">
        <v>-5</v>
      </c>
      <c r="J226" s="2">
        <v>-5.2756990044144914E-5</v>
      </c>
      <c r="K226" s="2">
        <v>1682707.87</v>
      </c>
      <c r="L226" s="2">
        <v>-50.380001068115234</v>
      </c>
      <c r="M226" s="2">
        <v>-2.9938940424472094E-3</v>
      </c>
      <c r="N226" s="2">
        <v>359398</v>
      </c>
      <c r="O226" s="2">
        <v>0</v>
      </c>
      <c r="P226" s="2">
        <v>0</v>
      </c>
      <c r="Q226" s="2">
        <v>49985.41</v>
      </c>
      <c r="R226" s="2">
        <v>4631.35986328125</v>
      </c>
      <c r="S226" s="2">
        <v>10.211568832397461</v>
      </c>
      <c r="T226" s="2">
        <v>11569503</v>
      </c>
      <c r="U226" s="2">
        <v>4576</v>
      </c>
      <c r="V226" s="2">
        <v>3.9567910134792328E-2</v>
      </c>
      <c r="W226" s="2">
        <v>18204104.300000001</v>
      </c>
      <c r="X226" s="2">
        <v>63.554367065429688</v>
      </c>
      <c r="Y226" s="2">
        <v>40100127.339999996</v>
      </c>
      <c r="Z226" s="2">
        <v>28.851537704467773</v>
      </c>
    </row>
    <row r="227" spans="1:28" x14ac:dyDescent="0.25">
      <c r="A227" s="2">
        <v>38004</v>
      </c>
      <c r="B227" s="2">
        <v>127041603</v>
      </c>
      <c r="C227" s="2" t="s">
        <v>1351</v>
      </c>
      <c r="D227" s="2">
        <v>2022</v>
      </c>
      <c r="E227" s="2" t="s">
        <v>662</v>
      </c>
      <c r="F227" s="2">
        <v>38</v>
      </c>
      <c r="G227" s="2">
        <v>4</v>
      </c>
      <c r="H227" s="2">
        <v>9536880</v>
      </c>
      <c r="I227" s="2">
        <v>59468</v>
      </c>
      <c r="J227" s="2">
        <v>0.62747085094451904</v>
      </c>
      <c r="K227" s="2">
        <v>1761052.57</v>
      </c>
      <c r="L227" s="2">
        <v>78344.703125</v>
      </c>
      <c r="M227" s="2">
        <v>4.6558704376220703</v>
      </c>
      <c r="N227" s="2">
        <v>359398</v>
      </c>
      <c r="O227" s="2">
        <v>0</v>
      </c>
      <c r="P227" s="2">
        <v>0</v>
      </c>
      <c r="Q227" s="2">
        <v>42730.25</v>
      </c>
      <c r="R227" s="2">
        <v>-7255.16015625</v>
      </c>
      <c r="S227" s="2">
        <v>-14.514554977416992</v>
      </c>
      <c r="T227" s="2">
        <v>11700061</v>
      </c>
      <c r="U227" s="2">
        <v>130558</v>
      </c>
      <c r="V227" s="2">
        <v>1.1284668445587158</v>
      </c>
      <c r="W227" s="2">
        <v>18099245.920000002</v>
      </c>
      <c r="X227" s="2">
        <v>64.643913269042969</v>
      </c>
      <c r="Y227" s="2">
        <v>40513049.890000001</v>
      </c>
      <c r="Z227" s="2">
        <v>28.879734039306641</v>
      </c>
    </row>
    <row r="228" spans="1:28" x14ac:dyDescent="0.25">
      <c r="A228" s="2">
        <v>38005</v>
      </c>
      <c r="B228" s="2">
        <v>127041603</v>
      </c>
      <c r="C228" s="2" t="s">
        <v>1351</v>
      </c>
      <c r="D228" s="2">
        <v>2023</v>
      </c>
      <c r="E228" s="2" t="s">
        <v>662</v>
      </c>
      <c r="F228" s="2">
        <v>38</v>
      </c>
      <c r="G228" s="2">
        <v>5</v>
      </c>
      <c r="H228" s="2">
        <v>9876662.75</v>
      </c>
      <c r="I228" s="2">
        <v>339782.75</v>
      </c>
      <c r="J228" s="2">
        <v>3.5628292560577393</v>
      </c>
      <c r="K228" s="2">
        <v>1871034.6</v>
      </c>
      <c r="L228" s="2">
        <v>109982.03125</v>
      </c>
      <c r="M228" s="2">
        <v>6.245244026184082</v>
      </c>
      <c r="N228" s="2">
        <v>359398</v>
      </c>
      <c r="O228" s="2">
        <v>0</v>
      </c>
      <c r="P228" s="2">
        <v>0</v>
      </c>
      <c r="Q228" s="2">
        <v>39604</v>
      </c>
      <c r="R228" s="2">
        <v>-3126.25</v>
      </c>
      <c r="S228" s="2">
        <v>-7.3162455558776855</v>
      </c>
      <c r="T228" s="2">
        <v>12146700</v>
      </c>
      <c r="U228" s="2">
        <v>446639</v>
      </c>
      <c r="V228" s="2">
        <v>3.8174073696136475</v>
      </c>
      <c r="X228" s="2">
        <v>64.200599670410156</v>
      </c>
      <c r="Z228" s="2">
        <v>30.071258544921875</v>
      </c>
      <c r="AA228" s="2">
        <v>40393054</v>
      </c>
      <c r="AB228" s="2">
        <v>18919916</v>
      </c>
    </row>
    <row r="229" spans="1:28" x14ac:dyDescent="0.25">
      <c r="A229" s="2">
        <v>38006</v>
      </c>
      <c r="B229" s="2">
        <v>127041603</v>
      </c>
      <c r="C229" s="2" t="s">
        <v>1351</v>
      </c>
      <c r="D229" s="2">
        <v>2024</v>
      </c>
      <c r="E229" s="2" t="s">
        <v>662</v>
      </c>
      <c r="F229" s="2">
        <v>38</v>
      </c>
      <c r="G229" s="2">
        <v>6</v>
      </c>
      <c r="H229" s="2">
        <v>10214153</v>
      </c>
      <c r="I229" s="2">
        <v>337490.25</v>
      </c>
      <c r="J229" s="2">
        <v>3.4170475006103516</v>
      </c>
      <c r="K229" s="2">
        <v>1879674</v>
      </c>
      <c r="L229" s="2">
        <v>8639.400390625</v>
      </c>
      <c r="M229" s="2">
        <v>0.46174454689025879</v>
      </c>
      <c r="N229" s="2">
        <v>359398</v>
      </c>
      <c r="O229" s="2">
        <v>0</v>
      </c>
      <c r="P229" s="2">
        <v>0</v>
      </c>
      <c r="Q229" s="2">
        <v>55913</v>
      </c>
      <c r="R229" s="2">
        <v>16309</v>
      </c>
      <c r="S229" s="2">
        <v>41.180183410644531</v>
      </c>
      <c r="T229" s="2">
        <v>12509138</v>
      </c>
      <c r="U229" s="2">
        <v>362438</v>
      </c>
      <c r="V229" s="2">
        <v>2.9838392734527588</v>
      </c>
      <c r="X229" s="2">
        <v>67.318626403808594</v>
      </c>
      <c r="Z229" s="2">
        <v>31.085203170776367</v>
      </c>
      <c r="AA229" s="2">
        <v>40241456</v>
      </c>
      <c r="AB229" s="2">
        <v>18581986</v>
      </c>
    </row>
    <row r="230" spans="1:28" x14ac:dyDescent="0.25">
      <c r="A230" s="2">
        <v>39001</v>
      </c>
      <c r="B230" s="2">
        <v>108110603</v>
      </c>
      <c r="C230" s="2" t="s">
        <v>1352</v>
      </c>
      <c r="D230" s="2">
        <v>2019</v>
      </c>
      <c r="E230" s="2" t="s">
        <v>662</v>
      </c>
      <c r="F230" s="2">
        <v>39</v>
      </c>
      <c r="G230" s="2">
        <v>1</v>
      </c>
      <c r="H230" s="2">
        <v>5281903</v>
      </c>
      <c r="K230" s="2">
        <v>548696.17000000004</v>
      </c>
      <c r="N230" s="2">
        <v>141827</v>
      </c>
      <c r="T230" s="2">
        <v>5972426</v>
      </c>
      <c r="W230" s="2">
        <v>8274880.8600000013</v>
      </c>
      <c r="X230" s="2">
        <v>72.175369262695313</v>
      </c>
      <c r="Y230" s="2">
        <v>18343288.400000002</v>
      </c>
      <c r="Z230" s="2">
        <v>32.559188842773438</v>
      </c>
    </row>
    <row r="231" spans="1:28" x14ac:dyDescent="0.25">
      <c r="A231" s="2">
        <v>39002</v>
      </c>
      <c r="B231" s="2">
        <v>108110603</v>
      </c>
      <c r="C231" s="2" t="s">
        <v>1352</v>
      </c>
      <c r="D231" s="2">
        <v>2020</v>
      </c>
      <c r="E231" s="2" t="s">
        <v>662</v>
      </c>
      <c r="F231" s="2">
        <v>39</v>
      </c>
      <c r="G231" s="2">
        <v>2</v>
      </c>
      <c r="H231" s="2">
        <v>5383897.5</v>
      </c>
      <c r="I231" s="2">
        <v>101994.5</v>
      </c>
      <c r="J231" s="2">
        <v>1.9310179948806763</v>
      </c>
      <c r="K231" s="2">
        <v>580893.27</v>
      </c>
      <c r="L231" s="2">
        <v>32197.099609375</v>
      </c>
      <c r="M231" s="2">
        <v>5.8679285049438477</v>
      </c>
      <c r="N231" s="2">
        <v>141827</v>
      </c>
      <c r="O231" s="2">
        <v>0</v>
      </c>
      <c r="P231" s="2">
        <v>0</v>
      </c>
      <c r="T231" s="2">
        <v>6106618</v>
      </c>
      <c r="U231" s="2">
        <v>134192</v>
      </c>
      <c r="V231" s="2">
        <v>2.246859073638916</v>
      </c>
      <c r="W231" s="2">
        <v>8310984.9400000004</v>
      </c>
      <c r="X231" s="2">
        <v>73.476463317871094</v>
      </c>
      <c r="Y231" s="2">
        <v>16692033.600000001</v>
      </c>
      <c r="Z231" s="2">
        <v>36.584026336669922</v>
      </c>
    </row>
    <row r="232" spans="1:28" x14ac:dyDescent="0.25">
      <c r="A232" s="2">
        <v>39003</v>
      </c>
      <c r="B232" s="2">
        <v>108110603</v>
      </c>
      <c r="C232" s="2" t="s">
        <v>1352</v>
      </c>
      <c r="D232" s="2">
        <v>2021</v>
      </c>
      <c r="E232" s="2" t="s">
        <v>662</v>
      </c>
      <c r="F232" s="2">
        <v>39</v>
      </c>
      <c r="G232" s="2">
        <v>3</v>
      </c>
      <c r="H232" s="2">
        <v>5383893.5</v>
      </c>
      <c r="I232" s="2">
        <v>-4</v>
      </c>
      <c r="J232" s="2">
        <v>-7.429561810567975E-5</v>
      </c>
      <c r="K232" s="2">
        <v>580869.47</v>
      </c>
      <c r="L232" s="2">
        <v>-23.799999237060547</v>
      </c>
      <c r="M232" s="2">
        <v>-4.0971380658447742E-3</v>
      </c>
      <c r="N232" s="2">
        <v>141827</v>
      </c>
      <c r="O232" s="2">
        <v>0</v>
      </c>
      <c r="P232" s="2">
        <v>0</v>
      </c>
      <c r="T232" s="2">
        <v>6106590</v>
      </c>
      <c r="U232" s="2">
        <v>-28</v>
      </c>
      <c r="V232" s="2">
        <v>-4.585189453791827E-4</v>
      </c>
      <c r="W232" s="2">
        <v>8509490.8300000001</v>
      </c>
      <c r="X232" s="2">
        <v>71.762107849121094</v>
      </c>
      <c r="Y232" s="2">
        <v>11839273.98</v>
      </c>
      <c r="Z232" s="2">
        <v>51.579090118408203</v>
      </c>
    </row>
    <row r="233" spans="1:28" x14ac:dyDescent="0.25">
      <c r="A233" s="2">
        <v>39004</v>
      </c>
      <c r="B233" s="2">
        <v>108110603</v>
      </c>
      <c r="C233" s="2" t="s">
        <v>1352</v>
      </c>
      <c r="D233" s="2">
        <v>2022</v>
      </c>
      <c r="E233" s="2" t="s">
        <v>662</v>
      </c>
      <c r="F233" s="2">
        <v>39</v>
      </c>
      <c r="G233" s="2">
        <v>4</v>
      </c>
      <c r="H233" s="2">
        <v>5606221</v>
      </c>
      <c r="I233" s="2">
        <v>222327.5</v>
      </c>
      <c r="J233" s="2">
        <v>4.1294927597045898</v>
      </c>
      <c r="K233" s="2">
        <v>612510.49</v>
      </c>
      <c r="L233" s="2">
        <v>31641.01953125</v>
      </c>
      <c r="M233" s="2">
        <v>5.4471826553344727</v>
      </c>
      <c r="N233" s="2">
        <v>141827</v>
      </c>
      <c r="O233" s="2">
        <v>0</v>
      </c>
      <c r="P233" s="2">
        <v>0</v>
      </c>
      <c r="T233" s="2">
        <v>6360558.5</v>
      </c>
      <c r="U233" s="2">
        <v>253968.5</v>
      </c>
      <c r="V233" s="2">
        <v>4.1589250564575195</v>
      </c>
      <c r="W233" s="2">
        <v>8870217.5500000007</v>
      </c>
      <c r="X233" s="2">
        <v>71.706901550292969</v>
      </c>
      <c r="Y233" s="2">
        <v>12866345.029999999</v>
      </c>
      <c r="Z233" s="2">
        <v>49.435626983642578</v>
      </c>
    </row>
    <row r="234" spans="1:28" x14ac:dyDescent="0.25">
      <c r="A234" s="2">
        <v>39005</v>
      </c>
      <c r="B234" s="2">
        <v>108110603</v>
      </c>
      <c r="C234" s="2" t="s">
        <v>1352</v>
      </c>
      <c r="D234" s="2">
        <v>2023</v>
      </c>
      <c r="E234" s="2" t="s">
        <v>662</v>
      </c>
      <c r="F234" s="2">
        <v>39</v>
      </c>
      <c r="G234" s="2">
        <v>5</v>
      </c>
      <c r="H234" s="2">
        <v>6248465.8099999996</v>
      </c>
      <c r="I234" s="2">
        <v>642244.8125</v>
      </c>
      <c r="J234" s="2">
        <v>11.455930709838867</v>
      </c>
      <c r="K234" s="2">
        <v>645766.67000000004</v>
      </c>
      <c r="L234" s="2">
        <v>33256.1796875</v>
      </c>
      <c r="M234" s="2">
        <v>5.4294872283935547</v>
      </c>
      <c r="N234" s="2">
        <v>141827</v>
      </c>
      <c r="O234" s="2">
        <v>0</v>
      </c>
      <c r="P234" s="2">
        <v>0</v>
      </c>
      <c r="T234" s="2">
        <v>7036059.5</v>
      </c>
      <c r="U234" s="2">
        <v>675501</v>
      </c>
      <c r="V234" s="2">
        <v>10.620152473449707</v>
      </c>
      <c r="X234" s="2">
        <v>82.993431091308594</v>
      </c>
      <c r="Z234" s="2">
        <v>51.741928100585938</v>
      </c>
      <c r="AA234" s="2">
        <v>13598371</v>
      </c>
      <c r="AB234" s="2">
        <v>8477851</v>
      </c>
    </row>
    <row r="235" spans="1:28" x14ac:dyDescent="0.25">
      <c r="A235" s="2">
        <v>39006</v>
      </c>
      <c r="B235" s="2">
        <v>108110603</v>
      </c>
      <c r="C235" s="2" t="s">
        <v>1352</v>
      </c>
      <c r="D235" s="2">
        <v>2024</v>
      </c>
      <c r="E235" s="2" t="s">
        <v>662</v>
      </c>
      <c r="F235" s="2">
        <v>39</v>
      </c>
      <c r="G235" s="2">
        <v>6</v>
      </c>
      <c r="H235" s="2">
        <v>6687118</v>
      </c>
      <c r="I235" s="2">
        <v>438652.1875</v>
      </c>
      <c r="J235" s="2">
        <v>7.0201582908630371</v>
      </c>
      <c r="K235" s="2">
        <v>668297</v>
      </c>
      <c r="L235" s="2">
        <v>22530.330078125</v>
      </c>
      <c r="M235" s="2">
        <v>3.4889273643493652</v>
      </c>
      <c r="N235" s="2">
        <v>141827</v>
      </c>
      <c r="O235" s="2">
        <v>0</v>
      </c>
      <c r="P235" s="2">
        <v>0</v>
      </c>
      <c r="T235" s="2">
        <v>7497242</v>
      </c>
      <c r="U235" s="2">
        <v>461182.5</v>
      </c>
      <c r="V235" s="2">
        <v>6.5545563697814941</v>
      </c>
      <c r="X235" s="2">
        <v>84.880180358886719</v>
      </c>
      <c r="Z235" s="2">
        <v>56.362396240234375</v>
      </c>
      <c r="AA235" s="2">
        <v>13301851</v>
      </c>
      <c r="AB235" s="2">
        <v>8832736</v>
      </c>
    </row>
    <row r="236" spans="1:28" x14ac:dyDescent="0.25">
      <c r="A236" s="2">
        <v>40001</v>
      </c>
      <c r="B236" s="2">
        <v>128321103</v>
      </c>
      <c r="C236" s="2" t="s">
        <v>1353</v>
      </c>
      <c r="D236" s="2">
        <v>2019</v>
      </c>
      <c r="E236" s="2" t="s">
        <v>662</v>
      </c>
      <c r="F236" s="2">
        <v>40</v>
      </c>
      <c r="G236" s="2">
        <v>1</v>
      </c>
      <c r="H236" s="2">
        <v>9507594</v>
      </c>
      <c r="K236" s="2">
        <v>1359641.14</v>
      </c>
      <c r="N236" s="2">
        <v>328088</v>
      </c>
      <c r="Q236" s="2">
        <v>45109</v>
      </c>
      <c r="T236" s="2">
        <v>11240432</v>
      </c>
      <c r="W236" s="2">
        <v>16836932.800000001</v>
      </c>
      <c r="X236" s="2">
        <v>66.760566711425781</v>
      </c>
      <c r="Y236" s="2">
        <v>31484254.039999999</v>
      </c>
      <c r="Z236" s="2">
        <v>35.701755523681641</v>
      </c>
    </row>
    <row r="237" spans="1:28" x14ac:dyDescent="0.25">
      <c r="A237" s="2">
        <v>40002</v>
      </c>
      <c r="B237" s="2">
        <v>128321103</v>
      </c>
      <c r="C237" s="2" t="s">
        <v>1353</v>
      </c>
      <c r="D237" s="2">
        <v>2020</v>
      </c>
      <c r="E237" s="2" t="s">
        <v>662</v>
      </c>
      <c r="F237" s="2">
        <v>40</v>
      </c>
      <c r="G237" s="2">
        <v>2</v>
      </c>
      <c r="H237" s="2">
        <v>9629216</v>
      </c>
      <c r="I237" s="2">
        <v>121622</v>
      </c>
      <c r="J237" s="2">
        <v>1.2792090177536011</v>
      </c>
      <c r="K237" s="2">
        <v>1406263.41</v>
      </c>
      <c r="L237" s="2">
        <v>46622.26953125</v>
      </c>
      <c r="M237" s="2">
        <v>3.4290127754211426</v>
      </c>
      <c r="N237" s="2">
        <v>328088</v>
      </c>
      <c r="O237" s="2">
        <v>0</v>
      </c>
      <c r="P237" s="2">
        <v>0</v>
      </c>
      <c r="T237" s="2">
        <v>11363567</v>
      </c>
      <c r="U237" s="2">
        <v>123135</v>
      </c>
      <c r="V237" s="2">
        <v>1.0954650640487671</v>
      </c>
      <c r="W237" s="2">
        <v>18127739.09</v>
      </c>
      <c r="X237" s="2">
        <v>62.686069488525391</v>
      </c>
      <c r="Y237" s="2">
        <v>32907398.220000003</v>
      </c>
      <c r="Z237" s="2">
        <v>34.531951904296875</v>
      </c>
    </row>
    <row r="238" spans="1:28" x14ac:dyDescent="0.25">
      <c r="A238" s="2">
        <v>40003</v>
      </c>
      <c r="B238" s="2">
        <v>128321103</v>
      </c>
      <c r="C238" s="2" t="s">
        <v>1353</v>
      </c>
      <c r="D238" s="2">
        <v>2021</v>
      </c>
      <c r="E238" s="2" t="s">
        <v>662</v>
      </c>
      <c r="F238" s="2">
        <v>40</v>
      </c>
      <c r="G238" s="2">
        <v>3</v>
      </c>
      <c r="H238" s="2">
        <v>9629210</v>
      </c>
      <c r="I238" s="2">
        <v>-6</v>
      </c>
      <c r="J238" s="2">
        <v>-6.2310369685292244E-5</v>
      </c>
      <c r="K238" s="2">
        <v>1406212.45</v>
      </c>
      <c r="L238" s="2">
        <v>-50.959999084472656</v>
      </c>
      <c r="M238" s="2">
        <v>-3.6237877793610096E-3</v>
      </c>
      <c r="N238" s="2">
        <v>328088</v>
      </c>
      <c r="O238" s="2">
        <v>0</v>
      </c>
      <c r="P238" s="2">
        <v>0</v>
      </c>
      <c r="T238" s="2">
        <v>11363510</v>
      </c>
      <c r="U238" s="2">
        <v>-57</v>
      </c>
      <c r="V238" s="2">
        <v>-5.0160306273028255E-4</v>
      </c>
      <c r="W238" s="2">
        <v>18185519.509999998</v>
      </c>
      <c r="X238" s="2">
        <v>62.486583709716797</v>
      </c>
      <c r="Y238" s="2">
        <v>34075280</v>
      </c>
      <c r="Z238" s="2">
        <v>33.348251342773438</v>
      </c>
    </row>
    <row r="239" spans="1:28" x14ac:dyDescent="0.25">
      <c r="A239" s="2">
        <v>40004</v>
      </c>
      <c r="B239" s="2">
        <v>128321103</v>
      </c>
      <c r="C239" s="2" t="s">
        <v>1353</v>
      </c>
      <c r="D239" s="2">
        <v>2022</v>
      </c>
      <c r="E239" s="2" t="s">
        <v>662</v>
      </c>
      <c r="F239" s="2">
        <v>40</v>
      </c>
      <c r="G239" s="2">
        <v>4</v>
      </c>
      <c r="H239" s="2">
        <v>9772906</v>
      </c>
      <c r="I239" s="2">
        <v>143696</v>
      </c>
      <c r="J239" s="2">
        <v>1.4922927618026733</v>
      </c>
      <c r="K239" s="2">
        <v>1462934</v>
      </c>
      <c r="L239" s="2">
        <v>56721.55078125</v>
      </c>
      <c r="M239" s="2">
        <v>4.0336403846740723</v>
      </c>
      <c r="N239" s="2">
        <v>328088</v>
      </c>
      <c r="O239" s="2">
        <v>0</v>
      </c>
      <c r="P239" s="2">
        <v>0</v>
      </c>
      <c r="T239" s="2">
        <v>11563928</v>
      </c>
      <c r="U239" s="2">
        <v>200418</v>
      </c>
      <c r="V239" s="2">
        <v>1.7636979818344116</v>
      </c>
      <c r="W239" s="2">
        <v>17985692</v>
      </c>
      <c r="X239" s="2">
        <v>64.295150756835938</v>
      </c>
      <c r="Y239" s="2">
        <v>36080990</v>
      </c>
      <c r="Z239" s="2">
        <v>32.049919128417969</v>
      </c>
    </row>
    <row r="240" spans="1:28" x14ac:dyDescent="0.25">
      <c r="A240" s="2">
        <v>40005</v>
      </c>
      <c r="B240" s="2">
        <v>128321103</v>
      </c>
      <c r="C240" s="2" t="s">
        <v>1353</v>
      </c>
      <c r="D240" s="2">
        <v>2023</v>
      </c>
      <c r="E240" s="2" t="s">
        <v>662</v>
      </c>
      <c r="F240" s="2">
        <v>40</v>
      </c>
      <c r="G240" s="2">
        <v>5</v>
      </c>
      <c r="H240" s="2">
        <v>10162273.43</v>
      </c>
      <c r="I240" s="2">
        <v>389367.4375</v>
      </c>
      <c r="J240" s="2">
        <v>3.98415207862854</v>
      </c>
      <c r="K240" s="2">
        <v>1592103.69</v>
      </c>
      <c r="L240" s="2">
        <v>129169.6875</v>
      </c>
      <c r="M240" s="2">
        <v>8.8294954299926758</v>
      </c>
      <c r="N240" s="2">
        <v>328088</v>
      </c>
      <c r="O240" s="2">
        <v>0</v>
      </c>
      <c r="P240" s="2">
        <v>0</v>
      </c>
      <c r="T240" s="2">
        <v>12082465</v>
      </c>
      <c r="U240" s="2">
        <v>518537</v>
      </c>
      <c r="V240" s="2">
        <v>4.4840903282165527</v>
      </c>
      <c r="X240" s="2">
        <v>62.786827087402344</v>
      </c>
      <c r="Z240" s="2">
        <v>32.855007171630859</v>
      </c>
      <c r="AA240" s="2">
        <v>36775110</v>
      </c>
      <c r="AB240" s="2">
        <v>19243631</v>
      </c>
    </row>
    <row r="241" spans="1:28" x14ac:dyDescent="0.25">
      <c r="A241" s="2">
        <v>40006</v>
      </c>
      <c r="B241" s="2">
        <v>128321103</v>
      </c>
      <c r="C241" s="2" t="s">
        <v>1353</v>
      </c>
      <c r="D241" s="2">
        <v>2024</v>
      </c>
      <c r="E241" s="2" t="s">
        <v>662</v>
      </c>
      <c r="F241" s="2">
        <v>40</v>
      </c>
      <c r="G241" s="2">
        <v>6</v>
      </c>
      <c r="H241" s="2">
        <v>10651121</v>
      </c>
      <c r="I241" s="2">
        <v>488847.5625</v>
      </c>
      <c r="J241" s="2">
        <v>4.8104152679443359</v>
      </c>
      <c r="K241" s="2">
        <v>1628187</v>
      </c>
      <c r="L241" s="2">
        <v>36083.30859375</v>
      </c>
      <c r="M241" s="2">
        <v>2.2663919925689697</v>
      </c>
      <c r="N241" s="2">
        <v>328088</v>
      </c>
      <c r="O241" s="2">
        <v>0</v>
      </c>
      <c r="P241" s="2">
        <v>0</v>
      </c>
      <c r="T241" s="2">
        <v>12607396</v>
      </c>
      <c r="U241" s="2">
        <v>524931</v>
      </c>
      <c r="V241" s="2">
        <v>4.3445687294006348</v>
      </c>
      <c r="X241" s="2">
        <v>61.710910797119141</v>
      </c>
      <c r="Z241" s="2">
        <v>34.473041534423828</v>
      </c>
      <c r="AA241" s="2">
        <v>36571753</v>
      </c>
      <c r="AB241" s="2">
        <v>20429768</v>
      </c>
    </row>
    <row r="242" spans="1:28" x14ac:dyDescent="0.25">
      <c r="A242" s="2">
        <v>41001</v>
      </c>
      <c r="B242" s="2">
        <v>116191203</v>
      </c>
      <c r="C242" s="2" t="s">
        <v>1354</v>
      </c>
      <c r="D242" s="2">
        <v>2019</v>
      </c>
      <c r="E242" s="2" t="s">
        <v>662</v>
      </c>
      <c r="F242" s="2">
        <v>41</v>
      </c>
      <c r="G242" s="2">
        <v>1</v>
      </c>
      <c r="H242" s="2">
        <v>5857731</v>
      </c>
      <c r="K242" s="2">
        <v>993320.31</v>
      </c>
      <c r="N242" s="2">
        <v>234078</v>
      </c>
      <c r="T242" s="2">
        <v>7085129.5</v>
      </c>
      <c r="W242" s="2">
        <v>10560835.65</v>
      </c>
      <c r="X242" s="2">
        <v>67.088722229003906</v>
      </c>
      <c r="Y242" s="2">
        <v>26580677.109999999</v>
      </c>
      <c r="Z242" s="2">
        <v>26.655187606811523</v>
      </c>
    </row>
    <row r="243" spans="1:28" x14ac:dyDescent="0.25">
      <c r="A243" s="2">
        <v>41002</v>
      </c>
      <c r="B243" s="2">
        <v>116191203</v>
      </c>
      <c r="C243" s="2" t="s">
        <v>1354</v>
      </c>
      <c r="D243" s="2">
        <v>2020</v>
      </c>
      <c r="E243" s="2" t="s">
        <v>662</v>
      </c>
      <c r="F243" s="2">
        <v>41</v>
      </c>
      <c r="G243" s="2">
        <v>2</v>
      </c>
      <c r="H243" s="2">
        <v>6004342.5</v>
      </c>
      <c r="I243" s="2">
        <v>146611.5</v>
      </c>
      <c r="J243" s="2">
        <v>2.5028717517852783</v>
      </c>
      <c r="K243" s="2">
        <v>1016311.81</v>
      </c>
      <c r="L243" s="2">
        <v>22991.5</v>
      </c>
      <c r="M243" s="2">
        <v>2.3146109580993652</v>
      </c>
      <c r="N243" s="2">
        <v>234078</v>
      </c>
      <c r="O243" s="2">
        <v>0</v>
      </c>
      <c r="P243" s="2">
        <v>0</v>
      </c>
      <c r="T243" s="2">
        <v>7254732.5</v>
      </c>
      <c r="U243" s="2">
        <v>169603</v>
      </c>
      <c r="V243" s="2">
        <v>2.3937883377075195</v>
      </c>
      <c r="W243" s="2">
        <v>10700992.300000001</v>
      </c>
      <c r="X243" s="2">
        <v>67.794952392578125</v>
      </c>
      <c r="Y243" s="2">
        <v>26842520.420000002</v>
      </c>
      <c r="Z243" s="2">
        <v>27.027017593383789</v>
      </c>
    </row>
    <row r="244" spans="1:28" x14ac:dyDescent="0.25">
      <c r="A244" s="2">
        <v>41003</v>
      </c>
      <c r="B244" s="2">
        <v>116191203</v>
      </c>
      <c r="C244" s="2" t="s">
        <v>1354</v>
      </c>
      <c r="D244" s="2">
        <v>2021</v>
      </c>
      <c r="E244" s="2" t="s">
        <v>662</v>
      </c>
      <c r="F244" s="2">
        <v>41</v>
      </c>
      <c r="G244" s="2">
        <v>3</v>
      </c>
      <c r="H244" s="2">
        <v>6004336</v>
      </c>
      <c r="I244" s="2">
        <v>-6.5</v>
      </c>
      <c r="J244" s="2">
        <v>-1.0825498611666262E-4</v>
      </c>
      <c r="K244" s="2">
        <v>1016288.62</v>
      </c>
      <c r="L244" s="2">
        <v>-23.190000534057617</v>
      </c>
      <c r="M244" s="2">
        <v>-2.2817801218479872E-3</v>
      </c>
      <c r="N244" s="2">
        <v>234078</v>
      </c>
      <c r="O244" s="2">
        <v>0</v>
      </c>
      <c r="P244" s="2">
        <v>0</v>
      </c>
      <c r="T244" s="2">
        <v>7254702.5</v>
      </c>
      <c r="U244" s="2">
        <v>-30</v>
      </c>
      <c r="V244" s="2">
        <v>-4.1352317202836275E-4</v>
      </c>
      <c r="W244" s="2">
        <v>11333053.120000001</v>
      </c>
      <c r="X244" s="2">
        <v>64.013664245605469</v>
      </c>
      <c r="Y244" s="2">
        <v>29636681.810000002</v>
      </c>
      <c r="Z244" s="2">
        <v>24.478794097900391</v>
      </c>
    </row>
    <row r="245" spans="1:28" x14ac:dyDescent="0.25">
      <c r="A245" s="2">
        <v>41004</v>
      </c>
      <c r="B245" s="2">
        <v>116191203</v>
      </c>
      <c r="C245" s="2" t="s">
        <v>1354</v>
      </c>
      <c r="D245" s="2">
        <v>2022</v>
      </c>
      <c r="E245" s="2" t="s">
        <v>662</v>
      </c>
      <c r="F245" s="2">
        <v>41</v>
      </c>
      <c r="G245" s="2">
        <v>4</v>
      </c>
      <c r="H245" s="2">
        <v>6285729.5</v>
      </c>
      <c r="I245" s="2">
        <v>281393.5</v>
      </c>
      <c r="J245" s="2">
        <v>4.6865048408508301</v>
      </c>
      <c r="K245" s="2">
        <v>999593.43</v>
      </c>
      <c r="L245" s="2">
        <v>-16695.189453125</v>
      </c>
      <c r="M245" s="2">
        <v>-1.6427607536315918</v>
      </c>
      <c r="N245" s="2">
        <v>234078</v>
      </c>
      <c r="O245" s="2">
        <v>0</v>
      </c>
      <c r="P245" s="2">
        <v>0</v>
      </c>
      <c r="T245" s="2">
        <v>7519401</v>
      </c>
      <c r="U245" s="2">
        <v>264698.5</v>
      </c>
      <c r="V245" s="2">
        <v>3.6486473083496094</v>
      </c>
      <c r="W245" s="2">
        <v>11244441.99</v>
      </c>
      <c r="X245" s="2">
        <v>66.872154235839844</v>
      </c>
      <c r="Y245" s="2">
        <v>28653033.430000003</v>
      </c>
      <c r="Z245" s="2">
        <v>26.242948532104492</v>
      </c>
    </row>
    <row r="246" spans="1:28" x14ac:dyDescent="0.25">
      <c r="A246" s="2">
        <v>41005</v>
      </c>
      <c r="B246" s="2">
        <v>116191203</v>
      </c>
      <c r="C246" s="2" t="s">
        <v>1354</v>
      </c>
      <c r="D246" s="2">
        <v>2023</v>
      </c>
      <c r="E246" s="2" t="s">
        <v>662</v>
      </c>
      <c r="F246" s="2">
        <v>41</v>
      </c>
      <c r="G246" s="2">
        <v>5</v>
      </c>
      <c r="H246" s="2">
        <v>6635440.3700000001</v>
      </c>
      <c r="I246" s="2">
        <v>349710.875</v>
      </c>
      <c r="J246" s="2">
        <v>5.5635685920715332</v>
      </c>
      <c r="K246" s="2">
        <v>1088400.81</v>
      </c>
      <c r="L246" s="2">
        <v>88807.3828125</v>
      </c>
      <c r="M246" s="2">
        <v>8.8843498229980469</v>
      </c>
      <c r="N246" s="2">
        <v>234078</v>
      </c>
      <c r="O246" s="2">
        <v>0</v>
      </c>
      <c r="P246" s="2">
        <v>0</v>
      </c>
      <c r="T246" s="2">
        <v>7957919.5</v>
      </c>
      <c r="U246" s="2">
        <v>438518.5</v>
      </c>
      <c r="V246" s="2">
        <v>5.8318276405334473</v>
      </c>
      <c r="X246" s="2">
        <v>70.810111999511719</v>
      </c>
      <c r="Z246" s="2">
        <v>26.52728271484375</v>
      </c>
      <c r="AA246" s="2">
        <v>29998999</v>
      </c>
      <c r="AB246" s="2">
        <v>11238394</v>
      </c>
    </row>
    <row r="247" spans="1:28" x14ac:dyDescent="0.25">
      <c r="A247" s="2">
        <v>41006</v>
      </c>
      <c r="B247" s="2">
        <v>116191203</v>
      </c>
      <c r="C247" s="2" t="s">
        <v>1354</v>
      </c>
      <c r="D247" s="2">
        <v>2024</v>
      </c>
      <c r="E247" s="2" t="s">
        <v>662</v>
      </c>
      <c r="F247" s="2">
        <v>41</v>
      </c>
      <c r="G247" s="2">
        <v>6</v>
      </c>
      <c r="H247" s="2">
        <v>7730339</v>
      </c>
      <c r="I247" s="2">
        <v>1094898.625</v>
      </c>
      <c r="J247" s="2">
        <v>16.500768661499023</v>
      </c>
      <c r="K247" s="2">
        <v>1116141</v>
      </c>
      <c r="L247" s="2">
        <v>27740.189453125</v>
      </c>
      <c r="M247" s="2">
        <v>2.548710823059082</v>
      </c>
      <c r="N247" s="2">
        <v>234078</v>
      </c>
      <c r="O247" s="2">
        <v>0</v>
      </c>
      <c r="P247" s="2">
        <v>0</v>
      </c>
      <c r="Q247" s="2">
        <v>3261</v>
      </c>
      <c r="T247" s="2">
        <v>9083819</v>
      </c>
      <c r="U247" s="2">
        <v>1125899.5</v>
      </c>
      <c r="V247" s="2">
        <v>14.148163795471191</v>
      </c>
      <c r="X247" s="2">
        <v>76.671180725097656</v>
      </c>
      <c r="Z247" s="2">
        <v>28.712650299072266</v>
      </c>
      <c r="AA247" s="2">
        <v>31636992</v>
      </c>
      <c r="AB247" s="2">
        <v>11847762</v>
      </c>
    </row>
    <row r="248" spans="1:28" x14ac:dyDescent="0.25">
      <c r="A248" s="2">
        <v>42001</v>
      </c>
      <c r="B248" s="2">
        <v>129540803</v>
      </c>
      <c r="C248" s="2" t="s">
        <v>1355</v>
      </c>
      <c r="D248" s="2">
        <v>2019</v>
      </c>
      <c r="E248" s="2" t="s">
        <v>662</v>
      </c>
      <c r="F248" s="2">
        <v>42</v>
      </c>
      <c r="G248" s="2">
        <v>1</v>
      </c>
      <c r="H248" s="2">
        <v>8144012.5</v>
      </c>
      <c r="K248" s="2">
        <v>1618385.24</v>
      </c>
      <c r="N248" s="2">
        <v>354683</v>
      </c>
      <c r="T248" s="2">
        <v>10117081</v>
      </c>
      <c r="W248" s="2">
        <v>17418691.210000001</v>
      </c>
      <c r="X248" s="2">
        <v>58.081752777099609</v>
      </c>
      <c r="Y248" s="2">
        <v>43390901.520000003</v>
      </c>
      <c r="Z248" s="2">
        <v>23.316135406494141</v>
      </c>
    </row>
    <row r="249" spans="1:28" x14ac:dyDescent="0.25">
      <c r="A249" s="2">
        <v>42002</v>
      </c>
      <c r="B249" s="2">
        <v>129540803</v>
      </c>
      <c r="C249" s="2" t="s">
        <v>1355</v>
      </c>
      <c r="D249" s="2">
        <v>2020</v>
      </c>
      <c r="E249" s="2" t="s">
        <v>662</v>
      </c>
      <c r="F249" s="2">
        <v>42</v>
      </c>
      <c r="G249" s="2">
        <v>2</v>
      </c>
      <c r="H249" s="2">
        <v>8291982.5</v>
      </c>
      <c r="I249" s="2">
        <v>147970</v>
      </c>
      <c r="J249" s="2">
        <v>1.8169176578521729</v>
      </c>
      <c r="K249" s="2">
        <v>1659178.78</v>
      </c>
      <c r="L249" s="2">
        <v>40793.5390625</v>
      </c>
      <c r="M249" s="2">
        <v>2.520632266998291</v>
      </c>
      <c r="N249" s="2">
        <v>354683</v>
      </c>
      <c r="O249" s="2">
        <v>0</v>
      </c>
      <c r="P249" s="2">
        <v>0</v>
      </c>
      <c r="T249" s="2">
        <v>10305844</v>
      </c>
      <c r="U249" s="2">
        <v>188763</v>
      </c>
      <c r="V249" s="2">
        <v>1.8657852411270142</v>
      </c>
      <c r="W249" s="2">
        <v>17449252.59</v>
      </c>
      <c r="X249" s="2">
        <v>59.061809539794922</v>
      </c>
      <c r="Y249" s="2">
        <v>54607104.270000003</v>
      </c>
      <c r="Z249" s="2">
        <v>18.872716903686523</v>
      </c>
    </row>
    <row r="250" spans="1:28" x14ac:dyDescent="0.25">
      <c r="A250" s="2">
        <v>42003</v>
      </c>
      <c r="B250" s="2">
        <v>129540803</v>
      </c>
      <c r="C250" s="2" t="s">
        <v>1355</v>
      </c>
      <c r="D250" s="2">
        <v>2021</v>
      </c>
      <c r="E250" s="2" t="s">
        <v>662</v>
      </c>
      <c r="F250" s="2">
        <v>42</v>
      </c>
      <c r="G250" s="2">
        <v>3</v>
      </c>
      <c r="H250" s="2">
        <v>8291977</v>
      </c>
      <c r="I250" s="2">
        <v>-5.5</v>
      </c>
      <c r="J250" s="2">
        <v>-6.6329128458164632E-5</v>
      </c>
      <c r="K250" s="2">
        <v>1659124.85</v>
      </c>
      <c r="L250" s="2">
        <v>-53.930000305175781</v>
      </c>
      <c r="M250" s="2">
        <v>-3.2504030968993902E-3</v>
      </c>
      <c r="N250" s="2">
        <v>354683</v>
      </c>
      <c r="O250" s="2">
        <v>0</v>
      </c>
      <c r="P250" s="2">
        <v>0</v>
      </c>
      <c r="T250" s="2">
        <v>10305785</v>
      </c>
      <c r="U250" s="2">
        <v>-59</v>
      </c>
      <c r="V250" s="2">
        <v>-5.7249073870480061E-4</v>
      </c>
      <c r="W250" s="2">
        <v>17908605.579999998</v>
      </c>
      <c r="X250" s="2">
        <v>57.546550750732422</v>
      </c>
      <c r="Y250" s="2">
        <v>54526042.420000002</v>
      </c>
      <c r="Z250" s="2">
        <v>18.900665283203125</v>
      </c>
    </row>
    <row r="251" spans="1:28" x14ac:dyDescent="0.25">
      <c r="A251" s="2">
        <v>42004</v>
      </c>
      <c r="B251" s="2">
        <v>129540803</v>
      </c>
      <c r="C251" s="2" t="s">
        <v>1355</v>
      </c>
      <c r="D251" s="2">
        <v>2022</v>
      </c>
      <c r="E251" s="2" t="s">
        <v>662</v>
      </c>
      <c r="F251" s="2">
        <v>42</v>
      </c>
      <c r="G251" s="2">
        <v>4</v>
      </c>
      <c r="H251" s="2">
        <v>8446778</v>
      </c>
      <c r="I251" s="2">
        <v>154801</v>
      </c>
      <c r="J251" s="2">
        <v>1.8668768405914307</v>
      </c>
      <c r="K251" s="2">
        <v>1520703.62</v>
      </c>
      <c r="L251" s="2">
        <v>-138421.234375</v>
      </c>
      <c r="M251" s="2">
        <v>-8.3430271148681641</v>
      </c>
      <c r="N251" s="2">
        <v>354683</v>
      </c>
      <c r="O251" s="2">
        <v>0</v>
      </c>
      <c r="P251" s="2">
        <v>0</v>
      </c>
      <c r="T251" s="2">
        <v>10322165</v>
      </c>
      <c r="U251" s="2">
        <v>16380</v>
      </c>
      <c r="V251" s="2">
        <v>0.15893985331058502</v>
      </c>
      <c r="W251" s="2">
        <v>17579673.920000002</v>
      </c>
      <c r="X251" s="2">
        <v>58.716476440429688</v>
      </c>
      <c r="Y251" s="2">
        <v>53768000.740000002</v>
      </c>
      <c r="Z251" s="2">
        <v>19.197599411010742</v>
      </c>
    </row>
    <row r="252" spans="1:28" x14ac:dyDescent="0.25">
      <c r="A252" s="2">
        <v>42005</v>
      </c>
      <c r="B252" s="2">
        <v>129540803</v>
      </c>
      <c r="C252" s="2" t="s">
        <v>1355</v>
      </c>
      <c r="D252" s="2">
        <v>2023</v>
      </c>
      <c r="E252" s="2" t="s">
        <v>662</v>
      </c>
      <c r="F252" s="2">
        <v>42</v>
      </c>
      <c r="G252" s="2">
        <v>5</v>
      </c>
      <c r="H252" s="2">
        <v>9166172.1500000004</v>
      </c>
      <c r="I252" s="2">
        <v>719394.125</v>
      </c>
      <c r="J252" s="2">
        <v>8.5167875289916992</v>
      </c>
      <c r="K252" s="2">
        <v>1776508.1</v>
      </c>
      <c r="L252" s="2">
        <v>255804.484375</v>
      </c>
      <c r="M252" s="2">
        <v>16.821455001831055</v>
      </c>
      <c r="N252" s="2">
        <v>354683</v>
      </c>
      <c r="O252" s="2">
        <v>0</v>
      </c>
      <c r="P252" s="2">
        <v>0</v>
      </c>
      <c r="T252" s="2">
        <v>11297363</v>
      </c>
      <c r="U252" s="2">
        <v>975198</v>
      </c>
      <c r="V252" s="2">
        <v>9.4476108551025391</v>
      </c>
      <c r="X252" s="2">
        <v>59.075328826904297</v>
      </c>
      <c r="Z252" s="2">
        <v>24.056966781616211</v>
      </c>
      <c r="AA252" s="2">
        <v>46960879</v>
      </c>
      <c r="AB252" s="2">
        <v>19123656</v>
      </c>
    </row>
    <row r="253" spans="1:28" x14ac:dyDescent="0.25">
      <c r="A253" s="2">
        <v>42006</v>
      </c>
      <c r="B253" s="2">
        <v>129540803</v>
      </c>
      <c r="C253" s="2" t="s">
        <v>1355</v>
      </c>
      <c r="D253" s="2">
        <v>2024</v>
      </c>
      <c r="E253" s="2" t="s">
        <v>662</v>
      </c>
      <c r="F253" s="2">
        <v>42</v>
      </c>
      <c r="G253" s="2">
        <v>6</v>
      </c>
      <c r="H253" s="2">
        <v>9625332</v>
      </c>
      <c r="I253" s="2">
        <v>459159.84375</v>
      </c>
      <c r="J253" s="2">
        <v>5.0092868804931641</v>
      </c>
      <c r="K253" s="2">
        <v>1864891</v>
      </c>
      <c r="L253" s="2">
        <v>88382.8984375</v>
      </c>
      <c r="M253" s="2">
        <v>4.9750914573669434</v>
      </c>
      <c r="N253" s="2">
        <v>354683</v>
      </c>
      <c r="O253" s="2">
        <v>0</v>
      </c>
      <c r="P253" s="2">
        <v>0</v>
      </c>
      <c r="T253" s="2">
        <v>11844906</v>
      </c>
      <c r="U253" s="2">
        <v>547543</v>
      </c>
      <c r="V253" s="2">
        <v>4.846644401550293</v>
      </c>
      <c r="X253" s="2">
        <v>62.409103393554688</v>
      </c>
      <c r="Z253" s="2">
        <v>25.085638046264648</v>
      </c>
      <c r="AA253" s="2">
        <v>47217877</v>
      </c>
      <c r="AB253" s="2">
        <v>18979452</v>
      </c>
    </row>
    <row r="254" spans="1:28" x14ac:dyDescent="0.25">
      <c r="A254" s="2">
        <v>43001</v>
      </c>
      <c r="B254" s="2">
        <v>119581003</v>
      </c>
      <c r="C254" s="2" t="s">
        <v>1356</v>
      </c>
      <c r="D254" s="2">
        <v>2019</v>
      </c>
      <c r="E254" s="2" t="s">
        <v>662</v>
      </c>
      <c r="F254" s="2">
        <v>43</v>
      </c>
      <c r="G254" s="2">
        <v>1</v>
      </c>
      <c r="H254" s="2">
        <v>6613789.5</v>
      </c>
      <c r="K254" s="2">
        <v>720497.7</v>
      </c>
      <c r="N254" s="2">
        <v>203272</v>
      </c>
      <c r="T254" s="2">
        <v>7537559</v>
      </c>
      <c r="W254" s="2">
        <v>11072402.48</v>
      </c>
      <c r="X254" s="2">
        <v>68.075187683105469</v>
      </c>
      <c r="Y254" s="2">
        <v>18480587.289999999</v>
      </c>
      <c r="Z254" s="2">
        <v>40.786361694335938</v>
      </c>
    </row>
    <row r="255" spans="1:28" x14ac:dyDescent="0.25">
      <c r="A255" s="2">
        <v>43002</v>
      </c>
      <c r="B255" s="2">
        <v>119581003</v>
      </c>
      <c r="C255" s="2" t="s">
        <v>1356</v>
      </c>
      <c r="D255" s="2">
        <v>2020</v>
      </c>
      <c r="E255" s="2" t="s">
        <v>662</v>
      </c>
      <c r="F255" s="2">
        <v>43</v>
      </c>
      <c r="G255" s="2">
        <v>2</v>
      </c>
      <c r="H255" s="2">
        <v>6684536</v>
      </c>
      <c r="I255" s="2">
        <v>70746.5</v>
      </c>
      <c r="J255" s="2">
        <v>1.0696817636489868</v>
      </c>
      <c r="K255" s="2">
        <v>791152.26</v>
      </c>
      <c r="L255" s="2">
        <v>70654.5625</v>
      </c>
      <c r="M255" s="2">
        <v>9.8063545227050781</v>
      </c>
      <c r="N255" s="2">
        <v>203272</v>
      </c>
      <c r="O255" s="2">
        <v>0</v>
      </c>
      <c r="P255" s="2">
        <v>0</v>
      </c>
      <c r="T255" s="2">
        <v>7678960.5</v>
      </c>
      <c r="U255" s="2">
        <v>141401.5</v>
      </c>
      <c r="V255" s="2">
        <v>1.8759588003158569</v>
      </c>
      <c r="W255" s="2">
        <v>11346540.449999999</v>
      </c>
      <c r="X255" s="2">
        <v>67.676666259765625</v>
      </c>
      <c r="Y255" s="2">
        <v>18691352.620000001</v>
      </c>
      <c r="Z255" s="2">
        <v>41.082958221435547</v>
      </c>
    </row>
    <row r="256" spans="1:28" x14ac:dyDescent="0.25">
      <c r="A256" s="2">
        <v>43003</v>
      </c>
      <c r="B256" s="2">
        <v>119581003</v>
      </c>
      <c r="C256" s="2" t="s">
        <v>1356</v>
      </c>
      <c r="D256" s="2">
        <v>2021</v>
      </c>
      <c r="E256" s="2" t="s">
        <v>662</v>
      </c>
      <c r="F256" s="2">
        <v>43</v>
      </c>
      <c r="G256" s="2">
        <v>3</v>
      </c>
      <c r="H256" s="2">
        <v>6684495.5</v>
      </c>
      <c r="I256" s="2">
        <v>-40.5</v>
      </c>
      <c r="J256" s="2">
        <v>-6.058760336600244E-4</v>
      </c>
      <c r="K256" s="2">
        <v>767146.17</v>
      </c>
      <c r="L256" s="2">
        <v>-24006.08984375</v>
      </c>
      <c r="M256" s="2">
        <v>-3.0343198776245117</v>
      </c>
      <c r="N256" s="2">
        <v>203272</v>
      </c>
      <c r="O256" s="2">
        <v>0</v>
      </c>
      <c r="P256" s="2">
        <v>0</v>
      </c>
      <c r="T256" s="2">
        <v>7654913.5</v>
      </c>
      <c r="U256" s="2">
        <v>-24047</v>
      </c>
      <c r="V256" s="2">
        <v>-0.31315436959266663</v>
      </c>
      <c r="W256" s="2">
        <v>11390729.970000001</v>
      </c>
      <c r="X256" s="2">
        <v>67.203010559082031</v>
      </c>
      <c r="Y256" s="2">
        <v>19216313.489999998</v>
      </c>
      <c r="Z256" s="2">
        <v>39.835494995117188</v>
      </c>
    </row>
    <row r="257" spans="1:28" x14ac:dyDescent="0.25">
      <c r="A257" s="2">
        <v>43004</v>
      </c>
      <c r="B257" s="2">
        <v>119581003</v>
      </c>
      <c r="C257" s="2" t="s">
        <v>1356</v>
      </c>
      <c r="D257" s="2">
        <v>2022</v>
      </c>
      <c r="E257" s="2" t="s">
        <v>662</v>
      </c>
      <c r="F257" s="2">
        <v>43</v>
      </c>
      <c r="G257" s="2">
        <v>4</v>
      </c>
      <c r="H257" s="2">
        <v>6802926</v>
      </c>
      <c r="I257" s="2">
        <v>118430.5</v>
      </c>
      <c r="J257" s="2">
        <v>1.7717193365097046</v>
      </c>
      <c r="K257" s="2">
        <v>804428.87</v>
      </c>
      <c r="L257" s="2">
        <v>37282.69921875</v>
      </c>
      <c r="M257" s="2">
        <v>4.8599214553833008</v>
      </c>
      <c r="N257" s="2">
        <v>203272</v>
      </c>
      <c r="O257" s="2">
        <v>0</v>
      </c>
      <c r="P257" s="2">
        <v>0</v>
      </c>
      <c r="T257" s="2">
        <v>7810627</v>
      </c>
      <c r="U257" s="2">
        <v>155713.5</v>
      </c>
      <c r="V257" s="2">
        <v>2.0341639518737793</v>
      </c>
      <c r="W257" s="2">
        <v>11689040.5</v>
      </c>
      <c r="X257" s="2">
        <v>66.820083618164063</v>
      </c>
      <c r="Y257" s="2">
        <v>21118796.309999999</v>
      </c>
      <c r="Z257" s="2">
        <v>36.984241485595703</v>
      </c>
    </row>
    <row r="258" spans="1:28" x14ac:dyDescent="0.25">
      <c r="A258" s="2">
        <v>43005</v>
      </c>
      <c r="B258" s="2">
        <v>119581003</v>
      </c>
      <c r="C258" s="2" t="s">
        <v>1356</v>
      </c>
      <c r="D258" s="2">
        <v>2023</v>
      </c>
      <c r="E258" s="2" t="s">
        <v>662</v>
      </c>
      <c r="F258" s="2">
        <v>43</v>
      </c>
      <c r="G258" s="2">
        <v>5</v>
      </c>
      <c r="H258" s="2">
        <v>7210277.9900000002</v>
      </c>
      <c r="I258" s="2">
        <v>407352</v>
      </c>
      <c r="J258" s="2">
        <v>5.9878940582275391</v>
      </c>
      <c r="K258" s="2">
        <v>837519.72</v>
      </c>
      <c r="L258" s="2">
        <v>33090.8515625</v>
      </c>
      <c r="M258" s="2">
        <v>4.1135830879211426</v>
      </c>
      <c r="N258" s="2">
        <v>203272</v>
      </c>
      <c r="O258" s="2">
        <v>0</v>
      </c>
      <c r="P258" s="2">
        <v>0</v>
      </c>
      <c r="T258" s="2">
        <v>8251069.5</v>
      </c>
      <c r="U258" s="2">
        <v>440442.5</v>
      </c>
      <c r="V258" s="2">
        <v>5.6390161514282227</v>
      </c>
      <c r="X258" s="2">
        <v>63.602184295654297</v>
      </c>
      <c r="Z258" s="2">
        <v>38.265983581542969</v>
      </c>
      <c r="AA258" s="2">
        <v>21562413</v>
      </c>
      <c r="AB258" s="2">
        <v>12972934</v>
      </c>
    </row>
    <row r="259" spans="1:28" x14ac:dyDescent="0.25">
      <c r="A259" s="2">
        <v>43006</v>
      </c>
      <c r="B259" s="2">
        <v>119581003</v>
      </c>
      <c r="C259" s="2" t="s">
        <v>1356</v>
      </c>
      <c r="D259" s="2">
        <v>2024</v>
      </c>
      <c r="E259" s="2" t="s">
        <v>662</v>
      </c>
      <c r="F259" s="2">
        <v>43</v>
      </c>
      <c r="G259" s="2">
        <v>6</v>
      </c>
      <c r="H259" s="2">
        <v>7715207</v>
      </c>
      <c r="I259" s="2">
        <v>504929</v>
      </c>
      <c r="J259" s="2">
        <v>7.002906322479248</v>
      </c>
      <c r="K259" s="2">
        <v>871779</v>
      </c>
      <c r="L259" s="2">
        <v>34259.28125</v>
      </c>
      <c r="M259" s="2">
        <v>4.0905637741088867</v>
      </c>
      <c r="N259" s="2">
        <v>203272</v>
      </c>
      <c r="O259" s="2">
        <v>0</v>
      </c>
      <c r="P259" s="2">
        <v>0</v>
      </c>
      <c r="T259" s="2">
        <v>8790258</v>
      </c>
      <c r="U259" s="2">
        <v>539188.5</v>
      </c>
      <c r="V259" s="2">
        <v>6.5347709655761719</v>
      </c>
      <c r="X259" s="2">
        <v>64.367996215820313</v>
      </c>
      <c r="Z259" s="2">
        <v>39.200119018554688</v>
      </c>
      <c r="AA259" s="2">
        <v>22424060</v>
      </c>
      <c r="AB259" s="2">
        <v>13656256</v>
      </c>
    </row>
    <row r="260" spans="1:28" x14ac:dyDescent="0.25">
      <c r="A260" s="2">
        <v>44001</v>
      </c>
      <c r="B260" s="2">
        <v>114060753</v>
      </c>
      <c r="C260" s="2" t="s">
        <v>1357</v>
      </c>
      <c r="D260" s="2">
        <v>2019</v>
      </c>
      <c r="E260" s="2" t="s">
        <v>662</v>
      </c>
      <c r="F260" s="2">
        <v>44</v>
      </c>
      <c r="G260" s="2">
        <v>1</v>
      </c>
      <c r="H260" s="2">
        <v>15019054</v>
      </c>
      <c r="K260" s="2">
        <v>3582681.32</v>
      </c>
      <c r="N260" s="2">
        <v>776832</v>
      </c>
      <c r="T260" s="2">
        <v>19378568</v>
      </c>
      <c r="W260" s="2">
        <v>36644456.939999998</v>
      </c>
      <c r="X260" s="2">
        <v>52.882671356201172</v>
      </c>
      <c r="Y260" s="2">
        <v>118359922.92</v>
      </c>
      <c r="Z260" s="2">
        <v>16.372575759887695</v>
      </c>
    </row>
    <row r="261" spans="1:28" x14ac:dyDescent="0.25">
      <c r="A261" s="2">
        <v>44002</v>
      </c>
      <c r="B261" s="2">
        <v>114060753</v>
      </c>
      <c r="C261" s="2" t="s">
        <v>1357</v>
      </c>
      <c r="D261" s="2">
        <v>2020</v>
      </c>
      <c r="E261" s="2" t="s">
        <v>662</v>
      </c>
      <c r="F261" s="2">
        <v>44</v>
      </c>
      <c r="G261" s="2">
        <v>2</v>
      </c>
      <c r="H261" s="2">
        <v>15326779</v>
      </c>
      <c r="I261" s="2">
        <v>307725</v>
      </c>
      <c r="J261" s="2">
        <v>2.0488972663879395</v>
      </c>
      <c r="K261" s="2">
        <v>3781478.06</v>
      </c>
      <c r="L261" s="2">
        <v>198796.734375</v>
      </c>
      <c r="M261" s="2">
        <v>5.548825740814209</v>
      </c>
      <c r="N261" s="2">
        <v>776832</v>
      </c>
      <c r="O261" s="2">
        <v>0</v>
      </c>
      <c r="P261" s="2">
        <v>0</v>
      </c>
      <c r="T261" s="2">
        <v>19885090</v>
      </c>
      <c r="U261" s="2">
        <v>506522</v>
      </c>
      <c r="V261" s="2">
        <v>2.613825798034668</v>
      </c>
      <c r="W261" s="2">
        <v>36665345.689999998</v>
      </c>
      <c r="X261" s="2">
        <v>54.234016418457031</v>
      </c>
      <c r="Y261" s="2">
        <v>121051254.72</v>
      </c>
      <c r="Z261" s="2">
        <v>16.427000045776367</v>
      </c>
    </row>
    <row r="262" spans="1:28" x14ac:dyDescent="0.25">
      <c r="A262" s="2">
        <v>44003</v>
      </c>
      <c r="B262" s="2">
        <v>114060753</v>
      </c>
      <c r="C262" s="2" t="s">
        <v>1357</v>
      </c>
      <c r="D262" s="2">
        <v>2021</v>
      </c>
      <c r="E262" s="2" t="s">
        <v>662</v>
      </c>
      <c r="F262" s="2">
        <v>44</v>
      </c>
      <c r="G262" s="2">
        <v>3</v>
      </c>
      <c r="H262" s="2">
        <v>15326766</v>
      </c>
      <c r="I262" s="2">
        <v>-13</v>
      </c>
      <c r="J262" s="2">
        <v>-8.4818864706903696E-5</v>
      </c>
      <c r="K262" s="2">
        <v>3915661.95</v>
      </c>
      <c r="L262" s="2">
        <v>134183.890625</v>
      </c>
      <c r="M262" s="2">
        <v>3.5484509468078613</v>
      </c>
      <c r="N262" s="2">
        <v>776832</v>
      </c>
      <c r="O262" s="2">
        <v>0</v>
      </c>
      <c r="P262" s="2">
        <v>0</v>
      </c>
      <c r="T262" s="2">
        <v>20019260</v>
      </c>
      <c r="U262" s="2">
        <v>134170</v>
      </c>
      <c r="V262" s="2">
        <v>0.67472666501998901</v>
      </c>
      <c r="W262" s="2">
        <v>37806806.350000001</v>
      </c>
      <c r="X262" s="2">
        <v>52.951469421386719</v>
      </c>
      <c r="Y262" s="2">
        <v>126304933.47</v>
      </c>
      <c r="Z262" s="2">
        <v>15.849943161010742</v>
      </c>
    </row>
    <row r="263" spans="1:28" x14ac:dyDescent="0.25">
      <c r="A263" s="2">
        <v>44004</v>
      </c>
      <c r="B263" s="2">
        <v>114060753</v>
      </c>
      <c r="C263" s="2" t="s">
        <v>1357</v>
      </c>
      <c r="D263" s="2">
        <v>2022</v>
      </c>
      <c r="E263" s="2" t="s">
        <v>662</v>
      </c>
      <c r="F263" s="2">
        <v>44</v>
      </c>
      <c r="G263" s="2">
        <v>4</v>
      </c>
      <c r="H263" s="2">
        <v>15811104</v>
      </c>
      <c r="I263" s="2">
        <v>484338</v>
      </c>
      <c r="J263" s="2">
        <v>3.1600794792175293</v>
      </c>
      <c r="K263" s="2">
        <v>3919446.77</v>
      </c>
      <c r="L263" s="2">
        <v>3784.820068359375</v>
      </c>
      <c r="M263" s="2">
        <v>9.6658498048782349E-2</v>
      </c>
      <c r="N263" s="2">
        <v>776832</v>
      </c>
      <c r="O263" s="2">
        <v>0</v>
      </c>
      <c r="P263" s="2">
        <v>0</v>
      </c>
      <c r="T263" s="2">
        <v>20507382</v>
      </c>
      <c r="U263" s="2">
        <v>488122</v>
      </c>
      <c r="V263" s="2">
        <v>2.4382619857788086</v>
      </c>
      <c r="W263" s="2">
        <v>36247608.849999994</v>
      </c>
      <c r="X263" s="2">
        <v>56.575820922851563</v>
      </c>
      <c r="Y263" s="2">
        <v>134283520.23999998</v>
      </c>
      <c r="Z263" s="2">
        <v>15.27170467376709</v>
      </c>
    </row>
    <row r="264" spans="1:28" x14ac:dyDescent="0.25">
      <c r="A264" s="2">
        <v>44005</v>
      </c>
      <c r="B264" s="2">
        <v>114060753</v>
      </c>
      <c r="C264" s="2" t="s">
        <v>1357</v>
      </c>
      <c r="D264" s="2">
        <v>2023</v>
      </c>
      <c r="E264" s="2" t="s">
        <v>662</v>
      </c>
      <c r="F264" s="2">
        <v>44</v>
      </c>
      <c r="G264" s="2">
        <v>5</v>
      </c>
      <c r="H264" s="2">
        <v>16950458.02</v>
      </c>
      <c r="I264" s="2">
        <v>1139354</v>
      </c>
      <c r="J264" s="2">
        <v>7.2060370445251465</v>
      </c>
      <c r="K264" s="2">
        <v>4436171.0599999996</v>
      </c>
      <c r="L264" s="2">
        <v>516724.28125</v>
      </c>
      <c r="M264" s="2">
        <v>13.183602333068848</v>
      </c>
      <c r="N264" s="2">
        <v>776832</v>
      </c>
      <c r="O264" s="2">
        <v>0</v>
      </c>
      <c r="P264" s="2">
        <v>0</v>
      </c>
      <c r="T264" s="2">
        <v>22163462</v>
      </c>
      <c r="U264" s="2">
        <v>1656080</v>
      </c>
      <c r="V264" s="2">
        <v>8.075531005859375</v>
      </c>
      <c r="X264" s="2">
        <v>55.746356964111328</v>
      </c>
      <c r="Z264" s="2">
        <v>16.509403228759766</v>
      </c>
      <c r="AA264" s="2">
        <v>134247500</v>
      </c>
      <c r="AB264" s="2">
        <v>39757688</v>
      </c>
    </row>
    <row r="265" spans="1:28" x14ac:dyDescent="0.25">
      <c r="A265" s="2">
        <v>44006</v>
      </c>
      <c r="B265" s="2">
        <v>114060753</v>
      </c>
      <c r="C265" s="2" t="s">
        <v>1357</v>
      </c>
      <c r="D265" s="2">
        <v>2024</v>
      </c>
      <c r="E265" s="2" t="s">
        <v>662</v>
      </c>
      <c r="F265" s="2">
        <v>44</v>
      </c>
      <c r="G265" s="2">
        <v>6</v>
      </c>
      <c r="H265" s="2">
        <v>18765266</v>
      </c>
      <c r="I265" s="2">
        <v>1814808</v>
      </c>
      <c r="J265" s="2">
        <v>10.706542015075684</v>
      </c>
      <c r="K265" s="2">
        <v>4699243</v>
      </c>
      <c r="L265" s="2">
        <v>263071.9375</v>
      </c>
      <c r="M265" s="2">
        <v>5.9301576614379883</v>
      </c>
      <c r="N265" s="2">
        <v>776832</v>
      </c>
      <c r="O265" s="2">
        <v>0</v>
      </c>
      <c r="P265" s="2">
        <v>0</v>
      </c>
      <c r="T265" s="2">
        <v>24241340</v>
      </c>
      <c r="U265" s="2">
        <v>2077878</v>
      </c>
      <c r="V265" s="2">
        <v>9.3752412796020508</v>
      </c>
      <c r="X265" s="2">
        <v>58.604084014892578</v>
      </c>
      <c r="Z265" s="2">
        <v>17.650627136230469</v>
      </c>
      <c r="AA265" s="2">
        <v>137339824</v>
      </c>
      <c r="AB265" s="2">
        <v>41364592</v>
      </c>
    </row>
    <row r="266" spans="1:28" x14ac:dyDescent="0.25">
      <c r="A266" s="2">
        <v>45001</v>
      </c>
      <c r="B266" s="2">
        <v>109420803</v>
      </c>
      <c r="C266" s="2" t="s">
        <v>1358</v>
      </c>
      <c r="D266" s="2">
        <v>2019</v>
      </c>
      <c r="E266" s="2" t="s">
        <v>662</v>
      </c>
      <c r="F266" s="2">
        <v>45</v>
      </c>
      <c r="G266" s="2">
        <v>1</v>
      </c>
      <c r="H266" s="2">
        <v>13310514</v>
      </c>
      <c r="K266" s="2">
        <v>1945371.22</v>
      </c>
      <c r="N266" s="2">
        <v>501516</v>
      </c>
      <c r="Q266" s="2">
        <v>212691.29</v>
      </c>
      <c r="T266" s="2">
        <v>15970092</v>
      </c>
      <c r="W266" s="2">
        <v>25664211.120000001</v>
      </c>
      <c r="X266" s="2">
        <v>62.227092742919922</v>
      </c>
      <c r="Y266" s="2">
        <v>40351562.899999999</v>
      </c>
      <c r="Z266" s="2">
        <v>39.577381134033203</v>
      </c>
    </row>
    <row r="267" spans="1:28" x14ac:dyDescent="0.25">
      <c r="A267" s="2">
        <v>45002</v>
      </c>
      <c r="B267" s="2">
        <v>109420803</v>
      </c>
      <c r="C267" s="2" t="s">
        <v>1358</v>
      </c>
      <c r="D267" s="2">
        <v>2020</v>
      </c>
      <c r="E267" s="2" t="s">
        <v>662</v>
      </c>
      <c r="F267" s="2">
        <v>45</v>
      </c>
      <c r="G267" s="2">
        <v>2</v>
      </c>
      <c r="H267" s="2">
        <v>13587389</v>
      </c>
      <c r="I267" s="2">
        <v>276875</v>
      </c>
      <c r="J267" s="2">
        <v>2.0801224708557129</v>
      </c>
      <c r="K267" s="2">
        <v>2160050.81</v>
      </c>
      <c r="L267" s="2">
        <v>214679.59375</v>
      </c>
      <c r="M267" s="2">
        <v>11.035405158996582</v>
      </c>
      <c r="N267" s="2">
        <v>501516</v>
      </c>
      <c r="O267" s="2">
        <v>0</v>
      </c>
      <c r="P267" s="2">
        <v>0</v>
      </c>
      <c r="Q267" s="2">
        <v>278225.21999999997</v>
      </c>
      <c r="R267" s="2">
        <v>65533.9296875</v>
      </c>
      <c r="S267" s="2">
        <v>30.811759948730469</v>
      </c>
      <c r="T267" s="2">
        <v>16527181</v>
      </c>
      <c r="U267" s="2">
        <v>557089</v>
      </c>
      <c r="V267" s="2">
        <v>3.4883267879486084</v>
      </c>
      <c r="W267" s="2">
        <v>26197040.970000003</v>
      </c>
      <c r="X267" s="2">
        <v>63.087966918945313</v>
      </c>
      <c r="Y267" s="2">
        <v>40655040.359999999</v>
      </c>
      <c r="Z267" s="2">
        <v>40.652229309082031</v>
      </c>
    </row>
    <row r="268" spans="1:28" x14ac:dyDescent="0.25">
      <c r="A268" s="2">
        <v>45003</v>
      </c>
      <c r="B268" s="2">
        <v>109420803</v>
      </c>
      <c r="C268" s="2" t="s">
        <v>1358</v>
      </c>
      <c r="D268" s="2">
        <v>2021</v>
      </c>
      <c r="E268" s="2" t="s">
        <v>662</v>
      </c>
      <c r="F268" s="2">
        <v>45</v>
      </c>
      <c r="G268" s="2">
        <v>3</v>
      </c>
      <c r="H268" s="2">
        <v>13587377</v>
      </c>
      <c r="I268" s="2">
        <v>-12</v>
      </c>
      <c r="J268" s="2">
        <v>-8.8317188783548772E-5</v>
      </c>
      <c r="K268" s="2">
        <v>2234715.7999999998</v>
      </c>
      <c r="L268" s="2">
        <v>74664.9921875</v>
      </c>
      <c r="M268" s="2">
        <v>3.4566311836242676</v>
      </c>
      <c r="N268" s="2">
        <v>501516</v>
      </c>
      <c r="O268" s="2">
        <v>0</v>
      </c>
      <c r="P268" s="2">
        <v>0</v>
      </c>
      <c r="Q268" s="2">
        <v>270902</v>
      </c>
      <c r="R268" s="2">
        <v>-7323.22021484375</v>
      </c>
      <c r="S268" s="2">
        <v>-2.6321194171905518</v>
      </c>
      <c r="T268" s="2">
        <v>16594511</v>
      </c>
      <c r="U268" s="2">
        <v>67330</v>
      </c>
      <c r="V268" s="2">
        <v>0.40738949179649353</v>
      </c>
      <c r="W268" s="2">
        <v>25773990.91</v>
      </c>
      <c r="X268" s="2">
        <v>64.384719848632813</v>
      </c>
      <c r="Y268" s="2">
        <v>41664130.68</v>
      </c>
      <c r="Z268" s="2">
        <v>39.829250335693359</v>
      </c>
    </row>
    <row r="269" spans="1:28" x14ac:dyDescent="0.25">
      <c r="A269" s="2">
        <v>45004</v>
      </c>
      <c r="B269" s="2">
        <v>109420803</v>
      </c>
      <c r="C269" s="2" t="s">
        <v>1358</v>
      </c>
      <c r="D269" s="2">
        <v>2022</v>
      </c>
      <c r="E269" s="2" t="s">
        <v>662</v>
      </c>
      <c r="F269" s="2">
        <v>45</v>
      </c>
      <c r="G269" s="2">
        <v>4</v>
      </c>
      <c r="H269" s="2">
        <v>13942888</v>
      </c>
      <c r="I269" s="2">
        <v>355511</v>
      </c>
      <c r="J269" s="2">
        <v>2.6164798736572266</v>
      </c>
      <c r="K269" s="2">
        <v>2220963.48</v>
      </c>
      <c r="L269" s="2">
        <v>-13752.3203125</v>
      </c>
      <c r="M269" s="2">
        <v>-0.61539459228515625</v>
      </c>
      <c r="N269" s="2">
        <v>501516</v>
      </c>
      <c r="O269" s="2">
        <v>0</v>
      </c>
      <c r="P269" s="2">
        <v>0</v>
      </c>
      <c r="Q269" s="2">
        <v>270324</v>
      </c>
      <c r="R269" s="2">
        <v>-578</v>
      </c>
      <c r="S269" s="2">
        <v>-0.21336129307746887</v>
      </c>
      <c r="T269" s="2">
        <v>16935692</v>
      </c>
      <c r="U269" s="2">
        <v>341181</v>
      </c>
      <c r="V269" s="2">
        <v>2.0559871196746826</v>
      </c>
      <c r="W269" s="2">
        <v>26184026.079999998</v>
      </c>
      <c r="X269" s="2">
        <v>64.679481506347656</v>
      </c>
      <c r="Y269" s="2">
        <v>48687530.860000007</v>
      </c>
      <c r="Z269" s="2">
        <v>34.784454345703125</v>
      </c>
    </row>
    <row r="270" spans="1:28" x14ac:dyDescent="0.25">
      <c r="A270" s="2">
        <v>45005</v>
      </c>
      <c r="B270" s="2">
        <v>109420803</v>
      </c>
      <c r="C270" s="2" t="s">
        <v>1358</v>
      </c>
      <c r="D270" s="2">
        <v>2023</v>
      </c>
      <c r="E270" s="2" t="s">
        <v>662</v>
      </c>
      <c r="F270" s="2">
        <v>45</v>
      </c>
      <c r="G270" s="2">
        <v>5</v>
      </c>
      <c r="H270" s="2">
        <v>15157606.140000001</v>
      </c>
      <c r="I270" s="2">
        <v>1214718.125</v>
      </c>
      <c r="J270" s="2">
        <v>8.7120981216430664</v>
      </c>
      <c r="K270" s="2">
        <v>2367305.2799999998</v>
      </c>
      <c r="L270" s="2">
        <v>146341.796875</v>
      </c>
      <c r="M270" s="2">
        <v>6.5891132354736328</v>
      </c>
      <c r="N270" s="2">
        <v>501516</v>
      </c>
      <c r="O270" s="2">
        <v>0</v>
      </c>
      <c r="P270" s="2">
        <v>0</v>
      </c>
      <c r="Q270" s="2">
        <v>293076</v>
      </c>
      <c r="R270" s="2">
        <v>22752</v>
      </c>
      <c r="S270" s="2">
        <v>8.4165668487548828</v>
      </c>
      <c r="T270" s="2">
        <v>18319504</v>
      </c>
      <c r="U270" s="2">
        <v>1383812</v>
      </c>
      <c r="V270" s="2">
        <v>8.1709794998168945</v>
      </c>
      <c r="X270" s="2">
        <v>65.559188842773438</v>
      </c>
      <c r="Z270" s="2">
        <v>34.716423034667969</v>
      </c>
      <c r="AA270" s="2">
        <v>52768986</v>
      </c>
      <c r="AB270" s="2">
        <v>27943458</v>
      </c>
    </row>
    <row r="271" spans="1:28" x14ac:dyDescent="0.25">
      <c r="A271" s="2">
        <v>45006</v>
      </c>
      <c r="B271" s="2">
        <v>109420803</v>
      </c>
      <c r="C271" s="2" t="s">
        <v>1358</v>
      </c>
      <c r="D271" s="2">
        <v>2024</v>
      </c>
      <c r="E271" s="2" t="s">
        <v>662</v>
      </c>
      <c r="F271" s="2">
        <v>45</v>
      </c>
      <c r="G271" s="2">
        <v>6</v>
      </c>
      <c r="H271" s="2">
        <v>15872904</v>
      </c>
      <c r="I271" s="2">
        <v>715297.875</v>
      </c>
      <c r="J271" s="2">
        <v>4.7190690040588379</v>
      </c>
      <c r="K271" s="2">
        <v>2491972</v>
      </c>
      <c r="L271" s="2">
        <v>124666.71875</v>
      </c>
      <c r="M271" s="2">
        <v>5.2661867141723633</v>
      </c>
      <c r="N271" s="2">
        <v>501516</v>
      </c>
      <c r="O271" s="2">
        <v>0</v>
      </c>
      <c r="P271" s="2">
        <v>0</v>
      </c>
      <c r="Q271" s="2">
        <v>316059</v>
      </c>
      <c r="R271" s="2">
        <v>22983</v>
      </c>
      <c r="S271" s="2">
        <v>7.8419933319091797</v>
      </c>
      <c r="T271" s="2">
        <v>19182452</v>
      </c>
      <c r="U271" s="2">
        <v>862948</v>
      </c>
      <c r="V271" s="2">
        <v>4.7105422019958496</v>
      </c>
      <c r="X271" s="2">
        <v>65.656051635742188</v>
      </c>
      <c r="Z271" s="2">
        <v>41.078067779541016</v>
      </c>
      <c r="AA271" s="2">
        <v>46697552</v>
      </c>
      <c r="AB271" s="2">
        <v>29216578</v>
      </c>
    </row>
    <row r="272" spans="1:28" x14ac:dyDescent="0.25">
      <c r="A272" s="2">
        <v>46001</v>
      </c>
      <c r="B272" s="2">
        <v>114060853</v>
      </c>
      <c r="C272" s="2" t="s">
        <v>1359</v>
      </c>
      <c r="D272" s="2">
        <v>2019</v>
      </c>
      <c r="E272" s="2" t="s">
        <v>662</v>
      </c>
      <c r="F272" s="2">
        <v>46</v>
      </c>
      <c r="G272" s="2">
        <v>1</v>
      </c>
      <c r="H272" s="2">
        <v>4185974.5</v>
      </c>
      <c r="K272" s="2">
        <v>1069073.76</v>
      </c>
      <c r="N272" s="2">
        <v>205220</v>
      </c>
      <c r="T272" s="2">
        <v>5460268.5</v>
      </c>
      <c r="W272" s="2">
        <v>9561502.4299999978</v>
      </c>
      <c r="X272" s="2">
        <v>57.106803894042969</v>
      </c>
      <c r="Y272" s="2">
        <v>31731700.43</v>
      </c>
      <c r="Z272" s="2">
        <v>17.207612991333008</v>
      </c>
    </row>
    <row r="273" spans="1:28" x14ac:dyDescent="0.25">
      <c r="A273" s="2">
        <v>46002</v>
      </c>
      <c r="B273" s="2">
        <v>114060853</v>
      </c>
      <c r="C273" s="2" t="s">
        <v>1359</v>
      </c>
      <c r="D273" s="2">
        <v>2020</v>
      </c>
      <c r="E273" s="2" t="s">
        <v>662</v>
      </c>
      <c r="F273" s="2">
        <v>46</v>
      </c>
      <c r="G273" s="2">
        <v>2</v>
      </c>
      <c r="H273" s="2">
        <v>4236084.5</v>
      </c>
      <c r="I273" s="2">
        <v>50110</v>
      </c>
      <c r="J273" s="2">
        <v>1.1970927715301514</v>
      </c>
      <c r="K273" s="2">
        <v>1107553.23</v>
      </c>
      <c r="L273" s="2">
        <v>38479.46875</v>
      </c>
      <c r="M273" s="2">
        <v>3.5993278026580811</v>
      </c>
      <c r="N273" s="2">
        <v>205220</v>
      </c>
      <c r="O273" s="2">
        <v>0</v>
      </c>
      <c r="P273" s="2">
        <v>0</v>
      </c>
      <c r="T273" s="2">
        <v>5548857.5</v>
      </c>
      <c r="U273" s="2">
        <v>88589</v>
      </c>
      <c r="V273" s="2">
        <v>1.622429370880127</v>
      </c>
      <c r="W273" s="2">
        <v>10456333.41</v>
      </c>
      <c r="X273" s="2">
        <v>53.066951751708984</v>
      </c>
      <c r="Y273" s="2">
        <v>32589061.080000002</v>
      </c>
      <c r="Z273" s="2">
        <v>17.026748657226563</v>
      </c>
    </row>
    <row r="274" spans="1:28" x14ac:dyDescent="0.25">
      <c r="A274" s="2">
        <v>46003</v>
      </c>
      <c r="B274" s="2">
        <v>114060853</v>
      </c>
      <c r="C274" s="2" t="s">
        <v>1359</v>
      </c>
      <c r="D274" s="2">
        <v>2021</v>
      </c>
      <c r="E274" s="2" t="s">
        <v>662</v>
      </c>
      <c r="F274" s="2">
        <v>46</v>
      </c>
      <c r="G274" s="2">
        <v>3</v>
      </c>
      <c r="H274" s="2">
        <v>4236081</v>
      </c>
      <c r="I274" s="2">
        <v>-3.5</v>
      </c>
      <c r="J274" s="2">
        <v>-8.2623468188103288E-5</v>
      </c>
      <c r="K274" s="2">
        <v>1107522.0900000001</v>
      </c>
      <c r="L274" s="2">
        <v>-31.139999389648438</v>
      </c>
      <c r="M274" s="2">
        <v>-2.8116030152887106E-3</v>
      </c>
      <c r="N274" s="2">
        <v>205220</v>
      </c>
      <c r="O274" s="2">
        <v>0</v>
      </c>
      <c r="P274" s="2">
        <v>0</v>
      </c>
      <c r="T274" s="2">
        <v>5548823</v>
      </c>
      <c r="U274" s="2">
        <v>-34.5</v>
      </c>
      <c r="V274" s="2">
        <v>-6.2174961203709245E-4</v>
      </c>
      <c r="W274" s="2">
        <v>10047833.320000002</v>
      </c>
      <c r="X274" s="2">
        <v>55.224075317382813</v>
      </c>
      <c r="Y274" s="2">
        <v>32943861.379999999</v>
      </c>
      <c r="Z274" s="2">
        <v>16.843269348144531</v>
      </c>
    </row>
    <row r="275" spans="1:28" x14ac:dyDescent="0.25">
      <c r="A275" s="2">
        <v>46004</v>
      </c>
      <c r="B275" s="2">
        <v>114060853</v>
      </c>
      <c r="C275" s="2" t="s">
        <v>1359</v>
      </c>
      <c r="D275" s="2">
        <v>2022</v>
      </c>
      <c r="E275" s="2" t="s">
        <v>662</v>
      </c>
      <c r="F275" s="2">
        <v>46</v>
      </c>
      <c r="G275" s="2">
        <v>4</v>
      </c>
      <c r="H275" s="2">
        <v>4432860.5</v>
      </c>
      <c r="I275" s="2">
        <v>196779.5</v>
      </c>
      <c r="J275" s="2">
        <v>4.6453194618225098</v>
      </c>
      <c r="K275" s="2">
        <v>1169859.47</v>
      </c>
      <c r="L275" s="2">
        <v>62337.37890625</v>
      </c>
      <c r="M275" s="2">
        <v>5.6285452842712402</v>
      </c>
      <c r="N275" s="2">
        <v>205220</v>
      </c>
      <c r="O275" s="2">
        <v>0</v>
      </c>
      <c r="P275" s="2">
        <v>0</v>
      </c>
      <c r="Q275" s="2">
        <v>200000</v>
      </c>
      <c r="T275" s="2">
        <v>6007940</v>
      </c>
      <c r="U275" s="2">
        <v>459117</v>
      </c>
      <c r="V275" s="2">
        <v>8.2741327285766602</v>
      </c>
      <c r="W275" s="2">
        <v>10433298.4</v>
      </c>
      <c r="X275" s="2">
        <v>57.584281921386719</v>
      </c>
      <c r="Y275" s="2">
        <v>35432318.209999993</v>
      </c>
      <c r="Z275" s="2">
        <v>16.95610237121582</v>
      </c>
    </row>
    <row r="276" spans="1:28" x14ac:dyDescent="0.25">
      <c r="A276" s="2">
        <v>46005</v>
      </c>
      <c r="B276" s="2">
        <v>114060853</v>
      </c>
      <c r="C276" s="2" t="s">
        <v>1359</v>
      </c>
      <c r="D276" s="2">
        <v>2023</v>
      </c>
      <c r="E276" s="2" t="s">
        <v>662</v>
      </c>
      <c r="F276" s="2">
        <v>46</v>
      </c>
      <c r="G276" s="2">
        <v>5</v>
      </c>
      <c r="H276" s="2">
        <v>4644172.5599999996</v>
      </c>
      <c r="I276" s="2">
        <v>211312.0625</v>
      </c>
      <c r="J276" s="2">
        <v>4.7669458389282227</v>
      </c>
      <c r="K276" s="2">
        <v>1253815.08</v>
      </c>
      <c r="L276" s="2">
        <v>83955.609375</v>
      </c>
      <c r="M276" s="2">
        <v>7.1765551567077637</v>
      </c>
      <c r="N276" s="2">
        <v>205220</v>
      </c>
      <c r="O276" s="2">
        <v>0</v>
      </c>
      <c r="P276" s="2">
        <v>0</v>
      </c>
      <c r="T276" s="2">
        <v>6103207.5</v>
      </c>
      <c r="U276" s="2">
        <v>95267.5</v>
      </c>
      <c r="V276" s="2">
        <v>1.5856932401657104</v>
      </c>
      <c r="X276" s="2">
        <v>57.911693572998047</v>
      </c>
      <c r="Z276" s="2">
        <v>17.245082855224609</v>
      </c>
      <c r="AA276" s="2">
        <v>35391001</v>
      </c>
      <c r="AB276" s="2">
        <v>10538817</v>
      </c>
    </row>
    <row r="277" spans="1:28" x14ac:dyDescent="0.25">
      <c r="A277" s="2">
        <v>46006</v>
      </c>
      <c r="B277" s="2">
        <v>114060853</v>
      </c>
      <c r="C277" s="2" t="s">
        <v>1359</v>
      </c>
      <c r="D277" s="2">
        <v>2024</v>
      </c>
      <c r="E277" s="2" t="s">
        <v>662</v>
      </c>
      <c r="F277" s="2">
        <v>46</v>
      </c>
      <c r="G277" s="2">
        <v>6</v>
      </c>
      <c r="H277" s="2">
        <v>4837594</v>
      </c>
      <c r="I277" s="2">
        <v>193421.4375</v>
      </c>
      <c r="J277" s="2">
        <v>4.1648201942443848</v>
      </c>
      <c r="K277" s="2">
        <v>1302310</v>
      </c>
      <c r="L277" s="2">
        <v>48494.921875</v>
      </c>
      <c r="M277" s="2">
        <v>3.8677887916564941</v>
      </c>
      <c r="N277" s="2">
        <v>205220</v>
      </c>
      <c r="O277" s="2">
        <v>0</v>
      </c>
      <c r="P277" s="2">
        <v>0</v>
      </c>
      <c r="T277" s="2">
        <v>6345124</v>
      </c>
      <c r="U277" s="2">
        <v>241916.5</v>
      </c>
      <c r="V277" s="2">
        <v>3.9637601375579834</v>
      </c>
      <c r="X277" s="2">
        <v>57.141941070556641</v>
      </c>
      <c r="Z277" s="2">
        <v>17.776163101196289</v>
      </c>
      <c r="AA277" s="2">
        <v>35694565</v>
      </c>
      <c r="AB277" s="2">
        <v>11104145</v>
      </c>
    </row>
    <row r="278" spans="1:28" x14ac:dyDescent="0.25">
      <c r="A278" s="2">
        <v>47001</v>
      </c>
      <c r="B278" s="2">
        <v>103021453</v>
      </c>
      <c r="C278" s="2" t="s">
        <v>1360</v>
      </c>
      <c r="D278" s="2">
        <v>2019</v>
      </c>
      <c r="E278" s="2" t="s">
        <v>662</v>
      </c>
      <c r="F278" s="2">
        <v>47</v>
      </c>
      <c r="G278" s="2">
        <v>1</v>
      </c>
      <c r="H278" s="2">
        <v>4974687.5</v>
      </c>
      <c r="K278" s="2">
        <v>885799.87</v>
      </c>
      <c r="N278" s="2">
        <v>218768</v>
      </c>
      <c r="T278" s="2">
        <v>6079255.5</v>
      </c>
      <c r="W278" s="2">
        <v>9814507.8400000017</v>
      </c>
      <c r="X278" s="2">
        <v>61.941520690917969</v>
      </c>
      <c r="Y278" s="2">
        <v>23169894.410000004</v>
      </c>
      <c r="Z278" s="2">
        <v>26.237735748291016</v>
      </c>
    </row>
    <row r="279" spans="1:28" x14ac:dyDescent="0.25">
      <c r="A279" s="2">
        <v>47002</v>
      </c>
      <c r="B279" s="2">
        <v>103021453</v>
      </c>
      <c r="C279" s="2" t="s">
        <v>1360</v>
      </c>
      <c r="D279" s="2">
        <v>2020</v>
      </c>
      <c r="E279" s="2" t="s">
        <v>662</v>
      </c>
      <c r="F279" s="2">
        <v>47</v>
      </c>
      <c r="G279" s="2">
        <v>2</v>
      </c>
      <c r="H279" s="2">
        <v>5024769.5</v>
      </c>
      <c r="I279" s="2">
        <v>50082</v>
      </c>
      <c r="J279" s="2">
        <v>1.0067366361618042</v>
      </c>
      <c r="K279" s="2">
        <v>936388.18</v>
      </c>
      <c r="L279" s="2">
        <v>50588.30859375</v>
      </c>
      <c r="M279" s="2">
        <v>5.711031436920166</v>
      </c>
      <c r="N279" s="2">
        <v>218768</v>
      </c>
      <c r="O279" s="2">
        <v>0</v>
      </c>
      <c r="P279" s="2">
        <v>0</v>
      </c>
      <c r="T279" s="2">
        <v>6179925.5</v>
      </c>
      <c r="U279" s="2">
        <v>100670</v>
      </c>
      <c r="V279" s="2">
        <v>1.6559593677520752</v>
      </c>
      <c r="W279" s="2">
        <v>10084756.050000001</v>
      </c>
      <c r="X279" s="2">
        <v>61.279872894287109</v>
      </c>
      <c r="Y279" s="2">
        <v>23805766.77</v>
      </c>
      <c r="Z279" s="2">
        <v>25.959783554077148</v>
      </c>
    </row>
    <row r="280" spans="1:28" x14ac:dyDescent="0.25">
      <c r="A280" s="2">
        <v>47003</v>
      </c>
      <c r="B280" s="2">
        <v>103021453</v>
      </c>
      <c r="C280" s="2" t="s">
        <v>1360</v>
      </c>
      <c r="D280" s="2">
        <v>2021</v>
      </c>
      <c r="E280" s="2" t="s">
        <v>662</v>
      </c>
      <c r="F280" s="2">
        <v>47</v>
      </c>
      <c r="G280" s="2">
        <v>3</v>
      </c>
      <c r="H280" s="2">
        <v>5024765</v>
      </c>
      <c r="I280" s="2">
        <v>-4.5</v>
      </c>
      <c r="J280" s="2">
        <v>-8.9556349848862737E-5</v>
      </c>
      <c r="K280" s="2">
        <v>936343.67</v>
      </c>
      <c r="L280" s="2">
        <v>-44.509998321533203</v>
      </c>
      <c r="M280" s="2">
        <v>-4.7533707693219185E-3</v>
      </c>
      <c r="N280" s="2">
        <v>218768</v>
      </c>
      <c r="O280" s="2">
        <v>0</v>
      </c>
      <c r="P280" s="2">
        <v>0</v>
      </c>
      <c r="T280" s="2">
        <v>6179876.5</v>
      </c>
      <c r="U280" s="2">
        <v>-49</v>
      </c>
      <c r="V280" s="2">
        <v>-7.9288979759439826E-4</v>
      </c>
      <c r="W280" s="2">
        <v>10479723.07</v>
      </c>
      <c r="X280" s="2">
        <v>58.969844818115234</v>
      </c>
      <c r="Y280" s="2">
        <v>25769885.370000001</v>
      </c>
      <c r="Z280" s="2">
        <v>23.981000900268555</v>
      </c>
    </row>
    <row r="281" spans="1:28" x14ac:dyDescent="0.25">
      <c r="A281" s="2">
        <v>47004</v>
      </c>
      <c r="B281" s="2">
        <v>103021453</v>
      </c>
      <c r="C281" s="2" t="s">
        <v>1360</v>
      </c>
      <c r="D281" s="2">
        <v>2022</v>
      </c>
      <c r="E281" s="2" t="s">
        <v>662</v>
      </c>
      <c r="F281" s="2">
        <v>47</v>
      </c>
      <c r="G281" s="2">
        <v>4</v>
      </c>
      <c r="H281" s="2">
        <v>5226102.5</v>
      </c>
      <c r="I281" s="2">
        <v>201337.5</v>
      </c>
      <c r="J281" s="2">
        <v>4.0069036483764648</v>
      </c>
      <c r="K281" s="2">
        <v>969284.78</v>
      </c>
      <c r="L281" s="2">
        <v>32941.109375</v>
      </c>
      <c r="M281" s="2">
        <v>3.5180575847625732</v>
      </c>
      <c r="N281" s="2">
        <v>218768</v>
      </c>
      <c r="O281" s="2">
        <v>0</v>
      </c>
      <c r="P281" s="2">
        <v>0</v>
      </c>
      <c r="T281" s="2">
        <v>6414155.5</v>
      </c>
      <c r="U281" s="2">
        <v>234279</v>
      </c>
      <c r="V281" s="2">
        <v>3.7909979820251465</v>
      </c>
      <c r="W281" s="2">
        <v>10654729.780000001</v>
      </c>
      <c r="X281" s="2">
        <v>60.200077056884766</v>
      </c>
      <c r="Y281" s="2">
        <v>28240648.560000002</v>
      </c>
      <c r="Z281" s="2">
        <v>22.712493896484375</v>
      </c>
    </row>
    <row r="282" spans="1:28" x14ac:dyDescent="0.25">
      <c r="A282" s="2">
        <v>47005</v>
      </c>
      <c r="B282" s="2">
        <v>103021453</v>
      </c>
      <c r="C282" s="2" t="s">
        <v>1360</v>
      </c>
      <c r="D282" s="2">
        <v>2023</v>
      </c>
      <c r="E282" s="2" t="s">
        <v>662</v>
      </c>
      <c r="F282" s="2">
        <v>47</v>
      </c>
      <c r="G282" s="2">
        <v>5</v>
      </c>
      <c r="H282" s="2">
        <v>5809645.6500000004</v>
      </c>
      <c r="I282" s="2">
        <v>583543.125</v>
      </c>
      <c r="J282" s="2">
        <v>11.165933609008789</v>
      </c>
      <c r="K282" s="2">
        <v>1081057.98</v>
      </c>
      <c r="L282" s="2">
        <v>111773.203125</v>
      </c>
      <c r="M282" s="2">
        <v>11.531513214111328</v>
      </c>
      <c r="N282" s="2">
        <v>218768</v>
      </c>
      <c r="O282" s="2">
        <v>0</v>
      </c>
      <c r="P282" s="2">
        <v>0</v>
      </c>
      <c r="T282" s="2">
        <v>7109471.5</v>
      </c>
      <c r="U282" s="2">
        <v>695316</v>
      </c>
      <c r="V282" s="2">
        <v>10.840335845947266</v>
      </c>
      <c r="X282" s="2">
        <v>65.402862548828125</v>
      </c>
      <c r="Z282" s="2">
        <v>26.095090866088867</v>
      </c>
      <c r="AA282" s="2">
        <v>27244479</v>
      </c>
      <c r="AB282" s="2">
        <v>10870276</v>
      </c>
    </row>
    <row r="283" spans="1:28" x14ac:dyDescent="0.25">
      <c r="A283" s="2">
        <v>47006</v>
      </c>
      <c r="B283" s="2">
        <v>103021453</v>
      </c>
      <c r="C283" s="2" t="s">
        <v>1360</v>
      </c>
      <c r="D283" s="2">
        <v>2024</v>
      </c>
      <c r="E283" s="2" t="s">
        <v>662</v>
      </c>
      <c r="F283" s="2">
        <v>47</v>
      </c>
      <c r="G283" s="2">
        <v>6</v>
      </c>
      <c r="H283" s="2">
        <v>6798668</v>
      </c>
      <c r="I283" s="2">
        <v>989022.375</v>
      </c>
      <c r="J283" s="2">
        <v>17.023797988891602</v>
      </c>
      <c r="K283" s="2">
        <v>1089525</v>
      </c>
      <c r="L283" s="2">
        <v>8467.01953125</v>
      </c>
      <c r="M283" s="2">
        <v>0.78321605920791626</v>
      </c>
      <c r="N283" s="2">
        <v>218768</v>
      </c>
      <c r="O283" s="2">
        <v>0</v>
      </c>
      <c r="P283" s="2">
        <v>0</v>
      </c>
      <c r="T283" s="2">
        <v>8106961</v>
      </c>
      <c r="U283" s="2">
        <v>997489.5</v>
      </c>
      <c r="V283" s="2">
        <v>14.030430793762207</v>
      </c>
      <c r="X283" s="2">
        <v>70.385078430175781</v>
      </c>
      <c r="Z283" s="2">
        <v>26.624006271362305</v>
      </c>
      <c r="AA283" s="2">
        <v>30449816</v>
      </c>
      <c r="AB283" s="2">
        <v>11518011</v>
      </c>
    </row>
    <row r="284" spans="1:28" x14ac:dyDescent="0.25">
      <c r="A284" s="2">
        <v>48001</v>
      </c>
      <c r="B284" s="2">
        <v>122091303</v>
      </c>
      <c r="C284" s="2" t="s">
        <v>1361</v>
      </c>
      <c r="D284" s="2">
        <v>2019</v>
      </c>
      <c r="E284" s="2" t="s">
        <v>662</v>
      </c>
      <c r="F284" s="2">
        <v>48</v>
      </c>
      <c r="G284" s="2">
        <v>1</v>
      </c>
      <c r="H284" s="2">
        <v>6671845</v>
      </c>
      <c r="K284" s="2">
        <v>1021166.77</v>
      </c>
      <c r="N284" s="2">
        <v>214151</v>
      </c>
      <c r="T284" s="2">
        <v>7907163</v>
      </c>
      <c r="W284" s="2">
        <v>11605330.399999999</v>
      </c>
      <c r="X284" s="2">
        <v>68.133888244628906</v>
      </c>
      <c r="Y284" s="2">
        <v>25179314.459999997</v>
      </c>
      <c r="Z284" s="2">
        <v>31.403408050537109</v>
      </c>
    </row>
    <row r="285" spans="1:28" x14ac:dyDescent="0.25">
      <c r="A285" s="2">
        <v>48002</v>
      </c>
      <c r="B285" s="2">
        <v>122091303</v>
      </c>
      <c r="C285" s="2" t="s">
        <v>1361</v>
      </c>
      <c r="D285" s="2">
        <v>2020</v>
      </c>
      <c r="E285" s="2" t="s">
        <v>662</v>
      </c>
      <c r="F285" s="2">
        <v>48</v>
      </c>
      <c r="G285" s="2">
        <v>2</v>
      </c>
      <c r="H285" s="2">
        <v>6882442</v>
      </c>
      <c r="I285" s="2">
        <v>210597</v>
      </c>
      <c r="J285" s="2">
        <v>3.1565032005310059</v>
      </c>
      <c r="K285" s="2">
        <v>1060750.1000000001</v>
      </c>
      <c r="L285" s="2">
        <v>39583.328125</v>
      </c>
      <c r="M285" s="2">
        <v>3.8762845993041992</v>
      </c>
      <c r="N285" s="2">
        <v>214151</v>
      </c>
      <c r="O285" s="2">
        <v>0</v>
      </c>
      <c r="P285" s="2">
        <v>0</v>
      </c>
      <c r="T285" s="2">
        <v>8157343</v>
      </c>
      <c r="U285" s="2">
        <v>250180</v>
      </c>
      <c r="V285" s="2">
        <v>3.1639666557312012</v>
      </c>
      <c r="W285" s="2">
        <v>12407555.580000002</v>
      </c>
      <c r="X285" s="2">
        <v>65.744964599609375</v>
      </c>
      <c r="Y285" s="2">
        <v>26059621.920000002</v>
      </c>
      <c r="Z285" s="2">
        <v>31.302614212036133</v>
      </c>
    </row>
    <row r="286" spans="1:28" x14ac:dyDescent="0.25">
      <c r="A286" s="2">
        <v>48003</v>
      </c>
      <c r="B286" s="2">
        <v>122091303</v>
      </c>
      <c r="C286" s="2" t="s">
        <v>1361</v>
      </c>
      <c r="D286" s="2">
        <v>2021</v>
      </c>
      <c r="E286" s="2" t="s">
        <v>662</v>
      </c>
      <c r="F286" s="2">
        <v>48</v>
      </c>
      <c r="G286" s="2">
        <v>3</v>
      </c>
      <c r="H286" s="2">
        <v>6882432.5</v>
      </c>
      <c r="I286" s="2">
        <v>-9.5</v>
      </c>
      <c r="J286" s="2">
        <v>-1.3803239562548697E-4</v>
      </c>
      <c r="K286" s="2">
        <v>1060706</v>
      </c>
      <c r="L286" s="2">
        <v>-44.099998474121094</v>
      </c>
      <c r="M286" s="2">
        <v>-4.1574356146156788E-3</v>
      </c>
      <c r="N286" s="2">
        <v>214151</v>
      </c>
      <c r="O286" s="2">
        <v>0</v>
      </c>
      <c r="P286" s="2">
        <v>0</v>
      </c>
      <c r="T286" s="2">
        <v>8157289.5</v>
      </c>
      <c r="U286" s="2">
        <v>-53.5</v>
      </c>
      <c r="V286" s="2">
        <v>-6.5585080301389098E-4</v>
      </c>
      <c r="W286" s="2">
        <v>11929695.389999999</v>
      </c>
      <c r="X286" s="2">
        <v>68.378021240234375</v>
      </c>
      <c r="Y286" s="2">
        <v>26153980.390000001</v>
      </c>
      <c r="Z286" s="2">
        <v>31.189476013183594</v>
      </c>
    </row>
    <row r="287" spans="1:28" x14ac:dyDescent="0.25">
      <c r="A287" s="2">
        <v>48004</v>
      </c>
      <c r="B287" s="2">
        <v>122091303</v>
      </c>
      <c r="C287" s="2" t="s">
        <v>1361</v>
      </c>
      <c r="D287" s="2">
        <v>2022</v>
      </c>
      <c r="E287" s="2" t="s">
        <v>662</v>
      </c>
      <c r="F287" s="2">
        <v>48</v>
      </c>
      <c r="G287" s="2">
        <v>4</v>
      </c>
      <c r="H287" s="2">
        <v>6878438</v>
      </c>
      <c r="I287" s="2">
        <v>-3994.5</v>
      </c>
      <c r="J287" s="2">
        <v>-5.8039072901010513E-2</v>
      </c>
      <c r="K287" s="2">
        <v>1276067.24</v>
      </c>
      <c r="L287" s="2">
        <v>215361.234375</v>
      </c>
      <c r="M287" s="2">
        <v>20.30357551574707</v>
      </c>
      <c r="N287" s="2">
        <v>218128</v>
      </c>
      <c r="O287" s="2">
        <v>3977</v>
      </c>
      <c r="P287" s="2">
        <v>1.8571008443832397</v>
      </c>
      <c r="T287" s="2">
        <v>8372633</v>
      </c>
      <c r="U287" s="2">
        <v>215343.5</v>
      </c>
      <c r="V287" s="2">
        <v>2.6398904323577881</v>
      </c>
      <c r="W287" s="2">
        <v>12324220.189999998</v>
      </c>
      <c r="X287" s="2">
        <v>67.936408996582031</v>
      </c>
      <c r="Y287" s="2">
        <v>28022196.039999999</v>
      </c>
      <c r="Z287" s="2">
        <v>29.878576278686523</v>
      </c>
    </row>
    <row r="288" spans="1:28" x14ac:dyDescent="0.25">
      <c r="A288" s="2">
        <v>48005</v>
      </c>
      <c r="B288" s="2">
        <v>122091303</v>
      </c>
      <c r="C288" s="2" t="s">
        <v>1361</v>
      </c>
      <c r="D288" s="2">
        <v>2023</v>
      </c>
      <c r="E288" s="2" t="s">
        <v>662</v>
      </c>
      <c r="F288" s="2">
        <v>48</v>
      </c>
      <c r="G288" s="2">
        <v>5</v>
      </c>
      <c r="H288" s="2">
        <v>7680692.3399999999</v>
      </c>
      <c r="I288" s="2">
        <v>802254.3125</v>
      </c>
      <c r="J288" s="2">
        <v>11.663321495056152</v>
      </c>
      <c r="K288" s="2">
        <v>1226118.8400000001</v>
      </c>
      <c r="L288" s="2">
        <v>-49948.3984375</v>
      </c>
      <c r="M288" s="2">
        <v>-3.9142451286315918</v>
      </c>
      <c r="N288" s="2">
        <v>218128</v>
      </c>
      <c r="O288" s="2">
        <v>0</v>
      </c>
      <c r="P288" s="2">
        <v>0</v>
      </c>
      <c r="T288" s="2">
        <v>9124939</v>
      </c>
      <c r="U288" s="2">
        <v>752306</v>
      </c>
      <c r="V288" s="2">
        <v>8.9852981567382813</v>
      </c>
      <c r="X288" s="2">
        <v>74.977737426757813</v>
      </c>
      <c r="Z288" s="2">
        <v>34.221351623535156</v>
      </c>
      <c r="AA288" s="2">
        <v>26664460</v>
      </c>
      <c r="AB288" s="2">
        <v>12170198</v>
      </c>
    </row>
    <row r="289" spans="1:28" x14ac:dyDescent="0.25">
      <c r="A289" s="2">
        <v>48006</v>
      </c>
      <c r="B289" s="2">
        <v>122091303</v>
      </c>
      <c r="C289" s="2" t="s">
        <v>1361</v>
      </c>
      <c r="D289" s="2">
        <v>2024</v>
      </c>
      <c r="E289" s="2" t="s">
        <v>662</v>
      </c>
      <c r="F289" s="2">
        <v>48</v>
      </c>
      <c r="G289" s="2">
        <v>6</v>
      </c>
      <c r="H289" s="2">
        <v>7822612</v>
      </c>
      <c r="I289" s="2">
        <v>141919.65625</v>
      </c>
      <c r="J289" s="2">
        <v>1.8477456569671631</v>
      </c>
      <c r="K289" s="2">
        <v>1285487</v>
      </c>
      <c r="L289" s="2">
        <v>59368.16015625</v>
      </c>
      <c r="M289" s="2">
        <v>4.8419580459594727</v>
      </c>
      <c r="N289" s="2">
        <v>218128</v>
      </c>
      <c r="O289" s="2">
        <v>0</v>
      </c>
      <c r="P289" s="2">
        <v>0</v>
      </c>
      <c r="T289" s="2">
        <v>9326227</v>
      </c>
      <c r="U289" s="2">
        <v>201288</v>
      </c>
      <c r="V289" s="2">
        <v>2.2059106826782227</v>
      </c>
      <c r="X289" s="2">
        <v>70.871009826660156</v>
      </c>
      <c r="Z289" s="2">
        <v>34.429668426513672</v>
      </c>
      <c r="AA289" s="2">
        <v>27087762</v>
      </c>
      <c r="AB289" s="2">
        <v>13159438</v>
      </c>
    </row>
    <row r="290" spans="1:28" x14ac:dyDescent="0.25">
      <c r="A290" s="2">
        <v>49001</v>
      </c>
      <c r="B290" s="2">
        <v>122091352</v>
      </c>
      <c r="C290" s="2" t="s">
        <v>1362</v>
      </c>
      <c r="D290" s="2">
        <v>2019</v>
      </c>
      <c r="E290" s="2" t="s">
        <v>662</v>
      </c>
      <c r="F290" s="2">
        <v>49</v>
      </c>
      <c r="G290" s="2">
        <v>1</v>
      </c>
      <c r="H290" s="2">
        <v>21402562</v>
      </c>
      <c r="K290" s="2">
        <v>4902672.17</v>
      </c>
      <c r="N290" s="2">
        <v>1029712</v>
      </c>
      <c r="T290" s="2">
        <v>27334946</v>
      </c>
      <c r="W290" s="2">
        <v>46308837.769999996</v>
      </c>
      <c r="X290" s="2">
        <v>59.027492523193359</v>
      </c>
      <c r="Y290" s="2">
        <v>143278581.65999997</v>
      </c>
      <c r="Z290" s="2">
        <v>19.078180313110352</v>
      </c>
    </row>
    <row r="291" spans="1:28" x14ac:dyDescent="0.25">
      <c r="A291" s="2">
        <v>49002</v>
      </c>
      <c r="B291" s="2">
        <v>122091352</v>
      </c>
      <c r="C291" s="2" t="s">
        <v>1362</v>
      </c>
      <c r="D291" s="2">
        <v>2020</v>
      </c>
      <c r="E291" s="2" t="s">
        <v>662</v>
      </c>
      <c r="F291" s="2">
        <v>49</v>
      </c>
      <c r="G291" s="2">
        <v>2</v>
      </c>
      <c r="H291" s="2">
        <v>21939692</v>
      </c>
      <c r="I291" s="2">
        <v>537130</v>
      </c>
      <c r="J291" s="2">
        <v>2.509652853012085</v>
      </c>
      <c r="K291" s="2">
        <v>4897930.47</v>
      </c>
      <c r="L291" s="2">
        <v>-4741.7001953125</v>
      </c>
      <c r="M291" s="2">
        <v>-9.6716642379760742E-2</v>
      </c>
      <c r="N291" s="2">
        <v>1029712</v>
      </c>
      <c r="O291" s="2">
        <v>0</v>
      </c>
      <c r="P291" s="2">
        <v>0</v>
      </c>
      <c r="T291" s="2">
        <v>27867334</v>
      </c>
      <c r="U291" s="2">
        <v>532388</v>
      </c>
      <c r="V291" s="2">
        <v>1.9476460218429565</v>
      </c>
      <c r="W291" s="2">
        <v>47545538.800000004</v>
      </c>
      <c r="X291" s="2">
        <v>58.611881256103516</v>
      </c>
      <c r="Y291" s="2">
        <v>168708348.55000001</v>
      </c>
      <c r="Z291" s="2">
        <v>16.51805305480957</v>
      </c>
    </row>
    <row r="292" spans="1:28" x14ac:dyDescent="0.25">
      <c r="A292" s="2">
        <v>49003</v>
      </c>
      <c r="B292" s="2">
        <v>122091352</v>
      </c>
      <c r="C292" s="2" t="s">
        <v>1362</v>
      </c>
      <c r="D292" s="2">
        <v>2021</v>
      </c>
      <c r="E292" s="2" t="s">
        <v>662</v>
      </c>
      <c r="F292" s="2">
        <v>49</v>
      </c>
      <c r="G292" s="2">
        <v>3</v>
      </c>
      <c r="H292" s="2">
        <v>21939664</v>
      </c>
      <c r="I292" s="2">
        <v>-28</v>
      </c>
      <c r="J292" s="2">
        <v>-1.2762258120346814E-4</v>
      </c>
      <c r="K292" s="2">
        <v>5047759.09</v>
      </c>
      <c r="L292" s="2">
        <v>149828.625</v>
      </c>
      <c r="M292" s="2">
        <v>3.0590188503265381</v>
      </c>
      <c r="N292" s="2">
        <v>1029712</v>
      </c>
      <c r="O292" s="2">
        <v>0</v>
      </c>
      <c r="P292" s="2">
        <v>0</v>
      </c>
      <c r="T292" s="2">
        <v>28017136</v>
      </c>
      <c r="U292" s="2">
        <v>149802</v>
      </c>
      <c r="V292" s="2">
        <v>0.53755408525466919</v>
      </c>
      <c r="W292" s="2">
        <v>47757124.510000005</v>
      </c>
      <c r="X292" s="2">
        <v>58.665878295898438</v>
      </c>
      <c r="Y292" s="2">
        <v>155647861.42999998</v>
      </c>
      <c r="Z292" s="2">
        <v>18.000333786010742</v>
      </c>
    </row>
    <row r="293" spans="1:28" x14ac:dyDescent="0.25">
      <c r="A293" s="2">
        <v>49004</v>
      </c>
      <c r="B293" s="2">
        <v>122091352</v>
      </c>
      <c r="C293" s="2" t="s">
        <v>1362</v>
      </c>
      <c r="D293" s="2">
        <v>2022</v>
      </c>
      <c r="E293" s="2" t="s">
        <v>662</v>
      </c>
      <c r="F293" s="2">
        <v>49</v>
      </c>
      <c r="G293" s="2">
        <v>4</v>
      </c>
      <c r="H293" s="2">
        <v>23003804</v>
      </c>
      <c r="I293" s="2">
        <v>1064140</v>
      </c>
      <c r="J293" s="2">
        <v>4.8503022193908691</v>
      </c>
      <c r="K293" s="2">
        <v>5184433.9000000004</v>
      </c>
      <c r="L293" s="2">
        <v>136674.8125</v>
      </c>
      <c r="M293" s="2">
        <v>2.7076334953308105</v>
      </c>
      <c r="N293" s="2">
        <v>1029712</v>
      </c>
      <c r="O293" s="2">
        <v>0</v>
      </c>
      <c r="P293" s="2">
        <v>0</v>
      </c>
      <c r="T293" s="2">
        <v>29217950</v>
      </c>
      <c r="U293" s="2">
        <v>1200814</v>
      </c>
      <c r="V293" s="2">
        <v>4.2859983444213867</v>
      </c>
      <c r="W293" s="2">
        <v>48631740.99000001</v>
      </c>
      <c r="X293" s="2">
        <v>60.080001831054688</v>
      </c>
      <c r="Y293" s="2">
        <v>203735013.81</v>
      </c>
      <c r="Z293" s="2">
        <v>14.341153144836426</v>
      </c>
    </row>
    <row r="294" spans="1:28" x14ac:dyDescent="0.25">
      <c r="A294" s="2">
        <v>49005</v>
      </c>
      <c r="B294" s="2">
        <v>122091352</v>
      </c>
      <c r="C294" s="2" t="s">
        <v>1362</v>
      </c>
      <c r="D294" s="2">
        <v>2023</v>
      </c>
      <c r="E294" s="2" t="s">
        <v>662</v>
      </c>
      <c r="F294" s="2">
        <v>49</v>
      </c>
      <c r="G294" s="2">
        <v>5</v>
      </c>
      <c r="H294" s="2">
        <v>24530115.57</v>
      </c>
      <c r="I294" s="2">
        <v>1526311.625</v>
      </c>
      <c r="J294" s="2">
        <v>6.6350398063659668</v>
      </c>
      <c r="K294" s="2">
        <v>5421318.9500000002</v>
      </c>
      <c r="L294" s="2">
        <v>236885.046875</v>
      </c>
      <c r="M294" s="2">
        <v>4.5691595077514648</v>
      </c>
      <c r="N294" s="2">
        <v>1029712</v>
      </c>
      <c r="O294" s="2">
        <v>0</v>
      </c>
      <c r="P294" s="2">
        <v>0</v>
      </c>
      <c r="T294" s="2">
        <v>30981146</v>
      </c>
      <c r="U294" s="2">
        <v>1763196</v>
      </c>
      <c r="V294" s="2">
        <v>6.034632682800293</v>
      </c>
      <c r="X294" s="2">
        <v>59.662078857421875</v>
      </c>
      <c r="Z294" s="2">
        <v>20.226823806762695</v>
      </c>
      <c r="AA294" s="2">
        <v>153168619</v>
      </c>
      <c r="AB294" s="2">
        <v>51927702</v>
      </c>
    </row>
    <row r="295" spans="1:28" x14ac:dyDescent="0.25">
      <c r="A295" s="2">
        <v>49006</v>
      </c>
      <c r="B295" s="2">
        <v>122091352</v>
      </c>
      <c r="C295" s="2" t="s">
        <v>1362</v>
      </c>
      <c r="D295" s="2">
        <v>2024</v>
      </c>
      <c r="E295" s="2" t="s">
        <v>662</v>
      </c>
      <c r="F295" s="2">
        <v>49</v>
      </c>
      <c r="G295" s="2">
        <v>6</v>
      </c>
      <c r="H295" s="2">
        <v>26549632</v>
      </c>
      <c r="I295" s="2">
        <v>2019516.375</v>
      </c>
      <c r="J295" s="2">
        <v>8.2328042984008789</v>
      </c>
      <c r="K295" s="2">
        <v>5835833</v>
      </c>
      <c r="L295" s="2">
        <v>414514.0625</v>
      </c>
      <c r="M295" s="2">
        <v>7.6459999084472656</v>
      </c>
      <c r="N295" s="2">
        <v>1029712</v>
      </c>
      <c r="O295" s="2">
        <v>0</v>
      </c>
      <c r="P295" s="2">
        <v>0</v>
      </c>
      <c r="T295" s="2">
        <v>33415176</v>
      </c>
      <c r="U295" s="2">
        <v>2434030</v>
      </c>
      <c r="V295" s="2">
        <v>7.8564877510070801</v>
      </c>
      <c r="X295" s="2">
        <v>61.095943450927734</v>
      </c>
      <c r="Z295" s="2">
        <v>21.953580856323242</v>
      </c>
      <c r="AA295" s="2">
        <v>152208317</v>
      </c>
      <c r="AB295" s="2">
        <v>54692954</v>
      </c>
    </row>
    <row r="296" spans="1:28" x14ac:dyDescent="0.25">
      <c r="A296" s="2">
        <v>50001</v>
      </c>
      <c r="B296" s="2">
        <v>106330703</v>
      </c>
      <c r="C296" s="2" t="s">
        <v>1363</v>
      </c>
      <c r="D296" s="2">
        <v>2019</v>
      </c>
      <c r="E296" s="2" t="s">
        <v>662</v>
      </c>
      <c r="F296" s="2">
        <v>50</v>
      </c>
      <c r="G296" s="2">
        <v>1</v>
      </c>
      <c r="H296" s="2">
        <v>7047559.5</v>
      </c>
      <c r="K296" s="2">
        <v>738722.13</v>
      </c>
      <c r="N296" s="2">
        <v>193887</v>
      </c>
      <c r="Q296" s="2">
        <v>47204.1</v>
      </c>
      <c r="T296" s="2">
        <v>8027372.5</v>
      </c>
      <c r="W296" s="2">
        <v>10774927</v>
      </c>
      <c r="X296" s="2">
        <v>74.500480651855469</v>
      </c>
      <c r="Y296" s="2">
        <v>15491664.800000001</v>
      </c>
      <c r="Z296" s="2">
        <v>51.817363739013672</v>
      </c>
    </row>
    <row r="297" spans="1:28" x14ac:dyDescent="0.25">
      <c r="A297" s="2">
        <v>50002</v>
      </c>
      <c r="B297" s="2">
        <v>106330703</v>
      </c>
      <c r="C297" s="2" t="s">
        <v>1363</v>
      </c>
      <c r="D297" s="2">
        <v>2020</v>
      </c>
      <c r="E297" s="2" t="s">
        <v>662</v>
      </c>
      <c r="F297" s="2">
        <v>50</v>
      </c>
      <c r="G297" s="2">
        <v>2</v>
      </c>
      <c r="H297" s="2">
        <v>7091107</v>
      </c>
      <c r="I297" s="2">
        <v>43547.5</v>
      </c>
      <c r="J297" s="2">
        <v>0.61790895462036133</v>
      </c>
      <c r="K297" s="2">
        <v>754780.43</v>
      </c>
      <c r="L297" s="2">
        <v>16058.2998046875</v>
      </c>
      <c r="M297" s="2">
        <v>2.1737942695617676</v>
      </c>
      <c r="N297" s="2">
        <v>193887</v>
      </c>
      <c r="O297" s="2">
        <v>0</v>
      </c>
      <c r="P297" s="2">
        <v>0</v>
      </c>
      <c r="Q297" s="2">
        <v>45679.35</v>
      </c>
      <c r="R297" s="2">
        <v>-1524.75</v>
      </c>
      <c r="S297" s="2">
        <v>-3.2301218509674072</v>
      </c>
      <c r="T297" s="2">
        <v>8085454</v>
      </c>
      <c r="U297" s="2">
        <v>58081.5</v>
      </c>
      <c r="V297" s="2">
        <v>0.72354310750961304</v>
      </c>
      <c r="W297" s="2">
        <v>10945335.320000002</v>
      </c>
      <c r="X297" s="2">
        <v>73.871231079101563</v>
      </c>
      <c r="Y297" s="2">
        <v>15883912.390000002</v>
      </c>
      <c r="Z297" s="2">
        <v>50.903415679931641</v>
      </c>
    </row>
    <row r="298" spans="1:28" x14ac:dyDescent="0.25">
      <c r="A298" s="2">
        <v>50003</v>
      </c>
      <c r="B298" s="2">
        <v>106330703</v>
      </c>
      <c r="C298" s="2" t="s">
        <v>1363</v>
      </c>
      <c r="D298" s="2">
        <v>2021</v>
      </c>
      <c r="E298" s="2" t="s">
        <v>662</v>
      </c>
      <c r="F298" s="2">
        <v>50</v>
      </c>
      <c r="G298" s="2">
        <v>3</v>
      </c>
      <c r="H298" s="2">
        <v>7091104.5</v>
      </c>
      <c r="I298" s="2">
        <v>-2.5</v>
      </c>
      <c r="J298" s="2">
        <v>-3.5255427064839751E-5</v>
      </c>
      <c r="K298" s="2">
        <v>754761.27</v>
      </c>
      <c r="L298" s="2">
        <v>-19.159999847412109</v>
      </c>
      <c r="M298" s="2">
        <v>-2.5384866166859865E-3</v>
      </c>
      <c r="N298" s="2">
        <v>193887</v>
      </c>
      <c r="O298" s="2">
        <v>0</v>
      </c>
      <c r="P298" s="2">
        <v>0</v>
      </c>
      <c r="Q298" s="2">
        <v>48729.04</v>
      </c>
      <c r="R298" s="2">
        <v>3049.68994140625</v>
      </c>
      <c r="S298" s="2">
        <v>6.6762990951538086</v>
      </c>
      <c r="T298" s="2">
        <v>8088482</v>
      </c>
      <c r="U298" s="2">
        <v>3028</v>
      </c>
      <c r="V298" s="2">
        <v>3.7449967116117477E-2</v>
      </c>
      <c r="W298" s="2">
        <v>10888027.949999999</v>
      </c>
      <c r="X298" s="2">
        <v>74.287849426269531</v>
      </c>
      <c r="Y298" s="2">
        <v>16448821.02</v>
      </c>
      <c r="Z298" s="2">
        <v>49.173625946044922</v>
      </c>
    </row>
    <row r="299" spans="1:28" x14ac:dyDescent="0.25">
      <c r="A299" s="2">
        <v>50004</v>
      </c>
      <c r="B299" s="2">
        <v>106330703</v>
      </c>
      <c r="C299" s="2" t="s">
        <v>1363</v>
      </c>
      <c r="D299" s="2">
        <v>2022</v>
      </c>
      <c r="E299" s="2" t="s">
        <v>662</v>
      </c>
      <c r="F299" s="2">
        <v>50</v>
      </c>
      <c r="G299" s="2">
        <v>4</v>
      </c>
      <c r="H299" s="2">
        <v>7216780.5</v>
      </c>
      <c r="I299" s="2">
        <v>125676</v>
      </c>
      <c r="J299" s="2">
        <v>1.7723050117492676</v>
      </c>
      <c r="K299" s="2">
        <v>779060.58</v>
      </c>
      <c r="L299" s="2">
        <v>24299.310546875</v>
      </c>
      <c r="M299" s="2">
        <v>3.2194695472717285</v>
      </c>
      <c r="N299" s="2">
        <v>193887</v>
      </c>
      <c r="O299" s="2">
        <v>0</v>
      </c>
      <c r="P299" s="2">
        <v>0</v>
      </c>
      <c r="Q299" s="2">
        <v>48747</v>
      </c>
      <c r="R299" s="2">
        <v>17.959999084472656</v>
      </c>
      <c r="S299" s="2">
        <v>3.6856871098279953E-2</v>
      </c>
      <c r="T299" s="2">
        <v>8238475</v>
      </c>
      <c r="U299" s="2">
        <v>149993</v>
      </c>
      <c r="V299" s="2">
        <v>1.8544023036956787</v>
      </c>
      <c r="W299" s="2">
        <v>11157296.66</v>
      </c>
      <c r="X299" s="2">
        <v>73.839347839355469</v>
      </c>
      <c r="Y299" s="2">
        <v>17086855.359999999</v>
      </c>
      <c r="Z299" s="2">
        <v>48.215278625488281</v>
      </c>
    </row>
    <row r="300" spans="1:28" x14ac:dyDescent="0.25">
      <c r="A300" s="2">
        <v>50005</v>
      </c>
      <c r="B300" s="2">
        <v>106330703</v>
      </c>
      <c r="C300" s="2" t="s">
        <v>1363</v>
      </c>
      <c r="D300" s="2">
        <v>2023</v>
      </c>
      <c r="E300" s="2" t="s">
        <v>662</v>
      </c>
      <c r="F300" s="2">
        <v>50</v>
      </c>
      <c r="G300" s="2">
        <v>5</v>
      </c>
      <c r="H300" s="2">
        <v>7605374.5700000003</v>
      </c>
      <c r="I300" s="2">
        <v>388594.0625</v>
      </c>
      <c r="J300" s="2">
        <v>5.3845906257629395</v>
      </c>
      <c r="K300" s="2">
        <v>818759.61</v>
      </c>
      <c r="L300" s="2">
        <v>39699.03125</v>
      </c>
      <c r="M300" s="2">
        <v>5.0957565307617188</v>
      </c>
      <c r="N300" s="2">
        <v>193887</v>
      </c>
      <c r="O300" s="2">
        <v>0</v>
      </c>
      <c r="P300" s="2">
        <v>0</v>
      </c>
      <c r="Q300" s="2">
        <v>53119</v>
      </c>
      <c r="R300" s="2">
        <v>4372</v>
      </c>
      <c r="S300" s="2">
        <v>8.9687566757202148</v>
      </c>
      <c r="T300" s="2">
        <v>8671140</v>
      </c>
      <c r="U300" s="2">
        <v>432665</v>
      </c>
      <c r="V300" s="2">
        <v>5.2517609596252441</v>
      </c>
      <c r="X300" s="2">
        <v>74.905319213867188</v>
      </c>
      <c r="Z300" s="2">
        <v>49.928291320800781</v>
      </c>
      <c r="AA300" s="2">
        <v>17367188</v>
      </c>
      <c r="AB300" s="2">
        <v>11576134</v>
      </c>
    </row>
    <row r="301" spans="1:28" x14ac:dyDescent="0.25">
      <c r="A301" s="2">
        <v>50006</v>
      </c>
      <c r="B301" s="2">
        <v>106330703</v>
      </c>
      <c r="C301" s="2" t="s">
        <v>1363</v>
      </c>
      <c r="D301" s="2">
        <v>2024</v>
      </c>
      <c r="E301" s="2" t="s">
        <v>662</v>
      </c>
      <c r="F301" s="2">
        <v>50</v>
      </c>
      <c r="G301" s="2">
        <v>6</v>
      </c>
      <c r="H301" s="2">
        <v>7907430</v>
      </c>
      <c r="I301" s="2">
        <v>302055.4375</v>
      </c>
      <c r="J301" s="2">
        <v>3.9716048240661621</v>
      </c>
      <c r="K301" s="2">
        <v>844623</v>
      </c>
      <c r="L301" s="2">
        <v>25863.390625</v>
      </c>
      <c r="M301" s="2">
        <v>3.1588501930236816</v>
      </c>
      <c r="N301" s="2">
        <v>193887</v>
      </c>
      <c r="O301" s="2">
        <v>0</v>
      </c>
      <c r="P301" s="2">
        <v>0</v>
      </c>
      <c r="Q301" s="2">
        <v>48694</v>
      </c>
      <c r="R301" s="2">
        <v>-4425</v>
      </c>
      <c r="S301" s="2">
        <v>-8.330352783203125</v>
      </c>
      <c r="T301" s="2">
        <v>8994634</v>
      </c>
      <c r="U301" s="2">
        <v>323494</v>
      </c>
      <c r="V301" s="2">
        <v>3.7306973934173584</v>
      </c>
      <c r="X301" s="2">
        <v>75.468490600585938</v>
      </c>
      <c r="Z301" s="2">
        <v>49.982894897460938</v>
      </c>
      <c r="AA301" s="2">
        <v>17995424</v>
      </c>
      <c r="AB301" s="2">
        <v>11918397</v>
      </c>
    </row>
    <row r="302" spans="1:28" x14ac:dyDescent="0.25">
      <c r="A302" s="2">
        <v>51001</v>
      </c>
      <c r="B302" s="2">
        <v>106330803</v>
      </c>
      <c r="C302" s="2" t="s">
        <v>1364</v>
      </c>
      <c r="D302" s="2">
        <v>2019</v>
      </c>
      <c r="E302" s="2" t="s">
        <v>662</v>
      </c>
      <c r="F302" s="2">
        <v>51</v>
      </c>
      <c r="G302" s="2">
        <v>1</v>
      </c>
      <c r="H302" s="2">
        <v>9066629</v>
      </c>
      <c r="K302" s="2">
        <v>1191415.1399999999</v>
      </c>
      <c r="N302" s="2">
        <v>295869</v>
      </c>
      <c r="T302" s="2">
        <v>10553913</v>
      </c>
      <c r="W302" s="2">
        <v>15496756.470000001</v>
      </c>
      <c r="X302" s="2">
        <v>68.104011535644531</v>
      </c>
      <c r="Y302" s="2">
        <v>25436121.529999997</v>
      </c>
      <c r="Z302" s="2">
        <v>41.491832733154297</v>
      </c>
    </row>
    <row r="303" spans="1:28" x14ac:dyDescent="0.25">
      <c r="A303" s="2">
        <v>51002</v>
      </c>
      <c r="B303" s="2">
        <v>106330803</v>
      </c>
      <c r="C303" s="2" t="s">
        <v>1364</v>
      </c>
      <c r="D303" s="2">
        <v>2020</v>
      </c>
      <c r="E303" s="2" t="s">
        <v>662</v>
      </c>
      <c r="F303" s="2">
        <v>51</v>
      </c>
      <c r="G303" s="2">
        <v>2</v>
      </c>
      <c r="H303" s="2">
        <v>9181633</v>
      </c>
      <c r="I303" s="2">
        <v>115004</v>
      </c>
      <c r="J303" s="2">
        <v>1.2684317827224731</v>
      </c>
      <c r="K303" s="2">
        <v>1221831.3700000001</v>
      </c>
      <c r="L303" s="2">
        <v>30416.23046875</v>
      </c>
      <c r="M303" s="2">
        <v>2.5529496669769287</v>
      </c>
      <c r="N303" s="2">
        <v>295869</v>
      </c>
      <c r="O303" s="2">
        <v>0</v>
      </c>
      <c r="P303" s="2">
        <v>0</v>
      </c>
      <c r="T303" s="2">
        <v>10699333</v>
      </c>
      <c r="U303" s="2">
        <v>145420</v>
      </c>
      <c r="V303" s="2">
        <v>1.3778775930404663</v>
      </c>
      <c r="W303" s="2">
        <v>15809400.82</v>
      </c>
      <c r="X303" s="2">
        <v>67.677032470703125</v>
      </c>
      <c r="Y303" s="2">
        <v>26301131.530000001</v>
      </c>
      <c r="Z303" s="2">
        <v>40.680126190185547</v>
      </c>
    </row>
    <row r="304" spans="1:28" x14ac:dyDescent="0.25">
      <c r="A304" s="2">
        <v>51003</v>
      </c>
      <c r="B304" s="2">
        <v>106330803</v>
      </c>
      <c r="C304" s="2" t="s">
        <v>1364</v>
      </c>
      <c r="D304" s="2">
        <v>2021</v>
      </c>
      <c r="E304" s="2" t="s">
        <v>662</v>
      </c>
      <c r="F304" s="2">
        <v>51</v>
      </c>
      <c r="G304" s="2">
        <v>3</v>
      </c>
      <c r="H304" s="2">
        <v>9181628</v>
      </c>
      <c r="I304" s="2">
        <v>-5</v>
      </c>
      <c r="J304" s="2">
        <v>-5.4456544603453949E-5</v>
      </c>
      <c r="K304" s="2">
        <v>1221793.28</v>
      </c>
      <c r="L304" s="2">
        <v>-38.090000152587891</v>
      </c>
      <c r="M304" s="2">
        <v>-3.1174514442682266E-3</v>
      </c>
      <c r="N304" s="2">
        <v>295869</v>
      </c>
      <c r="O304" s="2">
        <v>0</v>
      </c>
      <c r="P304" s="2">
        <v>0</v>
      </c>
      <c r="T304" s="2">
        <v>10699290</v>
      </c>
      <c r="U304" s="2">
        <v>-43</v>
      </c>
      <c r="V304" s="2">
        <v>-4.0189421270042658E-4</v>
      </c>
      <c r="W304" s="2">
        <v>15781786.129999999</v>
      </c>
      <c r="X304" s="2">
        <v>67.795181274414063</v>
      </c>
      <c r="Y304" s="2">
        <v>26656853.82</v>
      </c>
      <c r="Z304" s="2">
        <v>40.137107849121094</v>
      </c>
    </row>
    <row r="305" spans="1:28" x14ac:dyDescent="0.25">
      <c r="A305" s="2">
        <v>51004</v>
      </c>
      <c r="B305" s="2">
        <v>106330803</v>
      </c>
      <c r="C305" s="2" t="s">
        <v>1364</v>
      </c>
      <c r="D305" s="2">
        <v>2022</v>
      </c>
      <c r="E305" s="2" t="s">
        <v>662</v>
      </c>
      <c r="F305" s="2">
        <v>51</v>
      </c>
      <c r="G305" s="2">
        <v>4</v>
      </c>
      <c r="H305" s="2">
        <v>9382559</v>
      </c>
      <c r="I305" s="2">
        <v>200931</v>
      </c>
      <c r="J305" s="2">
        <v>2.1884026527404785</v>
      </c>
      <c r="K305" s="2">
        <v>1258818.46</v>
      </c>
      <c r="L305" s="2">
        <v>37025.1796875</v>
      </c>
      <c r="M305" s="2">
        <v>3.0303964614868164</v>
      </c>
      <c r="N305" s="2">
        <v>295869</v>
      </c>
      <c r="O305" s="2">
        <v>0</v>
      </c>
      <c r="P305" s="2">
        <v>0</v>
      </c>
      <c r="T305" s="2">
        <v>10937246</v>
      </c>
      <c r="U305" s="2">
        <v>237956</v>
      </c>
      <c r="V305" s="2">
        <v>2.2240355014801025</v>
      </c>
      <c r="W305" s="2">
        <v>15971278.770000001</v>
      </c>
      <c r="X305" s="2">
        <v>68.480712890625</v>
      </c>
      <c r="Y305" s="2">
        <v>28257131.200000003</v>
      </c>
      <c r="Z305" s="2">
        <v>38.706146240234375</v>
      </c>
    </row>
    <row r="306" spans="1:28" x14ac:dyDescent="0.25">
      <c r="A306" s="2">
        <v>51005</v>
      </c>
      <c r="B306" s="2">
        <v>106330803</v>
      </c>
      <c r="C306" s="2" t="s">
        <v>1364</v>
      </c>
      <c r="D306" s="2">
        <v>2023</v>
      </c>
      <c r="E306" s="2" t="s">
        <v>662</v>
      </c>
      <c r="F306" s="2">
        <v>51</v>
      </c>
      <c r="G306" s="2">
        <v>5</v>
      </c>
      <c r="H306" s="2">
        <v>9752844.1600000001</v>
      </c>
      <c r="I306" s="2">
        <v>370285.15625</v>
      </c>
      <c r="J306" s="2">
        <v>3.9465262889862061</v>
      </c>
      <c r="K306" s="2">
        <v>1333032.94</v>
      </c>
      <c r="L306" s="2">
        <v>74214.4765625</v>
      </c>
      <c r="M306" s="2">
        <v>5.895566463470459</v>
      </c>
      <c r="N306" s="2">
        <v>295869</v>
      </c>
      <c r="O306" s="2">
        <v>0</v>
      </c>
      <c r="P306" s="2">
        <v>0</v>
      </c>
      <c r="T306" s="2">
        <v>11381746</v>
      </c>
      <c r="U306" s="2">
        <v>444500</v>
      </c>
      <c r="V306" s="2">
        <v>4.0640945434570313</v>
      </c>
      <c r="X306" s="2">
        <v>67.890296936035156</v>
      </c>
      <c r="Z306" s="2">
        <v>38.968555450439453</v>
      </c>
      <c r="AA306" s="2">
        <v>29207512</v>
      </c>
      <c r="AB306" s="2">
        <v>16764909</v>
      </c>
    </row>
    <row r="307" spans="1:28" x14ac:dyDescent="0.25">
      <c r="A307" s="2">
        <v>51006</v>
      </c>
      <c r="B307" s="2">
        <v>106330803</v>
      </c>
      <c r="C307" s="2" t="s">
        <v>1364</v>
      </c>
      <c r="D307" s="2">
        <v>2024</v>
      </c>
      <c r="E307" s="2" t="s">
        <v>662</v>
      </c>
      <c r="F307" s="2">
        <v>51</v>
      </c>
      <c r="G307" s="2">
        <v>6</v>
      </c>
      <c r="H307" s="2">
        <v>10277147</v>
      </c>
      <c r="I307" s="2">
        <v>524302.8125</v>
      </c>
      <c r="J307" s="2">
        <v>5.3758969306945801</v>
      </c>
      <c r="K307" s="2">
        <v>1367297</v>
      </c>
      <c r="L307" s="2">
        <v>34264.05859375</v>
      </c>
      <c r="M307" s="2">
        <v>2.5703835487365723</v>
      </c>
      <c r="N307" s="2">
        <v>295869</v>
      </c>
      <c r="O307" s="2">
        <v>0</v>
      </c>
      <c r="P307" s="2">
        <v>0</v>
      </c>
      <c r="T307" s="2">
        <v>11940313</v>
      </c>
      <c r="U307" s="2">
        <v>558567</v>
      </c>
      <c r="V307" s="2">
        <v>4.9075684547424316</v>
      </c>
      <c r="X307" s="2">
        <v>68.130241394042969</v>
      </c>
      <c r="Z307" s="2">
        <v>40.271202087402344</v>
      </c>
      <c r="AA307" s="2">
        <v>29649757</v>
      </c>
      <c r="AB307" s="2">
        <v>17525716</v>
      </c>
    </row>
    <row r="308" spans="1:28" x14ac:dyDescent="0.25">
      <c r="A308" s="2">
        <v>52001</v>
      </c>
      <c r="B308" s="2">
        <v>101260803</v>
      </c>
      <c r="C308" s="2" t="s">
        <v>1365</v>
      </c>
      <c r="D308" s="2">
        <v>2019</v>
      </c>
      <c r="E308" s="2" t="s">
        <v>662</v>
      </c>
      <c r="F308" s="2">
        <v>52</v>
      </c>
      <c r="G308" s="2">
        <v>1</v>
      </c>
      <c r="H308" s="2">
        <v>12444344</v>
      </c>
      <c r="K308" s="2">
        <v>1466941.4399999999</v>
      </c>
      <c r="N308" s="2">
        <v>412719</v>
      </c>
      <c r="T308" s="2">
        <v>14324004</v>
      </c>
      <c r="W308" s="2">
        <v>19410430.829999998</v>
      </c>
      <c r="X308" s="2">
        <v>73.795394897460938</v>
      </c>
      <c r="Y308" s="2">
        <v>41047805.739999995</v>
      </c>
      <c r="Z308" s="2">
        <v>34.895908355712891</v>
      </c>
    </row>
    <row r="309" spans="1:28" x14ac:dyDescent="0.25">
      <c r="A309" s="2">
        <v>52002</v>
      </c>
      <c r="B309" s="2">
        <v>101260803</v>
      </c>
      <c r="C309" s="2" t="s">
        <v>1365</v>
      </c>
      <c r="D309" s="2">
        <v>2020</v>
      </c>
      <c r="E309" s="2" t="s">
        <v>662</v>
      </c>
      <c r="F309" s="2">
        <v>52</v>
      </c>
      <c r="G309" s="2">
        <v>2</v>
      </c>
      <c r="H309" s="2">
        <v>12765455</v>
      </c>
      <c r="I309" s="2">
        <v>321111</v>
      </c>
      <c r="J309" s="2">
        <v>2.5803771018981934</v>
      </c>
      <c r="K309" s="2">
        <v>1524789.24</v>
      </c>
      <c r="L309" s="2">
        <v>57847.80078125</v>
      </c>
      <c r="M309" s="2">
        <v>3.9434294700622559</v>
      </c>
      <c r="N309" s="2">
        <v>412719</v>
      </c>
      <c r="O309" s="2">
        <v>0</v>
      </c>
      <c r="P309" s="2">
        <v>0</v>
      </c>
      <c r="T309" s="2">
        <v>14702963</v>
      </c>
      <c r="U309" s="2">
        <v>378959</v>
      </c>
      <c r="V309" s="2">
        <v>2.6456220149993896</v>
      </c>
      <c r="W309" s="2">
        <v>20187960.41</v>
      </c>
      <c r="X309" s="2">
        <v>72.830352783203125</v>
      </c>
      <c r="Y309" s="2">
        <v>35391503.829999998</v>
      </c>
      <c r="Z309" s="2">
        <v>41.543766021728516</v>
      </c>
    </row>
    <row r="310" spans="1:28" x14ac:dyDescent="0.25">
      <c r="A310" s="2">
        <v>52003</v>
      </c>
      <c r="B310" s="2">
        <v>101260803</v>
      </c>
      <c r="C310" s="2" t="s">
        <v>1365</v>
      </c>
      <c r="D310" s="2">
        <v>2021</v>
      </c>
      <c r="E310" s="2" t="s">
        <v>662</v>
      </c>
      <c r="F310" s="2">
        <v>52</v>
      </c>
      <c r="G310" s="2">
        <v>3</v>
      </c>
      <c r="H310" s="2">
        <v>12765444</v>
      </c>
      <c r="I310" s="2">
        <v>-11</v>
      </c>
      <c r="J310" s="2">
        <v>-8.6170060967560858E-5</v>
      </c>
      <c r="K310" s="2">
        <v>1524724.97</v>
      </c>
      <c r="L310" s="2">
        <v>-64.269996643066406</v>
      </c>
      <c r="M310" s="2">
        <v>-4.2150085791945457E-3</v>
      </c>
      <c r="N310" s="2">
        <v>412719</v>
      </c>
      <c r="O310" s="2">
        <v>0</v>
      </c>
      <c r="P310" s="2">
        <v>0</v>
      </c>
      <c r="T310" s="2">
        <v>14702888</v>
      </c>
      <c r="U310" s="2">
        <v>-75</v>
      </c>
      <c r="V310" s="2">
        <v>-5.1010126480832696E-4</v>
      </c>
      <c r="W310" s="2">
        <v>20407587.299999997</v>
      </c>
      <c r="X310" s="2">
        <v>72.046180725097656</v>
      </c>
      <c r="Y310" s="2">
        <v>30038996.279999997</v>
      </c>
      <c r="Z310" s="2">
        <v>48.946002960205078</v>
      </c>
    </row>
    <row r="311" spans="1:28" x14ac:dyDescent="0.25">
      <c r="A311" s="2">
        <v>52004</v>
      </c>
      <c r="B311" s="2">
        <v>101260803</v>
      </c>
      <c r="C311" s="2" t="s">
        <v>1365</v>
      </c>
      <c r="D311" s="2">
        <v>2022</v>
      </c>
      <c r="E311" s="2" t="s">
        <v>662</v>
      </c>
      <c r="F311" s="2">
        <v>52</v>
      </c>
      <c r="G311" s="2">
        <v>4</v>
      </c>
      <c r="H311" s="2">
        <v>13620192</v>
      </c>
      <c r="I311" s="2">
        <v>854748</v>
      </c>
      <c r="J311" s="2">
        <v>6.6957955360412598</v>
      </c>
      <c r="K311" s="2">
        <v>1606014.81</v>
      </c>
      <c r="L311" s="2">
        <v>81289.84375</v>
      </c>
      <c r="M311" s="2">
        <v>5.3314428329467773</v>
      </c>
      <c r="N311" s="2">
        <v>412719</v>
      </c>
      <c r="O311" s="2">
        <v>0</v>
      </c>
      <c r="P311" s="2">
        <v>0</v>
      </c>
      <c r="T311" s="2">
        <v>15638926</v>
      </c>
      <c r="U311" s="2">
        <v>936038</v>
      </c>
      <c r="V311" s="2">
        <v>6.3663544654846191</v>
      </c>
      <c r="W311" s="2">
        <v>21300609.359999999</v>
      </c>
      <c r="X311" s="2">
        <v>73.420089721679688</v>
      </c>
      <c r="Y311" s="2">
        <v>42866461.859999999</v>
      </c>
      <c r="Z311" s="2">
        <v>36.482894897460938</v>
      </c>
    </row>
    <row r="312" spans="1:28" x14ac:dyDescent="0.25">
      <c r="A312" s="2">
        <v>52005</v>
      </c>
      <c r="B312" s="2">
        <v>101260803</v>
      </c>
      <c r="C312" s="2" t="s">
        <v>1365</v>
      </c>
      <c r="D312" s="2">
        <v>2023</v>
      </c>
      <c r="E312" s="2" t="s">
        <v>662</v>
      </c>
      <c r="F312" s="2">
        <v>52</v>
      </c>
      <c r="G312" s="2">
        <v>5</v>
      </c>
      <c r="H312" s="2">
        <v>14619493.220000001</v>
      </c>
      <c r="I312" s="2">
        <v>999301.25</v>
      </c>
      <c r="J312" s="2">
        <v>7.3369097709655762</v>
      </c>
      <c r="K312" s="2">
        <v>1752341.9</v>
      </c>
      <c r="L312" s="2">
        <v>146327.09375</v>
      </c>
      <c r="M312" s="2">
        <v>9.1111917495727539</v>
      </c>
      <c r="N312" s="2">
        <v>412719</v>
      </c>
      <c r="O312" s="2">
        <v>0</v>
      </c>
      <c r="P312" s="2">
        <v>0</v>
      </c>
      <c r="T312" s="2">
        <v>16784554</v>
      </c>
      <c r="U312" s="2">
        <v>1145628</v>
      </c>
      <c r="V312" s="2">
        <v>7.3254904747009277</v>
      </c>
      <c r="X312" s="2">
        <v>78.730499267578125</v>
      </c>
      <c r="Z312" s="2">
        <v>52.734088897705078</v>
      </c>
      <c r="AA312" s="2">
        <v>31828661</v>
      </c>
      <c r="AB312" s="2">
        <v>21318999</v>
      </c>
    </row>
    <row r="313" spans="1:28" x14ac:dyDescent="0.25">
      <c r="A313" s="2">
        <v>52006</v>
      </c>
      <c r="B313" s="2">
        <v>101260803</v>
      </c>
      <c r="C313" s="2" t="s">
        <v>1365</v>
      </c>
      <c r="D313" s="2">
        <v>2024</v>
      </c>
      <c r="E313" s="2" t="s">
        <v>662</v>
      </c>
      <c r="F313" s="2">
        <v>52</v>
      </c>
      <c r="G313" s="2">
        <v>6</v>
      </c>
      <c r="H313" s="2">
        <v>15903542</v>
      </c>
      <c r="I313" s="2">
        <v>1284048.75</v>
      </c>
      <c r="J313" s="2">
        <v>8.7831277847290039</v>
      </c>
      <c r="K313" s="2">
        <v>1847995</v>
      </c>
      <c r="L313" s="2">
        <v>95653.1015625</v>
      </c>
      <c r="M313" s="2">
        <v>5.4585866928100586</v>
      </c>
      <c r="N313" s="2">
        <v>412719</v>
      </c>
      <c r="O313" s="2">
        <v>0</v>
      </c>
      <c r="P313" s="2">
        <v>0</v>
      </c>
      <c r="T313" s="2">
        <v>18164256</v>
      </c>
      <c r="U313" s="2">
        <v>1379702</v>
      </c>
      <c r="V313" s="2">
        <v>8.2200698852539063</v>
      </c>
      <c r="X313" s="2">
        <v>80.674674987792969</v>
      </c>
      <c r="Z313" s="2">
        <v>47.91864013671875</v>
      </c>
      <c r="AA313" s="2">
        <v>37906451</v>
      </c>
      <c r="AB313" s="2">
        <v>22515438</v>
      </c>
    </row>
    <row r="314" spans="1:28" x14ac:dyDescent="0.25">
      <c r="A314" s="2">
        <v>53001</v>
      </c>
      <c r="B314" s="2">
        <v>101631203</v>
      </c>
      <c r="C314" s="2" t="s">
        <v>1366</v>
      </c>
      <c r="D314" s="2">
        <v>2019</v>
      </c>
      <c r="E314" s="2" t="s">
        <v>662</v>
      </c>
      <c r="F314" s="2">
        <v>53</v>
      </c>
      <c r="G314" s="2">
        <v>1</v>
      </c>
      <c r="H314" s="2">
        <v>6363939</v>
      </c>
      <c r="K314" s="2">
        <v>911665.22</v>
      </c>
      <c r="N314" s="2">
        <v>239888</v>
      </c>
      <c r="Q314" s="2">
        <v>8235.2800000000007</v>
      </c>
      <c r="T314" s="2">
        <v>7523727.5</v>
      </c>
      <c r="W314" s="2">
        <v>11291651.84</v>
      </c>
      <c r="X314" s="2">
        <v>66.630882263183594</v>
      </c>
      <c r="Y314" s="2">
        <v>20687641.150000002</v>
      </c>
      <c r="Z314" s="2">
        <v>36.368221282958984</v>
      </c>
    </row>
    <row r="315" spans="1:28" x14ac:dyDescent="0.25">
      <c r="A315" s="2">
        <v>53002</v>
      </c>
      <c r="B315" s="2">
        <v>101631203</v>
      </c>
      <c r="C315" s="2" t="s">
        <v>1366</v>
      </c>
      <c r="D315" s="2">
        <v>2020</v>
      </c>
      <c r="E315" s="2" t="s">
        <v>662</v>
      </c>
      <c r="F315" s="2">
        <v>53</v>
      </c>
      <c r="G315" s="2">
        <v>2</v>
      </c>
      <c r="H315" s="2">
        <v>6454361.5</v>
      </c>
      <c r="I315" s="2">
        <v>90422.5</v>
      </c>
      <c r="J315" s="2">
        <v>1.4208574295043945</v>
      </c>
      <c r="K315" s="2">
        <v>929326.66</v>
      </c>
      <c r="L315" s="2">
        <v>17661.439453125</v>
      </c>
      <c r="M315" s="2">
        <v>1.9372725486755371</v>
      </c>
      <c r="N315" s="2">
        <v>239888</v>
      </c>
      <c r="O315" s="2">
        <v>0</v>
      </c>
      <c r="P315" s="2">
        <v>0</v>
      </c>
      <c r="T315" s="2">
        <v>7623576</v>
      </c>
      <c r="U315" s="2">
        <v>99848.5</v>
      </c>
      <c r="V315" s="2">
        <v>1.3271148204803467</v>
      </c>
      <c r="W315" s="2">
        <v>11330405.23</v>
      </c>
      <c r="X315" s="2">
        <v>67.284233093261719</v>
      </c>
      <c r="Y315" s="2">
        <v>23082010.609999999</v>
      </c>
      <c r="Z315" s="2">
        <v>33.028213500976563</v>
      </c>
    </row>
    <row r="316" spans="1:28" x14ac:dyDescent="0.25">
      <c r="A316" s="2">
        <v>53003</v>
      </c>
      <c r="B316" s="2">
        <v>101631203</v>
      </c>
      <c r="C316" s="2" t="s">
        <v>1366</v>
      </c>
      <c r="D316" s="2">
        <v>2021</v>
      </c>
      <c r="E316" s="2" t="s">
        <v>662</v>
      </c>
      <c r="F316" s="2">
        <v>53</v>
      </c>
      <c r="G316" s="2">
        <v>3</v>
      </c>
      <c r="H316" s="2">
        <v>6454358</v>
      </c>
      <c r="I316" s="2">
        <v>-3.5</v>
      </c>
      <c r="J316" s="2">
        <v>-5.4226897191256285E-5</v>
      </c>
      <c r="K316" s="2">
        <v>929290.35</v>
      </c>
      <c r="L316" s="2">
        <v>-36.310001373291016</v>
      </c>
      <c r="M316" s="2">
        <v>-3.9071300998330116E-3</v>
      </c>
      <c r="N316" s="2">
        <v>239888</v>
      </c>
      <c r="O316" s="2">
        <v>0</v>
      </c>
      <c r="P316" s="2">
        <v>0</v>
      </c>
      <c r="Q316" s="2">
        <v>1351</v>
      </c>
      <c r="T316" s="2">
        <v>7624887.5</v>
      </c>
      <c r="U316" s="2">
        <v>1311.5</v>
      </c>
      <c r="V316" s="2">
        <v>1.7203213647007942E-2</v>
      </c>
      <c r="W316" s="2">
        <v>11022120.66</v>
      </c>
      <c r="X316" s="2">
        <v>69.178047180175781</v>
      </c>
      <c r="Y316" s="2">
        <v>21234742.73</v>
      </c>
      <c r="Z316" s="2">
        <v>35.907604217529297</v>
      </c>
    </row>
    <row r="317" spans="1:28" x14ac:dyDescent="0.25">
      <c r="A317" s="2">
        <v>53004</v>
      </c>
      <c r="B317" s="2">
        <v>101631203</v>
      </c>
      <c r="C317" s="2" t="s">
        <v>1366</v>
      </c>
      <c r="D317" s="2">
        <v>2022</v>
      </c>
      <c r="E317" s="2" t="s">
        <v>662</v>
      </c>
      <c r="F317" s="2">
        <v>53</v>
      </c>
      <c r="G317" s="2">
        <v>4</v>
      </c>
      <c r="H317" s="2">
        <v>6521069.5</v>
      </c>
      <c r="I317" s="2">
        <v>66711.5</v>
      </c>
      <c r="J317" s="2">
        <v>1.0335884094238281</v>
      </c>
      <c r="K317" s="2">
        <v>920631.37</v>
      </c>
      <c r="L317" s="2">
        <v>-8658.98046875</v>
      </c>
      <c r="M317" s="2">
        <v>-0.93178415298461914</v>
      </c>
      <c r="N317" s="2">
        <v>239888</v>
      </c>
      <c r="O317" s="2">
        <v>0</v>
      </c>
      <c r="P317" s="2">
        <v>0</v>
      </c>
      <c r="Q317" s="2">
        <v>2875</v>
      </c>
      <c r="R317" s="2">
        <v>1524</v>
      </c>
      <c r="S317" s="2">
        <v>112.80532836914063</v>
      </c>
      <c r="T317" s="2">
        <v>7684464</v>
      </c>
      <c r="U317" s="2">
        <v>59576.5</v>
      </c>
      <c r="V317" s="2">
        <v>0.78134268522262573</v>
      </c>
      <c r="W317" s="2">
        <v>11236375.539999999</v>
      </c>
      <c r="X317" s="2">
        <v>68.389167785644531</v>
      </c>
      <c r="Y317" s="2">
        <v>21950635.599999998</v>
      </c>
      <c r="Z317" s="2">
        <v>35.0079345703125</v>
      </c>
    </row>
    <row r="318" spans="1:28" x14ac:dyDescent="0.25">
      <c r="A318" s="2">
        <v>53005</v>
      </c>
      <c r="B318" s="2">
        <v>101631203</v>
      </c>
      <c r="C318" s="2" t="s">
        <v>1366</v>
      </c>
      <c r="D318" s="2">
        <v>2023</v>
      </c>
      <c r="E318" s="2" t="s">
        <v>662</v>
      </c>
      <c r="F318" s="2">
        <v>53</v>
      </c>
      <c r="G318" s="2">
        <v>5</v>
      </c>
      <c r="H318" s="2">
        <v>6704429.3799999999</v>
      </c>
      <c r="I318" s="2">
        <v>183359.875</v>
      </c>
      <c r="J318" s="2">
        <v>2.8118069171905518</v>
      </c>
      <c r="K318" s="2">
        <v>996231.19</v>
      </c>
      <c r="L318" s="2">
        <v>75599.8203125</v>
      </c>
      <c r="M318" s="2">
        <v>8.2117366790771484</v>
      </c>
      <c r="N318" s="2">
        <v>239888</v>
      </c>
      <c r="O318" s="2">
        <v>0</v>
      </c>
      <c r="P318" s="2">
        <v>0</v>
      </c>
      <c r="Q318" s="2">
        <v>3121</v>
      </c>
      <c r="R318" s="2">
        <v>246</v>
      </c>
      <c r="S318" s="2">
        <v>8.5565214157104492</v>
      </c>
      <c r="T318" s="2">
        <v>7943669.5</v>
      </c>
      <c r="U318" s="2">
        <v>259205.5</v>
      </c>
      <c r="V318" s="2">
        <v>3.3731110095977783</v>
      </c>
      <c r="X318" s="2">
        <v>67.497291564941406</v>
      </c>
      <c r="Z318" s="2">
        <v>35.156166076660156</v>
      </c>
      <c r="AA318" s="2">
        <v>22595380</v>
      </c>
      <c r="AB318" s="2">
        <v>11768872</v>
      </c>
    </row>
    <row r="319" spans="1:28" x14ac:dyDescent="0.25">
      <c r="A319" s="2">
        <v>53006</v>
      </c>
      <c r="B319" s="2">
        <v>101631203</v>
      </c>
      <c r="C319" s="2" t="s">
        <v>1366</v>
      </c>
      <c r="D319" s="2">
        <v>2024</v>
      </c>
      <c r="E319" s="2" t="s">
        <v>662</v>
      </c>
      <c r="F319" s="2">
        <v>53</v>
      </c>
      <c r="G319" s="2">
        <v>6</v>
      </c>
      <c r="H319" s="2">
        <v>6972210</v>
      </c>
      <c r="I319" s="2">
        <v>267780.625</v>
      </c>
      <c r="J319" s="2">
        <v>3.9940850734710693</v>
      </c>
      <c r="K319" s="2">
        <v>1013395</v>
      </c>
      <c r="L319" s="2">
        <v>17163.810546875</v>
      </c>
      <c r="M319" s="2">
        <v>1.7228741645812988</v>
      </c>
      <c r="N319" s="2">
        <v>239888</v>
      </c>
      <c r="O319" s="2">
        <v>0</v>
      </c>
      <c r="P319" s="2">
        <v>0</v>
      </c>
      <c r="T319" s="2">
        <v>8225493</v>
      </c>
      <c r="U319" s="2">
        <v>281823.5</v>
      </c>
      <c r="V319" s="2">
        <v>3.5477747917175293</v>
      </c>
      <c r="X319" s="2">
        <v>70.294174194335938</v>
      </c>
      <c r="Z319" s="2">
        <v>35.876255035400391</v>
      </c>
      <c r="AA319" s="2">
        <v>22927401</v>
      </c>
      <c r="AB319" s="2">
        <v>11701529</v>
      </c>
    </row>
    <row r="320" spans="1:28" x14ac:dyDescent="0.25">
      <c r="A320" s="2">
        <v>54001</v>
      </c>
      <c r="B320" s="2">
        <v>107650703</v>
      </c>
      <c r="C320" s="2" t="s">
        <v>1367</v>
      </c>
      <c r="D320" s="2">
        <v>2019</v>
      </c>
      <c r="E320" s="2" t="s">
        <v>662</v>
      </c>
      <c r="F320" s="2">
        <v>54</v>
      </c>
      <c r="G320" s="2">
        <v>1</v>
      </c>
      <c r="H320" s="2">
        <v>5894489</v>
      </c>
      <c r="K320" s="2">
        <v>1200141.8999999999</v>
      </c>
      <c r="N320" s="2">
        <v>268508</v>
      </c>
      <c r="T320" s="2">
        <v>7363139</v>
      </c>
      <c r="W320" s="2">
        <v>12090953.98</v>
      </c>
      <c r="X320" s="2">
        <v>60.897914886474609</v>
      </c>
      <c r="Y320" s="2">
        <v>29870672.650000002</v>
      </c>
      <c r="Z320" s="2">
        <v>24.650060653686523</v>
      </c>
    </row>
    <row r="321" spans="1:28" x14ac:dyDescent="0.25">
      <c r="A321" s="2">
        <v>54002</v>
      </c>
      <c r="B321" s="2">
        <v>107650703</v>
      </c>
      <c r="C321" s="2" t="s">
        <v>1367</v>
      </c>
      <c r="D321" s="2">
        <v>2020</v>
      </c>
      <c r="E321" s="2" t="s">
        <v>662</v>
      </c>
      <c r="F321" s="2">
        <v>54</v>
      </c>
      <c r="G321" s="2">
        <v>2</v>
      </c>
      <c r="H321" s="2">
        <v>5969126.5</v>
      </c>
      <c r="I321" s="2">
        <v>74637.5</v>
      </c>
      <c r="J321" s="2">
        <v>1.2662250995635986</v>
      </c>
      <c r="K321" s="2">
        <v>1238476.51</v>
      </c>
      <c r="L321" s="2">
        <v>38334.609375</v>
      </c>
      <c r="M321" s="2">
        <v>3.1941730976104736</v>
      </c>
      <c r="N321" s="2">
        <v>268508</v>
      </c>
      <c r="O321" s="2">
        <v>0</v>
      </c>
      <c r="P321" s="2">
        <v>0</v>
      </c>
      <c r="T321" s="2">
        <v>7476111</v>
      </c>
      <c r="U321" s="2">
        <v>112972</v>
      </c>
      <c r="V321" s="2">
        <v>1.5342912673950195</v>
      </c>
      <c r="W321" s="2">
        <v>12339200.330000002</v>
      </c>
      <c r="X321" s="2">
        <v>60.588294982910156</v>
      </c>
      <c r="Y321" s="2">
        <v>30861727.790000003</v>
      </c>
      <c r="Z321" s="2">
        <v>24.224538803100586</v>
      </c>
    </row>
    <row r="322" spans="1:28" x14ac:dyDescent="0.25">
      <c r="A322" s="2">
        <v>54003</v>
      </c>
      <c r="B322" s="2">
        <v>107650703</v>
      </c>
      <c r="C322" s="2" t="s">
        <v>1367</v>
      </c>
      <c r="D322" s="2">
        <v>2021</v>
      </c>
      <c r="E322" s="2" t="s">
        <v>662</v>
      </c>
      <c r="F322" s="2">
        <v>54</v>
      </c>
      <c r="G322" s="2">
        <v>3</v>
      </c>
      <c r="H322" s="2">
        <v>5969122.5</v>
      </c>
      <c r="I322" s="2">
        <v>-4</v>
      </c>
      <c r="J322" s="2">
        <v>-6.7011482315137982E-5</v>
      </c>
      <c r="K322" s="2">
        <v>1238440.19</v>
      </c>
      <c r="L322" s="2">
        <v>-36.319999694824219</v>
      </c>
      <c r="M322" s="2">
        <v>-2.9326353687793016E-3</v>
      </c>
      <c r="N322" s="2">
        <v>268508</v>
      </c>
      <c r="O322" s="2">
        <v>0</v>
      </c>
      <c r="P322" s="2">
        <v>0</v>
      </c>
      <c r="T322" s="2">
        <v>7476070.5</v>
      </c>
      <c r="U322" s="2">
        <v>-40.5</v>
      </c>
      <c r="V322" s="2">
        <v>-5.417254869826138E-4</v>
      </c>
      <c r="W322" s="2">
        <v>12169435.789999999</v>
      </c>
      <c r="X322" s="2">
        <v>61.433174133300781</v>
      </c>
      <c r="Y322" s="2">
        <v>31524741.629999999</v>
      </c>
      <c r="Z322" s="2">
        <v>23.714929580688477</v>
      </c>
    </row>
    <row r="323" spans="1:28" x14ac:dyDescent="0.25">
      <c r="A323" s="2">
        <v>54004</v>
      </c>
      <c r="B323" s="2">
        <v>107650703</v>
      </c>
      <c r="C323" s="2" t="s">
        <v>1367</v>
      </c>
      <c r="D323" s="2">
        <v>2022</v>
      </c>
      <c r="E323" s="2" t="s">
        <v>662</v>
      </c>
      <c r="F323" s="2">
        <v>54</v>
      </c>
      <c r="G323" s="2">
        <v>4</v>
      </c>
      <c r="H323" s="2">
        <v>6161672.5</v>
      </c>
      <c r="I323" s="2">
        <v>192550</v>
      </c>
      <c r="J323" s="2">
        <v>3.2257673740386963</v>
      </c>
      <c r="K323" s="2">
        <v>1282440.8799999999</v>
      </c>
      <c r="L323" s="2">
        <v>44000.69140625</v>
      </c>
      <c r="M323" s="2">
        <v>3.5529119968414307</v>
      </c>
      <c r="N323" s="2">
        <v>268508</v>
      </c>
      <c r="O323" s="2">
        <v>0</v>
      </c>
      <c r="P323" s="2">
        <v>0</v>
      </c>
      <c r="T323" s="2">
        <v>7712621.5</v>
      </c>
      <c r="U323" s="2">
        <v>236551</v>
      </c>
      <c r="V323" s="2">
        <v>3.1641087532043457</v>
      </c>
      <c r="W323" s="2">
        <v>12638236.32</v>
      </c>
      <c r="X323" s="2">
        <v>61.026088714599609</v>
      </c>
      <c r="Y323" s="2">
        <v>32774992.199999999</v>
      </c>
      <c r="Z323" s="2">
        <v>23.532032012939453</v>
      </c>
    </row>
    <row r="324" spans="1:28" x14ac:dyDescent="0.25">
      <c r="A324" s="2">
        <v>54005</v>
      </c>
      <c r="B324" s="2">
        <v>107650703</v>
      </c>
      <c r="C324" s="2" t="s">
        <v>1367</v>
      </c>
      <c r="D324" s="2">
        <v>2023</v>
      </c>
      <c r="E324" s="2" t="s">
        <v>662</v>
      </c>
      <c r="F324" s="2">
        <v>54</v>
      </c>
      <c r="G324" s="2">
        <v>5</v>
      </c>
      <c r="H324" s="2">
        <v>6562329.1200000001</v>
      </c>
      <c r="I324" s="2">
        <v>400656.625</v>
      </c>
      <c r="J324" s="2">
        <v>6.5024003982543945</v>
      </c>
      <c r="K324" s="2">
        <v>1382320.15</v>
      </c>
      <c r="L324" s="2">
        <v>99879.2734375</v>
      </c>
      <c r="M324" s="2">
        <v>7.7882161140441895</v>
      </c>
      <c r="N324" s="2">
        <v>268508</v>
      </c>
      <c r="O324" s="2">
        <v>0</v>
      </c>
      <c r="P324" s="2">
        <v>0</v>
      </c>
      <c r="T324" s="2">
        <v>8213157</v>
      </c>
      <c r="U324" s="2">
        <v>500535.5</v>
      </c>
      <c r="V324" s="2">
        <v>6.4898233413696289</v>
      </c>
      <c r="X324" s="2">
        <v>60.982540130615234</v>
      </c>
      <c r="Z324" s="2">
        <v>24.490934371948242</v>
      </c>
      <c r="AA324" s="2">
        <v>33535499</v>
      </c>
      <c r="AB324" s="2">
        <v>13468047</v>
      </c>
    </row>
    <row r="325" spans="1:28" x14ac:dyDescent="0.25">
      <c r="A325" s="2">
        <v>54006</v>
      </c>
      <c r="B325" s="2">
        <v>107650703</v>
      </c>
      <c r="C325" s="2" t="s">
        <v>1367</v>
      </c>
      <c r="D325" s="2">
        <v>2024</v>
      </c>
      <c r="E325" s="2" t="s">
        <v>662</v>
      </c>
      <c r="F325" s="2">
        <v>54</v>
      </c>
      <c r="G325" s="2">
        <v>6</v>
      </c>
      <c r="H325" s="2">
        <v>6763964</v>
      </c>
      <c r="I325" s="2">
        <v>201634.875</v>
      </c>
      <c r="J325" s="2">
        <v>3.0726115703582764</v>
      </c>
      <c r="K325" s="2">
        <v>1429505</v>
      </c>
      <c r="L325" s="2">
        <v>47184.8515625</v>
      </c>
      <c r="M325" s="2">
        <v>3.4134531021118164</v>
      </c>
      <c r="N325" s="2">
        <v>268508</v>
      </c>
      <c r="O325" s="2">
        <v>0</v>
      </c>
      <c r="P325" s="2">
        <v>0</v>
      </c>
      <c r="T325" s="2">
        <v>8461977</v>
      </c>
      <c r="U325" s="2">
        <v>248820</v>
      </c>
      <c r="V325" s="2">
        <v>3.029529333114624</v>
      </c>
      <c r="X325" s="2">
        <v>61.058090209960938</v>
      </c>
      <c r="Z325" s="2">
        <v>24.234403610229492</v>
      </c>
      <c r="AA325" s="2">
        <v>34917207</v>
      </c>
      <c r="AB325" s="2">
        <v>13858896</v>
      </c>
    </row>
    <row r="326" spans="1:28" x14ac:dyDescent="0.25">
      <c r="A326" s="2">
        <v>55001</v>
      </c>
      <c r="B326" s="2">
        <v>104101252</v>
      </c>
      <c r="C326" s="2" t="s">
        <v>1368</v>
      </c>
      <c r="D326" s="2">
        <v>2019</v>
      </c>
      <c r="E326" s="2" t="s">
        <v>662</v>
      </c>
      <c r="F326" s="2">
        <v>55</v>
      </c>
      <c r="G326" s="2">
        <v>1</v>
      </c>
      <c r="H326" s="2">
        <v>25529050</v>
      </c>
      <c r="K326" s="2">
        <v>4524972</v>
      </c>
      <c r="N326" s="2">
        <v>1147945</v>
      </c>
      <c r="T326" s="2">
        <v>31201968</v>
      </c>
      <c r="W326" s="2">
        <v>47342567</v>
      </c>
      <c r="X326" s="2">
        <v>65.906791687011719</v>
      </c>
      <c r="Y326" s="2">
        <v>102992035.88</v>
      </c>
      <c r="Z326" s="2">
        <v>30.295515060424805</v>
      </c>
    </row>
    <row r="327" spans="1:28" x14ac:dyDescent="0.25">
      <c r="A327" s="2">
        <v>55002</v>
      </c>
      <c r="B327" s="2">
        <v>104101252</v>
      </c>
      <c r="C327" s="2" t="s">
        <v>1368</v>
      </c>
      <c r="D327" s="2">
        <v>2020</v>
      </c>
      <c r="E327" s="2" t="s">
        <v>662</v>
      </c>
      <c r="F327" s="2">
        <v>55</v>
      </c>
      <c r="G327" s="2">
        <v>2</v>
      </c>
      <c r="H327" s="2">
        <v>25832548</v>
      </c>
      <c r="I327" s="2">
        <v>303498</v>
      </c>
      <c r="J327" s="2">
        <v>1.1888339519500732</v>
      </c>
      <c r="K327" s="2">
        <v>4673517</v>
      </c>
      <c r="L327" s="2">
        <v>148545</v>
      </c>
      <c r="M327" s="2">
        <v>3.2827827930450439</v>
      </c>
      <c r="N327" s="2">
        <v>1147945</v>
      </c>
      <c r="O327" s="2">
        <v>0</v>
      </c>
      <c r="P327" s="2">
        <v>0</v>
      </c>
      <c r="T327" s="2">
        <v>31654008</v>
      </c>
      <c r="U327" s="2">
        <v>452040</v>
      </c>
      <c r="V327" s="2">
        <v>1.4487547874450684</v>
      </c>
      <c r="W327" s="2">
        <v>48391604.210000008</v>
      </c>
      <c r="X327" s="2">
        <v>65.412193298339844</v>
      </c>
      <c r="Y327" s="2">
        <v>104787197.22000001</v>
      </c>
      <c r="Z327" s="2">
        <v>30.207897186279297</v>
      </c>
    </row>
    <row r="328" spans="1:28" x14ac:dyDescent="0.25">
      <c r="A328" s="2">
        <v>55003</v>
      </c>
      <c r="B328" s="2">
        <v>104101252</v>
      </c>
      <c r="C328" s="2" t="s">
        <v>1368</v>
      </c>
      <c r="D328" s="2">
        <v>2021</v>
      </c>
      <c r="E328" s="2" t="s">
        <v>662</v>
      </c>
      <c r="F328" s="2">
        <v>55</v>
      </c>
      <c r="G328" s="2">
        <v>3</v>
      </c>
      <c r="H328" s="2">
        <v>25832532</v>
      </c>
      <c r="I328" s="2">
        <v>-16</v>
      </c>
      <c r="J328" s="2">
        <v>-6.1937367718201131E-5</v>
      </c>
      <c r="K328" s="2">
        <v>4673391</v>
      </c>
      <c r="L328" s="2">
        <v>-126</v>
      </c>
      <c r="M328" s="2">
        <v>-2.6960424147546291E-3</v>
      </c>
      <c r="N328" s="2">
        <v>1147945</v>
      </c>
      <c r="O328" s="2">
        <v>0</v>
      </c>
      <c r="P328" s="2">
        <v>0</v>
      </c>
      <c r="T328" s="2">
        <v>31653868</v>
      </c>
      <c r="U328" s="2">
        <v>-140</v>
      </c>
      <c r="V328" s="2">
        <v>-4.4228206388652325E-4</v>
      </c>
      <c r="W328" s="2">
        <v>47245689.339999996</v>
      </c>
      <c r="X328" s="2">
        <v>66.998428344726563</v>
      </c>
      <c r="Y328" s="2">
        <v>108883311.67</v>
      </c>
      <c r="Z328" s="2">
        <v>29.071367263793945</v>
      </c>
    </row>
    <row r="329" spans="1:28" x14ac:dyDescent="0.25">
      <c r="A329" s="2">
        <v>55004</v>
      </c>
      <c r="B329" s="2">
        <v>104101252</v>
      </c>
      <c r="C329" s="2" t="s">
        <v>1368</v>
      </c>
      <c r="D329" s="2">
        <v>2022</v>
      </c>
      <c r="E329" s="2" t="s">
        <v>662</v>
      </c>
      <c r="F329" s="2">
        <v>55</v>
      </c>
      <c r="G329" s="2">
        <v>4</v>
      </c>
      <c r="H329" s="2">
        <v>26353966</v>
      </c>
      <c r="I329" s="2">
        <v>521434</v>
      </c>
      <c r="J329" s="2">
        <v>2.0185167789459229</v>
      </c>
      <c r="K329" s="2">
        <v>4874328</v>
      </c>
      <c r="L329" s="2">
        <v>200937</v>
      </c>
      <c r="M329" s="2">
        <v>4.2995972633361816</v>
      </c>
      <c r="N329" s="2">
        <v>1147945</v>
      </c>
      <c r="O329" s="2">
        <v>0</v>
      </c>
      <c r="P329" s="2">
        <v>0</v>
      </c>
      <c r="T329" s="2">
        <v>32376240</v>
      </c>
      <c r="U329" s="2">
        <v>722372</v>
      </c>
      <c r="V329" s="2">
        <v>2.2820971012115479</v>
      </c>
      <c r="W329" s="2">
        <v>48700294</v>
      </c>
      <c r="X329" s="2">
        <v>66.480583190917969</v>
      </c>
      <c r="Y329" s="2">
        <v>110395167.45</v>
      </c>
      <c r="Z329" s="2">
        <v>29.32758903503418</v>
      </c>
    </row>
    <row r="330" spans="1:28" x14ac:dyDescent="0.25">
      <c r="A330" s="2">
        <v>55005</v>
      </c>
      <c r="B330" s="2">
        <v>104101252</v>
      </c>
      <c r="C330" s="2" t="s">
        <v>1368</v>
      </c>
      <c r="D330" s="2">
        <v>2023</v>
      </c>
      <c r="E330" s="2" t="s">
        <v>662</v>
      </c>
      <c r="F330" s="2">
        <v>55</v>
      </c>
      <c r="G330" s="2">
        <v>5</v>
      </c>
      <c r="H330" s="2">
        <v>27524308.850000001</v>
      </c>
      <c r="I330" s="2">
        <v>1170342.875</v>
      </c>
      <c r="J330" s="2">
        <v>4.4408602714538574</v>
      </c>
      <c r="K330" s="2">
        <v>5164216.2</v>
      </c>
      <c r="L330" s="2">
        <v>289888.1875</v>
      </c>
      <c r="M330" s="2">
        <v>5.9472446441650391</v>
      </c>
      <c r="N330" s="2">
        <v>1147945</v>
      </c>
      <c r="O330" s="2">
        <v>0</v>
      </c>
      <c r="P330" s="2">
        <v>0</v>
      </c>
      <c r="T330" s="2">
        <v>33836468</v>
      </c>
      <c r="U330" s="2">
        <v>1460228</v>
      </c>
      <c r="V330" s="2">
        <v>4.5101838111877441</v>
      </c>
      <c r="X330" s="2">
        <v>68.768150329589844</v>
      </c>
      <c r="Z330" s="2">
        <v>31.762588500976563</v>
      </c>
      <c r="AA330" s="2">
        <v>106529313</v>
      </c>
      <c r="AB330" s="2">
        <v>49203688</v>
      </c>
    </row>
    <row r="331" spans="1:28" x14ac:dyDescent="0.25">
      <c r="A331" s="2">
        <v>55006</v>
      </c>
      <c r="B331" s="2">
        <v>104101252</v>
      </c>
      <c r="C331" s="2" t="s">
        <v>1368</v>
      </c>
      <c r="D331" s="2">
        <v>2024</v>
      </c>
      <c r="E331" s="2" t="s">
        <v>662</v>
      </c>
      <c r="F331" s="2">
        <v>55</v>
      </c>
      <c r="G331" s="2">
        <v>6</v>
      </c>
      <c r="H331" s="2">
        <v>28942934</v>
      </c>
      <c r="I331" s="2">
        <v>1418625.125</v>
      </c>
      <c r="J331" s="2">
        <v>5.154080867767334</v>
      </c>
      <c r="K331" s="2">
        <v>5320955</v>
      </c>
      <c r="L331" s="2">
        <v>156738.796875</v>
      </c>
      <c r="M331" s="2">
        <v>3.0350937843322754</v>
      </c>
      <c r="N331" s="2">
        <v>1147945</v>
      </c>
      <c r="O331" s="2">
        <v>0</v>
      </c>
      <c r="P331" s="2">
        <v>0</v>
      </c>
      <c r="T331" s="2">
        <v>35411832</v>
      </c>
      <c r="U331" s="2">
        <v>1575364</v>
      </c>
      <c r="V331" s="2">
        <v>4.6558170318603516</v>
      </c>
      <c r="X331" s="2">
        <v>68.312080383300781</v>
      </c>
      <c r="Z331" s="2">
        <v>32.066795349121094</v>
      </c>
      <c r="AA331" s="2">
        <v>110431467</v>
      </c>
      <c r="AB331" s="2">
        <v>51838314</v>
      </c>
    </row>
    <row r="332" spans="1:28" x14ac:dyDescent="0.25">
      <c r="A332" s="2">
        <v>56001</v>
      </c>
      <c r="B332" s="2">
        <v>101631503</v>
      </c>
      <c r="C332" s="2" t="s">
        <v>1369</v>
      </c>
      <c r="D332" s="2">
        <v>2019</v>
      </c>
      <c r="E332" s="2" t="s">
        <v>662</v>
      </c>
      <c r="F332" s="2">
        <v>56</v>
      </c>
      <c r="G332" s="2">
        <v>1</v>
      </c>
      <c r="H332" s="2">
        <v>5852420.5</v>
      </c>
      <c r="K332" s="2">
        <v>660905.09</v>
      </c>
      <c r="N332" s="2">
        <v>173671</v>
      </c>
      <c r="T332" s="2">
        <v>6686996.5</v>
      </c>
      <c r="W332" s="2">
        <v>9999505.6199999992</v>
      </c>
      <c r="X332" s="2">
        <v>66.873268127441406</v>
      </c>
      <c r="Y332" s="2">
        <v>15648479.539999999</v>
      </c>
      <c r="Z332" s="2">
        <v>42.732563018798828</v>
      </c>
    </row>
    <row r="333" spans="1:28" x14ac:dyDescent="0.25">
      <c r="A333" s="2">
        <v>56002</v>
      </c>
      <c r="B333" s="2">
        <v>101631503</v>
      </c>
      <c r="C333" s="2" t="s">
        <v>1369</v>
      </c>
      <c r="D333" s="2">
        <v>2020</v>
      </c>
      <c r="E333" s="2" t="s">
        <v>662</v>
      </c>
      <c r="F333" s="2">
        <v>56</v>
      </c>
      <c r="G333" s="2">
        <v>2</v>
      </c>
      <c r="H333" s="2">
        <v>5949852.5</v>
      </c>
      <c r="I333" s="2">
        <v>97432</v>
      </c>
      <c r="J333" s="2">
        <v>1.6648154258728027</v>
      </c>
      <c r="K333" s="2">
        <v>674474.07</v>
      </c>
      <c r="L333" s="2">
        <v>13568.98046875</v>
      </c>
      <c r="M333" s="2">
        <v>2.0530905723571777</v>
      </c>
      <c r="N333" s="2">
        <v>173671</v>
      </c>
      <c r="O333" s="2">
        <v>0</v>
      </c>
      <c r="P333" s="2">
        <v>0</v>
      </c>
      <c r="T333" s="2">
        <v>6797997.5</v>
      </c>
      <c r="U333" s="2">
        <v>111001</v>
      </c>
      <c r="V333" s="2">
        <v>1.6599529981613159</v>
      </c>
      <c r="W333" s="2">
        <v>10167358.08</v>
      </c>
      <c r="X333" s="2">
        <v>66.861000061035156</v>
      </c>
      <c r="Y333" s="2">
        <v>15772251.790000001</v>
      </c>
      <c r="Z333" s="2">
        <v>43.100994110107422</v>
      </c>
    </row>
    <row r="334" spans="1:28" x14ac:dyDescent="0.25">
      <c r="A334" s="2">
        <v>56003</v>
      </c>
      <c r="B334" s="2">
        <v>101631503</v>
      </c>
      <c r="C334" s="2" t="s">
        <v>1369</v>
      </c>
      <c r="D334" s="2">
        <v>2021</v>
      </c>
      <c r="E334" s="2" t="s">
        <v>662</v>
      </c>
      <c r="F334" s="2">
        <v>56</v>
      </c>
      <c r="G334" s="2">
        <v>3</v>
      </c>
      <c r="H334" s="2">
        <v>5949850</v>
      </c>
      <c r="I334" s="2">
        <v>-2.5</v>
      </c>
      <c r="J334" s="2">
        <v>-4.201784759061411E-5</v>
      </c>
      <c r="K334" s="2">
        <v>674451.92</v>
      </c>
      <c r="L334" s="2">
        <v>-22.149999618530273</v>
      </c>
      <c r="M334" s="2">
        <v>-3.2840403728187084E-3</v>
      </c>
      <c r="N334" s="2">
        <v>173671</v>
      </c>
      <c r="O334" s="2">
        <v>0</v>
      </c>
      <c r="P334" s="2">
        <v>0</v>
      </c>
      <c r="T334" s="2">
        <v>6797973</v>
      </c>
      <c r="U334" s="2">
        <v>-24.5</v>
      </c>
      <c r="V334" s="2">
        <v>-3.6040024133399129E-4</v>
      </c>
      <c r="W334" s="2">
        <v>9462780.8600000013</v>
      </c>
      <c r="X334" s="2">
        <v>71.839065551757813</v>
      </c>
      <c r="Y334" s="2">
        <v>15955252.850000001</v>
      </c>
      <c r="Z334" s="2">
        <v>42.606487274169922</v>
      </c>
    </row>
    <row r="335" spans="1:28" x14ac:dyDescent="0.25">
      <c r="A335" s="2">
        <v>56004</v>
      </c>
      <c r="B335" s="2">
        <v>101631503</v>
      </c>
      <c r="C335" s="2" t="s">
        <v>1369</v>
      </c>
      <c r="D335" s="2">
        <v>2022</v>
      </c>
      <c r="E335" s="2" t="s">
        <v>662</v>
      </c>
      <c r="F335" s="2">
        <v>56</v>
      </c>
      <c r="G335" s="2">
        <v>4</v>
      </c>
      <c r="H335" s="2">
        <v>6073710</v>
      </c>
      <c r="I335" s="2">
        <v>123860</v>
      </c>
      <c r="J335" s="2">
        <v>2.081733226776123</v>
      </c>
      <c r="K335" s="2">
        <v>702532.52</v>
      </c>
      <c r="L335" s="2">
        <v>28080.599609375</v>
      </c>
      <c r="M335" s="2">
        <v>4.1634693145751953</v>
      </c>
      <c r="N335" s="2">
        <v>173671</v>
      </c>
      <c r="O335" s="2">
        <v>0</v>
      </c>
      <c r="P335" s="2">
        <v>0</v>
      </c>
      <c r="T335" s="2">
        <v>6949913.5</v>
      </c>
      <c r="U335" s="2">
        <v>151940.5</v>
      </c>
      <c r="V335" s="2">
        <v>2.2350854873657227</v>
      </c>
      <c r="W335" s="2">
        <v>9756603.0099999998</v>
      </c>
      <c r="X335" s="2">
        <v>71.232925415039063</v>
      </c>
      <c r="Y335" s="2">
        <v>17650728.209999997</v>
      </c>
      <c r="Z335" s="2">
        <v>39.374656677246094</v>
      </c>
    </row>
    <row r="336" spans="1:28" x14ac:dyDescent="0.25">
      <c r="A336" s="2">
        <v>56005</v>
      </c>
      <c r="B336" s="2">
        <v>101631503</v>
      </c>
      <c r="C336" s="2" t="s">
        <v>1369</v>
      </c>
      <c r="D336" s="2">
        <v>2023</v>
      </c>
      <c r="E336" s="2" t="s">
        <v>662</v>
      </c>
      <c r="F336" s="2">
        <v>56</v>
      </c>
      <c r="G336" s="2">
        <v>5</v>
      </c>
      <c r="H336" s="2">
        <v>6441064.4299999997</v>
      </c>
      <c r="I336" s="2">
        <v>367354.4375</v>
      </c>
      <c r="J336" s="2">
        <v>6.0482707023620605</v>
      </c>
      <c r="K336" s="2">
        <v>742450.58</v>
      </c>
      <c r="L336" s="2">
        <v>39918.05859375</v>
      </c>
      <c r="M336" s="2">
        <v>5.6820230484008789</v>
      </c>
      <c r="N336" s="2">
        <v>173671</v>
      </c>
      <c r="O336" s="2">
        <v>0</v>
      </c>
      <c r="P336" s="2">
        <v>0</v>
      </c>
      <c r="T336" s="2">
        <v>7357186</v>
      </c>
      <c r="U336" s="2">
        <v>407272.5</v>
      </c>
      <c r="V336" s="2">
        <v>5.8601088523864746</v>
      </c>
      <c r="X336" s="2">
        <v>75.248970031738281</v>
      </c>
      <c r="Z336" s="2">
        <v>42.963718414306641</v>
      </c>
      <c r="AA336" s="2">
        <v>17124183</v>
      </c>
      <c r="AB336" s="2">
        <v>9777125</v>
      </c>
    </row>
    <row r="337" spans="1:28" x14ac:dyDescent="0.25">
      <c r="A337" s="2">
        <v>56006</v>
      </c>
      <c r="B337" s="2">
        <v>101631503</v>
      </c>
      <c r="C337" s="2" t="s">
        <v>1369</v>
      </c>
      <c r="D337" s="2">
        <v>2024</v>
      </c>
      <c r="E337" s="2" t="s">
        <v>662</v>
      </c>
      <c r="F337" s="2">
        <v>56</v>
      </c>
      <c r="G337" s="2">
        <v>6</v>
      </c>
      <c r="H337" s="2">
        <v>6931959</v>
      </c>
      <c r="I337" s="2">
        <v>490894.5625</v>
      </c>
      <c r="J337" s="2">
        <v>7.6213269233703613</v>
      </c>
      <c r="K337" s="2">
        <v>777891</v>
      </c>
      <c r="L337" s="2">
        <v>35440.421875</v>
      </c>
      <c r="M337" s="2">
        <v>4.7734384536743164</v>
      </c>
      <c r="N337" s="2">
        <v>173671</v>
      </c>
      <c r="O337" s="2">
        <v>0</v>
      </c>
      <c r="P337" s="2">
        <v>0</v>
      </c>
      <c r="T337" s="2">
        <v>7883521</v>
      </c>
      <c r="U337" s="2">
        <v>526335</v>
      </c>
      <c r="V337" s="2">
        <v>7.1540260314941406</v>
      </c>
      <c r="X337" s="2">
        <v>74.299148559570313</v>
      </c>
      <c r="Z337" s="2">
        <v>43.194065093994141</v>
      </c>
      <c r="AA337" s="2">
        <v>18251398</v>
      </c>
      <c r="AB337" s="2">
        <v>10610513</v>
      </c>
    </row>
    <row r="338" spans="1:28" x14ac:dyDescent="0.25">
      <c r="A338" s="2">
        <v>57001</v>
      </c>
      <c r="B338" s="2">
        <v>108111203</v>
      </c>
      <c r="C338" s="2" t="s">
        <v>1370</v>
      </c>
      <c r="D338" s="2">
        <v>2019</v>
      </c>
      <c r="E338" s="2" t="s">
        <v>662</v>
      </c>
      <c r="F338" s="2">
        <v>57</v>
      </c>
      <c r="G338" s="2">
        <v>1</v>
      </c>
      <c r="H338" s="2">
        <v>9664735</v>
      </c>
      <c r="K338" s="2">
        <v>999495.85</v>
      </c>
      <c r="N338" s="2">
        <v>279447</v>
      </c>
      <c r="T338" s="2">
        <v>10943678</v>
      </c>
      <c r="W338" s="2">
        <v>14342659.99</v>
      </c>
      <c r="X338" s="2">
        <v>76.301589965820313</v>
      </c>
      <c r="Y338" s="2">
        <v>20754154.080000002</v>
      </c>
      <c r="Z338" s="2">
        <v>52.730060577392578</v>
      </c>
    </row>
    <row r="339" spans="1:28" x14ac:dyDescent="0.25">
      <c r="A339" s="2">
        <v>57002</v>
      </c>
      <c r="B339" s="2">
        <v>108111203</v>
      </c>
      <c r="C339" s="2" t="s">
        <v>1370</v>
      </c>
      <c r="D339" s="2">
        <v>2020</v>
      </c>
      <c r="E339" s="2" t="s">
        <v>662</v>
      </c>
      <c r="F339" s="2">
        <v>57</v>
      </c>
      <c r="G339" s="2">
        <v>2</v>
      </c>
      <c r="H339" s="2">
        <v>9736194</v>
      </c>
      <c r="I339" s="2">
        <v>71459</v>
      </c>
      <c r="J339" s="2">
        <v>0.73937880992889404</v>
      </c>
      <c r="K339" s="2">
        <v>1031890.22</v>
      </c>
      <c r="L339" s="2">
        <v>32394.369140625</v>
      </c>
      <c r="M339" s="2">
        <v>3.2410709857940674</v>
      </c>
      <c r="N339" s="2">
        <v>279447</v>
      </c>
      <c r="O339" s="2">
        <v>0</v>
      </c>
      <c r="P339" s="2">
        <v>0</v>
      </c>
      <c r="T339" s="2">
        <v>11047531</v>
      </c>
      <c r="U339" s="2">
        <v>103853</v>
      </c>
      <c r="V339" s="2">
        <v>0.94897711277008057</v>
      </c>
      <c r="W339" s="2">
        <v>15633196.220000001</v>
      </c>
      <c r="X339" s="2">
        <v>70.667129516601563</v>
      </c>
      <c r="Y339" s="2">
        <v>22341575.639999997</v>
      </c>
      <c r="Z339" s="2">
        <v>49.448307037353516</v>
      </c>
    </row>
    <row r="340" spans="1:28" x14ac:dyDescent="0.25">
      <c r="A340" s="2">
        <v>57003</v>
      </c>
      <c r="B340" s="2">
        <v>108111203</v>
      </c>
      <c r="C340" s="2" t="s">
        <v>1370</v>
      </c>
      <c r="D340" s="2">
        <v>2021</v>
      </c>
      <c r="E340" s="2" t="s">
        <v>662</v>
      </c>
      <c r="F340" s="2">
        <v>57</v>
      </c>
      <c r="G340" s="2">
        <v>3</v>
      </c>
      <c r="H340" s="2">
        <v>9736189</v>
      </c>
      <c r="I340" s="2">
        <v>-5</v>
      </c>
      <c r="J340" s="2">
        <v>-5.1354771130718291E-5</v>
      </c>
      <c r="K340" s="2">
        <v>1031857.04</v>
      </c>
      <c r="L340" s="2">
        <v>-33.180000305175781</v>
      </c>
      <c r="M340" s="2">
        <v>-3.2154582440853119E-3</v>
      </c>
      <c r="N340" s="2">
        <v>279447</v>
      </c>
      <c r="O340" s="2">
        <v>0</v>
      </c>
      <c r="P340" s="2">
        <v>0</v>
      </c>
      <c r="T340" s="2">
        <v>11047493</v>
      </c>
      <c r="U340" s="2">
        <v>-38</v>
      </c>
      <c r="V340" s="2">
        <v>-3.439682477619499E-4</v>
      </c>
      <c r="W340" s="2">
        <v>15137920.519999998</v>
      </c>
      <c r="X340" s="2">
        <v>72.978935241699219</v>
      </c>
      <c r="Y340" s="2">
        <v>22478039.119999997</v>
      </c>
      <c r="Z340" s="2">
        <v>49.147937774658203</v>
      </c>
    </row>
    <row r="341" spans="1:28" x14ac:dyDescent="0.25">
      <c r="A341" s="2">
        <v>57004</v>
      </c>
      <c r="B341" s="2">
        <v>108111203</v>
      </c>
      <c r="C341" s="2" t="s">
        <v>1370</v>
      </c>
      <c r="D341" s="2">
        <v>2022</v>
      </c>
      <c r="E341" s="2" t="s">
        <v>662</v>
      </c>
      <c r="F341" s="2">
        <v>57</v>
      </c>
      <c r="G341" s="2">
        <v>4</v>
      </c>
      <c r="H341" s="2">
        <v>9883233</v>
      </c>
      <c r="I341" s="2">
        <v>147044</v>
      </c>
      <c r="J341" s="2">
        <v>1.5102828741073608</v>
      </c>
      <c r="K341" s="2">
        <v>1063047.52</v>
      </c>
      <c r="L341" s="2">
        <v>31190.48046875</v>
      </c>
      <c r="M341" s="2">
        <v>3.022752046585083</v>
      </c>
      <c r="N341" s="2">
        <v>279447</v>
      </c>
      <c r="O341" s="2">
        <v>0</v>
      </c>
      <c r="P341" s="2">
        <v>0</v>
      </c>
      <c r="Q341" s="2">
        <v>55629.45</v>
      </c>
      <c r="T341" s="2">
        <v>11281357</v>
      </c>
      <c r="U341" s="2">
        <v>233864</v>
      </c>
      <c r="V341" s="2">
        <v>2.1168966293334961</v>
      </c>
      <c r="W341" s="2">
        <v>15367522.189999999</v>
      </c>
      <c r="X341" s="2">
        <v>73.410385131835938</v>
      </c>
      <c r="Y341" s="2">
        <v>22947658.399999999</v>
      </c>
      <c r="Z341" s="2">
        <v>49.1612548828125</v>
      </c>
    </row>
    <row r="342" spans="1:28" x14ac:dyDescent="0.25">
      <c r="A342" s="2">
        <v>57005</v>
      </c>
      <c r="B342" s="2">
        <v>108111203</v>
      </c>
      <c r="C342" s="2" t="s">
        <v>1370</v>
      </c>
      <c r="D342" s="2">
        <v>2023</v>
      </c>
      <c r="E342" s="2" t="s">
        <v>662</v>
      </c>
      <c r="F342" s="2">
        <v>57</v>
      </c>
      <c r="G342" s="2">
        <v>5</v>
      </c>
      <c r="H342" s="2">
        <v>10175505.02</v>
      </c>
      <c r="I342" s="2">
        <v>292272.03125</v>
      </c>
      <c r="J342" s="2">
        <v>2.9572510719299316</v>
      </c>
      <c r="K342" s="2">
        <v>1130173.4399999999</v>
      </c>
      <c r="L342" s="2">
        <v>67125.921875</v>
      </c>
      <c r="M342" s="2">
        <v>6.3144798278808594</v>
      </c>
      <c r="N342" s="2">
        <v>279447</v>
      </c>
      <c r="O342" s="2">
        <v>0</v>
      </c>
      <c r="P342" s="2">
        <v>0</v>
      </c>
      <c r="T342" s="2">
        <v>11585125</v>
      </c>
      <c r="U342" s="2">
        <v>303768</v>
      </c>
      <c r="V342" s="2">
        <v>2.6926548480987549</v>
      </c>
      <c r="X342" s="2">
        <v>71.889678955078125</v>
      </c>
      <c r="Z342" s="2">
        <v>49.247447967529297</v>
      </c>
      <c r="AA342" s="2">
        <v>23524315</v>
      </c>
      <c r="AB342" s="2">
        <v>16115143</v>
      </c>
    </row>
    <row r="343" spans="1:28" x14ac:dyDescent="0.25">
      <c r="A343" s="2">
        <v>57006</v>
      </c>
      <c r="B343" s="2">
        <v>108111203</v>
      </c>
      <c r="C343" s="2" t="s">
        <v>1370</v>
      </c>
      <c r="D343" s="2">
        <v>2024</v>
      </c>
      <c r="E343" s="2" t="s">
        <v>662</v>
      </c>
      <c r="F343" s="2">
        <v>57</v>
      </c>
      <c r="G343" s="2">
        <v>6</v>
      </c>
      <c r="H343" s="2">
        <v>10526639</v>
      </c>
      <c r="I343" s="2">
        <v>351133.96875</v>
      </c>
      <c r="J343" s="2">
        <v>3.4507768154144287</v>
      </c>
      <c r="K343" s="2">
        <v>1165814</v>
      </c>
      <c r="L343" s="2">
        <v>35640.55859375</v>
      </c>
      <c r="M343" s="2">
        <v>3.1535477638244629</v>
      </c>
      <c r="N343" s="2">
        <v>279447</v>
      </c>
      <c r="O343" s="2">
        <v>0</v>
      </c>
      <c r="P343" s="2">
        <v>0</v>
      </c>
      <c r="T343" s="2">
        <v>11971900</v>
      </c>
      <c r="U343" s="2">
        <v>386775</v>
      </c>
      <c r="V343" s="2">
        <v>3.3385484218597412</v>
      </c>
      <c r="X343" s="2">
        <v>74.825897216796875</v>
      </c>
      <c r="Z343" s="2">
        <v>52.991573333740234</v>
      </c>
      <c r="AA343" s="2">
        <v>22592083</v>
      </c>
      <c r="AB343" s="2">
        <v>15999675</v>
      </c>
    </row>
    <row r="344" spans="1:28" x14ac:dyDescent="0.25">
      <c r="A344" s="2">
        <v>58001</v>
      </c>
      <c r="B344" s="2">
        <v>109122703</v>
      </c>
      <c r="C344" s="2" t="s">
        <v>1371</v>
      </c>
      <c r="D344" s="2">
        <v>2019</v>
      </c>
      <c r="E344" s="2" t="s">
        <v>662</v>
      </c>
      <c r="F344" s="2">
        <v>58</v>
      </c>
      <c r="G344" s="2">
        <v>1</v>
      </c>
      <c r="H344" s="2">
        <v>5480713</v>
      </c>
      <c r="K344" s="2">
        <v>660290.68000000005</v>
      </c>
      <c r="N344" s="2">
        <v>145002</v>
      </c>
      <c r="T344" s="2">
        <v>6286005.5</v>
      </c>
      <c r="W344" s="2">
        <v>8575786.0600000005</v>
      </c>
      <c r="X344" s="2">
        <v>73.299468994140625</v>
      </c>
      <c r="Y344" s="2">
        <v>12785051.770000001</v>
      </c>
      <c r="Z344" s="2">
        <v>49.166835784912109</v>
      </c>
    </row>
    <row r="345" spans="1:28" x14ac:dyDescent="0.25">
      <c r="A345" s="2">
        <v>58002</v>
      </c>
      <c r="B345" s="2">
        <v>109122703</v>
      </c>
      <c r="C345" s="2" t="s">
        <v>1371</v>
      </c>
      <c r="D345" s="2">
        <v>2020</v>
      </c>
      <c r="E345" s="2" t="s">
        <v>662</v>
      </c>
      <c r="F345" s="2">
        <v>58</v>
      </c>
      <c r="G345" s="2">
        <v>2</v>
      </c>
      <c r="H345" s="2">
        <v>5540285.5</v>
      </c>
      <c r="I345" s="2">
        <v>59572.5</v>
      </c>
      <c r="J345" s="2">
        <v>1.086948037147522</v>
      </c>
      <c r="K345" s="2">
        <v>691945.56</v>
      </c>
      <c r="L345" s="2">
        <v>31654.880859375</v>
      </c>
      <c r="M345" s="2">
        <v>4.7940826416015625</v>
      </c>
      <c r="N345" s="2">
        <v>145002</v>
      </c>
      <c r="O345" s="2">
        <v>0</v>
      </c>
      <c r="P345" s="2">
        <v>0</v>
      </c>
      <c r="T345" s="2">
        <v>6377233</v>
      </c>
      <c r="U345" s="2">
        <v>91227.5</v>
      </c>
      <c r="V345" s="2">
        <v>1.4512794017791748</v>
      </c>
      <c r="W345" s="2">
        <v>8646598.3399999999</v>
      </c>
      <c r="X345" s="2">
        <v>73.754241943359375</v>
      </c>
      <c r="Y345" s="2">
        <v>15195662.74</v>
      </c>
      <c r="Z345" s="2">
        <v>41.967456817626953</v>
      </c>
    </row>
    <row r="346" spans="1:28" x14ac:dyDescent="0.25">
      <c r="A346" s="2">
        <v>58003</v>
      </c>
      <c r="B346" s="2">
        <v>109122703</v>
      </c>
      <c r="C346" s="2" t="s">
        <v>1371</v>
      </c>
      <c r="D346" s="2">
        <v>2021</v>
      </c>
      <c r="E346" s="2" t="s">
        <v>662</v>
      </c>
      <c r="F346" s="2">
        <v>58</v>
      </c>
      <c r="G346" s="2">
        <v>3</v>
      </c>
      <c r="H346" s="2">
        <v>5540282</v>
      </c>
      <c r="I346" s="2">
        <v>-3.5</v>
      </c>
      <c r="J346" s="2">
        <v>-6.3173640228342265E-5</v>
      </c>
      <c r="K346" s="2">
        <v>691911</v>
      </c>
      <c r="L346" s="2">
        <v>-34.560001373291016</v>
      </c>
      <c r="M346" s="2">
        <v>-4.9946126528084278E-3</v>
      </c>
      <c r="N346" s="2">
        <v>145002</v>
      </c>
      <c r="O346" s="2">
        <v>0</v>
      </c>
      <c r="P346" s="2">
        <v>0</v>
      </c>
      <c r="T346" s="2">
        <v>6377195</v>
      </c>
      <c r="U346" s="2">
        <v>-38</v>
      </c>
      <c r="V346" s="2">
        <v>-5.9586972929537296E-4</v>
      </c>
      <c r="W346" s="2">
        <v>8804396</v>
      </c>
      <c r="X346" s="2">
        <v>72.431938171386719</v>
      </c>
      <c r="Y346" s="2">
        <v>13498128</v>
      </c>
      <c r="Z346" s="2">
        <v>47.245033264160156</v>
      </c>
    </row>
    <row r="347" spans="1:28" x14ac:dyDescent="0.25">
      <c r="A347" s="2">
        <v>58004</v>
      </c>
      <c r="B347" s="2">
        <v>109122703</v>
      </c>
      <c r="C347" s="2" t="s">
        <v>1371</v>
      </c>
      <c r="D347" s="2">
        <v>2022</v>
      </c>
      <c r="E347" s="2" t="s">
        <v>662</v>
      </c>
      <c r="F347" s="2">
        <v>58</v>
      </c>
      <c r="G347" s="2">
        <v>4</v>
      </c>
      <c r="H347" s="2">
        <v>5662479</v>
      </c>
      <c r="I347" s="2">
        <v>122197</v>
      </c>
      <c r="J347" s="2">
        <v>2.2056097984313965</v>
      </c>
      <c r="K347" s="2">
        <v>714852</v>
      </c>
      <c r="L347" s="2">
        <v>22941</v>
      </c>
      <c r="M347" s="2">
        <v>3.3155999183654785</v>
      </c>
      <c r="N347" s="2">
        <v>145002</v>
      </c>
      <c r="O347" s="2">
        <v>0</v>
      </c>
      <c r="P347" s="2">
        <v>0</v>
      </c>
      <c r="T347" s="2">
        <v>6522333</v>
      </c>
      <c r="U347" s="2">
        <v>145138</v>
      </c>
      <c r="V347" s="2">
        <v>2.2758908271789551</v>
      </c>
      <c r="W347" s="2">
        <v>8831198</v>
      </c>
      <c r="X347" s="2">
        <v>73.855583190917969</v>
      </c>
      <c r="Y347" s="2">
        <v>13750075</v>
      </c>
      <c r="Z347" s="2">
        <v>47.434890747070313</v>
      </c>
    </row>
    <row r="348" spans="1:28" x14ac:dyDescent="0.25">
      <c r="A348" s="2">
        <v>58005</v>
      </c>
      <c r="B348" s="2">
        <v>109122703</v>
      </c>
      <c r="C348" s="2" t="s">
        <v>1371</v>
      </c>
      <c r="D348" s="2">
        <v>2023</v>
      </c>
      <c r="E348" s="2" t="s">
        <v>662</v>
      </c>
      <c r="F348" s="2">
        <v>58</v>
      </c>
      <c r="G348" s="2">
        <v>5</v>
      </c>
      <c r="H348" s="2">
        <v>6301710.9100000001</v>
      </c>
      <c r="I348" s="2">
        <v>639231.9375</v>
      </c>
      <c r="J348" s="2">
        <v>11.288905143737793</v>
      </c>
      <c r="K348" s="2">
        <v>789719.55</v>
      </c>
      <c r="L348" s="2">
        <v>74867.546875</v>
      </c>
      <c r="M348" s="2">
        <v>10.473154067993164</v>
      </c>
      <c r="N348" s="2">
        <v>145002</v>
      </c>
      <c r="O348" s="2">
        <v>0</v>
      </c>
      <c r="P348" s="2">
        <v>0</v>
      </c>
      <c r="T348" s="2">
        <v>7236432.5</v>
      </c>
      <c r="U348" s="2">
        <v>714099.5</v>
      </c>
      <c r="V348" s="2">
        <v>10.948528289794922</v>
      </c>
      <c r="X348" s="2">
        <v>76.92535400390625</v>
      </c>
      <c r="Z348" s="2">
        <v>54.473724365234375</v>
      </c>
      <c r="AA348" s="2">
        <v>13284262</v>
      </c>
      <c r="AB348" s="2">
        <v>9407084</v>
      </c>
    </row>
    <row r="349" spans="1:28" x14ac:dyDescent="0.25">
      <c r="A349" s="2">
        <v>58006</v>
      </c>
      <c r="B349" s="2">
        <v>109122703</v>
      </c>
      <c r="C349" s="2" t="s">
        <v>1371</v>
      </c>
      <c r="D349" s="2">
        <v>2024</v>
      </c>
      <c r="E349" s="2" t="s">
        <v>662</v>
      </c>
      <c r="F349" s="2">
        <v>58</v>
      </c>
      <c r="G349" s="2">
        <v>6</v>
      </c>
      <c r="H349" s="2">
        <v>6728153</v>
      </c>
      <c r="I349" s="2">
        <v>426442.09375</v>
      </c>
      <c r="J349" s="2">
        <v>6.7670841217041016</v>
      </c>
      <c r="K349" s="2">
        <v>808473</v>
      </c>
      <c r="L349" s="2">
        <v>18753.44921875</v>
      </c>
      <c r="M349" s="2">
        <v>2.3746974468231201</v>
      </c>
      <c r="N349" s="2">
        <v>145002</v>
      </c>
      <c r="O349" s="2">
        <v>0</v>
      </c>
      <c r="P349" s="2">
        <v>0</v>
      </c>
      <c r="T349" s="2">
        <v>7681628</v>
      </c>
      <c r="U349" s="2">
        <v>445195.5</v>
      </c>
      <c r="V349" s="2">
        <v>6.1521406173706055</v>
      </c>
      <c r="X349" s="2">
        <v>75.509254455566406</v>
      </c>
      <c r="Z349" s="2">
        <v>54.405799865722656</v>
      </c>
      <c r="AA349" s="2">
        <v>14119134</v>
      </c>
      <c r="AB349" s="2">
        <v>10173095</v>
      </c>
    </row>
    <row r="350" spans="1:28" x14ac:dyDescent="0.25">
      <c r="A350" s="2">
        <v>59001</v>
      </c>
      <c r="B350" s="2">
        <v>115211003</v>
      </c>
      <c r="C350" s="2" t="s">
        <v>1372</v>
      </c>
      <c r="D350" s="2">
        <v>2019</v>
      </c>
      <c r="E350" s="2" t="s">
        <v>662</v>
      </c>
      <c r="F350" s="2">
        <v>59</v>
      </c>
      <c r="G350" s="2">
        <v>1</v>
      </c>
      <c r="H350" s="2">
        <v>1540150.875</v>
      </c>
      <c r="K350" s="2">
        <v>506119.8</v>
      </c>
      <c r="N350" s="2">
        <v>99838</v>
      </c>
      <c r="T350" s="2">
        <v>2146108.5</v>
      </c>
      <c r="W350" s="2">
        <v>4971136.4400000004</v>
      </c>
      <c r="X350" s="2">
        <v>43.17138671875</v>
      </c>
      <c r="Y350" s="2">
        <v>24005092.050000001</v>
      </c>
      <c r="Z350" s="2">
        <v>8.9402217864990234</v>
      </c>
    </row>
    <row r="351" spans="1:28" x14ac:dyDescent="0.25">
      <c r="A351" s="2">
        <v>59002</v>
      </c>
      <c r="B351" s="2">
        <v>115211003</v>
      </c>
      <c r="C351" s="2" t="s">
        <v>1372</v>
      </c>
      <c r="D351" s="2">
        <v>2020</v>
      </c>
      <c r="E351" s="2" t="s">
        <v>662</v>
      </c>
      <c r="F351" s="2">
        <v>59</v>
      </c>
      <c r="G351" s="2">
        <v>2</v>
      </c>
      <c r="H351" s="2">
        <v>1626351.875</v>
      </c>
      <c r="I351" s="2">
        <v>86201</v>
      </c>
      <c r="J351" s="2">
        <v>5.596919059753418</v>
      </c>
      <c r="K351" s="2">
        <v>529720.44999999995</v>
      </c>
      <c r="L351" s="2">
        <v>23600.650390625</v>
      </c>
      <c r="M351" s="2">
        <v>4.6630558967590332</v>
      </c>
      <c r="N351" s="2">
        <v>99838</v>
      </c>
      <c r="O351" s="2">
        <v>0</v>
      </c>
      <c r="P351" s="2">
        <v>0</v>
      </c>
      <c r="T351" s="2">
        <v>2255910.25</v>
      </c>
      <c r="U351" s="2">
        <v>109801.75</v>
      </c>
      <c r="V351" s="2">
        <v>5.1163187026977539</v>
      </c>
      <c r="W351" s="2">
        <v>5039178.16</v>
      </c>
      <c r="X351" s="2">
        <v>44.767425537109375</v>
      </c>
      <c r="Y351" s="2">
        <v>34678544.609999999</v>
      </c>
      <c r="Z351" s="2">
        <v>6.5052046775817871</v>
      </c>
    </row>
    <row r="352" spans="1:28" x14ac:dyDescent="0.25">
      <c r="A352" s="2">
        <v>59003</v>
      </c>
      <c r="B352" s="2">
        <v>115211003</v>
      </c>
      <c r="C352" s="2" t="s">
        <v>1372</v>
      </c>
      <c r="D352" s="2">
        <v>2021</v>
      </c>
      <c r="E352" s="2" t="s">
        <v>662</v>
      </c>
      <c r="F352" s="2">
        <v>59</v>
      </c>
      <c r="G352" s="2">
        <v>3</v>
      </c>
      <c r="H352" s="2">
        <v>1626348.375</v>
      </c>
      <c r="I352" s="2">
        <v>-3.5</v>
      </c>
      <c r="J352" s="2">
        <v>-2.1520558220800012E-4</v>
      </c>
      <c r="K352" s="2">
        <v>529700.25</v>
      </c>
      <c r="L352" s="2">
        <v>-20.200000762939453</v>
      </c>
      <c r="M352" s="2">
        <v>-3.8133321795612574E-3</v>
      </c>
      <c r="N352" s="2">
        <v>99838</v>
      </c>
      <c r="O352" s="2">
        <v>0</v>
      </c>
      <c r="P352" s="2">
        <v>0</v>
      </c>
      <c r="T352" s="2">
        <v>2255886.5</v>
      </c>
      <c r="U352" s="2">
        <v>-23.75</v>
      </c>
      <c r="V352" s="2">
        <v>-1.0527900885790586E-3</v>
      </c>
      <c r="W352" s="2">
        <v>4893451.5999999996</v>
      </c>
      <c r="X352" s="2">
        <v>46.100109100341797</v>
      </c>
      <c r="Y352" s="2">
        <v>30077478.760000002</v>
      </c>
      <c r="Z352" s="2">
        <v>7.500251293182373</v>
      </c>
    </row>
    <row r="353" spans="1:28" x14ac:dyDescent="0.25">
      <c r="A353" s="2">
        <v>59004</v>
      </c>
      <c r="B353" s="2">
        <v>115211003</v>
      </c>
      <c r="C353" s="2" t="s">
        <v>1372</v>
      </c>
      <c r="D353" s="2">
        <v>2022</v>
      </c>
      <c r="E353" s="2" t="s">
        <v>662</v>
      </c>
      <c r="F353" s="2">
        <v>59</v>
      </c>
      <c r="G353" s="2">
        <v>4</v>
      </c>
      <c r="H353" s="2">
        <v>1710314</v>
      </c>
      <c r="I353" s="2">
        <v>83965.625</v>
      </c>
      <c r="J353" s="2">
        <v>5.1628313064575195</v>
      </c>
      <c r="K353" s="2">
        <v>556250.62</v>
      </c>
      <c r="L353" s="2">
        <v>26550.369140625</v>
      </c>
      <c r="M353" s="2">
        <v>5.0123386383056641</v>
      </c>
      <c r="N353" s="2">
        <v>99838</v>
      </c>
      <c r="O353" s="2">
        <v>0</v>
      </c>
      <c r="P353" s="2">
        <v>0</v>
      </c>
      <c r="T353" s="2">
        <v>2366402.5</v>
      </c>
      <c r="U353" s="2">
        <v>110516</v>
      </c>
      <c r="V353" s="2">
        <v>4.8990054130554199</v>
      </c>
      <c r="W353" s="2">
        <v>5262320.0600000005</v>
      </c>
      <c r="X353" s="2">
        <v>44.968807220458984</v>
      </c>
      <c r="Y353" s="2">
        <v>27416942.210000001</v>
      </c>
      <c r="Z353" s="2">
        <v>8.6311683654785156</v>
      </c>
    </row>
    <row r="354" spans="1:28" x14ac:dyDescent="0.25">
      <c r="A354" s="2">
        <v>59005</v>
      </c>
      <c r="B354" s="2">
        <v>115211003</v>
      </c>
      <c r="C354" s="2" t="s">
        <v>1372</v>
      </c>
      <c r="D354" s="2">
        <v>2023</v>
      </c>
      <c r="E354" s="2" t="s">
        <v>662</v>
      </c>
      <c r="F354" s="2">
        <v>59</v>
      </c>
      <c r="G354" s="2">
        <v>5</v>
      </c>
      <c r="H354" s="2">
        <v>1971274.88</v>
      </c>
      <c r="I354" s="2">
        <v>260960.875</v>
      </c>
      <c r="J354" s="2">
        <v>15.258068084716797</v>
      </c>
      <c r="K354" s="2">
        <v>605040.11</v>
      </c>
      <c r="L354" s="2">
        <v>48789.48828125</v>
      </c>
      <c r="M354" s="2">
        <v>8.7711343765258789</v>
      </c>
      <c r="N354" s="2">
        <v>99838</v>
      </c>
      <c r="O354" s="2">
        <v>0</v>
      </c>
      <c r="P354" s="2">
        <v>0</v>
      </c>
      <c r="T354" s="2">
        <v>2676153</v>
      </c>
      <c r="U354" s="2">
        <v>309750.5</v>
      </c>
      <c r="V354" s="2">
        <v>13.089509963989258</v>
      </c>
      <c r="X354" s="2">
        <v>48.281929016113281</v>
      </c>
      <c r="Z354" s="2">
        <v>9.7927780151367188</v>
      </c>
      <c r="AA354" s="2">
        <v>27327823</v>
      </c>
      <c r="AB354" s="2">
        <v>5542763</v>
      </c>
    </row>
    <row r="355" spans="1:28" x14ac:dyDescent="0.25">
      <c r="A355" s="2">
        <v>59006</v>
      </c>
      <c r="B355" s="2">
        <v>115211003</v>
      </c>
      <c r="C355" s="2" t="s">
        <v>1372</v>
      </c>
      <c r="D355" s="2">
        <v>2024</v>
      </c>
      <c r="E355" s="2" t="s">
        <v>662</v>
      </c>
      <c r="F355" s="2">
        <v>59</v>
      </c>
      <c r="G355" s="2">
        <v>6</v>
      </c>
      <c r="H355" s="2">
        <v>2101783</v>
      </c>
      <c r="I355" s="2">
        <v>130508.1171875</v>
      </c>
      <c r="J355" s="2">
        <v>6.6204934120178223</v>
      </c>
      <c r="K355" s="2">
        <v>625422</v>
      </c>
      <c r="L355" s="2">
        <v>20381.890625</v>
      </c>
      <c r="M355" s="2">
        <v>3.3686840534210205</v>
      </c>
      <c r="N355" s="2">
        <v>99838</v>
      </c>
      <c r="O355" s="2">
        <v>0</v>
      </c>
      <c r="P355" s="2">
        <v>0</v>
      </c>
      <c r="T355" s="2">
        <v>2827043</v>
      </c>
      <c r="U355" s="2">
        <v>150890</v>
      </c>
      <c r="V355" s="2">
        <v>5.6383175849914551</v>
      </c>
      <c r="X355" s="2">
        <v>45.342453002929688</v>
      </c>
      <c r="Z355" s="2">
        <v>9.9472150802612305</v>
      </c>
      <c r="AA355" s="2">
        <v>28420447</v>
      </c>
      <c r="AB355" s="2">
        <v>6234870</v>
      </c>
    </row>
    <row r="356" spans="1:28" x14ac:dyDescent="0.25">
      <c r="A356" s="2">
        <v>60001</v>
      </c>
      <c r="B356" s="2">
        <v>101631703</v>
      </c>
      <c r="C356" s="2" t="s">
        <v>1373</v>
      </c>
      <c r="D356" s="2">
        <v>2019</v>
      </c>
      <c r="E356" s="2" t="s">
        <v>662</v>
      </c>
      <c r="F356" s="2">
        <v>60</v>
      </c>
      <c r="G356" s="2">
        <v>1</v>
      </c>
      <c r="H356" s="2">
        <v>11682606</v>
      </c>
      <c r="K356" s="2">
        <v>2236356.7799999998</v>
      </c>
      <c r="N356" s="2">
        <v>537616</v>
      </c>
      <c r="T356" s="2">
        <v>14456579</v>
      </c>
      <c r="W356" s="2">
        <v>24313548.649999999</v>
      </c>
      <c r="X356" s="2">
        <v>59.458942413330078</v>
      </c>
      <c r="Y356" s="2">
        <v>87529443.690000013</v>
      </c>
      <c r="Z356" s="2">
        <v>16.516246795654297</v>
      </c>
    </row>
    <row r="357" spans="1:28" x14ac:dyDescent="0.25">
      <c r="A357" s="2">
        <v>60002</v>
      </c>
      <c r="B357" s="2">
        <v>101631703</v>
      </c>
      <c r="C357" s="2" t="s">
        <v>1373</v>
      </c>
      <c r="D357" s="2">
        <v>2020</v>
      </c>
      <c r="E357" s="2" t="s">
        <v>662</v>
      </c>
      <c r="F357" s="2">
        <v>60</v>
      </c>
      <c r="G357" s="2">
        <v>2</v>
      </c>
      <c r="H357" s="2">
        <v>11828900</v>
      </c>
      <c r="I357" s="2">
        <v>146294</v>
      </c>
      <c r="J357" s="2">
        <v>1.2522376775741577</v>
      </c>
      <c r="K357" s="2">
        <v>2319639.83</v>
      </c>
      <c r="L357" s="2">
        <v>83283.046875</v>
      </c>
      <c r="M357" s="2">
        <v>3.7240502834320068</v>
      </c>
      <c r="N357" s="2">
        <v>537616</v>
      </c>
      <c r="O357" s="2">
        <v>0</v>
      </c>
      <c r="P357" s="2">
        <v>0</v>
      </c>
      <c r="T357" s="2">
        <v>14686156</v>
      </c>
      <c r="U357" s="2">
        <v>229577</v>
      </c>
      <c r="V357" s="2">
        <v>1.5880451202392578</v>
      </c>
      <c r="W357" s="2">
        <v>25481807.119999997</v>
      </c>
      <c r="X357" s="2">
        <v>57.633888244628906</v>
      </c>
      <c r="Y357" s="2">
        <v>92534321.870000005</v>
      </c>
      <c r="Z357" s="2">
        <v>15.871036529541016</v>
      </c>
    </row>
    <row r="358" spans="1:28" x14ac:dyDescent="0.25">
      <c r="A358" s="2">
        <v>60003</v>
      </c>
      <c r="B358" s="2">
        <v>101631703</v>
      </c>
      <c r="C358" s="2" t="s">
        <v>1373</v>
      </c>
      <c r="D358" s="2">
        <v>2021</v>
      </c>
      <c r="E358" s="2" t="s">
        <v>662</v>
      </c>
      <c r="F358" s="2">
        <v>60</v>
      </c>
      <c r="G358" s="2">
        <v>3</v>
      </c>
      <c r="H358" s="2">
        <v>11828889</v>
      </c>
      <c r="I358" s="2">
        <v>-11</v>
      </c>
      <c r="J358" s="2">
        <v>-9.2992588179185987E-5</v>
      </c>
      <c r="K358" s="2">
        <v>2407689.1800000002</v>
      </c>
      <c r="L358" s="2">
        <v>88049.3515625</v>
      </c>
      <c r="M358" s="2">
        <v>3.7958199977874756</v>
      </c>
      <c r="N358" s="2">
        <v>537616</v>
      </c>
      <c r="O358" s="2">
        <v>0</v>
      </c>
      <c r="P358" s="2">
        <v>0</v>
      </c>
      <c r="T358" s="2">
        <v>14774194</v>
      </c>
      <c r="U358" s="2">
        <v>88038</v>
      </c>
      <c r="V358" s="2">
        <v>0.59946250915527344</v>
      </c>
      <c r="W358" s="2">
        <v>25013083.32</v>
      </c>
      <c r="X358" s="2">
        <v>59.065864562988281</v>
      </c>
      <c r="Y358" s="2">
        <v>95817170.549999982</v>
      </c>
      <c r="Z358" s="2">
        <v>15.419150352478027</v>
      </c>
    </row>
    <row r="359" spans="1:28" x14ac:dyDescent="0.25">
      <c r="A359" s="2">
        <v>60004</v>
      </c>
      <c r="B359" s="2">
        <v>101631703</v>
      </c>
      <c r="C359" s="2" t="s">
        <v>1373</v>
      </c>
      <c r="D359" s="2">
        <v>2022</v>
      </c>
      <c r="E359" s="2" t="s">
        <v>662</v>
      </c>
      <c r="F359" s="2">
        <v>60</v>
      </c>
      <c r="G359" s="2">
        <v>4</v>
      </c>
      <c r="H359" s="2">
        <v>12486923</v>
      </c>
      <c r="I359" s="2">
        <v>658034</v>
      </c>
      <c r="J359" s="2">
        <v>5.5629401206970215</v>
      </c>
      <c r="K359" s="2">
        <v>2461248.7799999998</v>
      </c>
      <c r="L359" s="2">
        <v>53559.6015625</v>
      </c>
      <c r="M359" s="2">
        <v>2.2245230674743652</v>
      </c>
      <c r="N359" s="2">
        <v>537616</v>
      </c>
      <c r="O359" s="2">
        <v>0</v>
      </c>
      <c r="P359" s="2">
        <v>0</v>
      </c>
      <c r="T359" s="2">
        <v>15485788</v>
      </c>
      <c r="U359" s="2">
        <v>711594</v>
      </c>
      <c r="V359" s="2">
        <v>4.8164658546447754</v>
      </c>
      <c r="W359" s="2">
        <v>26656253.25</v>
      </c>
      <c r="X359" s="2">
        <v>58.094390869140625</v>
      </c>
      <c r="Y359" s="2">
        <v>101898055.90000001</v>
      </c>
      <c r="Z359" s="2">
        <v>15.197334289550781</v>
      </c>
    </row>
    <row r="360" spans="1:28" x14ac:dyDescent="0.25">
      <c r="A360" s="2">
        <v>60005</v>
      </c>
      <c r="B360" s="2">
        <v>101631703</v>
      </c>
      <c r="C360" s="2" t="s">
        <v>1373</v>
      </c>
      <c r="D360" s="2">
        <v>2023</v>
      </c>
      <c r="E360" s="2" t="s">
        <v>662</v>
      </c>
      <c r="F360" s="2">
        <v>60</v>
      </c>
      <c r="G360" s="2">
        <v>5</v>
      </c>
      <c r="H360" s="2">
        <v>13687154.439999999</v>
      </c>
      <c r="I360" s="2">
        <v>1200231.5</v>
      </c>
      <c r="J360" s="2">
        <v>9.6119070053100586</v>
      </c>
      <c r="K360" s="2">
        <v>2446745.4</v>
      </c>
      <c r="L360" s="2">
        <v>-14503.3798828125</v>
      </c>
      <c r="M360" s="2">
        <v>-0.58926916122436523</v>
      </c>
      <c r="N360" s="2">
        <v>537616</v>
      </c>
      <c r="O360" s="2">
        <v>0</v>
      </c>
      <c r="P360" s="2">
        <v>0</v>
      </c>
      <c r="T360" s="2">
        <v>16671515</v>
      </c>
      <c r="U360" s="2">
        <v>1185727</v>
      </c>
      <c r="V360" s="2">
        <v>7.6568722724914551</v>
      </c>
      <c r="X360" s="2">
        <v>59.331016540527344</v>
      </c>
      <c r="Z360" s="2">
        <v>16.521099090576172</v>
      </c>
      <c r="AA360" s="2">
        <v>100910447</v>
      </c>
      <c r="AB360" s="2">
        <v>28099156</v>
      </c>
    </row>
    <row r="361" spans="1:28" x14ac:dyDescent="0.25">
      <c r="A361" s="2">
        <v>60006</v>
      </c>
      <c r="B361" s="2">
        <v>101631703</v>
      </c>
      <c r="C361" s="2" t="s">
        <v>1373</v>
      </c>
      <c r="D361" s="2">
        <v>2024</v>
      </c>
      <c r="E361" s="2" t="s">
        <v>662</v>
      </c>
      <c r="F361" s="2">
        <v>60</v>
      </c>
      <c r="G361" s="2">
        <v>6</v>
      </c>
      <c r="H361" s="2">
        <v>14438921</v>
      </c>
      <c r="I361" s="2">
        <v>751766.5625</v>
      </c>
      <c r="J361" s="2">
        <v>5.4924969673156738</v>
      </c>
      <c r="K361" s="2">
        <v>2541270</v>
      </c>
      <c r="L361" s="2">
        <v>94524.6015625</v>
      </c>
      <c r="M361" s="2">
        <v>3.863278865814209</v>
      </c>
      <c r="N361" s="2">
        <v>537616</v>
      </c>
      <c r="O361" s="2">
        <v>0</v>
      </c>
      <c r="P361" s="2">
        <v>0</v>
      </c>
      <c r="T361" s="2">
        <v>17517808</v>
      </c>
      <c r="U361" s="2">
        <v>846293</v>
      </c>
      <c r="V361" s="2">
        <v>5.0762815475463867</v>
      </c>
      <c r="X361" s="2">
        <v>59.196083068847656</v>
      </c>
      <c r="Z361" s="2">
        <v>16.256715774536133</v>
      </c>
      <c r="AA361" s="2">
        <v>107757359</v>
      </c>
      <c r="AB361" s="2">
        <v>29592850</v>
      </c>
    </row>
    <row r="362" spans="1:28" x14ac:dyDescent="0.25">
      <c r="A362" s="2">
        <v>61001</v>
      </c>
      <c r="B362" s="2">
        <v>117081003</v>
      </c>
      <c r="C362" s="2" t="s">
        <v>1374</v>
      </c>
      <c r="D362" s="2">
        <v>2019</v>
      </c>
      <c r="E362" s="2" t="s">
        <v>662</v>
      </c>
      <c r="F362" s="2">
        <v>61</v>
      </c>
      <c r="G362" s="2">
        <v>1</v>
      </c>
      <c r="H362" s="2">
        <v>7004538.5</v>
      </c>
      <c r="K362" s="2">
        <v>707369.31</v>
      </c>
      <c r="N362" s="2">
        <v>203216</v>
      </c>
      <c r="Q362" s="2">
        <v>12905.11</v>
      </c>
      <c r="T362" s="2">
        <v>7928029</v>
      </c>
      <c r="W362" s="2">
        <v>10927598.449999999</v>
      </c>
      <c r="X362" s="2">
        <v>72.550514221191406</v>
      </c>
      <c r="Y362" s="2">
        <v>16108830.069999998</v>
      </c>
      <c r="Z362" s="2">
        <v>49.215423583984375</v>
      </c>
    </row>
    <row r="363" spans="1:28" x14ac:dyDescent="0.25">
      <c r="A363" s="2">
        <v>61002</v>
      </c>
      <c r="B363" s="2">
        <v>117081003</v>
      </c>
      <c r="C363" s="2" t="s">
        <v>1374</v>
      </c>
      <c r="D363" s="2">
        <v>2020</v>
      </c>
      <c r="E363" s="2" t="s">
        <v>662</v>
      </c>
      <c r="F363" s="2">
        <v>61</v>
      </c>
      <c r="G363" s="2">
        <v>2</v>
      </c>
      <c r="H363" s="2">
        <v>7085717.5</v>
      </c>
      <c r="I363" s="2">
        <v>81179</v>
      </c>
      <c r="J363" s="2">
        <v>1.158948540687561</v>
      </c>
      <c r="K363" s="2">
        <v>730239.85</v>
      </c>
      <c r="L363" s="2">
        <v>22870.5390625</v>
      </c>
      <c r="M363" s="2">
        <v>3.233182430267334</v>
      </c>
      <c r="N363" s="2">
        <v>203216</v>
      </c>
      <c r="O363" s="2">
        <v>0</v>
      </c>
      <c r="P363" s="2">
        <v>0</v>
      </c>
      <c r="Q363" s="2">
        <v>13784.13</v>
      </c>
      <c r="R363" s="2">
        <v>879.02001953125</v>
      </c>
      <c r="S363" s="2">
        <v>6.8114104270935059</v>
      </c>
      <c r="T363" s="2">
        <v>8032957.5</v>
      </c>
      <c r="U363" s="2">
        <v>104928.5</v>
      </c>
      <c r="V363" s="2">
        <v>1.3235130310058594</v>
      </c>
      <c r="W363" s="2">
        <v>11081520.139999999</v>
      </c>
      <c r="X363" s="2">
        <v>72.489669799804688</v>
      </c>
      <c r="Y363" s="2">
        <v>15968237.839999998</v>
      </c>
      <c r="Z363" s="2">
        <v>50.30584716796875</v>
      </c>
    </row>
    <row r="364" spans="1:28" x14ac:dyDescent="0.25">
      <c r="A364" s="2">
        <v>61003</v>
      </c>
      <c r="B364" s="2">
        <v>117081003</v>
      </c>
      <c r="C364" s="2" t="s">
        <v>1374</v>
      </c>
      <c r="D364" s="2">
        <v>2021</v>
      </c>
      <c r="E364" s="2" t="s">
        <v>662</v>
      </c>
      <c r="F364" s="2">
        <v>61</v>
      </c>
      <c r="G364" s="2">
        <v>3</v>
      </c>
      <c r="H364" s="2">
        <v>7085713.5</v>
      </c>
      <c r="I364" s="2">
        <v>-4</v>
      </c>
      <c r="J364" s="2">
        <v>-5.6451586715411395E-5</v>
      </c>
      <c r="K364" s="2">
        <v>730211.78</v>
      </c>
      <c r="L364" s="2">
        <v>-28.069999694824219</v>
      </c>
      <c r="M364" s="2">
        <v>-3.8439424242824316E-3</v>
      </c>
      <c r="N364" s="2">
        <v>203216</v>
      </c>
      <c r="O364" s="2">
        <v>0</v>
      </c>
      <c r="P364" s="2">
        <v>0</v>
      </c>
      <c r="Q364" s="2">
        <v>26193.25</v>
      </c>
      <c r="R364" s="2">
        <v>12409.1201171875</v>
      </c>
      <c r="S364" s="2">
        <v>90.024688720703125</v>
      </c>
      <c r="T364" s="2">
        <v>8045335</v>
      </c>
      <c r="U364" s="2">
        <v>12377.5</v>
      </c>
      <c r="V364" s="2">
        <v>0.1540839672088623</v>
      </c>
      <c r="W364" s="2">
        <v>11338661.199999999</v>
      </c>
      <c r="X364" s="2">
        <v>70.95489501953125</v>
      </c>
      <c r="Y364" s="2">
        <v>16900064.09</v>
      </c>
      <c r="Z364" s="2">
        <v>47.605350494384766</v>
      </c>
    </row>
    <row r="365" spans="1:28" x14ac:dyDescent="0.25">
      <c r="A365" s="2">
        <v>61004</v>
      </c>
      <c r="B365" s="2">
        <v>117081003</v>
      </c>
      <c r="C365" s="2" t="s">
        <v>1374</v>
      </c>
      <c r="D365" s="2">
        <v>2022</v>
      </c>
      <c r="E365" s="2" t="s">
        <v>662</v>
      </c>
      <c r="F365" s="2">
        <v>61</v>
      </c>
      <c r="G365" s="2">
        <v>4</v>
      </c>
      <c r="H365" s="2">
        <v>7392770</v>
      </c>
      <c r="I365" s="2">
        <v>307056.5</v>
      </c>
      <c r="J365" s="2">
        <v>4.3334593772888184</v>
      </c>
      <c r="K365" s="2">
        <v>757487.38</v>
      </c>
      <c r="L365" s="2">
        <v>27275.599609375</v>
      </c>
      <c r="M365" s="2">
        <v>3.735299825668335</v>
      </c>
      <c r="N365" s="2">
        <v>203216</v>
      </c>
      <c r="O365" s="2">
        <v>0</v>
      </c>
      <c r="P365" s="2">
        <v>0</v>
      </c>
      <c r="Q365" s="2">
        <v>17731</v>
      </c>
      <c r="R365" s="2">
        <v>-8462.25</v>
      </c>
      <c r="S365" s="2">
        <v>-32.306987762451172</v>
      </c>
      <c r="T365" s="2">
        <v>8371204.5</v>
      </c>
      <c r="U365" s="2">
        <v>325869.5</v>
      </c>
      <c r="V365" s="2">
        <v>4.0504155158996582</v>
      </c>
      <c r="W365" s="2">
        <v>11641200.540000001</v>
      </c>
      <c r="X365" s="2">
        <v>71.910148620605469</v>
      </c>
      <c r="Y365" s="2">
        <v>18778149.670000002</v>
      </c>
      <c r="Z365" s="2">
        <v>44.579494476318359</v>
      </c>
    </row>
    <row r="366" spans="1:28" x14ac:dyDescent="0.25">
      <c r="A366" s="2">
        <v>61005</v>
      </c>
      <c r="B366" s="2">
        <v>117081003</v>
      </c>
      <c r="C366" s="2" t="s">
        <v>1374</v>
      </c>
      <c r="D366" s="2">
        <v>2023</v>
      </c>
      <c r="E366" s="2" t="s">
        <v>662</v>
      </c>
      <c r="F366" s="2">
        <v>61</v>
      </c>
      <c r="G366" s="2">
        <v>5</v>
      </c>
      <c r="H366" s="2">
        <v>7677714.8399999999</v>
      </c>
      <c r="I366" s="2">
        <v>284944.84375</v>
      </c>
      <c r="J366" s="2">
        <v>3.8543717861175537</v>
      </c>
      <c r="K366" s="2">
        <v>820871.18</v>
      </c>
      <c r="L366" s="2">
        <v>63383.80078125</v>
      </c>
      <c r="M366" s="2">
        <v>8.3676376342773438</v>
      </c>
      <c r="N366" s="2">
        <v>203216</v>
      </c>
      <c r="O366" s="2">
        <v>0</v>
      </c>
      <c r="P366" s="2">
        <v>0</v>
      </c>
      <c r="Q366" s="2">
        <v>19252</v>
      </c>
      <c r="R366" s="2">
        <v>1521</v>
      </c>
      <c r="S366" s="2">
        <v>8.5781965255737305</v>
      </c>
      <c r="T366" s="2">
        <v>8721054</v>
      </c>
      <c r="U366" s="2">
        <v>349849.5</v>
      </c>
      <c r="V366" s="2">
        <v>4.179201602935791</v>
      </c>
      <c r="X366" s="2">
        <v>77.205169677734375</v>
      </c>
      <c r="Z366" s="2">
        <v>47.311244964599609</v>
      </c>
      <c r="AA366" s="2">
        <v>18433364</v>
      </c>
      <c r="AB366" s="2">
        <v>11295946</v>
      </c>
    </row>
    <row r="367" spans="1:28" x14ac:dyDescent="0.25">
      <c r="A367" s="2">
        <v>61006</v>
      </c>
      <c r="B367" s="2">
        <v>117081003</v>
      </c>
      <c r="C367" s="2" t="s">
        <v>1374</v>
      </c>
      <c r="D367" s="2">
        <v>2024</v>
      </c>
      <c r="E367" s="2" t="s">
        <v>662</v>
      </c>
      <c r="F367" s="2">
        <v>61</v>
      </c>
      <c r="G367" s="2">
        <v>6</v>
      </c>
      <c r="H367" s="2">
        <v>8332883</v>
      </c>
      <c r="I367" s="2">
        <v>655168.1875</v>
      </c>
      <c r="J367" s="2">
        <v>8.5333747863769531</v>
      </c>
      <c r="K367" s="2">
        <v>848656</v>
      </c>
      <c r="L367" s="2">
        <v>27784.8203125</v>
      </c>
      <c r="M367" s="2">
        <v>3.3847966194152832</v>
      </c>
      <c r="N367" s="2">
        <v>203216</v>
      </c>
      <c r="O367" s="2">
        <v>0</v>
      </c>
      <c r="P367" s="2">
        <v>0</v>
      </c>
      <c r="Q367" s="2">
        <v>18005</v>
      </c>
      <c r="R367" s="2">
        <v>-1247</v>
      </c>
      <c r="S367" s="2">
        <v>-6.4772491455078125</v>
      </c>
      <c r="T367" s="2">
        <v>9402760</v>
      </c>
      <c r="U367" s="2">
        <v>681706</v>
      </c>
      <c r="V367" s="2">
        <v>7.8167843818664551</v>
      </c>
      <c r="X367" s="2">
        <v>79.453140258789063</v>
      </c>
      <c r="Z367" s="2">
        <v>54.907363891601563</v>
      </c>
      <c r="AA367" s="2">
        <v>17124770</v>
      </c>
      <c r="AB367" s="2">
        <v>11834347</v>
      </c>
    </row>
    <row r="368" spans="1:28" x14ac:dyDescent="0.25">
      <c r="A368" s="2">
        <v>62001</v>
      </c>
      <c r="B368" s="2">
        <v>119351303</v>
      </c>
      <c r="C368" s="2" t="s">
        <v>1375</v>
      </c>
      <c r="D368" s="2">
        <v>2019</v>
      </c>
      <c r="E368" s="2" t="s">
        <v>662</v>
      </c>
      <c r="F368" s="2">
        <v>62</v>
      </c>
      <c r="G368" s="2">
        <v>1</v>
      </c>
      <c r="H368" s="2">
        <v>8893392</v>
      </c>
      <c r="K368" s="2">
        <v>1235512.48</v>
      </c>
      <c r="N368" s="2">
        <v>318944</v>
      </c>
      <c r="T368" s="2">
        <v>10447848</v>
      </c>
      <c r="W368" s="2">
        <v>15151030.83</v>
      </c>
      <c r="X368" s="2">
        <v>68.958000183105469</v>
      </c>
      <c r="Y368" s="2">
        <v>26518587.529999997</v>
      </c>
      <c r="Z368" s="2">
        <v>39.398208618164063</v>
      </c>
    </row>
    <row r="369" spans="1:28" x14ac:dyDescent="0.25">
      <c r="A369" s="2">
        <v>62002</v>
      </c>
      <c r="B369" s="2">
        <v>119351303</v>
      </c>
      <c r="C369" s="2" t="s">
        <v>1375</v>
      </c>
      <c r="D369" s="2">
        <v>2020</v>
      </c>
      <c r="E369" s="2" t="s">
        <v>662</v>
      </c>
      <c r="F369" s="2">
        <v>62</v>
      </c>
      <c r="G369" s="2">
        <v>2</v>
      </c>
      <c r="H369" s="2">
        <v>9202692</v>
      </c>
      <c r="I369" s="2">
        <v>309300</v>
      </c>
      <c r="J369" s="2">
        <v>3.477863073348999</v>
      </c>
      <c r="K369" s="2">
        <v>1347483.59</v>
      </c>
      <c r="L369" s="2">
        <v>111971.109375</v>
      </c>
      <c r="M369" s="2">
        <v>9.0627260208129883</v>
      </c>
      <c r="N369" s="2">
        <v>318944</v>
      </c>
      <c r="O369" s="2">
        <v>0</v>
      </c>
      <c r="P369" s="2">
        <v>0</v>
      </c>
      <c r="T369" s="2">
        <v>10869120</v>
      </c>
      <c r="U369" s="2">
        <v>421272</v>
      </c>
      <c r="V369" s="2">
        <v>4.0321412086486816</v>
      </c>
      <c r="W369" s="2">
        <v>15581113.890000001</v>
      </c>
      <c r="X369" s="2">
        <v>69.75830078125</v>
      </c>
      <c r="Y369" s="2">
        <v>30282669.870000001</v>
      </c>
      <c r="Z369" s="2">
        <v>35.8922119140625</v>
      </c>
    </row>
    <row r="370" spans="1:28" x14ac:dyDescent="0.25">
      <c r="A370" s="2">
        <v>62003</v>
      </c>
      <c r="B370" s="2">
        <v>119351303</v>
      </c>
      <c r="C370" s="2" t="s">
        <v>1375</v>
      </c>
      <c r="D370" s="2">
        <v>2021</v>
      </c>
      <c r="E370" s="2" t="s">
        <v>662</v>
      </c>
      <c r="F370" s="2">
        <v>62</v>
      </c>
      <c r="G370" s="2">
        <v>3</v>
      </c>
      <c r="H370" s="2">
        <v>9202678</v>
      </c>
      <c r="I370" s="2">
        <v>-14</v>
      </c>
      <c r="J370" s="2">
        <v>-1.5212940343189985E-4</v>
      </c>
      <c r="K370" s="2">
        <v>1347393.56</v>
      </c>
      <c r="L370" s="2">
        <v>-90.029998779296875</v>
      </c>
      <c r="M370" s="2">
        <v>-6.681343074887991E-3</v>
      </c>
      <c r="N370" s="2">
        <v>318944</v>
      </c>
      <c r="O370" s="2">
        <v>0</v>
      </c>
      <c r="P370" s="2">
        <v>0</v>
      </c>
      <c r="T370" s="2">
        <v>10869016</v>
      </c>
      <c r="U370" s="2">
        <v>-104</v>
      </c>
      <c r="V370" s="2">
        <v>-9.5683918334543705E-4</v>
      </c>
      <c r="W370" s="2">
        <v>15319127.77</v>
      </c>
      <c r="X370" s="2">
        <v>70.95062255859375</v>
      </c>
      <c r="Y370" s="2">
        <v>26951421.710000001</v>
      </c>
      <c r="Z370" s="2">
        <v>40.328174591064453</v>
      </c>
    </row>
    <row r="371" spans="1:28" x14ac:dyDescent="0.25">
      <c r="A371" s="2">
        <v>62004</v>
      </c>
      <c r="B371" s="2">
        <v>119351303</v>
      </c>
      <c r="C371" s="2" t="s">
        <v>1375</v>
      </c>
      <c r="D371" s="2">
        <v>2022</v>
      </c>
      <c r="E371" s="2" t="s">
        <v>662</v>
      </c>
      <c r="F371" s="2">
        <v>62</v>
      </c>
      <c r="G371" s="2">
        <v>4</v>
      </c>
      <c r="H371" s="2">
        <v>9740619</v>
      </c>
      <c r="I371" s="2">
        <v>537941</v>
      </c>
      <c r="J371" s="2">
        <v>5.8454833030700684</v>
      </c>
      <c r="K371" s="2">
        <v>1430311.23</v>
      </c>
      <c r="L371" s="2">
        <v>82917.671875</v>
      </c>
      <c r="M371" s="2">
        <v>6.1539311408996582</v>
      </c>
      <c r="N371" s="2">
        <v>318944</v>
      </c>
      <c r="O371" s="2">
        <v>0</v>
      </c>
      <c r="P371" s="2">
        <v>0</v>
      </c>
      <c r="T371" s="2">
        <v>11489874</v>
      </c>
      <c r="U371" s="2">
        <v>620858</v>
      </c>
      <c r="V371" s="2">
        <v>5.7121820449829102</v>
      </c>
      <c r="W371" s="2">
        <v>15930668.739999998</v>
      </c>
      <c r="X371" s="2">
        <v>72.124244689941406</v>
      </c>
      <c r="Y371" s="2">
        <v>28706293.819999997</v>
      </c>
      <c r="Z371" s="2">
        <v>40.025627136230469</v>
      </c>
    </row>
    <row r="372" spans="1:28" x14ac:dyDescent="0.25">
      <c r="A372" s="2">
        <v>62005</v>
      </c>
      <c r="B372" s="2">
        <v>119351303</v>
      </c>
      <c r="C372" s="2" t="s">
        <v>1375</v>
      </c>
      <c r="D372" s="2">
        <v>2023</v>
      </c>
      <c r="E372" s="2" t="s">
        <v>662</v>
      </c>
      <c r="F372" s="2">
        <v>62</v>
      </c>
      <c r="G372" s="2">
        <v>5</v>
      </c>
      <c r="H372" s="2">
        <v>11411726.75</v>
      </c>
      <c r="I372" s="2">
        <v>1671107.75</v>
      </c>
      <c r="J372" s="2">
        <v>17.156072616577148</v>
      </c>
      <c r="K372" s="2">
        <v>1661046.77</v>
      </c>
      <c r="L372" s="2">
        <v>230735.546875</v>
      </c>
      <c r="M372" s="2">
        <v>16.131841659545898</v>
      </c>
      <c r="N372" s="2">
        <v>318944</v>
      </c>
      <c r="O372" s="2">
        <v>0</v>
      </c>
      <c r="P372" s="2">
        <v>0</v>
      </c>
      <c r="T372" s="2">
        <v>13391718</v>
      </c>
      <c r="U372" s="2">
        <v>1901844</v>
      </c>
      <c r="V372" s="2">
        <v>16.552349090576172</v>
      </c>
      <c r="X372" s="2">
        <v>77.09747314453125</v>
      </c>
      <c r="Z372" s="2">
        <v>45.657257080078125</v>
      </c>
      <c r="AA372" s="2">
        <v>29330974</v>
      </c>
      <c r="AB372" s="2">
        <v>17369854</v>
      </c>
    </row>
    <row r="373" spans="1:28" x14ac:dyDescent="0.25">
      <c r="A373" s="2">
        <v>62006</v>
      </c>
      <c r="B373" s="2">
        <v>119351303</v>
      </c>
      <c r="C373" s="2" t="s">
        <v>1375</v>
      </c>
      <c r="D373" s="2">
        <v>2024</v>
      </c>
      <c r="E373" s="2" t="s">
        <v>662</v>
      </c>
      <c r="F373" s="2">
        <v>62</v>
      </c>
      <c r="G373" s="2">
        <v>6</v>
      </c>
      <c r="H373" s="2">
        <v>12434869</v>
      </c>
      <c r="I373" s="2">
        <v>1023142.25</v>
      </c>
      <c r="J373" s="2">
        <v>8.9657096862792969</v>
      </c>
      <c r="K373" s="2">
        <v>1777020</v>
      </c>
      <c r="L373" s="2">
        <v>115973.2265625</v>
      </c>
      <c r="M373" s="2">
        <v>6.9819364547729492</v>
      </c>
      <c r="N373" s="2">
        <v>318944</v>
      </c>
      <c r="O373" s="2">
        <v>0</v>
      </c>
      <c r="P373" s="2">
        <v>0</v>
      </c>
      <c r="T373" s="2">
        <v>14530833</v>
      </c>
      <c r="U373" s="2">
        <v>1139115</v>
      </c>
      <c r="V373" s="2">
        <v>8.5061159133911133</v>
      </c>
      <c r="X373" s="2">
        <v>77.937629699707031</v>
      </c>
      <c r="Z373" s="2">
        <v>48.557502746582031</v>
      </c>
      <c r="AA373" s="2">
        <v>29925000</v>
      </c>
      <c r="AB373" s="2">
        <v>18644181</v>
      </c>
    </row>
    <row r="374" spans="1:28" x14ac:dyDescent="0.25">
      <c r="A374" s="2">
        <v>63001</v>
      </c>
      <c r="B374" s="2">
        <v>115211103</v>
      </c>
      <c r="C374" s="2" t="s">
        <v>1376</v>
      </c>
      <c r="D374" s="2">
        <v>2019</v>
      </c>
      <c r="E374" s="2" t="s">
        <v>662</v>
      </c>
      <c r="F374" s="2">
        <v>63</v>
      </c>
      <c r="G374" s="2">
        <v>1</v>
      </c>
      <c r="H374" s="2">
        <v>13075855</v>
      </c>
      <c r="K374" s="2">
        <v>2969142.23</v>
      </c>
      <c r="N374" s="2">
        <v>589782</v>
      </c>
      <c r="Q374" s="2">
        <v>289515.7</v>
      </c>
      <c r="T374" s="2">
        <v>16924294</v>
      </c>
      <c r="W374" s="2">
        <v>26750857.630000006</v>
      </c>
      <c r="X374" s="2">
        <v>63.266361236572266</v>
      </c>
      <c r="Y374" s="2">
        <v>86821044.980000004</v>
      </c>
      <c r="Z374" s="2">
        <v>19.493309020996094</v>
      </c>
    </row>
    <row r="375" spans="1:28" x14ac:dyDescent="0.25">
      <c r="A375" s="2">
        <v>63002</v>
      </c>
      <c r="B375" s="2">
        <v>115211103</v>
      </c>
      <c r="C375" s="2" t="s">
        <v>1376</v>
      </c>
      <c r="D375" s="2">
        <v>2020</v>
      </c>
      <c r="E375" s="2" t="s">
        <v>662</v>
      </c>
      <c r="F375" s="2">
        <v>63</v>
      </c>
      <c r="G375" s="2">
        <v>2</v>
      </c>
      <c r="H375" s="2">
        <v>13358686</v>
      </c>
      <c r="I375" s="2">
        <v>282831</v>
      </c>
      <c r="J375" s="2">
        <v>2.1630020141601563</v>
      </c>
      <c r="K375" s="2">
        <v>3105605.39</v>
      </c>
      <c r="L375" s="2">
        <v>136463.15625</v>
      </c>
      <c r="M375" s="2">
        <v>4.5960464477539063</v>
      </c>
      <c r="N375" s="2">
        <v>589782</v>
      </c>
      <c r="O375" s="2">
        <v>0</v>
      </c>
      <c r="P375" s="2">
        <v>0</v>
      </c>
      <c r="Q375" s="2">
        <v>350100.14</v>
      </c>
      <c r="R375" s="2">
        <v>60584.44140625</v>
      </c>
      <c r="S375" s="2">
        <v>20.926132202148438</v>
      </c>
      <c r="T375" s="2">
        <v>17404172</v>
      </c>
      <c r="U375" s="2">
        <v>479878</v>
      </c>
      <c r="V375" s="2">
        <v>2.8354387283325195</v>
      </c>
      <c r="W375" s="2">
        <v>27242394.77</v>
      </c>
      <c r="X375" s="2">
        <v>63.8863525390625</v>
      </c>
      <c r="Y375" s="2">
        <v>91739226.339999989</v>
      </c>
      <c r="Z375" s="2">
        <v>18.971351623535156</v>
      </c>
    </row>
    <row r="376" spans="1:28" x14ac:dyDescent="0.25">
      <c r="A376" s="2">
        <v>63003</v>
      </c>
      <c r="B376" s="2">
        <v>115211103</v>
      </c>
      <c r="C376" s="2" t="s">
        <v>1376</v>
      </c>
      <c r="D376" s="2">
        <v>2021</v>
      </c>
      <c r="E376" s="2" t="s">
        <v>662</v>
      </c>
      <c r="F376" s="2">
        <v>63</v>
      </c>
      <c r="G376" s="2">
        <v>3</v>
      </c>
      <c r="H376" s="2">
        <v>13358670</v>
      </c>
      <c r="I376" s="2">
        <v>-16</v>
      </c>
      <c r="J376" s="2">
        <v>-1.1977225949522108E-4</v>
      </c>
      <c r="K376" s="2">
        <v>3105462.67</v>
      </c>
      <c r="L376" s="2">
        <v>-142.72000122070313</v>
      </c>
      <c r="M376" s="2">
        <v>-4.5955614186823368E-3</v>
      </c>
      <c r="N376" s="2">
        <v>589782</v>
      </c>
      <c r="O376" s="2">
        <v>0</v>
      </c>
      <c r="P376" s="2">
        <v>0</v>
      </c>
      <c r="Q376" s="2">
        <v>508386.11</v>
      </c>
      <c r="R376" s="2">
        <v>158285.96875</v>
      </c>
      <c r="S376" s="2">
        <v>45.211627960205078</v>
      </c>
      <c r="T376" s="2">
        <v>17562302</v>
      </c>
      <c r="U376" s="2">
        <v>158130</v>
      </c>
      <c r="V376" s="2">
        <v>0.90857523679733276</v>
      </c>
      <c r="W376" s="2">
        <v>27666388.169999998</v>
      </c>
      <c r="X376" s="2">
        <v>63.478839874267578</v>
      </c>
      <c r="Y376" s="2">
        <v>92375194.310000002</v>
      </c>
      <c r="Z376" s="2">
        <v>19.011924743652344</v>
      </c>
    </row>
    <row r="377" spans="1:28" x14ac:dyDescent="0.25">
      <c r="A377" s="2">
        <v>63004</v>
      </c>
      <c r="B377" s="2">
        <v>115211103</v>
      </c>
      <c r="C377" s="2" t="s">
        <v>1376</v>
      </c>
      <c r="D377" s="2">
        <v>2022</v>
      </c>
      <c r="E377" s="2" t="s">
        <v>662</v>
      </c>
      <c r="F377" s="2">
        <v>63</v>
      </c>
      <c r="G377" s="2">
        <v>4</v>
      </c>
      <c r="H377" s="2">
        <v>14177280</v>
      </c>
      <c r="I377" s="2">
        <v>818610</v>
      </c>
      <c r="J377" s="2">
        <v>6.1279301643371582</v>
      </c>
      <c r="K377" s="2">
        <v>3164040.08</v>
      </c>
      <c r="L377" s="2">
        <v>58577.41015625</v>
      </c>
      <c r="M377" s="2">
        <v>1.8862699270248413</v>
      </c>
      <c r="N377" s="2">
        <v>589782</v>
      </c>
      <c r="O377" s="2">
        <v>0</v>
      </c>
      <c r="P377" s="2">
        <v>0</v>
      </c>
      <c r="Q377" s="2">
        <v>558060</v>
      </c>
      <c r="R377" s="2">
        <v>49673.890625</v>
      </c>
      <c r="S377" s="2">
        <v>9.7708988189697266</v>
      </c>
      <c r="T377" s="2">
        <v>18489162</v>
      </c>
      <c r="U377" s="2">
        <v>926860</v>
      </c>
      <c r="V377" s="2">
        <v>5.2775540351867676</v>
      </c>
      <c r="W377" s="2">
        <v>29031340.079999998</v>
      </c>
      <c r="X377" s="2">
        <v>63.686904907226563</v>
      </c>
      <c r="Y377" s="2">
        <v>99150837.25999999</v>
      </c>
      <c r="Z377" s="2">
        <v>18.647510528564453</v>
      </c>
    </row>
    <row r="378" spans="1:28" x14ac:dyDescent="0.25">
      <c r="A378" s="2">
        <v>63005</v>
      </c>
      <c r="B378" s="2">
        <v>115211103</v>
      </c>
      <c r="C378" s="2" t="s">
        <v>1376</v>
      </c>
      <c r="D378" s="2">
        <v>2023</v>
      </c>
      <c r="E378" s="2" t="s">
        <v>662</v>
      </c>
      <c r="F378" s="2">
        <v>63</v>
      </c>
      <c r="G378" s="2">
        <v>5</v>
      </c>
      <c r="H378" s="2">
        <v>15901533.67</v>
      </c>
      <c r="I378" s="2">
        <v>1724253.625</v>
      </c>
      <c r="J378" s="2">
        <v>12.162091255187988</v>
      </c>
      <c r="K378" s="2">
        <v>3518090.09</v>
      </c>
      <c r="L378" s="2">
        <v>354050</v>
      </c>
      <c r="M378" s="2">
        <v>11.189807891845703</v>
      </c>
      <c r="N378" s="2">
        <v>589782</v>
      </c>
      <c r="O378" s="2">
        <v>0</v>
      </c>
      <c r="P378" s="2">
        <v>0</v>
      </c>
      <c r="Q378" s="2">
        <v>571133</v>
      </c>
      <c r="R378" s="2">
        <v>13073</v>
      </c>
      <c r="S378" s="2">
        <v>2.3425796031951904</v>
      </c>
      <c r="T378" s="2">
        <v>20580540</v>
      </c>
      <c r="U378" s="2">
        <v>2091378</v>
      </c>
      <c r="V378" s="2">
        <v>11.311372756958008</v>
      </c>
      <c r="X378" s="2">
        <v>68.785858154296875</v>
      </c>
      <c r="Z378" s="2">
        <v>20.854574203491211</v>
      </c>
      <c r="AA378" s="2">
        <v>98685975</v>
      </c>
      <c r="AB378" s="2">
        <v>29919725</v>
      </c>
    </row>
    <row r="379" spans="1:28" x14ac:dyDescent="0.25">
      <c r="A379" s="2">
        <v>63006</v>
      </c>
      <c r="B379" s="2">
        <v>115211103</v>
      </c>
      <c r="C379" s="2" t="s">
        <v>1376</v>
      </c>
      <c r="D379" s="2">
        <v>2024</v>
      </c>
      <c r="E379" s="2" t="s">
        <v>662</v>
      </c>
      <c r="F379" s="2">
        <v>63</v>
      </c>
      <c r="G379" s="2">
        <v>6</v>
      </c>
      <c r="H379" s="2">
        <v>17590620</v>
      </c>
      <c r="I379" s="2">
        <v>1689086.375</v>
      </c>
      <c r="J379" s="2">
        <v>10.622159957885742</v>
      </c>
      <c r="K379" s="2">
        <v>3650212</v>
      </c>
      <c r="L379" s="2">
        <v>132121.90625</v>
      </c>
      <c r="M379" s="2">
        <v>3.7555010318756104</v>
      </c>
      <c r="N379" s="2">
        <v>589782</v>
      </c>
      <c r="O379" s="2">
        <v>0</v>
      </c>
      <c r="P379" s="2">
        <v>0</v>
      </c>
      <c r="Q379" s="2">
        <v>718884</v>
      </c>
      <c r="R379" s="2">
        <v>147751</v>
      </c>
      <c r="S379" s="2">
        <v>25.869806289672852</v>
      </c>
      <c r="T379" s="2">
        <v>22549498</v>
      </c>
      <c r="U379" s="2">
        <v>1968958</v>
      </c>
      <c r="V379" s="2">
        <v>9.5670862197875977</v>
      </c>
      <c r="X379" s="2">
        <v>69.590576171875</v>
      </c>
      <c r="Z379" s="2">
        <v>22.460330963134766</v>
      </c>
      <c r="AA379" s="2">
        <v>100397000</v>
      </c>
      <c r="AB379" s="2">
        <v>32403091</v>
      </c>
    </row>
    <row r="380" spans="1:28" x14ac:dyDescent="0.25">
      <c r="A380" s="2">
        <v>64001</v>
      </c>
      <c r="B380" s="2">
        <v>103021603</v>
      </c>
      <c r="C380" s="2" t="s">
        <v>1377</v>
      </c>
      <c r="D380" s="2">
        <v>2019</v>
      </c>
      <c r="E380" s="2" t="s">
        <v>662</v>
      </c>
      <c r="F380" s="2">
        <v>64</v>
      </c>
      <c r="G380" s="2">
        <v>1</v>
      </c>
      <c r="H380" s="2">
        <v>4315122.5</v>
      </c>
      <c r="K380" s="2">
        <v>935287.2</v>
      </c>
      <c r="N380" s="2">
        <v>189030</v>
      </c>
      <c r="Q380" s="2">
        <v>8235.2800000000007</v>
      </c>
      <c r="T380" s="2">
        <v>5447675</v>
      </c>
      <c r="W380" s="2">
        <v>9049308.2200000007</v>
      </c>
      <c r="X380" s="2">
        <v>60.199905395507813</v>
      </c>
      <c r="Y380" s="2">
        <v>28765843.169999998</v>
      </c>
      <c r="Z380" s="2">
        <v>18.937997817993164</v>
      </c>
    </row>
    <row r="381" spans="1:28" x14ac:dyDescent="0.25">
      <c r="A381" s="2">
        <v>64002</v>
      </c>
      <c r="B381" s="2">
        <v>103021603</v>
      </c>
      <c r="C381" s="2" t="s">
        <v>1377</v>
      </c>
      <c r="D381" s="2">
        <v>2020</v>
      </c>
      <c r="E381" s="2" t="s">
        <v>662</v>
      </c>
      <c r="F381" s="2">
        <v>64</v>
      </c>
      <c r="G381" s="2">
        <v>2</v>
      </c>
      <c r="H381" s="2">
        <v>4402537.5</v>
      </c>
      <c r="I381" s="2">
        <v>87415</v>
      </c>
      <c r="J381" s="2">
        <v>2.025782585144043</v>
      </c>
      <c r="K381" s="2">
        <v>971560.7</v>
      </c>
      <c r="L381" s="2">
        <v>36273.5</v>
      </c>
      <c r="M381" s="2">
        <v>3.8783273696899414</v>
      </c>
      <c r="N381" s="2">
        <v>189030</v>
      </c>
      <c r="O381" s="2">
        <v>0</v>
      </c>
      <c r="P381" s="2">
        <v>0</v>
      </c>
      <c r="T381" s="2">
        <v>5563128</v>
      </c>
      <c r="U381" s="2">
        <v>115453</v>
      </c>
      <c r="V381" s="2">
        <v>2.1193077564239502</v>
      </c>
      <c r="W381" s="2">
        <v>9239235.6799999997</v>
      </c>
      <c r="X381" s="2">
        <v>60.211994171142578</v>
      </c>
      <c r="Y381" s="2">
        <v>29510676.329999998</v>
      </c>
      <c r="Z381" s="2">
        <v>18.851238250732422</v>
      </c>
    </row>
    <row r="382" spans="1:28" x14ac:dyDescent="0.25">
      <c r="A382" s="2">
        <v>64003</v>
      </c>
      <c r="B382" s="2">
        <v>103021603</v>
      </c>
      <c r="C382" s="2" t="s">
        <v>1377</v>
      </c>
      <c r="D382" s="2">
        <v>2021</v>
      </c>
      <c r="E382" s="2" t="s">
        <v>662</v>
      </c>
      <c r="F382" s="2">
        <v>64</v>
      </c>
      <c r="G382" s="2">
        <v>3</v>
      </c>
      <c r="H382" s="2">
        <v>4402533</v>
      </c>
      <c r="I382" s="2">
        <v>-4.5</v>
      </c>
      <c r="J382" s="2">
        <v>-1.0221378033747897E-4</v>
      </c>
      <c r="K382" s="2">
        <v>971522.45</v>
      </c>
      <c r="L382" s="2">
        <v>-38.25</v>
      </c>
      <c r="M382" s="2">
        <v>-3.9369645528495312E-3</v>
      </c>
      <c r="N382" s="2">
        <v>189030</v>
      </c>
      <c r="O382" s="2">
        <v>0</v>
      </c>
      <c r="P382" s="2">
        <v>0</v>
      </c>
      <c r="T382" s="2">
        <v>5563085.5</v>
      </c>
      <c r="U382" s="2">
        <v>-42.5</v>
      </c>
      <c r="V382" s="2">
        <v>-7.6395866926759481E-4</v>
      </c>
      <c r="W382" s="2">
        <v>9050636</v>
      </c>
      <c r="X382" s="2">
        <v>61.466239929199219</v>
      </c>
      <c r="Y382" s="2">
        <v>30811273</v>
      </c>
      <c r="Z382" s="2">
        <v>18.055356979370117</v>
      </c>
    </row>
    <row r="383" spans="1:28" x14ac:dyDescent="0.25">
      <c r="A383" s="2">
        <v>64004</v>
      </c>
      <c r="B383" s="2">
        <v>103021603</v>
      </c>
      <c r="C383" s="2" t="s">
        <v>1377</v>
      </c>
      <c r="D383" s="2">
        <v>2022</v>
      </c>
      <c r="E383" s="2" t="s">
        <v>662</v>
      </c>
      <c r="F383" s="2">
        <v>64</v>
      </c>
      <c r="G383" s="2">
        <v>4</v>
      </c>
      <c r="H383" s="2">
        <v>4575626.5</v>
      </c>
      <c r="I383" s="2">
        <v>173093.5</v>
      </c>
      <c r="J383" s="2">
        <v>3.9316797256469727</v>
      </c>
      <c r="K383" s="2">
        <v>1030057.2</v>
      </c>
      <c r="L383" s="2">
        <v>58534.75</v>
      </c>
      <c r="M383" s="2">
        <v>6.0250539779663086</v>
      </c>
      <c r="N383" s="2">
        <v>189030</v>
      </c>
      <c r="O383" s="2">
        <v>0</v>
      </c>
      <c r="P383" s="2">
        <v>0</v>
      </c>
      <c r="T383" s="2">
        <v>5794713.5</v>
      </c>
      <c r="U383" s="2">
        <v>231628</v>
      </c>
      <c r="V383" s="2">
        <v>4.1636605262756348</v>
      </c>
      <c r="W383" s="2">
        <v>9461738.25</v>
      </c>
      <c r="X383" s="2">
        <v>61.243644714355469</v>
      </c>
      <c r="Y383" s="2">
        <v>34212864.359999999</v>
      </c>
      <c r="Z383" s="2">
        <v>16.937234878540039</v>
      </c>
    </row>
    <row r="384" spans="1:28" x14ac:dyDescent="0.25">
      <c r="A384" s="2">
        <v>64005</v>
      </c>
      <c r="B384" s="2">
        <v>103021603</v>
      </c>
      <c r="C384" s="2" t="s">
        <v>1377</v>
      </c>
      <c r="D384" s="2">
        <v>2023</v>
      </c>
      <c r="E384" s="2" t="s">
        <v>662</v>
      </c>
      <c r="F384" s="2">
        <v>64</v>
      </c>
      <c r="G384" s="2">
        <v>5</v>
      </c>
      <c r="H384" s="2">
        <v>4930447.84</v>
      </c>
      <c r="I384" s="2">
        <v>354821.34375</v>
      </c>
      <c r="J384" s="2">
        <v>7.7545957565307617</v>
      </c>
      <c r="K384" s="2">
        <v>1115755.6499999999</v>
      </c>
      <c r="L384" s="2">
        <v>85698.453125</v>
      </c>
      <c r="M384" s="2">
        <v>8.3197755813598633</v>
      </c>
      <c r="N384" s="2">
        <v>189030</v>
      </c>
      <c r="O384" s="2">
        <v>0</v>
      </c>
      <c r="P384" s="2">
        <v>0</v>
      </c>
      <c r="T384" s="2">
        <v>6235233.5</v>
      </c>
      <c r="U384" s="2">
        <v>440520</v>
      </c>
      <c r="V384" s="2">
        <v>7.6021013259887695</v>
      </c>
      <c r="X384" s="2">
        <v>61.759880065917969</v>
      </c>
      <c r="Z384" s="2">
        <v>18.144346237182617</v>
      </c>
      <c r="AA384" s="2">
        <v>34364610</v>
      </c>
      <c r="AB384" s="2">
        <v>10095929</v>
      </c>
    </row>
    <row r="385" spans="1:28" x14ac:dyDescent="0.25">
      <c r="A385" s="2">
        <v>64006</v>
      </c>
      <c r="B385" s="2">
        <v>103021603</v>
      </c>
      <c r="C385" s="2" t="s">
        <v>1377</v>
      </c>
      <c r="D385" s="2">
        <v>2024</v>
      </c>
      <c r="E385" s="2" t="s">
        <v>662</v>
      </c>
      <c r="F385" s="2">
        <v>64</v>
      </c>
      <c r="G385" s="2">
        <v>6</v>
      </c>
      <c r="H385" s="2">
        <v>5225388</v>
      </c>
      <c r="I385" s="2">
        <v>294940.15625</v>
      </c>
      <c r="J385" s="2">
        <v>5.9820156097412109</v>
      </c>
      <c r="K385" s="2">
        <v>1195927</v>
      </c>
      <c r="L385" s="2">
        <v>80171.3515625</v>
      </c>
      <c r="M385" s="2">
        <v>7.1853861808776855</v>
      </c>
      <c r="N385" s="2">
        <v>189030</v>
      </c>
      <c r="O385" s="2">
        <v>0</v>
      </c>
      <c r="P385" s="2">
        <v>0</v>
      </c>
      <c r="T385" s="2">
        <v>6610345</v>
      </c>
      <c r="U385" s="2">
        <v>375111.5</v>
      </c>
      <c r="V385" s="2">
        <v>6.0159974098205566</v>
      </c>
      <c r="X385" s="2">
        <v>63.860996246337891</v>
      </c>
      <c r="Z385" s="2">
        <v>19.466938018798828</v>
      </c>
      <c r="AA385" s="2">
        <v>33956778</v>
      </c>
      <c r="AB385" s="2">
        <v>10351146</v>
      </c>
    </row>
    <row r="386" spans="1:28" x14ac:dyDescent="0.25">
      <c r="A386" s="2">
        <v>65001</v>
      </c>
      <c r="B386" s="2">
        <v>101301303</v>
      </c>
      <c r="C386" s="2" t="s">
        <v>1378</v>
      </c>
      <c r="D386" s="2">
        <v>2019</v>
      </c>
      <c r="E386" s="2" t="s">
        <v>662</v>
      </c>
      <c r="F386" s="2">
        <v>65</v>
      </c>
      <c r="G386" s="2">
        <v>1</v>
      </c>
      <c r="H386" s="2">
        <v>7140919</v>
      </c>
      <c r="K386" s="2">
        <v>858851.92</v>
      </c>
      <c r="N386" s="2">
        <v>234124</v>
      </c>
      <c r="T386" s="2">
        <v>8233895</v>
      </c>
      <c r="W386" s="2">
        <v>11635845.860000001</v>
      </c>
      <c r="X386" s="2">
        <v>70.76318359375</v>
      </c>
      <c r="Y386" s="2">
        <v>17653629.219999999</v>
      </c>
      <c r="Z386" s="2">
        <v>46.641372680664063</v>
      </c>
    </row>
    <row r="387" spans="1:28" x14ac:dyDescent="0.25">
      <c r="A387" s="2">
        <v>65002</v>
      </c>
      <c r="B387" s="2">
        <v>101301303</v>
      </c>
      <c r="C387" s="2" t="s">
        <v>1378</v>
      </c>
      <c r="D387" s="2">
        <v>2020</v>
      </c>
      <c r="E387" s="2" t="s">
        <v>662</v>
      </c>
      <c r="F387" s="2">
        <v>65</v>
      </c>
      <c r="G387" s="2">
        <v>2</v>
      </c>
      <c r="H387" s="2">
        <v>7218411.5</v>
      </c>
      <c r="I387" s="2">
        <v>77492.5</v>
      </c>
      <c r="J387" s="2">
        <v>1.0851894617080688</v>
      </c>
      <c r="K387" s="2">
        <v>892275.57</v>
      </c>
      <c r="L387" s="2">
        <v>33423.6484375</v>
      </c>
      <c r="M387" s="2">
        <v>3.8916661739349365</v>
      </c>
      <c r="N387" s="2">
        <v>234124</v>
      </c>
      <c r="O387" s="2">
        <v>0</v>
      </c>
      <c r="P387" s="2">
        <v>0</v>
      </c>
      <c r="T387" s="2">
        <v>8344811</v>
      </c>
      <c r="U387" s="2">
        <v>110916</v>
      </c>
      <c r="V387" s="2">
        <v>1.3470660448074341</v>
      </c>
      <c r="W387" s="2">
        <v>11843474.74</v>
      </c>
      <c r="X387" s="2">
        <v>70.459144592285156</v>
      </c>
      <c r="Y387" s="2">
        <v>17880864.050000001</v>
      </c>
      <c r="Z387" s="2">
        <v>46.6689453125</v>
      </c>
    </row>
    <row r="388" spans="1:28" x14ac:dyDescent="0.25">
      <c r="A388" s="2">
        <v>65003</v>
      </c>
      <c r="B388" s="2">
        <v>101301303</v>
      </c>
      <c r="C388" s="2" t="s">
        <v>1378</v>
      </c>
      <c r="D388" s="2">
        <v>2021</v>
      </c>
      <c r="E388" s="2" t="s">
        <v>662</v>
      </c>
      <c r="F388" s="2">
        <v>65</v>
      </c>
      <c r="G388" s="2">
        <v>3</v>
      </c>
      <c r="H388" s="2">
        <v>7218405.5</v>
      </c>
      <c r="I388" s="2">
        <v>-6</v>
      </c>
      <c r="J388" s="2">
        <v>-8.3120779891032726E-5</v>
      </c>
      <c r="K388" s="2">
        <v>892242.67</v>
      </c>
      <c r="L388" s="2">
        <v>-32.900001525878906</v>
      </c>
      <c r="M388" s="2">
        <v>-3.6872017662972212E-3</v>
      </c>
      <c r="N388" s="2">
        <v>234124</v>
      </c>
      <c r="O388" s="2">
        <v>0</v>
      </c>
      <c r="P388" s="2">
        <v>0</v>
      </c>
      <c r="T388" s="2">
        <v>8344772</v>
      </c>
      <c r="U388" s="2">
        <v>-39</v>
      </c>
      <c r="V388" s="2">
        <v>-4.6735629439353943E-4</v>
      </c>
      <c r="W388" s="2">
        <v>12125897.5</v>
      </c>
      <c r="X388" s="2">
        <v>68.817764282226563</v>
      </c>
      <c r="Y388" s="2">
        <v>19411874.43</v>
      </c>
      <c r="Z388" s="2">
        <v>42.98797607421875</v>
      </c>
    </row>
    <row r="389" spans="1:28" x14ac:dyDescent="0.25">
      <c r="A389" s="2">
        <v>65004</v>
      </c>
      <c r="B389" s="2">
        <v>101301303</v>
      </c>
      <c r="C389" s="2" t="s">
        <v>1378</v>
      </c>
      <c r="D389" s="2">
        <v>2022</v>
      </c>
      <c r="E389" s="2" t="s">
        <v>662</v>
      </c>
      <c r="F389" s="2">
        <v>65</v>
      </c>
      <c r="G389" s="2">
        <v>4</v>
      </c>
      <c r="H389" s="2">
        <v>7313846</v>
      </c>
      <c r="I389" s="2">
        <v>95440.5</v>
      </c>
      <c r="J389" s="2">
        <v>1.3221825361251831</v>
      </c>
      <c r="K389" s="2">
        <v>936134.12</v>
      </c>
      <c r="L389" s="2">
        <v>43891.44921875</v>
      </c>
      <c r="M389" s="2">
        <v>4.9192280769348145</v>
      </c>
      <c r="N389" s="2">
        <v>234124</v>
      </c>
      <c r="O389" s="2">
        <v>0</v>
      </c>
      <c r="P389" s="2">
        <v>0</v>
      </c>
      <c r="T389" s="2">
        <v>8484104</v>
      </c>
      <c r="U389" s="2">
        <v>139332</v>
      </c>
      <c r="V389" s="2">
        <v>1.6696921586990356</v>
      </c>
      <c r="W389" s="2">
        <v>12068886.469999999</v>
      </c>
      <c r="X389" s="2">
        <v>70.297325134277344</v>
      </c>
      <c r="Y389" s="2">
        <v>19649916</v>
      </c>
      <c r="Z389" s="2">
        <v>43.176284790039063</v>
      </c>
    </row>
    <row r="390" spans="1:28" x14ac:dyDescent="0.25">
      <c r="A390" s="2">
        <v>65005</v>
      </c>
      <c r="B390" s="2">
        <v>101301303</v>
      </c>
      <c r="C390" s="2" t="s">
        <v>1378</v>
      </c>
      <c r="D390" s="2">
        <v>2023</v>
      </c>
      <c r="E390" s="2" t="s">
        <v>662</v>
      </c>
      <c r="F390" s="2">
        <v>65</v>
      </c>
      <c r="G390" s="2">
        <v>5</v>
      </c>
      <c r="H390" s="2">
        <v>7639269.9000000004</v>
      </c>
      <c r="I390" s="2">
        <v>325423.90625</v>
      </c>
      <c r="J390" s="2">
        <v>4.4494223594665527</v>
      </c>
      <c r="K390" s="2">
        <v>1023937.08</v>
      </c>
      <c r="L390" s="2">
        <v>87802.9609375</v>
      </c>
      <c r="M390" s="2">
        <v>9.3793144226074219</v>
      </c>
      <c r="N390" s="2">
        <v>234124</v>
      </c>
      <c r="O390" s="2">
        <v>0</v>
      </c>
      <c r="P390" s="2">
        <v>0</v>
      </c>
      <c r="T390" s="2">
        <v>8897331</v>
      </c>
      <c r="U390" s="2">
        <v>413227</v>
      </c>
      <c r="V390" s="2">
        <v>4.8706026077270508</v>
      </c>
      <c r="X390" s="2">
        <v>70.232704162597656</v>
      </c>
      <c r="Z390" s="2">
        <v>47.820945739746094</v>
      </c>
      <c r="AA390" s="2">
        <v>18605511</v>
      </c>
      <c r="AB390" s="2">
        <v>12668359</v>
      </c>
    </row>
    <row r="391" spans="1:28" x14ac:dyDescent="0.25">
      <c r="A391" s="2">
        <v>65006</v>
      </c>
      <c r="B391" s="2">
        <v>101301303</v>
      </c>
      <c r="C391" s="2" t="s">
        <v>1378</v>
      </c>
      <c r="D391" s="2">
        <v>2024</v>
      </c>
      <c r="E391" s="2" t="s">
        <v>662</v>
      </c>
      <c r="F391" s="2">
        <v>65</v>
      </c>
      <c r="G391" s="2">
        <v>6</v>
      </c>
      <c r="H391" s="2">
        <v>7938648</v>
      </c>
      <c r="I391" s="2">
        <v>299378.09375</v>
      </c>
      <c r="J391" s="2">
        <v>3.918936014175415</v>
      </c>
      <c r="K391" s="2">
        <v>1074430</v>
      </c>
      <c r="L391" s="2">
        <v>50492.921875</v>
      </c>
      <c r="M391" s="2">
        <v>4.9312520027160645</v>
      </c>
      <c r="N391" s="2">
        <v>234124</v>
      </c>
      <c r="O391" s="2">
        <v>0</v>
      </c>
      <c r="P391" s="2">
        <v>0</v>
      </c>
      <c r="T391" s="2">
        <v>9247202</v>
      </c>
      <c r="U391" s="2">
        <v>349871</v>
      </c>
      <c r="V391" s="2">
        <v>3.9323141574859619</v>
      </c>
      <c r="X391" s="2">
        <v>69.473587036132813</v>
      </c>
      <c r="Z391" s="2">
        <v>42.617412567138672</v>
      </c>
      <c r="AA391" s="2">
        <v>21698177</v>
      </c>
      <c r="AB391" s="2">
        <v>13310385</v>
      </c>
    </row>
    <row r="392" spans="1:28" x14ac:dyDescent="0.25">
      <c r="A392" s="2">
        <v>66001</v>
      </c>
      <c r="B392" s="2">
        <v>121391303</v>
      </c>
      <c r="C392" s="2" t="s">
        <v>1379</v>
      </c>
      <c r="D392" s="2">
        <v>2019</v>
      </c>
      <c r="E392" s="2" t="s">
        <v>662</v>
      </c>
      <c r="F392" s="2">
        <v>66</v>
      </c>
      <c r="G392" s="2">
        <v>1</v>
      </c>
      <c r="H392" s="2">
        <v>4404625.5</v>
      </c>
      <c r="K392" s="2">
        <v>974838.53</v>
      </c>
      <c r="N392" s="2">
        <v>206861</v>
      </c>
      <c r="T392" s="2">
        <v>5586325</v>
      </c>
      <c r="W392" s="2">
        <v>9294076</v>
      </c>
      <c r="X392" s="2">
        <v>60.106296539306641</v>
      </c>
      <c r="Y392" s="2">
        <v>31227239.48</v>
      </c>
      <c r="Z392" s="2">
        <v>17.88926887512207</v>
      </c>
    </row>
    <row r="393" spans="1:28" x14ac:dyDescent="0.25">
      <c r="A393" s="2">
        <v>66002</v>
      </c>
      <c r="B393" s="2">
        <v>121391303</v>
      </c>
      <c r="C393" s="2" t="s">
        <v>1379</v>
      </c>
      <c r="D393" s="2">
        <v>2020</v>
      </c>
      <c r="E393" s="2" t="s">
        <v>662</v>
      </c>
      <c r="F393" s="2">
        <v>66</v>
      </c>
      <c r="G393" s="2">
        <v>2</v>
      </c>
      <c r="H393" s="2">
        <v>4513921.5</v>
      </c>
      <c r="I393" s="2">
        <v>109296</v>
      </c>
      <c r="J393" s="2">
        <v>2.481391429901123</v>
      </c>
      <c r="K393" s="2">
        <v>1016411.93</v>
      </c>
      <c r="L393" s="2">
        <v>41573.3984375</v>
      </c>
      <c r="M393" s="2">
        <v>4.2646446228027344</v>
      </c>
      <c r="N393" s="2">
        <v>206861</v>
      </c>
      <c r="O393" s="2">
        <v>0</v>
      </c>
      <c r="P393" s="2">
        <v>0</v>
      </c>
      <c r="T393" s="2">
        <v>5737194.5</v>
      </c>
      <c r="U393" s="2">
        <v>150869.5</v>
      </c>
      <c r="V393" s="2">
        <v>2.7006931304931641</v>
      </c>
      <c r="W393" s="2">
        <v>9754354.1900000013</v>
      </c>
      <c r="X393" s="2">
        <v>58.816753387451172</v>
      </c>
      <c r="Y393" s="2">
        <v>32712840.82</v>
      </c>
      <c r="Z393" s="2">
        <v>17.538049697875977</v>
      </c>
    </row>
    <row r="394" spans="1:28" x14ac:dyDescent="0.25">
      <c r="A394" s="2">
        <v>66003</v>
      </c>
      <c r="B394" s="2">
        <v>121391303</v>
      </c>
      <c r="C394" s="2" t="s">
        <v>1379</v>
      </c>
      <c r="D394" s="2">
        <v>2021</v>
      </c>
      <c r="E394" s="2" t="s">
        <v>662</v>
      </c>
      <c r="F394" s="2">
        <v>66</v>
      </c>
      <c r="G394" s="2">
        <v>3</v>
      </c>
      <c r="H394" s="2">
        <v>4513915</v>
      </c>
      <c r="I394" s="2">
        <v>-6.5</v>
      </c>
      <c r="J394" s="2">
        <v>-1.4399895735550672E-4</v>
      </c>
      <c r="K394" s="2">
        <v>1016368.67</v>
      </c>
      <c r="L394" s="2">
        <v>-43.259998321533203</v>
      </c>
      <c r="M394" s="2">
        <v>-4.2561483569443226E-3</v>
      </c>
      <c r="N394" s="2">
        <v>206861</v>
      </c>
      <c r="O394" s="2">
        <v>0</v>
      </c>
      <c r="P394" s="2">
        <v>0</v>
      </c>
      <c r="T394" s="2">
        <v>5737144.5</v>
      </c>
      <c r="U394" s="2">
        <v>-50</v>
      </c>
      <c r="V394" s="2">
        <v>-8.7150611216202378E-4</v>
      </c>
      <c r="W394" s="2">
        <v>10100429.189999999</v>
      </c>
      <c r="X394" s="2">
        <v>56.800998687744141</v>
      </c>
      <c r="Y394" s="2">
        <v>33953945.649999999</v>
      </c>
      <c r="Z394" s="2">
        <v>16.896841049194336</v>
      </c>
    </row>
    <row r="395" spans="1:28" x14ac:dyDescent="0.25">
      <c r="A395" s="2">
        <v>66004</v>
      </c>
      <c r="B395" s="2">
        <v>121391303</v>
      </c>
      <c r="C395" s="2" t="s">
        <v>1379</v>
      </c>
      <c r="D395" s="2">
        <v>2022</v>
      </c>
      <c r="E395" s="2" t="s">
        <v>662</v>
      </c>
      <c r="F395" s="2">
        <v>66</v>
      </c>
      <c r="G395" s="2">
        <v>4</v>
      </c>
      <c r="H395" s="2">
        <v>5730009</v>
      </c>
      <c r="I395" s="2">
        <v>1216094</v>
      </c>
      <c r="J395" s="2">
        <v>26.941003799438477</v>
      </c>
      <c r="K395" s="2">
        <v>1087776.6499999999</v>
      </c>
      <c r="L395" s="2">
        <v>71407.9765625</v>
      </c>
      <c r="M395" s="2">
        <v>7.0257949829101563</v>
      </c>
      <c r="N395" s="2">
        <v>206861</v>
      </c>
      <c r="O395" s="2">
        <v>0</v>
      </c>
      <c r="P395" s="2">
        <v>0</v>
      </c>
      <c r="T395" s="2">
        <v>7024646.5</v>
      </c>
      <c r="U395" s="2">
        <v>1287502</v>
      </c>
      <c r="V395" s="2">
        <v>22.441513061523438</v>
      </c>
      <c r="W395" s="2">
        <v>11088368.43</v>
      </c>
      <c r="X395" s="2">
        <v>63.351490020751953</v>
      </c>
      <c r="Y395" s="2">
        <v>37892265.649999999</v>
      </c>
      <c r="Z395" s="2">
        <v>18.538471221923828</v>
      </c>
    </row>
    <row r="396" spans="1:28" x14ac:dyDescent="0.25">
      <c r="A396" s="2">
        <v>66005</v>
      </c>
      <c r="B396" s="2">
        <v>121391303</v>
      </c>
      <c r="C396" s="2" t="s">
        <v>1379</v>
      </c>
      <c r="D396" s="2">
        <v>2023</v>
      </c>
      <c r="E396" s="2" t="s">
        <v>662</v>
      </c>
      <c r="F396" s="2">
        <v>66</v>
      </c>
      <c r="G396" s="2">
        <v>5</v>
      </c>
      <c r="H396" s="2">
        <v>5295785.38</v>
      </c>
      <c r="I396" s="2">
        <v>-434223.625</v>
      </c>
      <c r="J396" s="2">
        <v>-7.578061580657959</v>
      </c>
      <c r="K396" s="2">
        <v>1196446.71</v>
      </c>
      <c r="L396" s="2">
        <v>108670.0625</v>
      </c>
      <c r="M396" s="2">
        <v>9.990107536315918</v>
      </c>
      <c r="N396" s="2">
        <v>206861</v>
      </c>
      <c r="O396" s="2">
        <v>0</v>
      </c>
      <c r="P396" s="2">
        <v>0</v>
      </c>
      <c r="T396" s="2">
        <v>6699093</v>
      </c>
      <c r="U396" s="2">
        <v>-325553.5</v>
      </c>
      <c r="V396" s="2">
        <v>-4.6344466209411621</v>
      </c>
      <c r="X396" s="2">
        <v>56.669345855712891</v>
      </c>
      <c r="Z396" s="2">
        <v>17.193544387817383</v>
      </c>
      <c r="AA396" s="2">
        <v>38962839</v>
      </c>
      <c r="AB396" s="2">
        <v>11821370</v>
      </c>
    </row>
    <row r="397" spans="1:28" x14ac:dyDescent="0.25">
      <c r="A397" s="2">
        <v>66006</v>
      </c>
      <c r="B397" s="2">
        <v>121391303</v>
      </c>
      <c r="C397" s="2" t="s">
        <v>1379</v>
      </c>
      <c r="D397" s="2">
        <v>2024</v>
      </c>
      <c r="E397" s="2" t="s">
        <v>662</v>
      </c>
      <c r="F397" s="2">
        <v>66</v>
      </c>
      <c r="G397" s="2">
        <v>6</v>
      </c>
      <c r="H397" s="2">
        <v>6013319</v>
      </c>
      <c r="I397" s="2">
        <v>717533.625</v>
      </c>
      <c r="J397" s="2">
        <v>13.549144744873047</v>
      </c>
      <c r="K397" s="2">
        <v>1259852</v>
      </c>
      <c r="L397" s="2">
        <v>63405.2890625</v>
      </c>
      <c r="M397" s="2">
        <v>5.2994661331176758</v>
      </c>
      <c r="N397" s="2">
        <v>206861</v>
      </c>
      <c r="O397" s="2">
        <v>0</v>
      </c>
      <c r="P397" s="2">
        <v>0</v>
      </c>
      <c r="T397" s="2">
        <v>7480032</v>
      </c>
      <c r="U397" s="2">
        <v>780939</v>
      </c>
      <c r="V397" s="2">
        <v>11.657383918762207</v>
      </c>
      <c r="X397" s="2">
        <v>64.336219787597656</v>
      </c>
      <c r="Z397" s="2">
        <v>18.004388809204102</v>
      </c>
      <c r="AA397" s="2">
        <v>41545603</v>
      </c>
      <c r="AB397" s="2">
        <v>11626471</v>
      </c>
    </row>
    <row r="398" spans="1:28" x14ac:dyDescent="0.25">
      <c r="A398" s="2">
        <v>67001</v>
      </c>
      <c r="B398" s="2">
        <v>122092002</v>
      </c>
      <c r="C398" s="2" t="s">
        <v>1380</v>
      </c>
      <c r="D398" s="2">
        <v>2019</v>
      </c>
      <c r="E398" s="2" t="s">
        <v>662</v>
      </c>
      <c r="F398" s="2">
        <v>67</v>
      </c>
      <c r="G398" s="2">
        <v>1</v>
      </c>
      <c r="H398" s="2">
        <v>12463722</v>
      </c>
      <c r="K398" s="2">
        <v>3018893.91</v>
      </c>
      <c r="N398" s="2">
        <v>380367</v>
      </c>
      <c r="T398" s="2">
        <v>15862983</v>
      </c>
      <c r="W398" s="2">
        <v>31421859.25</v>
      </c>
      <c r="X398" s="2">
        <v>50.483909606933594</v>
      </c>
      <c r="Y398" s="2">
        <v>121421872.34</v>
      </c>
      <c r="Z398" s="2">
        <v>13.064353942871094</v>
      </c>
    </row>
    <row r="399" spans="1:28" x14ac:dyDescent="0.25">
      <c r="A399" s="2">
        <v>67002</v>
      </c>
      <c r="B399" s="2">
        <v>122092002</v>
      </c>
      <c r="C399" s="2" t="s">
        <v>1380</v>
      </c>
      <c r="D399" s="2">
        <v>2020</v>
      </c>
      <c r="E399" s="2" t="s">
        <v>662</v>
      </c>
      <c r="F399" s="2">
        <v>67</v>
      </c>
      <c r="G399" s="2">
        <v>2</v>
      </c>
      <c r="H399" s="2">
        <v>12647057</v>
      </c>
      <c r="I399" s="2">
        <v>183335</v>
      </c>
      <c r="J399" s="2">
        <v>1.4709490537643433</v>
      </c>
      <c r="K399" s="2">
        <v>3244217.87</v>
      </c>
      <c r="L399" s="2">
        <v>225323.953125</v>
      </c>
      <c r="M399" s="2">
        <v>7.4637918472290039</v>
      </c>
      <c r="N399" s="2">
        <v>380367</v>
      </c>
      <c r="O399" s="2">
        <v>0</v>
      </c>
      <c r="P399" s="2">
        <v>0</v>
      </c>
      <c r="T399" s="2">
        <v>16271642</v>
      </c>
      <c r="U399" s="2">
        <v>408659</v>
      </c>
      <c r="V399" s="2">
        <v>2.5761799812316895</v>
      </c>
      <c r="W399" s="2">
        <v>32110740.390000001</v>
      </c>
      <c r="X399" s="2">
        <v>50.673519134521484</v>
      </c>
      <c r="Y399" s="2">
        <v>123598646.27</v>
      </c>
      <c r="Z399" s="2">
        <v>13.164902687072754</v>
      </c>
    </row>
    <row r="400" spans="1:28" x14ac:dyDescent="0.25">
      <c r="A400" s="2">
        <v>67003</v>
      </c>
      <c r="B400" s="2">
        <v>122092002</v>
      </c>
      <c r="C400" s="2" t="s">
        <v>1380</v>
      </c>
      <c r="D400" s="2">
        <v>2021</v>
      </c>
      <c r="E400" s="2" t="s">
        <v>662</v>
      </c>
      <c r="F400" s="2">
        <v>67</v>
      </c>
      <c r="G400" s="2">
        <v>3</v>
      </c>
      <c r="H400" s="2">
        <v>12647047</v>
      </c>
      <c r="I400" s="2">
        <v>-10</v>
      </c>
      <c r="J400" s="2">
        <v>-7.906978134997189E-5</v>
      </c>
      <c r="K400" s="2">
        <v>3229176.6</v>
      </c>
      <c r="L400" s="2">
        <v>-15041.26953125</v>
      </c>
      <c r="M400" s="2">
        <v>-0.46363317966461182</v>
      </c>
      <c r="N400" s="2">
        <v>380367</v>
      </c>
      <c r="O400" s="2">
        <v>0</v>
      </c>
      <c r="P400" s="2">
        <v>0</v>
      </c>
      <c r="T400" s="2">
        <v>16256591</v>
      </c>
      <c r="U400" s="2">
        <v>-15051</v>
      </c>
      <c r="V400" s="2">
        <v>-9.2498347163200378E-2</v>
      </c>
      <c r="W400" s="2">
        <v>32274502.970000003</v>
      </c>
      <c r="X400" s="2">
        <v>50.369762420654297</v>
      </c>
      <c r="Y400" s="2">
        <v>127420809.11999999</v>
      </c>
      <c r="Z400" s="2">
        <v>12.75819206237793</v>
      </c>
    </row>
    <row r="401" spans="1:28" x14ac:dyDescent="0.25">
      <c r="A401" s="2">
        <v>67004</v>
      </c>
      <c r="B401" s="2">
        <v>122092002</v>
      </c>
      <c r="C401" s="2" t="s">
        <v>1380</v>
      </c>
      <c r="D401" s="2">
        <v>2022</v>
      </c>
      <c r="E401" s="2" t="s">
        <v>662</v>
      </c>
      <c r="F401" s="2">
        <v>67</v>
      </c>
      <c r="G401" s="2">
        <v>4</v>
      </c>
      <c r="H401" s="2">
        <v>12963403</v>
      </c>
      <c r="I401" s="2">
        <v>316356</v>
      </c>
      <c r="J401" s="2">
        <v>2.5014219284057617</v>
      </c>
      <c r="K401" s="2">
        <v>3369134.71</v>
      </c>
      <c r="L401" s="2">
        <v>139958.109375</v>
      </c>
      <c r="M401" s="2">
        <v>4.3341732025146484</v>
      </c>
      <c r="N401" s="2">
        <v>380367</v>
      </c>
      <c r="O401" s="2">
        <v>0</v>
      </c>
      <c r="P401" s="2">
        <v>0</v>
      </c>
      <c r="T401" s="2">
        <v>16712905</v>
      </c>
      <c r="U401" s="2">
        <v>456314</v>
      </c>
      <c r="V401" s="2">
        <v>2.8069477081298828</v>
      </c>
      <c r="W401" s="2">
        <v>32903446.900000006</v>
      </c>
      <c r="X401" s="2">
        <v>50.793781280517578</v>
      </c>
      <c r="Y401" s="2">
        <v>134537479.89000002</v>
      </c>
      <c r="Z401" s="2">
        <v>12.422490119934082</v>
      </c>
    </row>
    <row r="402" spans="1:28" x14ac:dyDescent="0.25">
      <c r="A402" s="2">
        <v>67005</v>
      </c>
      <c r="B402" s="2">
        <v>122092002</v>
      </c>
      <c r="C402" s="2" t="s">
        <v>1380</v>
      </c>
      <c r="D402" s="2">
        <v>2023</v>
      </c>
      <c r="E402" s="2" t="s">
        <v>662</v>
      </c>
      <c r="F402" s="2">
        <v>67</v>
      </c>
      <c r="G402" s="2">
        <v>5</v>
      </c>
      <c r="H402" s="2">
        <v>14174166.32</v>
      </c>
      <c r="I402" s="2">
        <v>1210763.375</v>
      </c>
      <c r="J402" s="2">
        <v>9.3398571014404297</v>
      </c>
      <c r="K402" s="2">
        <v>3397497.89</v>
      </c>
      <c r="L402" s="2">
        <v>28363.1796875</v>
      </c>
      <c r="M402" s="2">
        <v>0.8418535590171814</v>
      </c>
      <c r="N402" s="2">
        <v>380367</v>
      </c>
      <c r="O402" s="2">
        <v>0</v>
      </c>
      <c r="P402" s="2">
        <v>0</v>
      </c>
      <c r="T402" s="2">
        <v>17952032</v>
      </c>
      <c r="U402" s="2">
        <v>1239127</v>
      </c>
      <c r="V402" s="2">
        <v>7.4141926765441895</v>
      </c>
      <c r="X402" s="2">
        <v>53.169048309326172</v>
      </c>
      <c r="Z402" s="2">
        <v>13.413383483886719</v>
      </c>
      <c r="AA402" s="2">
        <v>133836714</v>
      </c>
      <c r="AB402" s="2">
        <v>33764065</v>
      </c>
    </row>
    <row r="403" spans="1:28" x14ac:dyDescent="0.25">
      <c r="A403" s="2">
        <v>67006</v>
      </c>
      <c r="B403" s="2">
        <v>122092002</v>
      </c>
      <c r="C403" s="2" t="s">
        <v>1380</v>
      </c>
      <c r="D403" s="2">
        <v>2024</v>
      </c>
      <c r="E403" s="2" t="s">
        <v>662</v>
      </c>
      <c r="F403" s="2">
        <v>67</v>
      </c>
      <c r="G403" s="2">
        <v>6</v>
      </c>
      <c r="H403" s="2">
        <v>15145901</v>
      </c>
      <c r="I403" s="2">
        <v>971734.6875</v>
      </c>
      <c r="J403" s="2">
        <v>6.8556742668151855</v>
      </c>
      <c r="K403" s="2">
        <v>3465544</v>
      </c>
      <c r="L403" s="2">
        <v>68046.109375</v>
      </c>
      <c r="M403" s="2">
        <v>2.0028300285339355</v>
      </c>
      <c r="N403" s="2">
        <v>380367</v>
      </c>
      <c r="O403" s="2">
        <v>0</v>
      </c>
      <c r="P403" s="2">
        <v>0</v>
      </c>
      <c r="T403" s="2">
        <v>18991812</v>
      </c>
      <c r="U403" s="2">
        <v>1039780</v>
      </c>
      <c r="V403" s="2">
        <v>5.7919907569885254</v>
      </c>
      <c r="X403" s="2">
        <v>52.464653015136719</v>
      </c>
      <c r="Z403" s="2">
        <v>13.477597236633301</v>
      </c>
      <c r="AA403" s="2">
        <v>140913929</v>
      </c>
      <c r="AB403" s="2">
        <v>36199253</v>
      </c>
    </row>
    <row r="404" spans="1:28" x14ac:dyDescent="0.25">
      <c r="A404" s="2">
        <v>68001</v>
      </c>
      <c r="B404" s="2">
        <v>122092102</v>
      </c>
      <c r="C404" s="2" t="s">
        <v>1381</v>
      </c>
      <c r="D404" s="2">
        <v>2019</v>
      </c>
      <c r="E404" s="2" t="s">
        <v>662</v>
      </c>
      <c r="F404" s="2">
        <v>68</v>
      </c>
      <c r="G404" s="2">
        <v>1</v>
      </c>
      <c r="H404" s="2">
        <v>18263256</v>
      </c>
      <c r="K404" s="2">
        <v>7175550.1200000001</v>
      </c>
      <c r="N404" s="2">
        <v>1024042</v>
      </c>
      <c r="T404" s="2">
        <v>26462848</v>
      </c>
      <c r="W404" s="2">
        <v>70128861.989999995</v>
      </c>
      <c r="X404" s="2">
        <v>37.734603881835938</v>
      </c>
      <c r="Y404" s="2">
        <v>336393978.84000003</v>
      </c>
      <c r="Z404" s="2">
        <v>7.8666234016418457</v>
      </c>
    </row>
    <row r="405" spans="1:28" x14ac:dyDescent="0.25">
      <c r="A405" s="2">
        <v>68002</v>
      </c>
      <c r="B405" s="2">
        <v>122092102</v>
      </c>
      <c r="C405" s="2" t="s">
        <v>1381</v>
      </c>
      <c r="D405" s="2">
        <v>2020</v>
      </c>
      <c r="E405" s="2" t="s">
        <v>662</v>
      </c>
      <c r="F405" s="2">
        <v>68</v>
      </c>
      <c r="G405" s="2">
        <v>2</v>
      </c>
      <c r="H405" s="2">
        <v>18637040</v>
      </c>
      <c r="I405" s="2">
        <v>373784</v>
      </c>
      <c r="J405" s="2">
        <v>2.046644926071167</v>
      </c>
      <c r="K405" s="2">
        <v>7256416.8399999999</v>
      </c>
      <c r="L405" s="2">
        <v>80866.71875</v>
      </c>
      <c r="M405" s="2">
        <v>1.1269758939743042</v>
      </c>
      <c r="N405" s="2">
        <v>1024042</v>
      </c>
      <c r="O405" s="2">
        <v>0</v>
      </c>
      <c r="P405" s="2">
        <v>0</v>
      </c>
      <c r="T405" s="2">
        <v>26917498</v>
      </c>
      <c r="U405" s="2">
        <v>454650</v>
      </c>
      <c r="V405" s="2">
        <v>1.7180690765380859</v>
      </c>
      <c r="W405" s="2">
        <v>74237654.100000009</v>
      </c>
      <c r="X405" s="2">
        <v>36.258552551269531</v>
      </c>
      <c r="Y405" s="2">
        <v>341385782.03000003</v>
      </c>
      <c r="Z405" s="2">
        <v>7.8847742080688477</v>
      </c>
    </row>
    <row r="406" spans="1:28" x14ac:dyDescent="0.25">
      <c r="A406" s="2">
        <v>68003</v>
      </c>
      <c r="B406" s="2">
        <v>122092102</v>
      </c>
      <c r="C406" s="2" t="s">
        <v>1381</v>
      </c>
      <c r="D406" s="2">
        <v>2021</v>
      </c>
      <c r="E406" s="2" t="s">
        <v>662</v>
      </c>
      <c r="F406" s="2">
        <v>68</v>
      </c>
      <c r="G406" s="2">
        <v>3</v>
      </c>
      <c r="H406" s="2">
        <v>18637014</v>
      </c>
      <c r="I406" s="2">
        <v>-26</v>
      </c>
      <c r="J406" s="2">
        <v>-1.3950713037047535E-4</v>
      </c>
      <c r="K406" s="2">
        <v>7525294.3499999996</v>
      </c>
      <c r="L406" s="2">
        <v>268877.5</v>
      </c>
      <c r="M406" s="2">
        <v>3.7053756713867188</v>
      </c>
      <c r="N406" s="2">
        <v>1024042</v>
      </c>
      <c r="O406" s="2">
        <v>0</v>
      </c>
      <c r="P406" s="2">
        <v>0</v>
      </c>
      <c r="T406" s="2">
        <v>27186350</v>
      </c>
      <c r="U406" s="2">
        <v>268852</v>
      </c>
      <c r="V406" s="2">
        <v>0.99880009889602661</v>
      </c>
      <c r="W406" s="2">
        <v>72366888.700000003</v>
      </c>
      <c r="X406" s="2">
        <v>37.567386627197266</v>
      </c>
      <c r="Y406" s="2">
        <v>358627490.95999998</v>
      </c>
      <c r="Z406" s="2">
        <v>7.5806655883789063</v>
      </c>
    </row>
    <row r="407" spans="1:28" x14ac:dyDescent="0.25">
      <c r="A407" s="2">
        <v>68004</v>
      </c>
      <c r="B407" s="2">
        <v>122092102</v>
      </c>
      <c r="C407" s="2" t="s">
        <v>1381</v>
      </c>
      <c r="D407" s="2">
        <v>2022</v>
      </c>
      <c r="E407" s="2" t="s">
        <v>662</v>
      </c>
      <c r="F407" s="2">
        <v>68</v>
      </c>
      <c r="G407" s="2">
        <v>4</v>
      </c>
      <c r="H407" s="2">
        <v>19233626</v>
      </c>
      <c r="I407" s="2">
        <v>596612</v>
      </c>
      <c r="J407" s="2">
        <v>3.2012209892272949</v>
      </c>
      <c r="K407" s="2">
        <v>7527635.5800000001</v>
      </c>
      <c r="L407" s="2">
        <v>2341.22998046875</v>
      </c>
      <c r="M407" s="2">
        <v>3.1111473217606544E-2</v>
      </c>
      <c r="N407" s="2">
        <v>1024042</v>
      </c>
      <c r="O407" s="2">
        <v>0</v>
      </c>
      <c r="P407" s="2">
        <v>0</v>
      </c>
      <c r="T407" s="2">
        <v>27785304</v>
      </c>
      <c r="U407" s="2">
        <v>598954</v>
      </c>
      <c r="V407" s="2">
        <v>2.2031424045562744</v>
      </c>
      <c r="W407" s="2">
        <v>73318164.430000007</v>
      </c>
      <c r="X407" s="2">
        <v>37.896888732910156</v>
      </c>
      <c r="Y407" s="2">
        <v>355763329.68000001</v>
      </c>
      <c r="Z407" s="2">
        <v>7.8100528717041016</v>
      </c>
    </row>
    <row r="408" spans="1:28" x14ac:dyDescent="0.25">
      <c r="A408" s="2">
        <v>68005</v>
      </c>
      <c r="B408" s="2">
        <v>122092102</v>
      </c>
      <c r="C408" s="2" t="s">
        <v>1381</v>
      </c>
      <c r="D408" s="2">
        <v>2023</v>
      </c>
      <c r="E408" s="2" t="s">
        <v>662</v>
      </c>
      <c r="F408" s="2">
        <v>68</v>
      </c>
      <c r="G408" s="2">
        <v>5</v>
      </c>
      <c r="H408" s="2">
        <v>21313892.539999999</v>
      </c>
      <c r="I408" s="2">
        <v>2080266.5</v>
      </c>
      <c r="J408" s="2">
        <v>10.815779685974121</v>
      </c>
      <c r="K408" s="2">
        <v>7612233.1600000001</v>
      </c>
      <c r="L408" s="2">
        <v>84597.578125</v>
      </c>
      <c r="M408" s="2">
        <v>1.1238267421722412</v>
      </c>
      <c r="N408" s="2">
        <v>1024042</v>
      </c>
      <c r="O408" s="2">
        <v>0</v>
      </c>
      <c r="P408" s="2">
        <v>0</v>
      </c>
      <c r="T408" s="2">
        <v>29950168</v>
      </c>
      <c r="U408" s="2">
        <v>2164864</v>
      </c>
      <c r="V408" s="2">
        <v>7.7913994789123535</v>
      </c>
      <c r="X408" s="2">
        <v>38.677619934082031</v>
      </c>
      <c r="Z408" s="2">
        <v>8.2232675552368164</v>
      </c>
      <c r="AA408" s="2">
        <v>364212511</v>
      </c>
      <c r="AB408" s="2">
        <v>77435392</v>
      </c>
    </row>
    <row r="409" spans="1:28" x14ac:dyDescent="0.25">
      <c r="A409" s="2">
        <v>68006</v>
      </c>
      <c r="B409" s="2">
        <v>122092102</v>
      </c>
      <c r="C409" s="2" t="s">
        <v>1381</v>
      </c>
      <c r="D409" s="2">
        <v>2024</v>
      </c>
      <c r="E409" s="2" t="s">
        <v>662</v>
      </c>
      <c r="F409" s="2">
        <v>68</v>
      </c>
      <c r="G409" s="2">
        <v>6</v>
      </c>
      <c r="H409" s="2">
        <v>22833668</v>
      </c>
      <c r="I409" s="2">
        <v>1519775.5</v>
      </c>
      <c r="J409" s="2">
        <v>7.1304454803466797</v>
      </c>
      <c r="K409" s="2">
        <v>7726626</v>
      </c>
      <c r="L409" s="2">
        <v>114392.84375</v>
      </c>
      <c r="M409" s="2">
        <v>1.502750039100647</v>
      </c>
      <c r="N409" s="2">
        <v>1024042</v>
      </c>
      <c r="O409" s="2">
        <v>0</v>
      </c>
      <c r="P409" s="2">
        <v>0</v>
      </c>
      <c r="T409" s="2">
        <v>31584336</v>
      </c>
      <c r="U409" s="2">
        <v>1634168</v>
      </c>
      <c r="V409" s="2">
        <v>5.4562897682189941</v>
      </c>
      <c r="X409" s="2">
        <v>38.130928039550781</v>
      </c>
      <c r="Z409" s="2">
        <v>8.305389404296875</v>
      </c>
      <c r="AA409" s="2">
        <v>380287225</v>
      </c>
      <c r="AB409" s="2">
        <v>82831277</v>
      </c>
    </row>
    <row r="410" spans="1:28" x14ac:dyDescent="0.25">
      <c r="A410" s="2">
        <v>69001</v>
      </c>
      <c r="B410" s="2">
        <v>108111303</v>
      </c>
      <c r="C410" s="2" t="s">
        <v>1382</v>
      </c>
      <c r="D410" s="2">
        <v>2019</v>
      </c>
      <c r="E410" s="2" t="s">
        <v>662</v>
      </c>
      <c r="F410" s="2">
        <v>69</v>
      </c>
      <c r="G410" s="2">
        <v>1</v>
      </c>
      <c r="H410" s="2">
        <v>7384933</v>
      </c>
      <c r="K410" s="2">
        <v>1099025.6000000001</v>
      </c>
      <c r="N410" s="2">
        <v>261606</v>
      </c>
      <c r="T410" s="2">
        <v>8745565</v>
      </c>
      <c r="W410" s="2">
        <v>12519526</v>
      </c>
      <c r="X410" s="2">
        <v>69.855400085449219</v>
      </c>
      <c r="Y410" s="2">
        <v>23961609.539999999</v>
      </c>
      <c r="Z410" s="2">
        <v>36.498237609863281</v>
      </c>
    </row>
    <row r="411" spans="1:28" x14ac:dyDescent="0.25">
      <c r="A411" s="2">
        <v>69002</v>
      </c>
      <c r="B411" s="2">
        <v>108111303</v>
      </c>
      <c r="C411" s="2" t="s">
        <v>1382</v>
      </c>
      <c r="D411" s="2">
        <v>2020</v>
      </c>
      <c r="E411" s="2" t="s">
        <v>662</v>
      </c>
      <c r="F411" s="2">
        <v>69</v>
      </c>
      <c r="G411" s="2">
        <v>2</v>
      </c>
      <c r="H411" s="2">
        <v>7444763</v>
      </c>
      <c r="I411" s="2">
        <v>59830</v>
      </c>
      <c r="J411" s="2">
        <v>0.81016308069229126</v>
      </c>
      <c r="K411" s="2">
        <v>1120616.01</v>
      </c>
      <c r="L411" s="2">
        <v>21590.41015625</v>
      </c>
      <c r="M411" s="2">
        <v>1.9645047187805176</v>
      </c>
      <c r="N411" s="2">
        <v>261606</v>
      </c>
      <c r="O411" s="2">
        <v>0</v>
      </c>
      <c r="P411" s="2">
        <v>0</v>
      </c>
      <c r="T411" s="2">
        <v>8826985</v>
      </c>
      <c r="U411" s="2">
        <v>81420</v>
      </c>
      <c r="V411" s="2">
        <v>0.93098616600036621</v>
      </c>
      <c r="W411" s="2">
        <v>13026194.500000004</v>
      </c>
      <c r="X411" s="2">
        <v>67.763343811035156</v>
      </c>
      <c r="Y411" s="2">
        <v>24505504.860000003</v>
      </c>
      <c r="Z411" s="2">
        <v>36.020416259765625</v>
      </c>
    </row>
    <row r="412" spans="1:28" x14ac:dyDescent="0.25">
      <c r="A412" s="2">
        <v>69003</v>
      </c>
      <c r="B412" s="2">
        <v>108111303</v>
      </c>
      <c r="C412" s="2" t="s">
        <v>1382</v>
      </c>
      <c r="D412" s="2">
        <v>2021</v>
      </c>
      <c r="E412" s="2" t="s">
        <v>662</v>
      </c>
      <c r="F412" s="2">
        <v>69</v>
      </c>
      <c r="G412" s="2">
        <v>3</v>
      </c>
      <c r="T412" s="2">
        <v>0</v>
      </c>
      <c r="U412" s="2">
        <v>-8826985</v>
      </c>
      <c r="V412" s="2">
        <v>-100</v>
      </c>
    </row>
    <row r="413" spans="1:28" x14ac:dyDescent="0.25">
      <c r="A413" s="2">
        <v>69004</v>
      </c>
      <c r="B413" s="2">
        <v>108111303</v>
      </c>
      <c r="C413" s="2" t="s">
        <v>1382</v>
      </c>
      <c r="D413" s="2">
        <v>2022</v>
      </c>
      <c r="E413" s="2" t="s">
        <v>662</v>
      </c>
      <c r="F413" s="2">
        <v>69</v>
      </c>
      <c r="G413" s="2">
        <v>4</v>
      </c>
      <c r="T413" s="2">
        <v>0</v>
      </c>
      <c r="U413" s="2">
        <v>0</v>
      </c>
    </row>
    <row r="414" spans="1:28" x14ac:dyDescent="0.25">
      <c r="A414" s="2">
        <v>69005</v>
      </c>
      <c r="B414" s="2">
        <v>108111303</v>
      </c>
      <c r="C414" s="2" t="s">
        <v>1382</v>
      </c>
      <c r="D414" s="2">
        <v>2023</v>
      </c>
      <c r="E414" s="2" t="s">
        <v>662</v>
      </c>
      <c r="F414" s="2">
        <v>69</v>
      </c>
      <c r="G414" s="2">
        <v>5</v>
      </c>
      <c r="H414" s="2">
        <v>7906947.9199999999</v>
      </c>
      <c r="K414" s="2">
        <v>1205325.82</v>
      </c>
      <c r="N414" s="2">
        <v>261606</v>
      </c>
      <c r="T414" s="2">
        <v>9373880</v>
      </c>
      <c r="U414" s="2">
        <v>9373880</v>
      </c>
      <c r="X414" s="2">
        <v>68.734130859375</v>
      </c>
      <c r="Z414" s="2">
        <v>34.692474365234375</v>
      </c>
      <c r="AA414" s="2">
        <v>27019923</v>
      </c>
      <c r="AB414" s="2">
        <v>13637882</v>
      </c>
    </row>
    <row r="415" spans="1:28" x14ac:dyDescent="0.25">
      <c r="A415" s="2">
        <v>69006</v>
      </c>
      <c r="B415" s="2">
        <v>108111303</v>
      </c>
      <c r="C415" s="2" t="s">
        <v>1382</v>
      </c>
      <c r="D415" s="2">
        <v>2024</v>
      </c>
      <c r="E415" s="2" t="s">
        <v>662</v>
      </c>
      <c r="F415" s="2">
        <v>69</v>
      </c>
      <c r="G415" s="2">
        <v>6</v>
      </c>
      <c r="H415" s="2">
        <v>8187597</v>
      </c>
      <c r="I415" s="2">
        <v>280649.09375</v>
      </c>
      <c r="J415" s="2">
        <v>3.5493984222412109</v>
      </c>
      <c r="K415" s="2">
        <v>1241309</v>
      </c>
      <c r="L415" s="2">
        <v>35983.1796875</v>
      </c>
      <c r="M415" s="2">
        <v>2.9853487014770508</v>
      </c>
      <c r="N415" s="2">
        <v>261606</v>
      </c>
      <c r="O415" s="2">
        <v>0</v>
      </c>
      <c r="P415" s="2">
        <v>0</v>
      </c>
      <c r="T415" s="2">
        <v>9690512</v>
      </c>
      <c r="U415" s="2">
        <v>316632</v>
      </c>
      <c r="V415" s="2">
        <v>3.3778114318847656</v>
      </c>
      <c r="X415" s="2">
        <v>68.673126220703125</v>
      </c>
      <c r="Z415" s="2">
        <v>36.049667358398438</v>
      </c>
      <c r="AA415" s="2">
        <v>26881003</v>
      </c>
      <c r="AB415" s="2">
        <v>14111068</v>
      </c>
    </row>
    <row r="416" spans="1:28" x14ac:dyDescent="0.25">
      <c r="A416" s="2">
        <v>70001</v>
      </c>
      <c r="B416" s="2">
        <v>116191503</v>
      </c>
      <c r="C416" s="2" t="s">
        <v>1383</v>
      </c>
      <c r="D416" s="2">
        <v>2019</v>
      </c>
      <c r="E416" s="2" t="s">
        <v>662</v>
      </c>
      <c r="F416" s="2">
        <v>70</v>
      </c>
      <c r="G416" s="2">
        <v>1</v>
      </c>
      <c r="H416" s="2">
        <v>6526919.5</v>
      </c>
      <c r="K416" s="2">
        <v>1191268.71</v>
      </c>
      <c r="N416" s="2">
        <v>255774</v>
      </c>
      <c r="Q416" s="2">
        <v>75826.02</v>
      </c>
      <c r="T416" s="2">
        <v>8049788</v>
      </c>
      <c r="W416" s="2">
        <v>12141972.019999998</v>
      </c>
      <c r="X416" s="2">
        <v>66.297203063964844</v>
      </c>
      <c r="Y416" s="2">
        <v>30917380.249999996</v>
      </c>
      <c r="Z416" s="2">
        <v>26.036449432373047</v>
      </c>
    </row>
    <row r="417" spans="1:28" x14ac:dyDescent="0.25">
      <c r="A417" s="2">
        <v>70002</v>
      </c>
      <c r="B417" s="2">
        <v>116191503</v>
      </c>
      <c r="C417" s="2" t="s">
        <v>1383</v>
      </c>
      <c r="D417" s="2">
        <v>2020</v>
      </c>
      <c r="E417" s="2" t="s">
        <v>662</v>
      </c>
      <c r="F417" s="2">
        <v>70</v>
      </c>
      <c r="G417" s="2">
        <v>2</v>
      </c>
      <c r="H417" s="2">
        <v>6682434</v>
      </c>
      <c r="I417" s="2">
        <v>155514.5</v>
      </c>
      <c r="J417" s="2">
        <v>2.3826630115509033</v>
      </c>
      <c r="K417" s="2">
        <v>1221354.1000000001</v>
      </c>
      <c r="L417" s="2">
        <v>30085.390625</v>
      </c>
      <c r="M417" s="2">
        <v>2.52549147605896</v>
      </c>
      <c r="N417" s="2">
        <v>255774</v>
      </c>
      <c r="O417" s="2">
        <v>0</v>
      </c>
      <c r="P417" s="2">
        <v>0</v>
      </c>
      <c r="Q417" s="2">
        <v>58734.94</v>
      </c>
      <c r="R417" s="2">
        <v>-17091.080078125</v>
      </c>
      <c r="S417" s="2">
        <v>-22.539861679077148</v>
      </c>
      <c r="T417" s="2">
        <v>8218297</v>
      </c>
      <c r="U417" s="2">
        <v>168509</v>
      </c>
      <c r="V417" s="2">
        <v>2.0933346748352051</v>
      </c>
      <c r="W417" s="2">
        <v>12593924.940000001</v>
      </c>
      <c r="X417" s="2">
        <v>65.25604248046875</v>
      </c>
      <c r="Y417" s="2">
        <v>49177547.890000001</v>
      </c>
      <c r="Z417" s="2">
        <v>16.711481094360352</v>
      </c>
    </row>
    <row r="418" spans="1:28" x14ac:dyDescent="0.25">
      <c r="A418" s="2">
        <v>70003</v>
      </c>
      <c r="B418" s="2">
        <v>116191503</v>
      </c>
      <c r="C418" s="2" t="s">
        <v>1383</v>
      </c>
      <c r="D418" s="2">
        <v>2021</v>
      </c>
      <c r="E418" s="2" t="s">
        <v>662</v>
      </c>
      <c r="F418" s="2">
        <v>70</v>
      </c>
      <c r="G418" s="2">
        <v>3</v>
      </c>
      <c r="H418" s="2">
        <v>6682428.5</v>
      </c>
      <c r="I418" s="2">
        <v>-5.5</v>
      </c>
      <c r="J418" s="2">
        <v>-8.2305341493338346E-5</v>
      </c>
      <c r="K418" s="2">
        <v>1221324.55</v>
      </c>
      <c r="L418" s="2">
        <v>-29.549999237060547</v>
      </c>
      <c r="M418" s="2">
        <v>-2.419445663690567E-3</v>
      </c>
      <c r="N418" s="2">
        <v>255774</v>
      </c>
      <c r="O418" s="2">
        <v>0</v>
      </c>
      <c r="P418" s="2">
        <v>0</v>
      </c>
      <c r="Q418" s="2">
        <v>102485</v>
      </c>
      <c r="R418" s="2">
        <v>43750.05859375</v>
      </c>
      <c r="S418" s="2">
        <v>74.487281799316406</v>
      </c>
      <c r="T418" s="2">
        <v>8262012</v>
      </c>
      <c r="U418" s="2">
        <v>43715</v>
      </c>
      <c r="V418" s="2">
        <v>0.53192287683486938</v>
      </c>
      <c r="W418" s="2">
        <v>12856178.190000003</v>
      </c>
      <c r="X418" s="2">
        <v>64.264915466308594</v>
      </c>
      <c r="Y418" s="2">
        <v>33612663.640000008</v>
      </c>
      <c r="Z418" s="2">
        <v>24.580057144165039</v>
      </c>
    </row>
    <row r="419" spans="1:28" x14ac:dyDescent="0.25">
      <c r="A419" s="2">
        <v>70004</v>
      </c>
      <c r="B419" s="2">
        <v>116191503</v>
      </c>
      <c r="C419" s="2" t="s">
        <v>1383</v>
      </c>
      <c r="D419" s="2">
        <v>2022</v>
      </c>
      <c r="E419" s="2" t="s">
        <v>662</v>
      </c>
      <c r="F419" s="2">
        <v>70</v>
      </c>
      <c r="G419" s="2">
        <v>4</v>
      </c>
      <c r="H419" s="2">
        <v>6929664</v>
      </c>
      <c r="I419" s="2">
        <v>247235.5</v>
      </c>
      <c r="J419" s="2">
        <v>3.6997852325439453</v>
      </c>
      <c r="K419" s="2">
        <v>1240929.3700000001</v>
      </c>
      <c r="L419" s="2">
        <v>19604.8203125</v>
      </c>
      <c r="M419" s="2">
        <v>1.6052097082138062</v>
      </c>
      <c r="N419" s="2">
        <v>255774</v>
      </c>
      <c r="O419" s="2">
        <v>0</v>
      </c>
      <c r="P419" s="2">
        <v>0</v>
      </c>
      <c r="Q419" s="2">
        <v>64889</v>
      </c>
      <c r="R419" s="2">
        <v>-37596</v>
      </c>
      <c r="S419" s="2">
        <v>-36.684391021728516</v>
      </c>
      <c r="T419" s="2">
        <v>8491257</v>
      </c>
      <c r="U419" s="2">
        <v>229245</v>
      </c>
      <c r="V419" s="2">
        <v>2.7746872901916504</v>
      </c>
      <c r="W419" s="2">
        <v>12171394.850000001</v>
      </c>
      <c r="X419" s="2">
        <v>69.7640380859375</v>
      </c>
      <c r="Y419" s="2">
        <v>43455039.530000001</v>
      </c>
      <c r="Z419" s="2">
        <v>19.540327072143555</v>
      </c>
    </row>
    <row r="420" spans="1:28" x14ac:dyDescent="0.25">
      <c r="A420" s="2">
        <v>70005</v>
      </c>
      <c r="B420" s="2">
        <v>116191503</v>
      </c>
      <c r="C420" s="2" t="s">
        <v>1383</v>
      </c>
      <c r="D420" s="2">
        <v>2023</v>
      </c>
      <c r="E420" s="2" t="s">
        <v>662</v>
      </c>
      <c r="F420" s="2">
        <v>70</v>
      </c>
      <c r="G420" s="2">
        <v>5</v>
      </c>
      <c r="H420" s="2">
        <v>7372540.4699999997</v>
      </c>
      <c r="I420" s="2">
        <v>442876.46875</v>
      </c>
      <c r="J420" s="2">
        <v>6.3910236358642578</v>
      </c>
      <c r="K420" s="2">
        <v>1316303.1000000001</v>
      </c>
      <c r="L420" s="2">
        <v>75373.7265625</v>
      </c>
      <c r="M420" s="2">
        <v>6.0739741325378418</v>
      </c>
      <c r="N420" s="2">
        <v>255774</v>
      </c>
      <c r="O420" s="2">
        <v>0</v>
      </c>
      <c r="P420" s="2">
        <v>0</v>
      </c>
      <c r="Q420" s="2">
        <v>69765</v>
      </c>
      <c r="R420" s="2">
        <v>4876</v>
      </c>
      <c r="S420" s="2">
        <v>7.5143709182739258</v>
      </c>
      <c r="T420" s="2">
        <v>9014383</v>
      </c>
      <c r="U420" s="2">
        <v>523126</v>
      </c>
      <c r="V420" s="2">
        <v>6.1607604026794434</v>
      </c>
      <c r="X420" s="2">
        <v>66.654533386230469</v>
      </c>
      <c r="Z420" s="2">
        <v>26.691694259643555</v>
      </c>
      <c r="AA420" s="2">
        <v>33772240</v>
      </c>
      <c r="AB420" s="2">
        <v>13524036</v>
      </c>
    </row>
    <row r="421" spans="1:28" x14ac:dyDescent="0.25">
      <c r="A421" s="2">
        <v>70006</v>
      </c>
      <c r="B421" s="2">
        <v>116191503</v>
      </c>
      <c r="C421" s="2" t="s">
        <v>1383</v>
      </c>
      <c r="D421" s="2">
        <v>2024</v>
      </c>
      <c r="E421" s="2" t="s">
        <v>662</v>
      </c>
      <c r="F421" s="2">
        <v>70</v>
      </c>
      <c r="G421" s="2">
        <v>6</v>
      </c>
      <c r="H421" s="2">
        <v>7738963</v>
      </c>
      <c r="I421" s="2">
        <v>366422.53125</v>
      </c>
      <c r="J421" s="2">
        <v>4.9700984954833984</v>
      </c>
      <c r="K421" s="2">
        <v>1348973</v>
      </c>
      <c r="L421" s="2">
        <v>32669.900390625</v>
      </c>
      <c r="M421" s="2">
        <v>2.4819436073303223</v>
      </c>
      <c r="N421" s="2">
        <v>255774</v>
      </c>
      <c r="O421" s="2">
        <v>0</v>
      </c>
      <c r="P421" s="2">
        <v>0</v>
      </c>
      <c r="Q421" s="2">
        <v>100226</v>
      </c>
      <c r="R421" s="2">
        <v>30461</v>
      </c>
      <c r="S421" s="2">
        <v>43.662296295166016</v>
      </c>
      <c r="T421" s="2">
        <v>9443936</v>
      </c>
      <c r="U421" s="2">
        <v>429553</v>
      </c>
      <c r="V421" s="2">
        <v>4.7651958465576172</v>
      </c>
      <c r="X421" s="2">
        <v>67.099098205566406</v>
      </c>
      <c r="Z421" s="2">
        <v>27.415082931518555</v>
      </c>
      <c r="AA421" s="2">
        <v>34447956</v>
      </c>
      <c r="AB421" s="2">
        <v>14074609</v>
      </c>
    </row>
    <row r="422" spans="1:28" x14ac:dyDescent="0.25">
      <c r="A422" s="2">
        <v>71001</v>
      </c>
      <c r="B422" s="2">
        <v>115221402</v>
      </c>
      <c r="C422" s="2" t="s">
        <v>1384</v>
      </c>
      <c r="D422" s="2">
        <v>2019</v>
      </c>
      <c r="E422" s="2" t="s">
        <v>662</v>
      </c>
      <c r="F422" s="2">
        <v>71</v>
      </c>
      <c r="G422" s="2">
        <v>1</v>
      </c>
      <c r="H422" s="2">
        <v>18269018</v>
      </c>
      <c r="K422" s="2">
        <v>5671220.5800000001</v>
      </c>
      <c r="N422" s="2">
        <v>1023711</v>
      </c>
      <c r="T422" s="2">
        <v>24963948</v>
      </c>
      <c r="W422" s="2">
        <v>49398415.670000002</v>
      </c>
      <c r="X422" s="2">
        <v>50.535926818847656</v>
      </c>
      <c r="Y422" s="2">
        <v>207835005.05000004</v>
      </c>
      <c r="Z422" s="2">
        <v>12.011425971984863</v>
      </c>
    </row>
    <row r="423" spans="1:28" x14ac:dyDescent="0.25">
      <c r="A423" s="2">
        <v>71002</v>
      </c>
      <c r="B423" s="2">
        <v>115221402</v>
      </c>
      <c r="C423" s="2" t="s">
        <v>1384</v>
      </c>
      <c r="D423" s="2">
        <v>2020</v>
      </c>
      <c r="E423" s="2" t="s">
        <v>662</v>
      </c>
      <c r="F423" s="2">
        <v>71</v>
      </c>
      <c r="G423" s="2">
        <v>2</v>
      </c>
      <c r="H423" s="2">
        <v>19100896</v>
      </c>
      <c r="I423" s="2">
        <v>831878</v>
      </c>
      <c r="J423" s="2">
        <v>4.5534906387329102</v>
      </c>
      <c r="K423" s="2">
        <v>5925473.4100000001</v>
      </c>
      <c r="L423" s="2">
        <v>254252.828125</v>
      </c>
      <c r="M423" s="2">
        <v>4.4832119941711426</v>
      </c>
      <c r="N423" s="2">
        <v>1023711</v>
      </c>
      <c r="O423" s="2">
        <v>0</v>
      </c>
      <c r="P423" s="2">
        <v>0</v>
      </c>
      <c r="T423" s="2">
        <v>26050080</v>
      </c>
      <c r="U423" s="2">
        <v>1086132</v>
      </c>
      <c r="V423" s="2">
        <v>4.3508024215698242</v>
      </c>
      <c r="W423" s="2">
        <v>50492752.279999994</v>
      </c>
      <c r="X423" s="2">
        <v>51.591720581054688</v>
      </c>
      <c r="Y423" s="2">
        <v>203954843.15000001</v>
      </c>
      <c r="Z423" s="2">
        <v>12.77247428894043</v>
      </c>
    </row>
    <row r="424" spans="1:28" x14ac:dyDescent="0.25">
      <c r="A424" s="2">
        <v>71003</v>
      </c>
      <c r="B424" s="2">
        <v>115221402</v>
      </c>
      <c r="C424" s="2" t="s">
        <v>1384</v>
      </c>
      <c r="D424" s="2">
        <v>2021</v>
      </c>
      <c r="E424" s="2" t="s">
        <v>662</v>
      </c>
      <c r="F424" s="2">
        <v>71</v>
      </c>
      <c r="G424" s="2">
        <v>3</v>
      </c>
      <c r="H424" s="2">
        <v>19100864</v>
      </c>
      <c r="I424" s="2">
        <v>-32</v>
      </c>
      <c r="J424" s="2">
        <v>-1.6753141244407743E-4</v>
      </c>
      <c r="K424" s="2">
        <v>5925257.7000000002</v>
      </c>
      <c r="L424" s="2">
        <v>-215.71000671386719</v>
      </c>
      <c r="M424" s="2">
        <v>-3.6403841804713011E-3</v>
      </c>
      <c r="N424" s="2">
        <v>1023711</v>
      </c>
      <c r="O424" s="2">
        <v>0</v>
      </c>
      <c r="P424" s="2">
        <v>0</v>
      </c>
      <c r="T424" s="2">
        <v>26049832</v>
      </c>
      <c r="U424" s="2">
        <v>-248</v>
      </c>
      <c r="V424" s="2">
        <v>-9.5201242947950959E-4</v>
      </c>
      <c r="W424" s="2">
        <v>51449029.520000003</v>
      </c>
      <c r="X424" s="2">
        <v>50.632308959960938</v>
      </c>
      <c r="Y424" s="2">
        <v>234453100.63000003</v>
      </c>
      <c r="Z424" s="2">
        <v>11.110892295837402</v>
      </c>
    </row>
    <row r="425" spans="1:28" x14ac:dyDescent="0.25">
      <c r="A425" s="2">
        <v>71004</v>
      </c>
      <c r="B425" s="2">
        <v>115221402</v>
      </c>
      <c r="C425" s="2" t="s">
        <v>1384</v>
      </c>
      <c r="D425" s="2">
        <v>2022</v>
      </c>
      <c r="E425" s="2" t="s">
        <v>662</v>
      </c>
      <c r="F425" s="2">
        <v>71</v>
      </c>
      <c r="G425" s="2">
        <v>4</v>
      </c>
      <c r="H425" s="2">
        <v>20746568</v>
      </c>
      <c r="I425" s="2">
        <v>1645704</v>
      </c>
      <c r="J425" s="2">
        <v>8.6158618927001953</v>
      </c>
      <c r="K425" s="2">
        <v>6361064.71</v>
      </c>
      <c r="L425" s="2">
        <v>435807</v>
      </c>
      <c r="M425" s="2">
        <v>7.3550724983215332</v>
      </c>
      <c r="N425" s="2">
        <v>1023711</v>
      </c>
      <c r="O425" s="2">
        <v>0</v>
      </c>
      <c r="P425" s="2">
        <v>0</v>
      </c>
      <c r="T425" s="2">
        <v>28131344</v>
      </c>
      <c r="U425" s="2">
        <v>2081512</v>
      </c>
      <c r="V425" s="2">
        <v>7.9905004501342773</v>
      </c>
      <c r="W425" s="2">
        <v>53647975.649999999</v>
      </c>
      <c r="X425" s="2">
        <v>52.436916351318359</v>
      </c>
      <c r="Y425" s="2">
        <v>246736652.06999999</v>
      </c>
      <c r="Z425" s="2">
        <v>11.401364326477051</v>
      </c>
    </row>
    <row r="426" spans="1:28" x14ac:dyDescent="0.25">
      <c r="A426" s="2">
        <v>71005</v>
      </c>
      <c r="B426" s="2">
        <v>115221402</v>
      </c>
      <c r="C426" s="2" t="s">
        <v>1384</v>
      </c>
      <c r="D426" s="2">
        <v>2023</v>
      </c>
      <c r="E426" s="2" t="s">
        <v>662</v>
      </c>
      <c r="F426" s="2">
        <v>71</v>
      </c>
      <c r="G426" s="2">
        <v>5</v>
      </c>
      <c r="H426" s="2">
        <v>23640945.079999998</v>
      </c>
      <c r="I426" s="2">
        <v>2894377</v>
      </c>
      <c r="J426" s="2">
        <v>13.951112747192383</v>
      </c>
      <c r="K426" s="2">
        <v>6884988.6799999997</v>
      </c>
      <c r="L426" s="2">
        <v>523923.96875</v>
      </c>
      <c r="M426" s="2">
        <v>8.236419677734375</v>
      </c>
      <c r="N426" s="2">
        <v>1023711</v>
      </c>
      <c r="O426" s="2">
        <v>0</v>
      </c>
      <c r="P426" s="2">
        <v>0</v>
      </c>
      <c r="T426" s="2">
        <v>31549644</v>
      </c>
      <c r="U426" s="2">
        <v>3418300</v>
      </c>
      <c r="V426" s="2">
        <v>12.151214599609375</v>
      </c>
      <c r="X426" s="2">
        <v>57.337970733642578</v>
      </c>
      <c r="Z426" s="2">
        <v>13.199483871459961</v>
      </c>
      <c r="AA426" s="2">
        <v>239021805</v>
      </c>
      <c r="AB426" s="2">
        <v>55023999</v>
      </c>
    </row>
    <row r="427" spans="1:28" x14ac:dyDescent="0.25">
      <c r="A427" s="2">
        <v>71006</v>
      </c>
      <c r="B427" s="2">
        <v>115221402</v>
      </c>
      <c r="C427" s="2" t="s">
        <v>1384</v>
      </c>
      <c r="D427" s="2">
        <v>2024</v>
      </c>
      <c r="E427" s="2" t="s">
        <v>662</v>
      </c>
      <c r="F427" s="2">
        <v>71</v>
      </c>
      <c r="G427" s="2">
        <v>6</v>
      </c>
      <c r="H427" s="2">
        <v>27161734</v>
      </c>
      <c r="I427" s="2">
        <v>3520789</v>
      </c>
      <c r="J427" s="2">
        <v>14.892758369445801</v>
      </c>
      <c r="K427" s="2">
        <v>7277609</v>
      </c>
      <c r="L427" s="2">
        <v>392620.3125</v>
      </c>
      <c r="M427" s="2">
        <v>5.7025556564331055</v>
      </c>
      <c r="N427" s="2">
        <v>1023711</v>
      </c>
      <c r="O427" s="2">
        <v>0</v>
      </c>
      <c r="P427" s="2">
        <v>0</v>
      </c>
      <c r="T427" s="2">
        <v>35463056</v>
      </c>
      <c r="U427" s="2">
        <v>3913412</v>
      </c>
      <c r="V427" s="2">
        <v>12.40398120880127</v>
      </c>
      <c r="X427" s="2">
        <v>56.733196258544922</v>
      </c>
      <c r="Z427" s="2">
        <v>14.944766998291016</v>
      </c>
      <c r="AA427" s="2">
        <v>237294132</v>
      </c>
      <c r="AB427" s="2">
        <v>62508477</v>
      </c>
    </row>
    <row r="428" spans="1:28" x14ac:dyDescent="0.25">
      <c r="A428" s="2">
        <v>72001</v>
      </c>
      <c r="B428" s="2">
        <v>111291304</v>
      </c>
      <c r="C428" s="2" t="s">
        <v>1385</v>
      </c>
      <c r="D428" s="2">
        <v>2019</v>
      </c>
      <c r="E428" s="2" t="s">
        <v>662</v>
      </c>
      <c r="F428" s="2">
        <v>72</v>
      </c>
      <c r="G428" s="2">
        <v>1</v>
      </c>
      <c r="H428" s="2">
        <v>5619272</v>
      </c>
      <c r="K428" s="2">
        <v>598045.16</v>
      </c>
      <c r="N428" s="2">
        <v>160440</v>
      </c>
      <c r="T428" s="2">
        <v>6377757</v>
      </c>
      <c r="W428" s="2">
        <v>9371148.9700000007</v>
      </c>
      <c r="X428" s="2">
        <v>68.057365417480469</v>
      </c>
      <c r="Y428" s="2">
        <v>16352743.430000002</v>
      </c>
      <c r="Z428" s="2">
        <v>39.001144409179688</v>
      </c>
    </row>
    <row r="429" spans="1:28" x14ac:dyDescent="0.25">
      <c r="A429" s="2">
        <v>72002</v>
      </c>
      <c r="B429" s="2">
        <v>111291304</v>
      </c>
      <c r="C429" s="2" t="s">
        <v>1385</v>
      </c>
      <c r="D429" s="2">
        <v>2020</v>
      </c>
      <c r="E429" s="2" t="s">
        <v>662</v>
      </c>
      <c r="F429" s="2">
        <v>72</v>
      </c>
      <c r="G429" s="2">
        <v>2</v>
      </c>
      <c r="H429" s="2">
        <v>5718206</v>
      </c>
      <c r="I429" s="2">
        <v>98934</v>
      </c>
      <c r="J429" s="2">
        <v>1.7606195211410522</v>
      </c>
      <c r="K429" s="2">
        <v>619537.93000000005</v>
      </c>
      <c r="L429" s="2">
        <v>21492.76953125</v>
      </c>
      <c r="M429" s="2">
        <v>3.5938372611999512</v>
      </c>
      <c r="N429" s="2">
        <v>160440</v>
      </c>
      <c r="O429" s="2">
        <v>0</v>
      </c>
      <c r="P429" s="2">
        <v>0</v>
      </c>
      <c r="T429" s="2">
        <v>6498184</v>
      </c>
      <c r="U429" s="2">
        <v>120427</v>
      </c>
      <c r="V429" s="2">
        <v>1.8882343769073486</v>
      </c>
      <c r="W429" s="2">
        <v>9369147.370000001</v>
      </c>
      <c r="X429" s="2">
        <v>69.357261657714844</v>
      </c>
      <c r="Y429" s="2">
        <v>16330641.390000001</v>
      </c>
      <c r="Z429" s="2">
        <v>39.791358947753906</v>
      </c>
    </row>
    <row r="430" spans="1:28" x14ac:dyDescent="0.25">
      <c r="A430" s="2">
        <v>72003</v>
      </c>
      <c r="B430" s="2">
        <v>111291304</v>
      </c>
      <c r="C430" s="2" t="s">
        <v>1385</v>
      </c>
      <c r="D430" s="2">
        <v>2021</v>
      </c>
      <c r="E430" s="2" t="s">
        <v>662</v>
      </c>
      <c r="F430" s="2">
        <v>72</v>
      </c>
      <c r="G430" s="2">
        <v>3</v>
      </c>
      <c r="H430" s="2">
        <v>5718201.5</v>
      </c>
      <c r="I430" s="2">
        <v>-4.5</v>
      </c>
      <c r="J430" s="2">
        <v>-7.8696008131373674E-5</v>
      </c>
      <c r="K430" s="2">
        <v>619516.85</v>
      </c>
      <c r="L430" s="2">
        <v>-21.079999923706055</v>
      </c>
      <c r="M430" s="2">
        <v>-3.4025358036160469E-3</v>
      </c>
      <c r="N430" s="2">
        <v>160440</v>
      </c>
      <c r="O430" s="2">
        <v>0</v>
      </c>
      <c r="P430" s="2">
        <v>0</v>
      </c>
      <c r="T430" s="2">
        <v>6498158.5</v>
      </c>
      <c r="U430" s="2">
        <v>-25.5</v>
      </c>
      <c r="V430" s="2">
        <v>-3.9241733611561358E-4</v>
      </c>
      <c r="W430" s="2">
        <v>9385823.3699999992</v>
      </c>
      <c r="X430" s="2">
        <v>69.233757019042969</v>
      </c>
      <c r="Y430" s="2">
        <v>24176531.02</v>
      </c>
      <c r="Z430" s="2">
        <v>26.877960205078125</v>
      </c>
    </row>
    <row r="431" spans="1:28" x14ac:dyDescent="0.25">
      <c r="A431" s="2">
        <v>72004</v>
      </c>
      <c r="B431" s="2">
        <v>111291304</v>
      </c>
      <c r="C431" s="2" t="s">
        <v>1385</v>
      </c>
      <c r="D431" s="2">
        <v>2022</v>
      </c>
      <c r="E431" s="2" t="s">
        <v>662</v>
      </c>
      <c r="F431" s="2">
        <v>72</v>
      </c>
      <c r="G431" s="2">
        <v>4</v>
      </c>
      <c r="H431" s="2">
        <v>5865662.5</v>
      </c>
      <c r="I431" s="2">
        <v>147461</v>
      </c>
      <c r="J431" s="2">
        <v>2.5788004398345947</v>
      </c>
      <c r="K431" s="2">
        <v>636287.82999999996</v>
      </c>
      <c r="L431" s="2">
        <v>16770.98046875</v>
      </c>
      <c r="M431" s="2">
        <v>2.707106351852417</v>
      </c>
      <c r="N431" s="2">
        <v>160440</v>
      </c>
      <c r="O431" s="2">
        <v>0</v>
      </c>
      <c r="P431" s="2">
        <v>0</v>
      </c>
      <c r="T431" s="2">
        <v>6662390.5</v>
      </c>
      <c r="U431" s="2">
        <v>164232</v>
      </c>
      <c r="V431" s="2">
        <v>2.5273621082305908</v>
      </c>
      <c r="W431" s="2">
        <v>9509053.6199999992</v>
      </c>
      <c r="X431" s="2">
        <v>70.063652038574219</v>
      </c>
      <c r="Y431" s="2">
        <v>23869771.859999999</v>
      </c>
      <c r="Z431" s="2">
        <v>27.911413192749023</v>
      </c>
    </row>
    <row r="432" spans="1:28" x14ac:dyDescent="0.25">
      <c r="A432" s="2">
        <v>72005</v>
      </c>
      <c r="B432" s="2">
        <v>111291304</v>
      </c>
      <c r="C432" s="2" t="s">
        <v>1385</v>
      </c>
      <c r="D432" s="2">
        <v>2023</v>
      </c>
      <c r="E432" s="2" t="s">
        <v>662</v>
      </c>
      <c r="F432" s="2">
        <v>72</v>
      </c>
      <c r="G432" s="2">
        <v>5</v>
      </c>
      <c r="H432" s="2">
        <v>6150692.21</v>
      </c>
      <c r="I432" s="2">
        <v>285029.71875</v>
      </c>
      <c r="J432" s="2">
        <v>4.8592925071716309</v>
      </c>
      <c r="K432" s="2">
        <v>681895.81</v>
      </c>
      <c r="L432" s="2">
        <v>45607.98046875</v>
      </c>
      <c r="M432" s="2">
        <v>7.1678223609924316</v>
      </c>
      <c r="N432" s="2">
        <v>160440</v>
      </c>
      <c r="O432" s="2">
        <v>0</v>
      </c>
      <c r="P432" s="2">
        <v>0</v>
      </c>
      <c r="T432" s="2">
        <v>6993028</v>
      </c>
      <c r="U432" s="2">
        <v>330637.5</v>
      </c>
      <c r="V432" s="2">
        <v>4.9627456665039063</v>
      </c>
      <c r="X432" s="2">
        <v>71.407272338867188</v>
      </c>
      <c r="Z432" s="2">
        <v>41.889823913574219</v>
      </c>
      <c r="AA432" s="2">
        <v>16693859</v>
      </c>
      <c r="AB432" s="2">
        <v>9793159</v>
      </c>
    </row>
    <row r="433" spans="1:28" x14ac:dyDescent="0.25">
      <c r="A433" s="2">
        <v>72006</v>
      </c>
      <c r="B433" s="2">
        <v>111291304</v>
      </c>
      <c r="C433" s="2" t="s">
        <v>1385</v>
      </c>
      <c r="D433" s="2">
        <v>2024</v>
      </c>
      <c r="E433" s="2" t="s">
        <v>662</v>
      </c>
      <c r="F433" s="2">
        <v>72</v>
      </c>
      <c r="G433" s="2">
        <v>6</v>
      </c>
      <c r="H433" s="2">
        <v>6434350</v>
      </c>
      <c r="I433" s="2">
        <v>283657.78125</v>
      </c>
      <c r="J433" s="2">
        <v>4.6118025779724121</v>
      </c>
      <c r="K433" s="2">
        <v>702083</v>
      </c>
      <c r="L433" s="2">
        <v>20187.189453125</v>
      </c>
      <c r="M433" s="2">
        <v>2.9604508876800537</v>
      </c>
      <c r="N433" s="2">
        <v>160440</v>
      </c>
      <c r="O433" s="2">
        <v>0</v>
      </c>
      <c r="P433" s="2">
        <v>0</v>
      </c>
      <c r="T433" s="2">
        <v>7296873</v>
      </c>
      <c r="U433" s="2">
        <v>303845</v>
      </c>
      <c r="V433" s="2">
        <v>4.3449702262878418</v>
      </c>
      <c r="X433" s="2">
        <v>71.458892822265625</v>
      </c>
      <c r="Z433" s="2">
        <v>41.318111419677734</v>
      </c>
      <c r="AA433" s="2">
        <v>17660229</v>
      </c>
      <c r="AB433" s="2">
        <v>10211287</v>
      </c>
    </row>
    <row r="434" spans="1:28" x14ac:dyDescent="0.25">
      <c r="A434" s="2">
        <v>73001</v>
      </c>
      <c r="B434" s="2">
        <v>101301403</v>
      </c>
      <c r="C434" s="2" t="s">
        <v>1386</v>
      </c>
      <c r="D434" s="2">
        <v>2019</v>
      </c>
      <c r="E434" s="2" t="s">
        <v>662</v>
      </c>
      <c r="F434" s="2">
        <v>73</v>
      </c>
      <c r="G434" s="2">
        <v>1</v>
      </c>
      <c r="H434" s="2">
        <v>8386668</v>
      </c>
      <c r="K434" s="2">
        <v>1810720.33</v>
      </c>
      <c r="N434" s="2">
        <v>352907</v>
      </c>
      <c r="Q434" s="2">
        <v>12215.77</v>
      </c>
      <c r="T434" s="2">
        <v>10562511</v>
      </c>
      <c r="W434" s="2">
        <v>15324183.930000002</v>
      </c>
      <c r="X434" s="2">
        <v>68.927070617675781</v>
      </c>
      <c r="Y434" s="2">
        <v>33398955.190000001</v>
      </c>
      <c r="Z434" s="2">
        <v>31.625274658203125</v>
      </c>
    </row>
    <row r="435" spans="1:28" x14ac:dyDescent="0.25">
      <c r="A435" s="2">
        <v>73002</v>
      </c>
      <c r="B435" s="2">
        <v>101301403</v>
      </c>
      <c r="C435" s="2" t="s">
        <v>1386</v>
      </c>
      <c r="D435" s="2">
        <v>2020</v>
      </c>
      <c r="E435" s="2" t="s">
        <v>662</v>
      </c>
      <c r="F435" s="2">
        <v>73</v>
      </c>
      <c r="G435" s="2">
        <v>2</v>
      </c>
      <c r="H435" s="2">
        <v>8548627</v>
      </c>
      <c r="I435" s="2">
        <v>161959</v>
      </c>
      <c r="J435" s="2">
        <v>1.9311482906341553</v>
      </c>
      <c r="K435" s="2">
        <v>1883412.79</v>
      </c>
      <c r="L435" s="2">
        <v>72692.4609375</v>
      </c>
      <c r="M435" s="2">
        <v>4.0145602226257324</v>
      </c>
      <c r="N435" s="2">
        <v>352907</v>
      </c>
      <c r="O435" s="2">
        <v>0</v>
      </c>
      <c r="P435" s="2">
        <v>0</v>
      </c>
      <c r="Q435" s="2">
        <v>51021</v>
      </c>
      <c r="R435" s="2">
        <v>38805.23046875</v>
      </c>
      <c r="S435" s="2">
        <v>317.6650390625</v>
      </c>
      <c r="T435" s="2">
        <v>10835968</v>
      </c>
      <c r="U435" s="2">
        <v>273457</v>
      </c>
      <c r="V435" s="2">
        <v>2.5889394283294678</v>
      </c>
      <c r="W435" s="2">
        <v>15589142.810000002</v>
      </c>
      <c r="X435" s="2">
        <v>69.509712219238281</v>
      </c>
      <c r="Y435" s="2">
        <v>33834681.549999997</v>
      </c>
      <c r="Z435" s="2">
        <v>32.026214599609375</v>
      </c>
    </row>
    <row r="436" spans="1:28" x14ac:dyDescent="0.25">
      <c r="A436" s="2">
        <v>73003</v>
      </c>
      <c r="B436" s="2">
        <v>101301403</v>
      </c>
      <c r="C436" s="2" t="s">
        <v>1386</v>
      </c>
      <c r="D436" s="2">
        <v>2021</v>
      </c>
      <c r="E436" s="2" t="s">
        <v>662</v>
      </c>
      <c r="F436" s="2">
        <v>73</v>
      </c>
      <c r="G436" s="2">
        <v>3</v>
      </c>
      <c r="H436" s="2">
        <v>8548621</v>
      </c>
      <c r="I436" s="2">
        <v>-6</v>
      </c>
      <c r="J436" s="2">
        <v>-7.0186710217967629E-5</v>
      </c>
      <c r="K436" s="2">
        <v>1882653.92</v>
      </c>
      <c r="L436" s="2">
        <v>-758.8699951171875</v>
      </c>
      <c r="M436" s="2">
        <v>-4.0292281657457352E-2</v>
      </c>
      <c r="N436" s="2">
        <v>352907</v>
      </c>
      <c r="O436" s="2">
        <v>0</v>
      </c>
      <c r="P436" s="2">
        <v>0</v>
      </c>
      <c r="Q436" s="2">
        <v>68372</v>
      </c>
      <c r="R436" s="2">
        <v>17351</v>
      </c>
      <c r="S436" s="2">
        <v>34.007564544677734</v>
      </c>
      <c r="T436" s="2">
        <v>10852554</v>
      </c>
      <c r="U436" s="2">
        <v>16586</v>
      </c>
      <c r="V436" s="2">
        <v>0.1530643105506897</v>
      </c>
      <c r="W436" s="2">
        <v>15677261.780000001</v>
      </c>
      <c r="X436" s="2">
        <v>69.224807739257813</v>
      </c>
      <c r="Y436" s="2">
        <v>36218970.93</v>
      </c>
      <c r="Z436" s="2">
        <v>29.963727951049805</v>
      </c>
    </row>
    <row r="437" spans="1:28" x14ac:dyDescent="0.25">
      <c r="A437" s="2">
        <v>73004</v>
      </c>
      <c r="B437" s="2">
        <v>101301403</v>
      </c>
      <c r="C437" s="2" t="s">
        <v>1386</v>
      </c>
      <c r="D437" s="2">
        <v>2022</v>
      </c>
      <c r="E437" s="2" t="s">
        <v>662</v>
      </c>
      <c r="F437" s="2">
        <v>73</v>
      </c>
      <c r="G437" s="2">
        <v>4</v>
      </c>
      <c r="H437" s="2">
        <v>8810166</v>
      </c>
      <c r="I437" s="2">
        <v>261545</v>
      </c>
      <c r="J437" s="2">
        <v>3.0594992637634277</v>
      </c>
      <c r="K437" s="2">
        <v>1934384.99</v>
      </c>
      <c r="L437" s="2">
        <v>51731.0703125</v>
      </c>
      <c r="M437" s="2">
        <v>2.7477736473083496</v>
      </c>
      <c r="N437" s="2">
        <v>352907</v>
      </c>
      <c r="O437" s="2">
        <v>0</v>
      </c>
      <c r="P437" s="2">
        <v>0</v>
      </c>
      <c r="Q437" s="2">
        <v>78875</v>
      </c>
      <c r="R437" s="2">
        <v>10503</v>
      </c>
      <c r="S437" s="2">
        <v>15.361551284790039</v>
      </c>
      <c r="T437" s="2">
        <v>11176333</v>
      </c>
      <c r="U437" s="2">
        <v>323779</v>
      </c>
      <c r="V437" s="2">
        <v>2.9834358692169189</v>
      </c>
      <c r="W437" s="2">
        <v>15687531.320000002</v>
      </c>
      <c r="X437" s="2">
        <v>71.243415832519531</v>
      </c>
      <c r="Y437" s="2">
        <v>34008204.189999998</v>
      </c>
      <c r="Z437" s="2">
        <v>32.863636016845703</v>
      </c>
    </row>
    <row r="438" spans="1:28" x14ac:dyDescent="0.25">
      <c r="A438" s="2">
        <v>73005</v>
      </c>
      <c r="B438" s="2">
        <v>101301403</v>
      </c>
      <c r="C438" s="2" t="s">
        <v>1386</v>
      </c>
      <c r="D438" s="2">
        <v>2023</v>
      </c>
      <c r="E438" s="2" t="s">
        <v>662</v>
      </c>
      <c r="F438" s="2">
        <v>73</v>
      </c>
      <c r="G438" s="2">
        <v>5</v>
      </c>
      <c r="H438" s="2">
        <v>9247766.1699999999</v>
      </c>
      <c r="I438" s="2">
        <v>437600.15625</v>
      </c>
      <c r="J438" s="2">
        <v>4.9669914245605469</v>
      </c>
      <c r="K438" s="2">
        <v>2089341.32</v>
      </c>
      <c r="L438" s="2">
        <v>154956.328125</v>
      </c>
      <c r="M438" s="2">
        <v>8.010624885559082</v>
      </c>
      <c r="N438" s="2">
        <v>352907</v>
      </c>
      <c r="O438" s="2">
        <v>0</v>
      </c>
      <c r="P438" s="2">
        <v>0</v>
      </c>
      <c r="Q438" s="2">
        <v>86711</v>
      </c>
      <c r="R438" s="2">
        <v>7836</v>
      </c>
      <c r="S438" s="2">
        <v>9.9347066879272461</v>
      </c>
      <c r="T438" s="2">
        <v>11776725</v>
      </c>
      <c r="U438" s="2">
        <v>600392</v>
      </c>
      <c r="V438" s="2">
        <v>5.3719944953918457</v>
      </c>
      <c r="X438" s="2">
        <v>66.617774963378906</v>
      </c>
      <c r="Z438" s="2">
        <v>33.575305938720703</v>
      </c>
      <c r="AA438" s="2">
        <v>35075557</v>
      </c>
      <c r="AB438" s="2">
        <v>17678052</v>
      </c>
    </row>
    <row r="439" spans="1:28" x14ac:dyDescent="0.25">
      <c r="A439" s="2">
        <v>73006</v>
      </c>
      <c r="B439" s="2">
        <v>101301403</v>
      </c>
      <c r="C439" s="2" t="s">
        <v>1386</v>
      </c>
      <c r="D439" s="2">
        <v>2024</v>
      </c>
      <c r="E439" s="2" t="s">
        <v>662</v>
      </c>
      <c r="F439" s="2">
        <v>73</v>
      </c>
      <c r="G439" s="2">
        <v>6</v>
      </c>
      <c r="H439" s="2">
        <v>10152343</v>
      </c>
      <c r="I439" s="2">
        <v>904576.8125</v>
      </c>
      <c r="J439" s="2">
        <v>9.7815713882446289</v>
      </c>
      <c r="K439" s="2">
        <v>2164596</v>
      </c>
      <c r="L439" s="2">
        <v>75254.6796875</v>
      </c>
      <c r="M439" s="2">
        <v>3.6018376350402832</v>
      </c>
      <c r="N439" s="2">
        <v>352907</v>
      </c>
      <c r="O439" s="2">
        <v>0</v>
      </c>
      <c r="P439" s="2">
        <v>0</v>
      </c>
      <c r="Q439" s="2">
        <v>99196</v>
      </c>
      <c r="R439" s="2">
        <v>12485</v>
      </c>
      <c r="S439" s="2">
        <v>14.398404121398926</v>
      </c>
      <c r="T439" s="2">
        <v>12769042</v>
      </c>
      <c r="U439" s="2">
        <v>992317</v>
      </c>
      <c r="V439" s="2">
        <v>8.42608642578125</v>
      </c>
      <c r="X439" s="2">
        <v>72.422271728515625</v>
      </c>
      <c r="Z439" s="2">
        <v>36.308132171630859</v>
      </c>
      <c r="AA439" s="2">
        <v>35168546</v>
      </c>
      <c r="AB439" s="2">
        <v>17631374</v>
      </c>
    </row>
    <row r="440" spans="1:28" x14ac:dyDescent="0.25">
      <c r="A440" s="2">
        <v>74001</v>
      </c>
      <c r="B440" s="2">
        <v>127042003</v>
      </c>
      <c r="C440" s="2" t="s">
        <v>1387</v>
      </c>
      <c r="D440" s="2">
        <v>2019</v>
      </c>
      <c r="E440" s="2" t="s">
        <v>662</v>
      </c>
      <c r="F440" s="2">
        <v>74</v>
      </c>
      <c r="G440" s="2">
        <v>1</v>
      </c>
      <c r="H440" s="2">
        <v>8712899</v>
      </c>
      <c r="K440" s="2">
        <v>1610073.66</v>
      </c>
      <c r="N440" s="2">
        <v>324054</v>
      </c>
      <c r="Q440" s="2">
        <v>8235.2800000000007</v>
      </c>
      <c r="T440" s="2">
        <v>10655262</v>
      </c>
      <c r="W440" s="2">
        <v>15839768.780000001</v>
      </c>
      <c r="X440" s="2">
        <v>67.269050598144531</v>
      </c>
      <c r="Y440" s="2">
        <v>36519251.359999999</v>
      </c>
      <c r="Z440" s="2">
        <v>29.177108764648438</v>
      </c>
    </row>
    <row r="441" spans="1:28" x14ac:dyDescent="0.25">
      <c r="A441" s="2">
        <v>74002</v>
      </c>
      <c r="B441" s="2">
        <v>127042003</v>
      </c>
      <c r="C441" s="2" t="s">
        <v>1387</v>
      </c>
      <c r="D441" s="2">
        <v>2020</v>
      </c>
      <c r="E441" s="2" t="s">
        <v>662</v>
      </c>
      <c r="F441" s="2">
        <v>74</v>
      </c>
      <c r="G441" s="2">
        <v>2</v>
      </c>
      <c r="H441" s="2">
        <v>8831642</v>
      </c>
      <c r="I441" s="2">
        <v>118743</v>
      </c>
      <c r="J441" s="2">
        <v>1.3628414869308472</v>
      </c>
      <c r="K441" s="2">
        <v>1642738.03</v>
      </c>
      <c r="L441" s="2">
        <v>32664.369140625</v>
      </c>
      <c r="M441" s="2">
        <v>2.028749942779541</v>
      </c>
      <c r="N441" s="2">
        <v>350818.8</v>
      </c>
      <c r="O441" s="2">
        <v>26764.80078125</v>
      </c>
      <c r="P441" s="2">
        <v>8.259364128112793</v>
      </c>
      <c r="Q441" s="2">
        <v>22554.63</v>
      </c>
      <c r="R441" s="2">
        <v>14319.349609375</v>
      </c>
      <c r="S441" s="2">
        <v>173.87811279296875</v>
      </c>
      <c r="T441" s="2">
        <v>10847754</v>
      </c>
      <c r="U441" s="2">
        <v>192492</v>
      </c>
      <c r="V441" s="2">
        <v>1.8065440654754639</v>
      </c>
      <c r="W441" s="2">
        <v>15986654.649999999</v>
      </c>
      <c r="X441" s="2">
        <v>67.855056762695313</v>
      </c>
      <c r="Y441" s="2">
        <v>40362060.239999995</v>
      </c>
      <c r="Z441" s="2">
        <v>26.876115798950195</v>
      </c>
    </row>
    <row r="442" spans="1:28" x14ac:dyDescent="0.25">
      <c r="A442" s="2">
        <v>74003</v>
      </c>
      <c r="B442" s="2">
        <v>127042003</v>
      </c>
      <c r="C442" s="2" t="s">
        <v>1387</v>
      </c>
      <c r="D442" s="2">
        <v>2021</v>
      </c>
      <c r="E442" s="2" t="s">
        <v>662</v>
      </c>
      <c r="F442" s="2">
        <v>74</v>
      </c>
      <c r="G442" s="2">
        <v>3</v>
      </c>
      <c r="H442" s="2">
        <v>8831637</v>
      </c>
      <c r="I442" s="2">
        <v>-5</v>
      </c>
      <c r="J442" s="2">
        <v>-5.6614615459693596E-5</v>
      </c>
      <c r="K442" s="2">
        <v>1642708.99</v>
      </c>
      <c r="L442" s="2">
        <v>-29.040000915527344</v>
      </c>
      <c r="M442" s="2">
        <v>-1.7677803989499807E-3</v>
      </c>
      <c r="N442" s="2">
        <v>324054</v>
      </c>
      <c r="O442" s="2">
        <v>-26764.80078125</v>
      </c>
      <c r="P442" s="2">
        <v>-7.6292376518249512</v>
      </c>
      <c r="Q442" s="2">
        <v>40490.79</v>
      </c>
      <c r="R442" s="2">
        <v>17936.16015625</v>
      </c>
      <c r="S442" s="2">
        <v>79.523185729980469</v>
      </c>
      <c r="T442" s="2">
        <v>10838891</v>
      </c>
      <c r="U442" s="2">
        <v>-8863</v>
      </c>
      <c r="V442" s="2">
        <v>-8.1703551113605499E-2</v>
      </c>
      <c r="W442" s="2">
        <v>15947851.859999999</v>
      </c>
      <c r="X442" s="2">
        <v>67.964584350585938</v>
      </c>
      <c r="Y442" s="2">
        <v>39019478.18</v>
      </c>
      <c r="Z442" s="2">
        <v>27.778154373168945</v>
      </c>
    </row>
    <row r="443" spans="1:28" x14ac:dyDescent="0.25">
      <c r="A443" s="2">
        <v>74004</v>
      </c>
      <c r="B443" s="2">
        <v>127042003</v>
      </c>
      <c r="C443" s="2" t="s">
        <v>1387</v>
      </c>
      <c r="D443" s="2">
        <v>2022</v>
      </c>
      <c r="E443" s="2" t="s">
        <v>662</v>
      </c>
      <c r="F443" s="2">
        <v>74</v>
      </c>
      <c r="G443" s="2">
        <v>4</v>
      </c>
      <c r="H443" s="2">
        <v>9021271</v>
      </c>
      <c r="I443" s="2">
        <v>189634</v>
      </c>
      <c r="J443" s="2">
        <v>2.1472122669219971</v>
      </c>
      <c r="K443" s="2">
        <v>1697563.52</v>
      </c>
      <c r="L443" s="2">
        <v>54854.53125</v>
      </c>
      <c r="M443" s="2">
        <v>3.3392724990844727</v>
      </c>
      <c r="N443" s="2">
        <v>324054</v>
      </c>
      <c r="O443" s="2">
        <v>0</v>
      </c>
      <c r="P443" s="2">
        <v>0</v>
      </c>
      <c r="T443" s="2">
        <v>11042889</v>
      </c>
      <c r="U443" s="2">
        <v>203998</v>
      </c>
      <c r="V443" s="2">
        <v>1.8820929527282715</v>
      </c>
      <c r="W443" s="2">
        <v>16342863.379999999</v>
      </c>
      <c r="X443" s="2">
        <v>67.570098876953125</v>
      </c>
      <c r="Y443" s="2">
        <v>42059479.729999997</v>
      </c>
      <c r="Z443" s="2">
        <v>26.255411148071289</v>
      </c>
    </row>
    <row r="444" spans="1:28" x14ac:dyDescent="0.25">
      <c r="A444" s="2">
        <v>74005</v>
      </c>
      <c r="B444" s="2">
        <v>127042003</v>
      </c>
      <c r="C444" s="2" t="s">
        <v>1387</v>
      </c>
      <c r="D444" s="2">
        <v>2023</v>
      </c>
      <c r="E444" s="2" t="s">
        <v>662</v>
      </c>
      <c r="F444" s="2">
        <v>74</v>
      </c>
      <c r="G444" s="2">
        <v>5</v>
      </c>
      <c r="H444" s="2">
        <v>9398895.6400000006</v>
      </c>
      <c r="I444" s="2">
        <v>377624.625</v>
      </c>
      <c r="J444" s="2">
        <v>4.1859359741210938</v>
      </c>
      <c r="K444" s="2">
        <v>1770678.52</v>
      </c>
      <c r="L444" s="2">
        <v>73115</v>
      </c>
      <c r="M444" s="2">
        <v>4.3070554733276367</v>
      </c>
      <c r="N444" s="2">
        <v>324054</v>
      </c>
      <c r="O444" s="2">
        <v>0</v>
      </c>
      <c r="P444" s="2">
        <v>0</v>
      </c>
      <c r="T444" s="2">
        <v>11493629</v>
      </c>
      <c r="U444" s="2">
        <v>450740</v>
      </c>
      <c r="V444" s="2">
        <v>4.0817217826843262</v>
      </c>
      <c r="X444" s="2">
        <v>69.562728881835938</v>
      </c>
      <c r="Z444" s="2">
        <v>27.911050796508789</v>
      </c>
      <c r="AA444" s="2">
        <v>41179491</v>
      </c>
      <c r="AB444" s="2">
        <v>16522682</v>
      </c>
    </row>
    <row r="445" spans="1:28" x14ac:dyDescent="0.25">
      <c r="A445" s="2">
        <v>74006</v>
      </c>
      <c r="B445" s="2">
        <v>127042003</v>
      </c>
      <c r="C445" s="2" t="s">
        <v>1387</v>
      </c>
      <c r="D445" s="2">
        <v>2024</v>
      </c>
      <c r="E445" s="2" t="s">
        <v>662</v>
      </c>
      <c r="F445" s="2">
        <v>74</v>
      </c>
      <c r="G445" s="2">
        <v>6</v>
      </c>
      <c r="H445" s="2">
        <v>9801918</v>
      </c>
      <c r="I445" s="2">
        <v>403022.375</v>
      </c>
      <c r="J445" s="2">
        <v>4.2879757881164551</v>
      </c>
      <c r="K445" s="2">
        <v>1816223</v>
      </c>
      <c r="L445" s="2">
        <v>45544.48046875</v>
      </c>
      <c r="M445" s="2">
        <v>2.5721485614776611</v>
      </c>
      <c r="N445" s="2">
        <v>324054</v>
      </c>
      <c r="O445" s="2">
        <v>0</v>
      </c>
      <c r="P445" s="2">
        <v>0</v>
      </c>
      <c r="T445" s="2">
        <v>11942195</v>
      </c>
      <c r="U445" s="2">
        <v>448566</v>
      </c>
      <c r="V445" s="2">
        <v>3.9027359485626221</v>
      </c>
      <c r="X445" s="2">
        <v>68.710113525390625</v>
      </c>
      <c r="Z445" s="2">
        <v>27.774200439453125</v>
      </c>
      <c r="AA445" s="2">
        <v>42997439</v>
      </c>
      <c r="AB445" s="2">
        <v>17380550</v>
      </c>
    </row>
    <row r="446" spans="1:28" x14ac:dyDescent="0.25">
      <c r="A446" s="2">
        <v>75001</v>
      </c>
      <c r="B446" s="2">
        <v>112671303</v>
      </c>
      <c r="C446" s="2" t="s">
        <v>1388</v>
      </c>
      <c r="D446" s="2">
        <v>2019</v>
      </c>
      <c r="E446" s="2" t="s">
        <v>662</v>
      </c>
      <c r="F446" s="2">
        <v>75</v>
      </c>
      <c r="G446" s="2">
        <v>1</v>
      </c>
      <c r="H446" s="2">
        <v>8334994</v>
      </c>
      <c r="K446" s="2">
        <v>2121393.27</v>
      </c>
      <c r="N446" s="2">
        <v>581460</v>
      </c>
      <c r="T446" s="2">
        <v>11037847</v>
      </c>
      <c r="W446" s="2">
        <v>23142546.050000001</v>
      </c>
      <c r="X446" s="2">
        <v>47.695041656494141</v>
      </c>
      <c r="Y446" s="2">
        <v>90749123.069999993</v>
      </c>
      <c r="Z446" s="2">
        <v>12.163034439086914</v>
      </c>
    </row>
    <row r="447" spans="1:28" x14ac:dyDescent="0.25">
      <c r="A447" s="2">
        <v>75002</v>
      </c>
      <c r="B447" s="2">
        <v>112671303</v>
      </c>
      <c r="C447" s="2" t="s">
        <v>1388</v>
      </c>
      <c r="D447" s="2">
        <v>2020</v>
      </c>
      <c r="E447" s="2" t="s">
        <v>662</v>
      </c>
      <c r="F447" s="2">
        <v>75</v>
      </c>
      <c r="G447" s="2">
        <v>2</v>
      </c>
      <c r="H447" s="2">
        <v>8823421</v>
      </c>
      <c r="I447" s="2">
        <v>488427</v>
      </c>
      <c r="J447" s="2">
        <v>5.8599562644958496</v>
      </c>
      <c r="K447" s="2">
        <v>2260626.4500000002</v>
      </c>
      <c r="L447" s="2">
        <v>139233.1875</v>
      </c>
      <c r="M447" s="2">
        <v>6.5632896423339844</v>
      </c>
      <c r="N447" s="2">
        <v>581460</v>
      </c>
      <c r="O447" s="2">
        <v>0</v>
      </c>
      <c r="P447" s="2">
        <v>0</v>
      </c>
      <c r="T447" s="2">
        <v>11665507</v>
      </c>
      <c r="U447" s="2">
        <v>627660</v>
      </c>
      <c r="V447" s="2">
        <v>5.6864352226257324</v>
      </c>
      <c r="W447" s="2">
        <v>24637768.549999997</v>
      </c>
      <c r="X447" s="2">
        <v>47.348068237304688</v>
      </c>
      <c r="Y447" s="2">
        <v>93649709</v>
      </c>
      <c r="Z447" s="2">
        <v>12.456533432006836</v>
      </c>
    </row>
    <row r="448" spans="1:28" x14ac:dyDescent="0.25">
      <c r="A448" s="2">
        <v>75003</v>
      </c>
      <c r="B448" s="2">
        <v>112671303</v>
      </c>
      <c r="C448" s="2" t="s">
        <v>1388</v>
      </c>
      <c r="D448" s="2">
        <v>2021</v>
      </c>
      <c r="E448" s="2" t="s">
        <v>662</v>
      </c>
      <c r="F448" s="2">
        <v>75</v>
      </c>
      <c r="G448" s="2">
        <v>3</v>
      </c>
      <c r="H448" s="2">
        <v>8823400</v>
      </c>
      <c r="I448" s="2">
        <v>-21</v>
      </c>
      <c r="J448" s="2">
        <v>-2.3800291819497943E-4</v>
      </c>
      <c r="K448" s="2">
        <v>2260531.77</v>
      </c>
      <c r="L448" s="2">
        <v>-94.680000305175781</v>
      </c>
      <c r="M448" s="2">
        <v>-4.1882195509970188E-3</v>
      </c>
      <c r="N448" s="2">
        <v>581460</v>
      </c>
      <c r="O448" s="2">
        <v>0</v>
      </c>
      <c r="P448" s="2">
        <v>0</v>
      </c>
      <c r="T448" s="2">
        <v>11665392</v>
      </c>
      <c r="U448" s="2">
        <v>-115</v>
      </c>
      <c r="V448" s="2">
        <v>-9.8581227939575911E-4</v>
      </c>
      <c r="W448" s="2">
        <v>24766354.710000001</v>
      </c>
      <c r="X448" s="2">
        <v>47.101772308349609</v>
      </c>
      <c r="Y448" s="2">
        <v>96469032.550000012</v>
      </c>
      <c r="Z448" s="2">
        <v>12.09237003326416</v>
      </c>
    </row>
    <row r="449" spans="1:28" x14ac:dyDescent="0.25">
      <c r="A449" s="2">
        <v>75004</v>
      </c>
      <c r="B449" s="2">
        <v>112671303</v>
      </c>
      <c r="C449" s="2" t="s">
        <v>1388</v>
      </c>
      <c r="D449" s="2">
        <v>2022</v>
      </c>
      <c r="E449" s="2" t="s">
        <v>662</v>
      </c>
      <c r="F449" s="2">
        <v>75</v>
      </c>
      <c r="G449" s="2">
        <v>4</v>
      </c>
      <c r="H449" s="2">
        <v>9194031</v>
      </c>
      <c r="I449" s="2">
        <v>370631</v>
      </c>
      <c r="J449" s="2">
        <v>4.2005462646484375</v>
      </c>
      <c r="K449" s="2">
        <v>2340277.5299999998</v>
      </c>
      <c r="L449" s="2">
        <v>79745.7578125</v>
      </c>
      <c r="M449" s="2">
        <v>3.5277433395385742</v>
      </c>
      <c r="N449" s="2">
        <v>581460</v>
      </c>
      <c r="O449" s="2">
        <v>0</v>
      </c>
      <c r="P449" s="2">
        <v>0</v>
      </c>
      <c r="T449" s="2">
        <v>12115769</v>
      </c>
      <c r="U449" s="2">
        <v>450377</v>
      </c>
      <c r="V449" s="2">
        <v>3.8607962131500244</v>
      </c>
      <c r="W449" s="2">
        <v>25732311.719999999</v>
      </c>
      <c r="X449" s="2">
        <v>47.083873748779297</v>
      </c>
      <c r="Y449" s="2">
        <v>102502045.27</v>
      </c>
      <c r="Z449" s="2">
        <v>11.820026397705078</v>
      </c>
    </row>
    <row r="450" spans="1:28" x14ac:dyDescent="0.25">
      <c r="A450" s="2">
        <v>75005</v>
      </c>
      <c r="B450" s="2">
        <v>112671303</v>
      </c>
      <c r="C450" s="2" t="s">
        <v>1388</v>
      </c>
      <c r="D450" s="2">
        <v>2023</v>
      </c>
      <c r="E450" s="2" t="s">
        <v>662</v>
      </c>
      <c r="F450" s="2">
        <v>75</v>
      </c>
      <c r="G450" s="2">
        <v>5</v>
      </c>
      <c r="H450" s="2">
        <v>10683975.07</v>
      </c>
      <c r="I450" s="2">
        <v>1489944.125</v>
      </c>
      <c r="J450" s="2">
        <v>16.205558776855469</v>
      </c>
      <c r="K450" s="2">
        <v>2578599.63</v>
      </c>
      <c r="L450" s="2">
        <v>238322.09375</v>
      </c>
      <c r="M450" s="2">
        <v>10.183497428894043</v>
      </c>
      <c r="N450" s="2">
        <v>581460</v>
      </c>
      <c r="O450" s="2">
        <v>0</v>
      </c>
      <c r="P450" s="2">
        <v>0</v>
      </c>
      <c r="T450" s="2">
        <v>13844035</v>
      </c>
      <c r="U450" s="2">
        <v>1728266</v>
      </c>
      <c r="V450" s="2">
        <v>14.264599800109863</v>
      </c>
      <c r="X450" s="2">
        <v>54.294948577880859</v>
      </c>
      <c r="Z450" s="2">
        <v>13.660090446472168</v>
      </c>
      <c r="AA450" s="2">
        <v>101346584</v>
      </c>
      <c r="AB450" s="2">
        <v>25497833</v>
      </c>
    </row>
    <row r="451" spans="1:28" x14ac:dyDescent="0.25">
      <c r="A451" s="2">
        <v>75006</v>
      </c>
      <c r="B451" s="2">
        <v>112671303</v>
      </c>
      <c r="C451" s="2" t="s">
        <v>1388</v>
      </c>
      <c r="D451" s="2">
        <v>2024</v>
      </c>
      <c r="E451" s="2" t="s">
        <v>662</v>
      </c>
      <c r="F451" s="2">
        <v>75</v>
      </c>
      <c r="G451" s="2">
        <v>6</v>
      </c>
      <c r="H451" s="2">
        <v>12048983</v>
      </c>
      <c r="I451" s="2">
        <v>1365007.875</v>
      </c>
      <c r="J451" s="2">
        <v>12.776217460632324</v>
      </c>
      <c r="K451" s="2">
        <v>2675482</v>
      </c>
      <c r="L451" s="2">
        <v>96882.3671875</v>
      </c>
      <c r="M451" s="2">
        <v>3.7571699619293213</v>
      </c>
      <c r="N451" s="2">
        <v>581460</v>
      </c>
      <c r="O451" s="2">
        <v>0</v>
      </c>
      <c r="P451" s="2">
        <v>0</v>
      </c>
      <c r="T451" s="2">
        <v>15305925</v>
      </c>
      <c r="U451" s="2">
        <v>1461890</v>
      </c>
      <c r="V451" s="2">
        <v>10.559710502624512</v>
      </c>
      <c r="X451" s="2">
        <v>56.280929565429688</v>
      </c>
      <c r="Z451" s="2">
        <v>14.57918643951416</v>
      </c>
      <c r="AA451" s="2">
        <v>104984771</v>
      </c>
      <c r="AB451" s="2">
        <v>27195580</v>
      </c>
    </row>
    <row r="452" spans="1:28" x14ac:dyDescent="0.25">
      <c r="A452" s="2">
        <v>76001</v>
      </c>
      <c r="B452" s="2">
        <v>112281302</v>
      </c>
      <c r="C452" s="2" t="s">
        <v>1389</v>
      </c>
      <c r="D452" s="2">
        <v>2019</v>
      </c>
      <c r="E452" s="2" t="s">
        <v>662</v>
      </c>
      <c r="F452" s="2">
        <v>76</v>
      </c>
      <c r="G452" s="2">
        <v>1</v>
      </c>
      <c r="H452" s="2">
        <v>21488080</v>
      </c>
      <c r="K452" s="2">
        <v>4229889</v>
      </c>
      <c r="N452" s="2">
        <v>1128079</v>
      </c>
      <c r="T452" s="2">
        <v>26846048</v>
      </c>
      <c r="W452" s="2">
        <v>46491314</v>
      </c>
      <c r="X452" s="2">
        <v>57.744224548339844</v>
      </c>
      <c r="Y452" s="2">
        <v>165660723</v>
      </c>
      <c r="Z452" s="2">
        <v>16.205438613891602</v>
      </c>
    </row>
    <row r="453" spans="1:28" x14ac:dyDescent="0.25">
      <c r="A453" s="2">
        <v>76002</v>
      </c>
      <c r="B453" s="2">
        <v>112281302</v>
      </c>
      <c r="C453" s="2" t="s">
        <v>1389</v>
      </c>
      <c r="D453" s="2">
        <v>2020</v>
      </c>
      <c r="E453" s="2" t="s">
        <v>662</v>
      </c>
      <c r="F453" s="2">
        <v>76</v>
      </c>
      <c r="G453" s="2">
        <v>2</v>
      </c>
      <c r="H453" s="2">
        <v>21992552</v>
      </c>
      <c r="I453" s="2">
        <v>504472</v>
      </c>
      <c r="J453" s="2">
        <v>2.3476829528808594</v>
      </c>
      <c r="K453" s="2">
        <v>4547361</v>
      </c>
      <c r="L453" s="2">
        <v>317472</v>
      </c>
      <c r="M453" s="2">
        <v>7.5054450035095215</v>
      </c>
      <c r="N453" s="2">
        <v>1128079</v>
      </c>
      <c r="O453" s="2">
        <v>0</v>
      </c>
      <c r="P453" s="2">
        <v>0</v>
      </c>
      <c r="T453" s="2">
        <v>27667992</v>
      </c>
      <c r="U453" s="2">
        <v>821944</v>
      </c>
      <c r="V453" s="2">
        <v>3.0616946220397949</v>
      </c>
      <c r="W453" s="2">
        <v>48936135</v>
      </c>
      <c r="X453" s="2">
        <v>56.538982391357422</v>
      </c>
      <c r="Y453" s="2">
        <v>188438965</v>
      </c>
      <c r="Z453" s="2">
        <v>14.682733535766602</v>
      </c>
    </row>
    <row r="454" spans="1:28" x14ac:dyDescent="0.25">
      <c r="A454" s="2">
        <v>76003</v>
      </c>
      <c r="B454" s="2">
        <v>112281302</v>
      </c>
      <c r="C454" s="2" t="s">
        <v>1389</v>
      </c>
      <c r="D454" s="2">
        <v>2021</v>
      </c>
      <c r="E454" s="2" t="s">
        <v>662</v>
      </c>
      <c r="F454" s="2">
        <v>76</v>
      </c>
      <c r="G454" s="2">
        <v>3</v>
      </c>
      <c r="H454" s="2">
        <v>21992524</v>
      </c>
      <c r="I454" s="2">
        <v>-28</v>
      </c>
      <c r="J454" s="2">
        <v>-1.2731582683045417E-4</v>
      </c>
      <c r="K454" s="2">
        <v>4552091</v>
      </c>
      <c r="L454" s="2">
        <v>4730</v>
      </c>
      <c r="M454" s="2">
        <v>0.10401637107133865</v>
      </c>
      <c r="N454" s="2">
        <v>1128079</v>
      </c>
      <c r="O454" s="2">
        <v>0</v>
      </c>
      <c r="P454" s="2">
        <v>0</v>
      </c>
      <c r="T454" s="2">
        <v>27672696</v>
      </c>
      <c r="U454" s="2">
        <v>4704</v>
      </c>
      <c r="V454" s="2">
        <v>1.7001595348119736E-2</v>
      </c>
      <c r="W454" s="2">
        <v>48701861</v>
      </c>
      <c r="X454" s="2">
        <v>56.820613861083984</v>
      </c>
      <c r="Y454" s="2">
        <v>176995299</v>
      </c>
      <c r="Z454" s="2">
        <v>15.634706497192383</v>
      </c>
    </row>
    <row r="455" spans="1:28" x14ac:dyDescent="0.25">
      <c r="A455" s="2">
        <v>76004</v>
      </c>
      <c r="B455" s="2">
        <v>112281302</v>
      </c>
      <c r="C455" s="2" t="s">
        <v>1389</v>
      </c>
      <c r="D455" s="2">
        <v>2022</v>
      </c>
      <c r="E455" s="2" t="s">
        <v>662</v>
      </c>
      <c r="F455" s="2">
        <v>76</v>
      </c>
      <c r="G455" s="2">
        <v>4</v>
      </c>
      <c r="H455" s="2">
        <v>23244016</v>
      </c>
      <c r="I455" s="2">
        <v>1251492</v>
      </c>
      <c r="J455" s="2">
        <v>5.6905336380004883</v>
      </c>
      <c r="K455" s="2">
        <v>4818057</v>
      </c>
      <c r="L455" s="2">
        <v>265966</v>
      </c>
      <c r="M455" s="2">
        <v>5.8427214622497559</v>
      </c>
      <c r="N455" s="2">
        <v>1128079</v>
      </c>
      <c r="O455" s="2">
        <v>0</v>
      </c>
      <c r="P455" s="2">
        <v>0</v>
      </c>
      <c r="T455" s="2">
        <v>29190152</v>
      </c>
      <c r="U455" s="2">
        <v>1517456</v>
      </c>
      <c r="V455" s="2">
        <v>5.4835858345031738</v>
      </c>
      <c r="W455" s="2">
        <v>50717312</v>
      </c>
      <c r="X455" s="2">
        <v>57.554611206054688</v>
      </c>
      <c r="Y455" s="2">
        <v>170807420</v>
      </c>
      <c r="Z455" s="2">
        <v>17.089509963989258</v>
      </c>
    </row>
    <row r="456" spans="1:28" x14ac:dyDescent="0.25">
      <c r="A456" s="2">
        <v>76005</v>
      </c>
      <c r="B456" s="2">
        <v>112281302</v>
      </c>
      <c r="C456" s="2" t="s">
        <v>1389</v>
      </c>
      <c r="D456" s="2">
        <v>2023</v>
      </c>
      <c r="E456" s="2" t="s">
        <v>662</v>
      </c>
      <c r="F456" s="2">
        <v>76</v>
      </c>
      <c r="G456" s="2">
        <v>5</v>
      </c>
      <c r="H456" s="2">
        <v>26303451.629999999</v>
      </c>
      <c r="I456" s="2">
        <v>3059435.75</v>
      </c>
      <c r="J456" s="2">
        <v>13.162250518798828</v>
      </c>
      <c r="K456" s="2">
        <v>5128646.0599999996</v>
      </c>
      <c r="L456" s="2">
        <v>310589.0625</v>
      </c>
      <c r="M456" s="2">
        <v>6.446354866027832</v>
      </c>
      <c r="N456" s="2">
        <v>1128079</v>
      </c>
      <c r="O456" s="2">
        <v>0</v>
      </c>
      <c r="P456" s="2">
        <v>0</v>
      </c>
      <c r="T456" s="2">
        <v>32560176</v>
      </c>
      <c r="U456" s="2">
        <v>3370024</v>
      </c>
      <c r="V456" s="2">
        <v>11.545071601867676</v>
      </c>
      <c r="X456" s="2">
        <v>66.735221862792969</v>
      </c>
      <c r="Z456" s="2">
        <v>18.501358032226563</v>
      </c>
      <c r="AA456" s="2">
        <v>175988026</v>
      </c>
      <c r="AB456" s="2">
        <v>48790093</v>
      </c>
    </row>
    <row r="457" spans="1:28" x14ac:dyDescent="0.25">
      <c r="A457" s="2">
        <v>76006</v>
      </c>
      <c r="B457" s="2">
        <v>112281302</v>
      </c>
      <c r="C457" s="2" t="s">
        <v>1389</v>
      </c>
      <c r="D457" s="2">
        <v>2024</v>
      </c>
      <c r="E457" s="2" t="s">
        <v>662</v>
      </c>
      <c r="F457" s="2">
        <v>76</v>
      </c>
      <c r="G457" s="2">
        <v>6</v>
      </c>
      <c r="H457" s="2">
        <v>29363382</v>
      </c>
      <c r="I457" s="2">
        <v>3059930.25</v>
      </c>
      <c r="J457" s="2">
        <v>11.63318920135498</v>
      </c>
      <c r="K457" s="2">
        <v>5426219</v>
      </c>
      <c r="L457" s="2">
        <v>297572.9375</v>
      </c>
      <c r="M457" s="2">
        <v>5.8021736145019531</v>
      </c>
      <c r="N457" s="2">
        <v>1128079</v>
      </c>
      <c r="O457" s="2">
        <v>0</v>
      </c>
      <c r="P457" s="2">
        <v>0</v>
      </c>
      <c r="T457" s="2">
        <v>35917680</v>
      </c>
      <c r="U457" s="2">
        <v>3357504</v>
      </c>
      <c r="V457" s="2">
        <v>10.311688423156738</v>
      </c>
      <c r="X457" s="2">
        <v>66.646224975585938</v>
      </c>
      <c r="Z457" s="2">
        <v>18.542350769042969</v>
      </c>
      <c r="AA457" s="2">
        <v>193706184</v>
      </c>
      <c r="AB457" s="2">
        <v>53893045</v>
      </c>
    </row>
    <row r="458" spans="1:28" x14ac:dyDescent="0.25">
      <c r="A458" s="2">
        <v>77001</v>
      </c>
      <c r="B458" s="2">
        <v>101631803</v>
      </c>
      <c r="C458" s="2" t="s">
        <v>1390</v>
      </c>
      <c r="D458" s="2">
        <v>2019</v>
      </c>
      <c r="E458" s="2" t="s">
        <v>662</v>
      </c>
      <c r="F458" s="2">
        <v>77</v>
      </c>
      <c r="G458" s="2">
        <v>1</v>
      </c>
      <c r="H458" s="2">
        <v>7960417</v>
      </c>
      <c r="K458" s="2">
        <v>1188004.82</v>
      </c>
      <c r="N458" s="2">
        <v>321336</v>
      </c>
      <c r="T458" s="2">
        <v>9469758</v>
      </c>
      <c r="W458" s="2">
        <v>14594535.209999999</v>
      </c>
      <c r="X458" s="2">
        <v>64.885643005371094</v>
      </c>
      <c r="Y458" s="2">
        <v>25655642.210000001</v>
      </c>
      <c r="Z458" s="2">
        <v>36.911014556884766</v>
      </c>
    </row>
    <row r="459" spans="1:28" x14ac:dyDescent="0.25">
      <c r="A459" s="2">
        <v>77002</v>
      </c>
      <c r="B459" s="2">
        <v>101631803</v>
      </c>
      <c r="C459" s="2" t="s">
        <v>1390</v>
      </c>
      <c r="D459" s="2">
        <v>2020</v>
      </c>
      <c r="E459" s="2" t="s">
        <v>662</v>
      </c>
      <c r="F459" s="2">
        <v>77</v>
      </c>
      <c r="G459" s="2">
        <v>2</v>
      </c>
      <c r="H459" s="2">
        <v>8205420.5</v>
      </c>
      <c r="I459" s="2">
        <v>245003.5</v>
      </c>
      <c r="J459" s="2">
        <v>3.0777721405029297</v>
      </c>
      <c r="K459" s="2">
        <v>1245318.6299999999</v>
      </c>
      <c r="L459" s="2">
        <v>57313.80859375</v>
      </c>
      <c r="M459" s="2">
        <v>4.8243751525878906</v>
      </c>
      <c r="N459" s="2">
        <v>321336</v>
      </c>
      <c r="O459" s="2">
        <v>0</v>
      </c>
      <c r="P459" s="2">
        <v>0</v>
      </c>
      <c r="T459" s="2">
        <v>9772075</v>
      </c>
      <c r="U459" s="2">
        <v>302317</v>
      </c>
      <c r="V459" s="2">
        <v>3.1924469470977783</v>
      </c>
      <c r="W459" s="2">
        <v>14961239.770000001</v>
      </c>
      <c r="X459" s="2">
        <v>65.315940856933594</v>
      </c>
      <c r="Y459" s="2">
        <v>25918150.300000004</v>
      </c>
      <c r="Z459" s="2">
        <v>37.703598022460938</v>
      </c>
    </row>
    <row r="460" spans="1:28" x14ac:dyDescent="0.25">
      <c r="A460" s="2">
        <v>77003</v>
      </c>
      <c r="B460" s="2">
        <v>101631803</v>
      </c>
      <c r="C460" s="2" t="s">
        <v>1390</v>
      </c>
      <c r="D460" s="2">
        <v>2021</v>
      </c>
      <c r="E460" s="2" t="s">
        <v>662</v>
      </c>
      <c r="F460" s="2">
        <v>77</v>
      </c>
      <c r="G460" s="2">
        <v>3</v>
      </c>
      <c r="H460" s="2">
        <v>8205412.5</v>
      </c>
      <c r="I460" s="2">
        <v>-8</v>
      </c>
      <c r="J460" s="2">
        <v>-9.7496529633644968E-5</v>
      </c>
      <c r="K460" s="2">
        <v>1245247.8700000001</v>
      </c>
      <c r="L460" s="2">
        <v>-70.760002136230469</v>
      </c>
      <c r="M460" s="2">
        <v>-5.682080052793026E-3</v>
      </c>
      <c r="N460" s="2">
        <v>321336</v>
      </c>
      <c r="O460" s="2">
        <v>0</v>
      </c>
      <c r="P460" s="2">
        <v>0</v>
      </c>
      <c r="T460" s="2">
        <v>9771996</v>
      </c>
      <c r="U460" s="2">
        <v>-79</v>
      </c>
      <c r="V460" s="2">
        <v>-8.0842606257647276E-4</v>
      </c>
      <c r="W460" s="2">
        <v>15438701.859999996</v>
      </c>
      <c r="X460" s="2">
        <v>63.295452117919922</v>
      </c>
      <c r="Y460" s="2">
        <v>27359955.799999997</v>
      </c>
      <c r="Z460" s="2">
        <v>35.716419219970703</v>
      </c>
    </row>
    <row r="461" spans="1:28" x14ac:dyDescent="0.25">
      <c r="A461" s="2">
        <v>77004</v>
      </c>
      <c r="B461" s="2">
        <v>101631803</v>
      </c>
      <c r="C461" s="2" t="s">
        <v>1390</v>
      </c>
      <c r="D461" s="2">
        <v>2022</v>
      </c>
      <c r="E461" s="2" t="s">
        <v>662</v>
      </c>
      <c r="F461" s="2">
        <v>77</v>
      </c>
      <c r="G461" s="2">
        <v>4</v>
      </c>
      <c r="H461" s="2">
        <v>8645993</v>
      </c>
      <c r="I461" s="2">
        <v>440580.5</v>
      </c>
      <c r="J461" s="2">
        <v>5.3693885803222656</v>
      </c>
      <c r="K461" s="2">
        <v>1305212.6599999999</v>
      </c>
      <c r="L461" s="2">
        <v>59964.7890625</v>
      </c>
      <c r="M461" s="2">
        <v>4.8154902458190918</v>
      </c>
      <c r="N461" s="2">
        <v>321336</v>
      </c>
      <c r="O461" s="2">
        <v>0</v>
      </c>
      <c r="P461" s="2">
        <v>0</v>
      </c>
      <c r="T461" s="2">
        <v>10272542</v>
      </c>
      <c r="U461" s="2">
        <v>500546</v>
      </c>
      <c r="V461" s="2">
        <v>5.1222491264343262</v>
      </c>
      <c r="W461" s="2">
        <v>15636283.140000001</v>
      </c>
      <c r="X461" s="2">
        <v>65.696830749511719</v>
      </c>
      <c r="Y461" s="2">
        <v>29617431.960000001</v>
      </c>
      <c r="Z461" s="2">
        <v>34.684108734130859</v>
      </c>
    </row>
    <row r="462" spans="1:28" x14ac:dyDescent="0.25">
      <c r="A462" s="2">
        <v>77005</v>
      </c>
      <c r="B462" s="2">
        <v>101631803</v>
      </c>
      <c r="C462" s="2" t="s">
        <v>1390</v>
      </c>
      <c r="D462" s="2">
        <v>2023</v>
      </c>
      <c r="E462" s="2" t="s">
        <v>662</v>
      </c>
      <c r="F462" s="2">
        <v>77</v>
      </c>
      <c r="G462" s="2">
        <v>5</v>
      </c>
      <c r="H462" s="2">
        <v>9681886.3300000001</v>
      </c>
      <c r="I462" s="2">
        <v>1035893.3125</v>
      </c>
      <c r="J462" s="2">
        <v>11.981195449829102</v>
      </c>
      <c r="K462" s="2">
        <v>1438610.63</v>
      </c>
      <c r="L462" s="2">
        <v>133397.96875</v>
      </c>
      <c r="M462" s="2">
        <v>10.220400810241699</v>
      </c>
      <c r="N462" s="2">
        <v>321336</v>
      </c>
      <c r="O462" s="2">
        <v>0</v>
      </c>
      <c r="P462" s="2">
        <v>0</v>
      </c>
      <c r="T462" s="2">
        <v>11441833</v>
      </c>
      <c r="U462" s="2">
        <v>1169291</v>
      </c>
      <c r="V462" s="2">
        <v>11.382683753967285</v>
      </c>
      <c r="X462" s="2">
        <v>71.271987915039063</v>
      </c>
      <c r="Z462" s="2">
        <v>40.492443084716797</v>
      </c>
      <c r="AA462" s="2">
        <v>28256712</v>
      </c>
      <c r="AB462" s="2">
        <v>16053758</v>
      </c>
    </row>
    <row r="463" spans="1:28" x14ac:dyDescent="0.25">
      <c r="A463" s="2">
        <v>77006</v>
      </c>
      <c r="B463" s="2">
        <v>101631803</v>
      </c>
      <c r="C463" s="2" t="s">
        <v>1390</v>
      </c>
      <c r="D463" s="2">
        <v>2024</v>
      </c>
      <c r="E463" s="2" t="s">
        <v>662</v>
      </c>
      <c r="F463" s="2">
        <v>77</v>
      </c>
      <c r="G463" s="2">
        <v>6</v>
      </c>
      <c r="H463" s="2">
        <v>10766470</v>
      </c>
      <c r="I463" s="2">
        <v>1084583.625</v>
      </c>
      <c r="J463" s="2">
        <v>11.202194213867188</v>
      </c>
      <c r="K463" s="2">
        <v>1501911</v>
      </c>
      <c r="L463" s="2">
        <v>63300.37109375</v>
      </c>
      <c r="M463" s="2">
        <v>4.4001045227050781</v>
      </c>
      <c r="N463" s="2">
        <v>321336</v>
      </c>
      <c r="O463" s="2">
        <v>0</v>
      </c>
      <c r="P463" s="2">
        <v>0</v>
      </c>
      <c r="T463" s="2">
        <v>12589717</v>
      </c>
      <c r="U463" s="2">
        <v>1147884</v>
      </c>
      <c r="V463" s="2">
        <v>10.032343864440918</v>
      </c>
      <c r="X463" s="2">
        <v>78.7303466796875</v>
      </c>
      <c r="Z463" s="2">
        <v>43.563034057617188</v>
      </c>
      <c r="AA463" s="2">
        <v>28900000</v>
      </c>
      <c r="AB463" s="2">
        <v>15990933</v>
      </c>
    </row>
    <row r="464" spans="1:28" x14ac:dyDescent="0.25">
      <c r="A464" s="2">
        <v>78001</v>
      </c>
      <c r="B464" s="2">
        <v>103021752</v>
      </c>
      <c r="C464" s="2" t="s">
        <v>1391</v>
      </c>
      <c r="D464" s="2">
        <v>2019</v>
      </c>
      <c r="E464" s="2" t="s">
        <v>662</v>
      </c>
      <c r="F464" s="2">
        <v>78</v>
      </c>
      <c r="G464" s="2">
        <v>1</v>
      </c>
      <c r="H464" s="2">
        <v>5103119.5</v>
      </c>
      <c r="K464" s="2">
        <v>1603537.7</v>
      </c>
      <c r="N464" s="2">
        <v>303975</v>
      </c>
      <c r="T464" s="2">
        <v>7010632</v>
      </c>
      <c r="W464" s="2">
        <v>15753313.640000001</v>
      </c>
      <c r="X464" s="2">
        <v>44.502586364746094</v>
      </c>
      <c r="Y464" s="2">
        <v>65540381.990000002</v>
      </c>
      <c r="Z464" s="2">
        <v>10.696660041809082</v>
      </c>
    </row>
    <row r="465" spans="1:28" x14ac:dyDescent="0.25">
      <c r="A465" s="2">
        <v>78002</v>
      </c>
      <c r="B465" s="2">
        <v>103021752</v>
      </c>
      <c r="C465" s="2" t="s">
        <v>1391</v>
      </c>
      <c r="D465" s="2">
        <v>2020</v>
      </c>
      <c r="E465" s="2" t="s">
        <v>662</v>
      </c>
      <c r="F465" s="2">
        <v>78</v>
      </c>
      <c r="G465" s="2">
        <v>2</v>
      </c>
      <c r="H465" s="2">
        <v>5231461</v>
      </c>
      <c r="I465" s="2">
        <v>128341.5</v>
      </c>
      <c r="J465" s="2">
        <v>2.5149617195129395</v>
      </c>
      <c r="K465" s="2">
        <v>1616953.53</v>
      </c>
      <c r="L465" s="2">
        <v>13415.830078125</v>
      </c>
      <c r="M465" s="2">
        <v>0.83663952350616455</v>
      </c>
      <c r="N465" s="2">
        <v>303975</v>
      </c>
      <c r="O465" s="2">
        <v>0</v>
      </c>
      <c r="P465" s="2">
        <v>0</v>
      </c>
      <c r="T465" s="2">
        <v>7152389.5</v>
      </c>
      <c r="U465" s="2">
        <v>141757.5</v>
      </c>
      <c r="V465" s="2">
        <v>2.022036075592041</v>
      </c>
      <c r="W465" s="2">
        <v>15875366.4</v>
      </c>
      <c r="X465" s="2">
        <v>45.053382873535156</v>
      </c>
      <c r="Y465" s="2">
        <v>66604121.850000001</v>
      </c>
      <c r="Z465" s="2">
        <v>10.738658905029297</v>
      </c>
    </row>
    <row r="466" spans="1:28" x14ac:dyDescent="0.25">
      <c r="A466" s="2">
        <v>78003</v>
      </c>
      <c r="B466" s="2">
        <v>103021752</v>
      </c>
      <c r="C466" s="2" t="s">
        <v>1391</v>
      </c>
      <c r="D466" s="2">
        <v>2021</v>
      </c>
      <c r="E466" s="2" t="s">
        <v>662</v>
      </c>
      <c r="F466" s="2">
        <v>78</v>
      </c>
      <c r="G466" s="2">
        <v>3</v>
      </c>
      <c r="H466" s="2">
        <v>5231454.5</v>
      </c>
      <c r="I466" s="2">
        <v>-6.5</v>
      </c>
      <c r="J466" s="2">
        <v>-1.2424826854839921E-4</v>
      </c>
      <c r="K466" s="2">
        <v>1819725.48</v>
      </c>
      <c r="L466" s="2">
        <v>202771.953125</v>
      </c>
      <c r="M466" s="2">
        <v>12.540369987487793</v>
      </c>
      <c r="N466" s="2">
        <v>303975</v>
      </c>
      <c r="O466" s="2">
        <v>0</v>
      </c>
      <c r="P466" s="2">
        <v>0</v>
      </c>
      <c r="T466" s="2">
        <v>7355155</v>
      </c>
      <c r="U466" s="2">
        <v>202765.5</v>
      </c>
      <c r="V466" s="2">
        <v>2.8349337577819824</v>
      </c>
      <c r="W466" s="2">
        <v>16394117.75</v>
      </c>
      <c r="X466" s="2">
        <v>44.864597320556641</v>
      </c>
      <c r="Y466" s="2">
        <v>72753549.209999993</v>
      </c>
      <c r="Z466" s="2">
        <v>10.109685897827148</v>
      </c>
    </row>
    <row r="467" spans="1:28" x14ac:dyDescent="0.25">
      <c r="A467" s="2">
        <v>78004</v>
      </c>
      <c r="B467" s="2">
        <v>103021752</v>
      </c>
      <c r="C467" s="2" t="s">
        <v>1391</v>
      </c>
      <c r="D467" s="2">
        <v>2022</v>
      </c>
      <c r="E467" s="2" t="s">
        <v>662</v>
      </c>
      <c r="F467" s="2">
        <v>78</v>
      </c>
      <c r="G467" s="2">
        <v>4</v>
      </c>
      <c r="H467" s="2">
        <v>5435316</v>
      </c>
      <c r="I467" s="2">
        <v>203861.5</v>
      </c>
      <c r="J467" s="2">
        <v>3.8968417644500732</v>
      </c>
      <c r="K467" s="2">
        <v>1852524.2</v>
      </c>
      <c r="L467" s="2">
        <v>32798.71875</v>
      </c>
      <c r="M467" s="2">
        <v>1.8023993968963623</v>
      </c>
      <c r="N467" s="2">
        <v>303975</v>
      </c>
      <c r="O467" s="2">
        <v>0</v>
      </c>
      <c r="P467" s="2">
        <v>0</v>
      </c>
      <c r="T467" s="2">
        <v>7591815</v>
      </c>
      <c r="U467" s="2">
        <v>236660</v>
      </c>
      <c r="V467" s="2">
        <v>3.2176072597503662</v>
      </c>
      <c r="W467" s="2">
        <v>16466873.960000001</v>
      </c>
      <c r="X467" s="2">
        <v>46.103557586669922</v>
      </c>
      <c r="Y467" s="2">
        <v>72389670.010000005</v>
      </c>
      <c r="Z467" s="2">
        <v>10.487428665161133</v>
      </c>
    </row>
    <row r="468" spans="1:28" x14ac:dyDescent="0.25">
      <c r="A468" s="2">
        <v>78005</v>
      </c>
      <c r="B468" s="2">
        <v>103021752</v>
      </c>
      <c r="C468" s="2" t="s">
        <v>1391</v>
      </c>
      <c r="D468" s="2">
        <v>2023</v>
      </c>
      <c r="E468" s="2" t="s">
        <v>662</v>
      </c>
      <c r="F468" s="2">
        <v>78</v>
      </c>
      <c r="G468" s="2">
        <v>5</v>
      </c>
      <c r="H468" s="2">
        <v>5979152.04</v>
      </c>
      <c r="I468" s="2">
        <v>543836.0625</v>
      </c>
      <c r="J468" s="2">
        <v>10.005600929260254</v>
      </c>
      <c r="K468" s="2">
        <v>1760238.91</v>
      </c>
      <c r="L468" s="2">
        <v>-92285.2890625</v>
      </c>
      <c r="M468" s="2">
        <v>-4.9815969467163086</v>
      </c>
      <c r="N468" s="2">
        <v>303975</v>
      </c>
      <c r="O468" s="2">
        <v>0</v>
      </c>
      <c r="P468" s="2">
        <v>0</v>
      </c>
      <c r="T468" s="2">
        <v>8043366</v>
      </c>
      <c r="U468" s="2">
        <v>451551</v>
      </c>
      <c r="V468" s="2">
        <v>5.9478664398193359</v>
      </c>
      <c r="X468" s="2">
        <v>47.623603820800781</v>
      </c>
      <c r="Z468" s="2">
        <v>10.777678489685059</v>
      </c>
      <c r="AA468" s="2">
        <v>74629857</v>
      </c>
      <c r="AB468" s="2">
        <v>16889452</v>
      </c>
    </row>
    <row r="469" spans="1:28" x14ac:dyDescent="0.25">
      <c r="A469" s="2">
        <v>78006</v>
      </c>
      <c r="B469" s="2">
        <v>103021752</v>
      </c>
      <c r="C469" s="2" t="s">
        <v>1391</v>
      </c>
      <c r="D469" s="2">
        <v>2024</v>
      </c>
      <c r="E469" s="2" t="s">
        <v>662</v>
      </c>
      <c r="F469" s="2">
        <v>78</v>
      </c>
      <c r="G469" s="2">
        <v>6</v>
      </c>
      <c r="H469" s="2">
        <v>6584300</v>
      </c>
      <c r="I469" s="2">
        <v>605147.9375</v>
      </c>
      <c r="J469" s="2">
        <v>10.120965957641602</v>
      </c>
      <c r="K469" s="2">
        <v>1832917</v>
      </c>
      <c r="L469" s="2">
        <v>72678.09375</v>
      </c>
      <c r="M469" s="2">
        <v>4.1288766860961914</v>
      </c>
      <c r="N469" s="2">
        <v>303975</v>
      </c>
      <c r="O469" s="2">
        <v>0</v>
      </c>
      <c r="P469" s="2">
        <v>0</v>
      </c>
      <c r="T469" s="2">
        <v>8721192</v>
      </c>
      <c r="U469" s="2">
        <v>677826</v>
      </c>
      <c r="V469" s="2">
        <v>8.4271430969238281</v>
      </c>
      <c r="X469" s="2">
        <v>48.938652038574219</v>
      </c>
      <c r="Z469" s="2">
        <v>11.514512062072754</v>
      </c>
      <c r="AA469" s="2">
        <v>75740875</v>
      </c>
      <c r="AB469" s="2">
        <v>17820663</v>
      </c>
    </row>
    <row r="470" spans="1:28" x14ac:dyDescent="0.25">
      <c r="A470" s="2">
        <v>79001</v>
      </c>
      <c r="B470" s="2">
        <v>101631903</v>
      </c>
      <c r="C470" s="2" t="s">
        <v>1392</v>
      </c>
      <c r="D470" s="2">
        <v>2019</v>
      </c>
      <c r="E470" s="2" t="s">
        <v>662</v>
      </c>
      <c r="F470" s="2">
        <v>79</v>
      </c>
      <c r="G470" s="2">
        <v>1</v>
      </c>
      <c r="H470" s="2">
        <v>4837302.5</v>
      </c>
      <c r="K470" s="2">
        <v>660572.07999999996</v>
      </c>
      <c r="N470" s="2">
        <v>178652</v>
      </c>
      <c r="T470" s="2">
        <v>5676526.5</v>
      </c>
      <c r="W470" s="2">
        <v>8021432</v>
      </c>
      <c r="X470" s="2">
        <v>70.766998291015625</v>
      </c>
      <c r="Y470" s="2">
        <v>19659362</v>
      </c>
      <c r="Z470" s="2">
        <v>28.874418258666992</v>
      </c>
    </row>
    <row r="471" spans="1:28" x14ac:dyDescent="0.25">
      <c r="A471" s="2">
        <v>79002</v>
      </c>
      <c r="B471" s="2">
        <v>101631903</v>
      </c>
      <c r="C471" s="2" t="s">
        <v>1392</v>
      </c>
      <c r="D471" s="2">
        <v>2020</v>
      </c>
      <c r="E471" s="2" t="s">
        <v>662</v>
      </c>
      <c r="F471" s="2">
        <v>79</v>
      </c>
      <c r="G471" s="2">
        <v>2</v>
      </c>
      <c r="T471" s="2">
        <v>0</v>
      </c>
      <c r="U471" s="2">
        <v>-5676526.5</v>
      </c>
      <c r="V471" s="2">
        <v>-100</v>
      </c>
    </row>
    <row r="472" spans="1:28" x14ac:dyDescent="0.25">
      <c r="A472" s="2">
        <v>79003</v>
      </c>
      <c r="B472" s="2">
        <v>101631903</v>
      </c>
      <c r="C472" s="2" t="s">
        <v>1392</v>
      </c>
      <c r="D472" s="2">
        <v>2021</v>
      </c>
      <c r="E472" s="2" t="s">
        <v>662</v>
      </c>
      <c r="F472" s="2">
        <v>79</v>
      </c>
      <c r="G472" s="2">
        <v>3</v>
      </c>
      <c r="H472" s="2">
        <v>4890944</v>
      </c>
      <c r="K472" s="2">
        <v>701646.29</v>
      </c>
      <c r="N472" s="2">
        <v>178652</v>
      </c>
      <c r="T472" s="2">
        <v>5771242.5</v>
      </c>
      <c r="U472" s="2">
        <v>5771242.5</v>
      </c>
      <c r="W472" s="2">
        <v>8514903.879999999</v>
      </c>
      <c r="X472" s="2">
        <v>67.778129577636719</v>
      </c>
      <c r="Y472" s="2">
        <v>21826774.919999998</v>
      </c>
      <c r="Z472" s="2">
        <v>26.44111442565918</v>
      </c>
    </row>
    <row r="473" spans="1:28" x14ac:dyDescent="0.25">
      <c r="A473" s="2">
        <v>79004</v>
      </c>
      <c r="B473" s="2">
        <v>101631903</v>
      </c>
      <c r="C473" s="2" t="s">
        <v>1392</v>
      </c>
      <c r="D473" s="2">
        <v>2022</v>
      </c>
      <c r="E473" s="2" t="s">
        <v>662</v>
      </c>
      <c r="F473" s="2">
        <v>79</v>
      </c>
      <c r="G473" s="2">
        <v>4</v>
      </c>
      <c r="H473" s="2">
        <v>4928660</v>
      </c>
      <c r="I473" s="2">
        <v>37716</v>
      </c>
      <c r="J473" s="2">
        <v>0.77113950252532959</v>
      </c>
      <c r="K473" s="2">
        <v>705321.62</v>
      </c>
      <c r="L473" s="2">
        <v>3675.330078125</v>
      </c>
      <c r="M473" s="2">
        <v>0.52381521463394165</v>
      </c>
      <c r="N473" s="2">
        <v>178652</v>
      </c>
      <c r="O473" s="2">
        <v>0</v>
      </c>
      <c r="P473" s="2">
        <v>0</v>
      </c>
      <c r="T473" s="2">
        <v>5812633.5</v>
      </c>
      <c r="U473" s="2">
        <v>41391</v>
      </c>
      <c r="V473" s="2">
        <v>0.71719390153884888</v>
      </c>
      <c r="W473" s="2">
        <v>7869253.7400000012</v>
      </c>
      <c r="X473" s="2">
        <v>73.865119934082031</v>
      </c>
      <c r="Y473" s="2">
        <v>22692823.440000001</v>
      </c>
      <c r="Z473" s="2">
        <v>25.614412307739258</v>
      </c>
    </row>
    <row r="474" spans="1:28" x14ac:dyDescent="0.25">
      <c r="A474" s="2">
        <v>79005</v>
      </c>
      <c r="B474" s="2">
        <v>101631903</v>
      </c>
      <c r="C474" s="2" t="s">
        <v>1392</v>
      </c>
      <c r="D474" s="2">
        <v>2023</v>
      </c>
      <c r="E474" s="2" t="s">
        <v>662</v>
      </c>
      <c r="F474" s="2">
        <v>79</v>
      </c>
      <c r="G474" s="2">
        <v>5</v>
      </c>
      <c r="H474" s="2">
        <v>5174861.1500000004</v>
      </c>
      <c r="I474" s="2">
        <v>246201.15625</v>
      </c>
      <c r="J474" s="2">
        <v>4.9952960014343262</v>
      </c>
      <c r="K474" s="2">
        <v>767053.84</v>
      </c>
      <c r="L474" s="2">
        <v>61732.21875</v>
      </c>
      <c r="M474" s="2">
        <v>8.7523508071899414</v>
      </c>
      <c r="N474" s="2">
        <v>178652</v>
      </c>
      <c r="O474" s="2">
        <v>0</v>
      </c>
      <c r="P474" s="2">
        <v>0</v>
      </c>
      <c r="T474" s="2">
        <v>6120567</v>
      </c>
      <c r="U474" s="2">
        <v>307933.5</v>
      </c>
      <c r="V474" s="2">
        <v>5.2976589202880859</v>
      </c>
      <c r="X474" s="2">
        <v>71.609596252441406</v>
      </c>
      <c r="Z474" s="2">
        <v>27.328878402709961</v>
      </c>
      <c r="AA474" s="2">
        <v>22395968</v>
      </c>
      <c r="AB474" s="2">
        <v>8547132</v>
      </c>
    </row>
    <row r="475" spans="1:28" x14ac:dyDescent="0.25">
      <c r="A475" s="2">
        <v>79006</v>
      </c>
      <c r="B475" s="2">
        <v>101631903</v>
      </c>
      <c r="C475" s="2" t="s">
        <v>1392</v>
      </c>
      <c r="D475" s="2">
        <v>2024</v>
      </c>
      <c r="E475" s="2" t="s">
        <v>662</v>
      </c>
      <c r="F475" s="2">
        <v>79</v>
      </c>
      <c r="G475" s="2">
        <v>6</v>
      </c>
      <c r="H475" s="2">
        <v>5244369</v>
      </c>
      <c r="I475" s="2">
        <v>69507.8515625</v>
      </c>
      <c r="J475" s="2">
        <v>1.3431829214096069</v>
      </c>
      <c r="K475" s="2">
        <v>788603</v>
      </c>
      <c r="L475" s="2">
        <v>21549.16015625</v>
      </c>
      <c r="M475" s="2">
        <v>2.8093411922454834</v>
      </c>
      <c r="N475" s="2">
        <v>178652</v>
      </c>
      <c r="O475" s="2">
        <v>0</v>
      </c>
      <c r="P475" s="2">
        <v>0</v>
      </c>
      <c r="T475" s="2">
        <v>6211624</v>
      </c>
      <c r="U475" s="2">
        <v>91057</v>
      </c>
      <c r="V475" s="2">
        <v>1.4877216815948486</v>
      </c>
      <c r="X475" s="2">
        <v>69.625167846679688</v>
      </c>
      <c r="Z475" s="2">
        <v>26.228631973266602</v>
      </c>
      <c r="AA475" s="2">
        <v>23682607</v>
      </c>
      <c r="AB475" s="2">
        <v>8921521</v>
      </c>
    </row>
    <row r="476" spans="1:28" x14ac:dyDescent="0.25">
      <c r="A476" s="2">
        <v>80001</v>
      </c>
      <c r="B476" s="2">
        <v>123461302</v>
      </c>
      <c r="C476" s="2" t="s">
        <v>1393</v>
      </c>
      <c r="D476" s="2">
        <v>2019</v>
      </c>
      <c r="E476" s="2" t="s">
        <v>662</v>
      </c>
      <c r="F476" s="2">
        <v>80</v>
      </c>
      <c r="G476" s="2">
        <v>1</v>
      </c>
      <c r="H476" s="2">
        <v>4657583</v>
      </c>
      <c r="K476" s="2">
        <v>2661784</v>
      </c>
      <c r="N476" s="2">
        <v>340388</v>
      </c>
      <c r="T476" s="2">
        <v>7659755</v>
      </c>
      <c r="W476" s="2">
        <v>25149097</v>
      </c>
      <c r="X476" s="2">
        <v>30.457376480102539</v>
      </c>
      <c r="Y476" s="2">
        <v>117802873</v>
      </c>
      <c r="Z476" s="2">
        <v>6.5021800994873047</v>
      </c>
    </row>
    <row r="477" spans="1:28" x14ac:dyDescent="0.25">
      <c r="A477" s="2">
        <v>80002</v>
      </c>
      <c r="B477" s="2">
        <v>123461302</v>
      </c>
      <c r="C477" s="2" t="s">
        <v>1393</v>
      </c>
      <c r="D477" s="2">
        <v>2020</v>
      </c>
      <c r="E477" s="2" t="s">
        <v>662</v>
      </c>
      <c r="F477" s="2">
        <v>80</v>
      </c>
      <c r="G477" s="2">
        <v>2</v>
      </c>
      <c r="H477" s="2">
        <v>5160708</v>
      </c>
      <c r="I477" s="2">
        <v>503125</v>
      </c>
      <c r="J477" s="2">
        <v>10.802276611328125</v>
      </c>
      <c r="K477" s="2">
        <v>2790535</v>
      </c>
      <c r="L477" s="2">
        <v>128751</v>
      </c>
      <c r="M477" s="2">
        <v>4.8370189666748047</v>
      </c>
      <c r="N477" s="2">
        <v>340388</v>
      </c>
      <c r="O477" s="2">
        <v>0</v>
      </c>
      <c r="P477" s="2">
        <v>0</v>
      </c>
      <c r="T477" s="2">
        <v>8291631</v>
      </c>
      <c r="U477" s="2">
        <v>631876</v>
      </c>
      <c r="V477" s="2">
        <v>8.249298095703125</v>
      </c>
      <c r="W477" s="2">
        <v>25521897</v>
      </c>
      <c r="X477" s="2">
        <v>32.488300323486328</v>
      </c>
      <c r="Y477" s="2">
        <v>119741425</v>
      </c>
      <c r="Z477" s="2">
        <v>6.9246134757995605</v>
      </c>
    </row>
    <row r="478" spans="1:28" x14ac:dyDescent="0.25">
      <c r="A478" s="2">
        <v>80003</v>
      </c>
      <c r="B478" s="2">
        <v>123461302</v>
      </c>
      <c r="C478" s="2" t="s">
        <v>1393</v>
      </c>
      <c r="D478" s="2">
        <v>2021</v>
      </c>
      <c r="E478" s="2" t="s">
        <v>662</v>
      </c>
      <c r="F478" s="2">
        <v>80</v>
      </c>
      <c r="G478" s="2">
        <v>3</v>
      </c>
      <c r="H478" s="2">
        <v>5160699.5</v>
      </c>
      <c r="I478" s="2">
        <v>-8.5</v>
      </c>
      <c r="J478" s="2">
        <v>-1.6470608534291387E-4</v>
      </c>
      <c r="K478" s="2">
        <v>2776997.87</v>
      </c>
      <c r="L478" s="2">
        <v>-13537.1298828125</v>
      </c>
      <c r="M478" s="2">
        <v>-0.48510876297950745</v>
      </c>
      <c r="N478" s="2">
        <v>340388</v>
      </c>
      <c r="O478" s="2">
        <v>0</v>
      </c>
      <c r="P478" s="2">
        <v>0</v>
      </c>
      <c r="T478" s="2">
        <v>8278085.5</v>
      </c>
      <c r="U478" s="2">
        <v>-13545.5</v>
      </c>
      <c r="V478" s="2">
        <v>-0.16336351633071899</v>
      </c>
      <c r="W478" s="2">
        <v>24778833.780000001</v>
      </c>
      <c r="X478" s="2">
        <v>33.407890319824219</v>
      </c>
      <c r="Y478" s="2">
        <v>124471497.96000001</v>
      </c>
      <c r="Z478" s="2">
        <v>6.6505870819091797</v>
      </c>
    </row>
    <row r="479" spans="1:28" x14ac:dyDescent="0.25">
      <c r="A479" s="2">
        <v>80004</v>
      </c>
      <c r="B479" s="2">
        <v>123461302</v>
      </c>
      <c r="C479" s="2" t="s">
        <v>1393</v>
      </c>
      <c r="D479" s="2">
        <v>2022</v>
      </c>
      <c r="E479" s="2" t="s">
        <v>662</v>
      </c>
      <c r="F479" s="2">
        <v>80</v>
      </c>
      <c r="G479" s="2">
        <v>4</v>
      </c>
      <c r="H479" s="2">
        <v>5422307.5</v>
      </c>
      <c r="I479" s="2">
        <v>261608</v>
      </c>
      <c r="J479" s="2">
        <v>5.0692353248596191</v>
      </c>
      <c r="K479" s="2">
        <v>2865129.43</v>
      </c>
      <c r="L479" s="2">
        <v>88131.5625</v>
      </c>
      <c r="M479" s="2">
        <v>3.1736271381378174</v>
      </c>
      <c r="N479" s="2">
        <v>340388</v>
      </c>
      <c r="O479" s="2">
        <v>0</v>
      </c>
      <c r="P479" s="2">
        <v>0</v>
      </c>
      <c r="T479" s="2">
        <v>8627825</v>
      </c>
      <c r="U479" s="2">
        <v>349739.5</v>
      </c>
      <c r="V479" s="2">
        <v>4.224884033203125</v>
      </c>
      <c r="W479" s="2">
        <v>25346019.920000002</v>
      </c>
      <c r="X479" s="2">
        <v>34.040157318115234</v>
      </c>
      <c r="Y479" s="2">
        <v>130885627.5</v>
      </c>
      <c r="Z479" s="2">
        <v>6.591881275177002</v>
      </c>
    </row>
    <row r="480" spans="1:28" x14ac:dyDescent="0.25">
      <c r="A480" s="2">
        <v>80005</v>
      </c>
      <c r="B480" s="2">
        <v>123461302</v>
      </c>
      <c r="C480" s="2" t="s">
        <v>1393</v>
      </c>
      <c r="D480" s="2">
        <v>2023</v>
      </c>
      <c r="E480" s="2" t="s">
        <v>662</v>
      </c>
      <c r="F480" s="2">
        <v>80</v>
      </c>
      <c r="G480" s="2">
        <v>5</v>
      </c>
      <c r="H480" s="2">
        <v>6000284.5800000001</v>
      </c>
      <c r="I480" s="2">
        <v>577977.0625</v>
      </c>
      <c r="J480" s="2">
        <v>10.659245491027832</v>
      </c>
      <c r="K480" s="2">
        <v>2975121.78</v>
      </c>
      <c r="L480" s="2">
        <v>109992.3515625</v>
      </c>
      <c r="M480" s="2">
        <v>3.8390011787414551</v>
      </c>
      <c r="N480" s="2">
        <v>340388</v>
      </c>
      <c r="O480" s="2">
        <v>0</v>
      </c>
      <c r="P480" s="2">
        <v>0</v>
      </c>
      <c r="T480" s="2">
        <v>9315794</v>
      </c>
      <c r="U480" s="2">
        <v>687969</v>
      </c>
      <c r="V480" s="2">
        <v>7.9738402366638184</v>
      </c>
      <c r="X480" s="2">
        <v>36.21990966796875</v>
      </c>
      <c r="Z480" s="2">
        <v>7.3294997215270996</v>
      </c>
      <c r="AA480" s="2">
        <v>127100000</v>
      </c>
      <c r="AB480" s="2">
        <v>25720091</v>
      </c>
    </row>
    <row r="481" spans="1:28" x14ac:dyDescent="0.25">
      <c r="A481" s="2">
        <v>80006</v>
      </c>
      <c r="B481" s="2">
        <v>123461302</v>
      </c>
      <c r="C481" s="2" t="s">
        <v>1393</v>
      </c>
      <c r="D481" s="2">
        <v>2024</v>
      </c>
      <c r="E481" s="2" t="s">
        <v>662</v>
      </c>
      <c r="F481" s="2">
        <v>80</v>
      </c>
      <c r="G481" s="2">
        <v>6</v>
      </c>
      <c r="H481" s="2">
        <v>6842503</v>
      </c>
      <c r="I481" s="2">
        <v>842218.4375</v>
      </c>
      <c r="J481" s="2">
        <v>14.036308288574219</v>
      </c>
      <c r="K481" s="2">
        <v>3053550</v>
      </c>
      <c r="L481" s="2">
        <v>78428.21875</v>
      </c>
      <c r="M481" s="2">
        <v>2.6361348628997803</v>
      </c>
      <c r="N481" s="2">
        <v>340388</v>
      </c>
      <c r="O481" s="2">
        <v>0</v>
      </c>
      <c r="P481" s="2">
        <v>0</v>
      </c>
      <c r="T481" s="2">
        <v>10236441</v>
      </c>
      <c r="U481" s="2">
        <v>920647</v>
      </c>
      <c r="V481" s="2">
        <v>9.8826465606689453</v>
      </c>
      <c r="X481" s="2">
        <v>38.285980224609375</v>
      </c>
      <c r="Z481" s="2">
        <v>7.7235054969787598</v>
      </c>
      <c r="AA481" s="2">
        <v>132536205</v>
      </c>
      <c r="AB481" s="2">
        <v>26736787</v>
      </c>
    </row>
    <row r="482" spans="1:28" x14ac:dyDescent="0.25">
      <c r="A482" s="2">
        <v>81001</v>
      </c>
      <c r="B482" s="2">
        <v>125231232</v>
      </c>
      <c r="C482" s="2" t="s">
        <v>1394</v>
      </c>
      <c r="D482" s="2">
        <v>2019</v>
      </c>
      <c r="E482" s="2" t="s">
        <v>662</v>
      </c>
      <c r="F482" s="2">
        <v>81</v>
      </c>
      <c r="G482" s="2">
        <v>1</v>
      </c>
      <c r="H482" s="2">
        <v>78983872</v>
      </c>
      <c r="K482" s="2">
        <v>5880046.0800000001</v>
      </c>
      <c r="N482" s="2">
        <v>1421091</v>
      </c>
      <c r="Q482" s="2">
        <v>146735.03</v>
      </c>
      <c r="T482" s="2">
        <v>86431744</v>
      </c>
      <c r="W482" s="2">
        <v>100585175.54000001</v>
      </c>
      <c r="X482" s="2">
        <v>85.928909301757813</v>
      </c>
      <c r="Y482" s="2">
        <v>135014228.83000001</v>
      </c>
      <c r="Z482" s="2">
        <v>64.016769409179688</v>
      </c>
    </row>
    <row r="483" spans="1:28" x14ac:dyDescent="0.25">
      <c r="A483" s="2">
        <v>81002</v>
      </c>
      <c r="B483" s="2">
        <v>125231232</v>
      </c>
      <c r="C483" s="2" t="s">
        <v>1394</v>
      </c>
      <c r="D483" s="2">
        <v>2020</v>
      </c>
      <c r="E483" s="2" t="s">
        <v>662</v>
      </c>
      <c r="F483" s="2">
        <v>81</v>
      </c>
      <c r="G483" s="2">
        <v>2</v>
      </c>
      <c r="H483" s="2">
        <v>80852960</v>
      </c>
      <c r="I483" s="2">
        <v>1869088</v>
      </c>
      <c r="J483" s="2">
        <v>2.3664171695709229</v>
      </c>
      <c r="K483" s="2">
        <v>6355196.9800000004</v>
      </c>
      <c r="L483" s="2">
        <v>475150.90625</v>
      </c>
      <c r="M483" s="2">
        <v>8.0807342529296875</v>
      </c>
      <c r="N483" s="2">
        <v>1421091</v>
      </c>
      <c r="O483" s="2">
        <v>0</v>
      </c>
      <c r="P483" s="2">
        <v>0</v>
      </c>
      <c r="Q483" s="2">
        <v>236538.99</v>
      </c>
      <c r="R483" s="2">
        <v>89803.9609375</v>
      </c>
      <c r="S483" s="2">
        <v>61.201446533203125</v>
      </c>
      <c r="T483" s="2">
        <v>88865784</v>
      </c>
      <c r="U483" s="2">
        <v>2434040</v>
      </c>
      <c r="V483" s="2">
        <v>2.8161413669586182</v>
      </c>
      <c r="W483" s="2">
        <v>101171346.30000003</v>
      </c>
      <c r="X483" s="2">
        <v>87.836906433105469</v>
      </c>
      <c r="Y483" s="2">
        <v>131721018.94000003</v>
      </c>
      <c r="Z483" s="2">
        <v>67.46514892578125</v>
      </c>
    </row>
    <row r="484" spans="1:28" x14ac:dyDescent="0.25">
      <c r="A484" s="2">
        <v>81003</v>
      </c>
      <c r="B484" s="2">
        <v>125231232</v>
      </c>
      <c r="C484" s="2" t="s">
        <v>1394</v>
      </c>
      <c r="D484" s="2">
        <v>2021</v>
      </c>
      <c r="E484" s="2" t="s">
        <v>662</v>
      </c>
      <c r="F484" s="2">
        <v>81</v>
      </c>
      <c r="G484" s="2">
        <v>3</v>
      </c>
      <c r="H484" s="2">
        <v>80852864</v>
      </c>
      <c r="I484" s="2">
        <v>-96</v>
      </c>
      <c r="J484" s="2">
        <v>-1.1873406037921086E-4</v>
      </c>
      <c r="K484" s="2">
        <v>6354831.9100000001</v>
      </c>
      <c r="L484" s="2">
        <v>-365.07000732421875</v>
      </c>
      <c r="M484" s="2">
        <v>-5.7444325648248196E-3</v>
      </c>
      <c r="N484" s="2">
        <v>2834794.62</v>
      </c>
      <c r="O484" s="2">
        <v>1413703.625</v>
      </c>
      <c r="P484" s="2">
        <v>99.48016357421875</v>
      </c>
      <c r="Q484" s="2">
        <v>291520.34999999998</v>
      </c>
      <c r="R484" s="2">
        <v>54981.359375</v>
      </c>
      <c r="S484" s="2">
        <v>23.244100570678711</v>
      </c>
      <c r="T484" s="2">
        <v>90334008</v>
      </c>
      <c r="U484" s="2">
        <v>1468224</v>
      </c>
      <c r="V484" s="2">
        <v>1.6521815061569214</v>
      </c>
      <c r="W484" s="2">
        <v>102452737.31</v>
      </c>
      <c r="X484" s="2">
        <v>88.171394348144531</v>
      </c>
      <c r="Y484" s="2">
        <v>133548384.17</v>
      </c>
      <c r="Z484" s="2">
        <v>67.641410827636719</v>
      </c>
    </row>
    <row r="485" spans="1:28" x14ac:dyDescent="0.25">
      <c r="A485" s="2">
        <v>81004</v>
      </c>
      <c r="B485" s="2">
        <v>125231232</v>
      </c>
      <c r="C485" s="2" t="s">
        <v>1394</v>
      </c>
      <c r="D485" s="2">
        <v>2022</v>
      </c>
      <c r="E485" s="2" t="s">
        <v>662</v>
      </c>
      <c r="F485" s="2">
        <v>81</v>
      </c>
      <c r="G485" s="2">
        <v>4</v>
      </c>
      <c r="H485" s="2">
        <v>84613856</v>
      </c>
      <c r="I485" s="2">
        <v>3760992</v>
      </c>
      <c r="J485" s="2">
        <v>4.6516494750976563</v>
      </c>
      <c r="K485" s="2">
        <v>6489880.1699999999</v>
      </c>
      <c r="L485" s="2">
        <v>135048.265625</v>
      </c>
      <c r="M485" s="2">
        <v>2.1251270771026611</v>
      </c>
      <c r="N485" s="2">
        <v>3020641</v>
      </c>
      <c r="O485" s="2">
        <v>185846.375</v>
      </c>
      <c r="P485" s="2">
        <v>6.5559029579162598</v>
      </c>
      <c r="Q485" s="2">
        <v>312596</v>
      </c>
      <c r="R485" s="2">
        <v>21075.650390625</v>
      </c>
      <c r="S485" s="2">
        <v>7.2295637130737305</v>
      </c>
      <c r="T485" s="2">
        <v>94436976</v>
      </c>
      <c r="U485" s="2">
        <v>4102968</v>
      </c>
      <c r="V485" s="2">
        <v>4.541996955871582</v>
      </c>
      <c r="W485" s="2">
        <v>107026261.96000001</v>
      </c>
      <c r="X485" s="2">
        <v>88.237197875976563</v>
      </c>
      <c r="Y485" s="2">
        <v>142861872.54000002</v>
      </c>
      <c r="Z485" s="2">
        <v>66.103691101074219</v>
      </c>
    </row>
    <row r="486" spans="1:28" x14ac:dyDescent="0.25">
      <c r="A486" s="2">
        <v>81005</v>
      </c>
      <c r="B486" s="2">
        <v>125231232</v>
      </c>
      <c r="C486" s="2" t="s">
        <v>1394</v>
      </c>
      <c r="D486" s="2">
        <v>2023</v>
      </c>
      <c r="E486" s="2" t="s">
        <v>662</v>
      </c>
      <c r="F486" s="2">
        <v>81</v>
      </c>
      <c r="G486" s="2">
        <v>5</v>
      </c>
      <c r="H486" s="2">
        <v>95596594.180000007</v>
      </c>
      <c r="I486" s="2">
        <v>10982738</v>
      </c>
      <c r="J486" s="2">
        <v>12.97983455657959</v>
      </c>
      <c r="K486" s="2">
        <v>7567792.1699999999</v>
      </c>
      <c r="L486" s="2">
        <v>1077912</v>
      </c>
      <c r="M486" s="2">
        <v>16.609119415283203</v>
      </c>
      <c r="N486" s="2">
        <v>1421091</v>
      </c>
      <c r="O486" s="2">
        <v>-1599550</v>
      </c>
      <c r="P486" s="2">
        <v>-52.953990936279297</v>
      </c>
      <c r="Q486" s="2">
        <v>337124</v>
      </c>
      <c r="R486" s="2">
        <v>24528</v>
      </c>
      <c r="S486" s="2">
        <v>7.8465495109558105</v>
      </c>
      <c r="T486" s="2">
        <v>104922592</v>
      </c>
      <c r="U486" s="2">
        <v>10485616</v>
      </c>
      <c r="V486" s="2">
        <v>11.10329532623291</v>
      </c>
      <c r="X486" s="2">
        <v>99.063529968261719</v>
      </c>
      <c r="Z486" s="2">
        <v>70.947906494140625</v>
      </c>
      <c r="AA486" s="2">
        <v>147886802</v>
      </c>
      <c r="AB486" s="2">
        <v>105914445</v>
      </c>
    </row>
    <row r="487" spans="1:28" x14ac:dyDescent="0.25">
      <c r="A487" s="2">
        <v>81006</v>
      </c>
      <c r="B487" s="2">
        <v>125231232</v>
      </c>
      <c r="C487" s="2" t="s">
        <v>1394</v>
      </c>
      <c r="D487" s="2">
        <v>2024</v>
      </c>
      <c r="E487" s="2" t="s">
        <v>662</v>
      </c>
      <c r="F487" s="2">
        <v>81</v>
      </c>
      <c r="G487" s="2">
        <v>6</v>
      </c>
      <c r="H487" s="2">
        <v>104430496</v>
      </c>
      <c r="I487" s="2">
        <v>8833902</v>
      </c>
      <c r="J487" s="2">
        <v>9.2408123016357422</v>
      </c>
      <c r="K487" s="2">
        <v>7775577</v>
      </c>
      <c r="L487" s="2">
        <v>207784.828125</v>
      </c>
      <c r="M487" s="2">
        <v>2.7456467151641846</v>
      </c>
      <c r="N487" s="2">
        <v>1421091</v>
      </c>
      <c r="O487" s="2">
        <v>0</v>
      </c>
      <c r="P487" s="2">
        <v>0</v>
      </c>
      <c r="Q487" s="2">
        <v>387660</v>
      </c>
      <c r="R487" s="2">
        <v>50536</v>
      </c>
      <c r="S487" s="2">
        <v>14.990329742431641</v>
      </c>
      <c r="T487" s="2">
        <v>114014816</v>
      </c>
      <c r="U487" s="2">
        <v>9092224</v>
      </c>
      <c r="V487" s="2">
        <v>8.6656494140625</v>
      </c>
      <c r="X487" s="2">
        <v>95.348564147949219</v>
      </c>
      <c r="Z487" s="2">
        <v>67.192230224609375</v>
      </c>
      <c r="AA487" s="2">
        <v>169684532</v>
      </c>
      <c r="AB487" s="2">
        <v>119576856</v>
      </c>
    </row>
    <row r="488" spans="1:28" x14ac:dyDescent="0.25">
      <c r="A488" s="2">
        <v>82001</v>
      </c>
      <c r="B488" s="2">
        <v>108051503</v>
      </c>
      <c r="C488" s="2" t="s">
        <v>1395</v>
      </c>
      <c r="D488" s="2">
        <v>2019</v>
      </c>
      <c r="E488" s="2" t="s">
        <v>662</v>
      </c>
      <c r="F488" s="2">
        <v>82</v>
      </c>
      <c r="G488" s="2">
        <v>1</v>
      </c>
      <c r="H488" s="2">
        <v>8300969</v>
      </c>
      <c r="K488" s="2">
        <v>1028602.32</v>
      </c>
      <c r="N488" s="2">
        <v>285476</v>
      </c>
      <c r="Q488" s="2">
        <v>63700.14</v>
      </c>
      <c r="T488" s="2">
        <v>9678747</v>
      </c>
      <c r="W488" s="2">
        <v>14292358.100000001</v>
      </c>
      <c r="X488" s="2">
        <v>67.719734191894531</v>
      </c>
      <c r="Y488" s="2">
        <v>21611640.020000003</v>
      </c>
      <c r="Z488" s="2">
        <v>44.784881591796875</v>
      </c>
    </row>
    <row r="489" spans="1:28" x14ac:dyDescent="0.25">
      <c r="A489" s="2">
        <v>82002</v>
      </c>
      <c r="B489" s="2">
        <v>108051503</v>
      </c>
      <c r="C489" s="2" t="s">
        <v>1395</v>
      </c>
      <c r="D489" s="2">
        <v>2020</v>
      </c>
      <c r="E489" s="2" t="s">
        <v>662</v>
      </c>
      <c r="F489" s="2">
        <v>82</v>
      </c>
      <c r="G489" s="2">
        <v>2</v>
      </c>
      <c r="H489" s="2">
        <v>8382937</v>
      </c>
      <c r="I489" s="2">
        <v>81968</v>
      </c>
      <c r="J489" s="2">
        <v>0.98745095729827881</v>
      </c>
      <c r="K489" s="2">
        <v>1049100.8799999999</v>
      </c>
      <c r="L489" s="2">
        <v>20498.560546875</v>
      </c>
      <c r="M489" s="2">
        <v>1.9928556680679321</v>
      </c>
      <c r="N489" s="2">
        <v>285476</v>
      </c>
      <c r="O489" s="2">
        <v>0</v>
      </c>
      <c r="P489" s="2">
        <v>0</v>
      </c>
      <c r="Q489" s="2">
        <v>39866.5</v>
      </c>
      <c r="R489" s="2">
        <v>-23833.640625</v>
      </c>
      <c r="S489" s="2">
        <v>-37.415363311767578</v>
      </c>
      <c r="T489" s="2">
        <v>9757380</v>
      </c>
      <c r="U489" s="2">
        <v>78633</v>
      </c>
      <c r="V489" s="2">
        <v>0.81242954730987549</v>
      </c>
      <c r="W489" s="2">
        <v>14410508.869999999</v>
      </c>
      <c r="X489" s="2">
        <v>67.710166931152344</v>
      </c>
      <c r="Y489" s="2">
        <v>22191595.999999996</v>
      </c>
      <c r="Z489" s="2">
        <v>43.968807220458984</v>
      </c>
    </row>
    <row r="490" spans="1:28" x14ac:dyDescent="0.25">
      <c r="A490" s="2">
        <v>82003</v>
      </c>
      <c r="B490" s="2">
        <v>108051503</v>
      </c>
      <c r="C490" s="2" t="s">
        <v>1395</v>
      </c>
      <c r="D490" s="2">
        <v>2021</v>
      </c>
      <c r="E490" s="2" t="s">
        <v>662</v>
      </c>
      <c r="F490" s="2">
        <v>82</v>
      </c>
      <c r="G490" s="2">
        <v>3</v>
      </c>
      <c r="H490" s="2">
        <v>8382933</v>
      </c>
      <c r="I490" s="2">
        <v>-4</v>
      </c>
      <c r="J490" s="2">
        <v>-4.7715973778394982E-5</v>
      </c>
      <c r="K490" s="2">
        <v>1049083.21</v>
      </c>
      <c r="L490" s="2">
        <v>-17.670000076293945</v>
      </c>
      <c r="M490" s="2">
        <v>-1.6842994373291731E-3</v>
      </c>
      <c r="N490" s="2">
        <v>285476</v>
      </c>
      <c r="O490" s="2">
        <v>0</v>
      </c>
      <c r="P490" s="2">
        <v>0</v>
      </c>
      <c r="Q490" s="2">
        <v>5870</v>
      </c>
      <c r="R490" s="2">
        <v>-33996.5</v>
      </c>
      <c r="S490" s="2">
        <v>-85.275856018066406</v>
      </c>
      <c r="T490" s="2">
        <v>9723362</v>
      </c>
      <c r="U490" s="2">
        <v>-34018</v>
      </c>
      <c r="V490" s="2">
        <v>-0.34863868355751038</v>
      </c>
      <c r="W490" s="2">
        <v>14527067.82</v>
      </c>
      <c r="X490" s="2">
        <v>66.932723999023438</v>
      </c>
      <c r="Y490" s="2">
        <v>22966992.98</v>
      </c>
      <c r="Z490" s="2">
        <v>42.33624267578125</v>
      </c>
    </row>
    <row r="491" spans="1:28" x14ac:dyDescent="0.25">
      <c r="A491" s="2">
        <v>82004</v>
      </c>
      <c r="B491" s="2">
        <v>108051503</v>
      </c>
      <c r="C491" s="2" t="s">
        <v>1395</v>
      </c>
      <c r="D491" s="2">
        <v>2022</v>
      </c>
      <c r="E491" s="2" t="s">
        <v>662</v>
      </c>
      <c r="F491" s="2">
        <v>82</v>
      </c>
      <c r="G491" s="2">
        <v>4</v>
      </c>
      <c r="H491" s="2">
        <v>8449584</v>
      </c>
      <c r="I491" s="2">
        <v>66651</v>
      </c>
      <c r="J491" s="2">
        <v>0.79507970809936523</v>
      </c>
      <c r="K491" s="2">
        <v>1062751.3</v>
      </c>
      <c r="L491" s="2">
        <v>13668.08984375</v>
      </c>
      <c r="M491" s="2">
        <v>1.3028603792190552</v>
      </c>
      <c r="N491" s="2">
        <v>285476</v>
      </c>
      <c r="O491" s="2">
        <v>0</v>
      </c>
      <c r="P491" s="2">
        <v>0</v>
      </c>
      <c r="Q491" s="2">
        <v>44099</v>
      </c>
      <c r="R491" s="2">
        <v>38229</v>
      </c>
      <c r="S491" s="2">
        <v>651.2606201171875</v>
      </c>
      <c r="T491" s="2">
        <v>9841910</v>
      </c>
      <c r="U491" s="2">
        <v>118548</v>
      </c>
      <c r="V491" s="2">
        <v>1.2192078828811646</v>
      </c>
      <c r="W491" s="2">
        <v>14338255.16</v>
      </c>
      <c r="X491" s="2">
        <v>68.640914916992188</v>
      </c>
      <c r="Y491" s="2">
        <v>22847969.030000001</v>
      </c>
      <c r="Z491" s="2">
        <v>43.075645446777344</v>
      </c>
    </row>
    <row r="492" spans="1:28" x14ac:dyDescent="0.25">
      <c r="A492" s="2">
        <v>82005</v>
      </c>
      <c r="B492" s="2">
        <v>108051503</v>
      </c>
      <c r="C492" s="2" t="s">
        <v>1395</v>
      </c>
      <c r="D492" s="2">
        <v>2023</v>
      </c>
      <c r="E492" s="2" t="s">
        <v>662</v>
      </c>
      <c r="F492" s="2">
        <v>82</v>
      </c>
      <c r="G492" s="2">
        <v>5</v>
      </c>
      <c r="H492" s="2">
        <v>8790540.5700000003</v>
      </c>
      <c r="I492" s="2">
        <v>340956.5625</v>
      </c>
      <c r="J492" s="2">
        <v>4.0351877212524414</v>
      </c>
      <c r="K492" s="2">
        <v>1106870.3799999999</v>
      </c>
      <c r="L492" s="2">
        <v>44119.078125</v>
      </c>
      <c r="M492" s="2">
        <v>4.1514019966125488</v>
      </c>
      <c r="N492" s="2">
        <v>285476</v>
      </c>
      <c r="O492" s="2">
        <v>0</v>
      </c>
      <c r="P492" s="2">
        <v>0</v>
      </c>
      <c r="Q492" s="2">
        <v>48190</v>
      </c>
      <c r="R492" s="2">
        <v>4091</v>
      </c>
      <c r="S492" s="2">
        <v>9.2768545150756836</v>
      </c>
      <c r="T492" s="2">
        <v>10231077</v>
      </c>
      <c r="U492" s="2">
        <v>389167</v>
      </c>
      <c r="V492" s="2">
        <v>3.9541816711425781</v>
      </c>
      <c r="X492" s="2">
        <v>70.388557434082031</v>
      </c>
      <c r="Z492" s="2">
        <v>46.551712036132813</v>
      </c>
      <c r="AA492" s="2">
        <v>21977875</v>
      </c>
      <c r="AB492" s="2">
        <v>14535142</v>
      </c>
    </row>
    <row r="493" spans="1:28" x14ac:dyDescent="0.25">
      <c r="A493" s="2">
        <v>82006</v>
      </c>
      <c r="B493" s="2">
        <v>108051503</v>
      </c>
      <c r="C493" s="2" t="s">
        <v>1395</v>
      </c>
      <c r="D493" s="2">
        <v>2024</v>
      </c>
      <c r="E493" s="2" t="s">
        <v>662</v>
      </c>
      <c r="F493" s="2">
        <v>82</v>
      </c>
      <c r="G493" s="2">
        <v>6</v>
      </c>
      <c r="H493" s="2">
        <v>9187892</v>
      </c>
      <c r="I493" s="2">
        <v>397351.4375</v>
      </c>
      <c r="J493" s="2">
        <v>4.5202159881591797</v>
      </c>
      <c r="K493" s="2">
        <v>1125495</v>
      </c>
      <c r="L493" s="2">
        <v>18624.619140625</v>
      </c>
      <c r="M493" s="2">
        <v>1.6826378107070923</v>
      </c>
      <c r="N493" s="2">
        <v>285476</v>
      </c>
      <c r="O493" s="2">
        <v>0</v>
      </c>
      <c r="P493" s="2">
        <v>0</v>
      </c>
      <c r="Q493" s="2">
        <v>50981</v>
      </c>
      <c r="R493" s="2">
        <v>2791</v>
      </c>
      <c r="S493" s="2">
        <v>5.7916579246520996</v>
      </c>
      <c r="T493" s="2">
        <v>10649844</v>
      </c>
      <c r="U493" s="2">
        <v>418767</v>
      </c>
      <c r="V493" s="2">
        <v>4.0930881500244141</v>
      </c>
      <c r="X493" s="2">
        <v>70.934608459472656</v>
      </c>
      <c r="Z493" s="2">
        <v>45.976692199707031</v>
      </c>
      <c r="AA493" s="2">
        <v>23163571</v>
      </c>
      <c r="AB493" s="2">
        <v>15013608</v>
      </c>
    </row>
    <row r="494" spans="1:28" x14ac:dyDescent="0.25">
      <c r="A494" s="2">
        <v>83001</v>
      </c>
      <c r="B494" s="2">
        <v>125231303</v>
      </c>
      <c r="C494" s="2" t="s">
        <v>1396</v>
      </c>
      <c r="D494" s="2">
        <v>2019</v>
      </c>
      <c r="E494" s="2" t="s">
        <v>662</v>
      </c>
      <c r="F494" s="2">
        <v>83</v>
      </c>
      <c r="G494" s="2">
        <v>1</v>
      </c>
      <c r="H494" s="2">
        <v>10776265</v>
      </c>
      <c r="K494" s="2">
        <v>2437867.94</v>
      </c>
      <c r="N494" s="2">
        <v>541395</v>
      </c>
      <c r="T494" s="2">
        <v>13755528</v>
      </c>
      <c r="W494" s="2">
        <v>25530267.530000001</v>
      </c>
      <c r="X494" s="2">
        <v>53.879295349121094</v>
      </c>
      <c r="Y494" s="2">
        <v>76825788.960000008</v>
      </c>
      <c r="Z494" s="2">
        <v>17.904830932617188</v>
      </c>
    </row>
    <row r="495" spans="1:28" x14ac:dyDescent="0.25">
      <c r="A495" s="2">
        <v>83002</v>
      </c>
      <c r="B495" s="2">
        <v>125231303</v>
      </c>
      <c r="C495" s="2" t="s">
        <v>1396</v>
      </c>
      <c r="D495" s="2">
        <v>2020</v>
      </c>
      <c r="E495" s="2" t="s">
        <v>662</v>
      </c>
      <c r="F495" s="2">
        <v>83</v>
      </c>
      <c r="G495" s="2">
        <v>2</v>
      </c>
      <c r="H495" s="2">
        <v>10878317</v>
      </c>
      <c r="I495" s="2">
        <v>102052</v>
      </c>
      <c r="J495" s="2">
        <v>0.94700717926025391</v>
      </c>
      <c r="K495" s="2">
        <v>2612136.41</v>
      </c>
      <c r="L495" s="2">
        <v>174268.46875</v>
      </c>
      <c r="M495" s="2">
        <v>7.1483964920043945</v>
      </c>
      <c r="N495" s="2">
        <v>541395</v>
      </c>
      <c r="O495" s="2">
        <v>0</v>
      </c>
      <c r="P495" s="2">
        <v>0</v>
      </c>
      <c r="T495" s="2">
        <v>14031848</v>
      </c>
      <c r="U495" s="2">
        <v>276320</v>
      </c>
      <c r="V495" s="2">
        <v>2.0087924003601074</v>
      </c>
      <c r="W495" s="2">
        <v>25469000.030000001</v>
      </c>
      <c r="X495" s="2">
        <v>55.093830108642578</v>
      </c>
      <c r="Y495" s="2">
        <v>76854648.030000001</v>
      </c>
      <c r="Z495" s="2">
        <v>18.257644653320313</v>
      </c>
    </row>
    <row r="496" spans="1:28" x14ac:dyDescent="0.25">
      <c r="A496" s="2">
        <v>83003</v>
      </c>
      <c r="B496" s="2">
        <v>125231303</v>
      </c>
      <c r="C496" s="2" t="s">
        <v>1396</v>
      </c>
      <c r="D496" s="2">
        <v>2021</v>
      </c>
      <c r="E496" s="2" t="s">
        <v>662</v>
      </c>
      <c r="F496" s="2">
        <v>83</v>
      </c>
      <c r="G496" s="2">
        <v>3</v>
      </c>
      <c r="H496" s="2">
        <v>10878306</v>
      </c>
      <c r="I496" s="2">
        <v>-11</v>
      </c>
      <c r="J496" s="2">
        <v>-1.0111858136951923E-4</v>
      </c>
      <c r="K496" s="2">
        <v>2611998.2400000002</v>
      </c>
      <c r="L496" s="2">
        <v>-138.16999816894531</v>
      </c>
      <c r="M496" s="2">
        <v>-5.2895401604473591E-3</v>
      </c>
      <c r="N496" s="2">
        <v>541395</v>
      </c>
      <c r="O496" s="2">
        <v>0</v>
      </c>
      <c r="P496" s="2">
        <v>0</v>
      </c>
      <c r="T496" s="2">
        <v>14031699</v>
      </c>
      <c r="U496" s="2">
        <v>-149</v>
      </c>
      <c r="V496" s="2">
        <v>-1.0618701344355941E-3</v>
      </c>
      <c r="W496" s="2">
        <v>26296647.449999999</v>
      </c>
      <c r="X496" s="2">
        <v>53.359268188476563</v>
      </c>
      <c r="Y496" s="2">
        <v>82051656.290000007</v>
      </c>
      <c r="Z496" s="2">
        <v>17.101055145263672</v>
      </c>
    </row>
    <row r="497" spans="1:28" x14ac:dyDescent="0.25">
      <c r="A497" s="2">
        <v>83004</v>
      </c>
      <c r="B497" s="2">
        <v>125231303</v>
      </c>
      <c r="C497" s="2" t="s">
        <v>1396</v>
      </c>
      <c r="D497" s="2">
        <v>2022</v>
      </c>
      <c r="E497" s="2" t="s">
        <v>662</v>
      </c>
      <c r="F497" s="2">
        <v>83</v>
      </c>
      <c r="G497" s="2">
        <v>4</v>
      </c>
      <c r="H497" s="2">
        <v>11489047</v>
      </c>
      <c r="I497" s="2">
        <v>610741</v>
      </c>
      <c r="J497" s="2">
        <v>5.6143026351928711</v>
      </c>
      <c r="K497" s="2">
        <v>2771146.18</v>
      </c>
      <c r="L497" s="2">
        <v>159147.9375</v>
      </c>
      <c r="M497" s="2">
        <v>6.0929574966430664</v>
      </c>
      <c r="N497" s="2">
        <v>541395</v>
      </c>
      <c r="O497" s="2">
        <v>0</v>
      </c>
      <c r="P497" s="2">
        <v>0</v>
      </c>
      <c r="T497" s="2">
        <v>14801588</v>
      </c>
      <c r="U497" s="2">
        <v>769889</v>
      </c>
      <c r="V497" s="2">
        <v>5.4867839813232422</v>
      </c>
      <c r="W497" s="2">
        <v>27568834.049999997</v>
      </c>
      <c r="X497" s="2">
        <v>53.689567565917969</v>
      </c>
      <c r="Y497" s="2">
        <v>85710003.979999989</v>
      </c>
      <c r="Z497" s="2">
        <v>17.269382476806641</v>
      </c>
    </row>
    <row r="498" spans="1:28" x14ac:dyDescent="0.25">
      <c r="A498" s="2">
        <v>83005</v>
      </c>
      <c r="B498" s="2">
        <v>125231303</v>
      </c>
      <c r="C498" s="2" t="s">
        <v>1396</v>
      </c>
      <c r="D498" s="2">
        <v>2023</v>
      </c>
      <c r="E498" s="2" t="s">
        <v>662</v>
      </c>
      <c r="F498" s="2">
        <v>83</v>
      </c>
      <c r="G498" s="2">
        <v>5</v>
      </c>
      <c r="H498" s="2">
        <v>11749881.890000001</v>
      </c>
      <c r="I498" s="2">
        <v>260834.890625</v>
      </c>
      <c r="J498" s="2">
        <v>2.270291805267334</v>
      </c>
      <c r="K498" s="2">
        <v>3117031.3</v>
      </c>
      <c r="L498" s="2">
        <v>345885.125</v>
      </c>
      <c r="M498" s="2">
        <v>12.481662750244141</v>
      </c>
      <c r="N498" s="2">
        <v>541395</v>
      </c>
      <c r="O498" s="2">
        <v>0</v>
      </c>
      <c r="P498" s="2">
        <v>0</v>
      </c>
      <c r="T498" s="2">
        <v>15408308</v>
      </c>
      <c r="U498" s="2">
        <v>606720</v>
      </c>
      <c r="V498" s="2">
        <v>4.0990195274353027</v>
      </c>
      <c r="X498" s="2">
        <v>52.972061157226563</v>
      </c>
      <c r="Z498" s="2">
        <v>18.112361907958984</v>
      </c>
      <c r="AA498" s="2">
        <v>85070673</v>
      </c>
      <c r="AB498" s="2">
        <v>29087612</v>
      </c>
    </row>
    <row r="499" spans="1:28" x14ac:dyDescent="0.25">
      <c r="A499" s="2">
        <v>83006</v>
      </c>
      <c r="B499" s="2">
        <v>125231303</v>
      </c>
      <c r="C499" s="2" t="s">
        <v>1396</v>
      </c>
      <c r="D499" s="2">
        <v>2024</v>
      </c>
      <c r="E499" s="2" t="s">
        <v>662</v>
      </c>
      <c r="F499" s="2">
        <v>83</v>
      </c>
      <c r="G499" s="2">
        <v>6</v>
      </c>
      <c r="H499" s="2">
        <v>13067639</v>
      </c>
      <c r="I499" s="2">
        <v>1317757.125</v>
      </c>
      <c r="J499" s="2">
        <v>11.215066909790039</v>
      </c>
      <c r="K499" s="2">
        <v>3275709</v>
      </c>
      <c r="L499" s="2">
        <v>158677.703125</v>
      </c>
      <c r="M499" s="2">
        <v>5.090667724609375</v>
      </c>
      <c r="N499" s="2">
        <v>541395</v>
      </c>
      <c r="O499" s="2">
        <v>0</v>
      </c>
      <c r="P499" s="2">
        <v>0</v>
      </c>
      <c r="T499" s="2">
        <v>16884744</v>
      </c>
      <c r="U499" s="2">
        <v>1476436</v>
      </c>
      <c r="V499" s="2">
        <v>9.5820770263671875</v>
      </c>
      <c r="X499" s="2">
        <v>55.25799560546875</v>
      </c>
      <c r="Z499" s="2">
        <v>19.186990737915039</v>
      </c>
      <c r="AA499" s="2">
        <v>88001003</v>
      </c>
      <c r="AB499" s="2">
        <v>30556201</v>
      </c>
    </row>
    <row r="500" spans="1:28" x14ac:dyDescent="0.25">
      <c r="A500" s="2">
        <v>84001</v>
      </c>
      <c r="B500" s="2">
        <v>103021903</v>
      </c>
      <c r="C500" s="2" t="s">
        <v>1397</v>
      </c>
      <c r="D500" s="2">
        <v>2019</v>
      </c>
      <c r="E500" s="2" t="s">
        <v>662</v>
      </c>
      <c r="F500" s="2">
        <v>84</v>
      </c>
      <c r="G500" s="2">
        <v>1</v>
      </c>
      <c r="H500" s="2">
        <v>7531081.5</v>
      </c>
      <c r="K500" s="2">
        <v>1146287.07</v>
      </c>
      <c r="N500" s="2">
        <v>220599</v>
      </c>
      <c r="T500" s="2">
        <v>8897968</v>
      </c>
      <c r="W500" s="2">
        <v>11733856.23</v>
      </c>
      <c r="X500" s="2">
        <v>75.831573486328125</v>
      </c>
      <c r="Y500" s="2">
        <v>16557029.51</v>
      </c>
      <c r="Z500" s="2">
        <v>53.741329193115234</v>
      </c>
    </row>
    <row r="501" spans="1:28" x14ac:dyDescent="0.25">
      <c r="A501" s="2">
        <v>84002</v>
      </c>
      <c r="B501" s="2">
        <v>103021903</v>
      </c>
      <c r="C501" s="2" t="s">
        <v>1397</v>
      </c>
      <c r="D501" s="2">
        <v>2020</v>
      </c>
      <c r="E501" s="2" t="s">
        <v>662</v>
      </c>
      <c r="F501" s="2">
        <v>84</v>
      </c>
      <c r="G501" s="2">
        <v>2</v>
      </c>
      <c r="H501" s="2">
        <v>7803671.5</v>
      </c>
      <c r="I501" s="2">
        <v>272590</v>
      </c>
      <c r="J501" s="2">
        <v>3.6195333003997803</v>
      </c>
      <c r="K501" s="2">
        <v>1215288</v>
      </c>
      <c r="L501" s="2">
        <v>69000.9296875</v>
      </c>
      <c r="M501" s="2">
        <v>6.0195155143737793</v>
      </c>
      <c r="N501" s="2">
        <v>220599</v>
      </c>
      <c r="O501" s="2">
        <v>0</v>
      </c>
      <c r="P501" s="2">
        <v>0</v>
      </c>
      <c r="T501" s="2">
        <v>9239559</v>
      </c>
      <c r="U501" s="2">
        <v>341591</v>
      </c>
      <c r="V501" s="2">
        <v>3.838977575302124</v>
      </c>
      <c r="W501" s="2">
        <v>12213630.15</v>
      </c>
      <c r="X501" s="2">
        <v>75.649574279785156</v>
      </c>
      <c r="Y501" s="2">
        <v>16647060.91</v>
      </c>
      <c r="Z501" s="2">
        <v>55.502643585205078</v>
      </c>
    </row>
    <row r="502" spans="1:28" x14ac:dyDescent="0.25">
      <c r="A502" s="2">
        <v>84003</v>
      </c>
      <c r="B502" s="2">
        <v>103021903</v>
      </c>
      <c r="C502" s="2" t="s">
        <v>1397</v>
      </c>
      <c r="D502" s="2">
        <v>2021</v>
      </c>
      <c r="E502" s="2" t="s">
        <v>662</v>
      </c>
      <c r="F502" s="2">
        <v>84</v>
      </c>
      <c r="G502" s="2">
        <v>3</v>
      </c>
      <c r="H502" s="2">
        <v>7803661.5</v>
      </c>
      <c r="I502" s="2">
        <v>-10</v>
      </c>
      <c r="J502" s="2">
        <v>-1.2814480578526855E-4</v>
      </c>
      <c r="K502" s="2">
        <v>1215229.8700000001</v>
      </c>
      <c r="L502" s="2">
        <v>-58.130001068115234</v>
      </c>
      <c r="M502" s="2">
        <v>-4.7832285054028034E-3</v>
      </c>
      <c r="N502" s="2">
        <v>220599</v>
      </c>
      <c r="O502" s="2">
        <v>0</v>
      </c>
      <c r="P502" s="2">
        <v>0</v>
      </c>
      <c r="T502" s="2">
        <v>9239490</v>
      </c>
      <c r="U502" s="2">
        <v>-69</v>
      </c>
      <c r="V502" s="2">
        <v>-7.4678886448964477E-4</v>
      </c>
      <c r="W502" s="2">
        <v>12112816.75</v>
      </c>
      <c r="X502" s="2">
        <v>76.27862548828125</v>
      </c>
      <c r="Y502" s="2">
        <v>17666154.210000001</v>
      </c>
      <c r="Z502" s="2">
        <v>52.300518035888672</v>
      </c>
    </row>
    <row r="503" spans="1:28" x14ac:dyDescent="0.25">
      <c r="A503" s="2">
        <v>84004</v>
      </c>
      <c r="B503" s="2">
        <v>103021903</v>
      </c>
      <c r="C503" s="2" t="s">
        <v>1397</v>
      </c>
      <c r="D503" s="2">
        <v>2022</v>
      </c>
      <c r="E503" s="2" t="s">
        <v>662</v>
      </c>
      <c r="F503" s="2">
        <v>84</v>
      </c>
      <c r="G503" s="2">
        <v>4</v>
      </c>
      <c r="H503" s="2">
        <v>8038559</v>
      </c>
      <c r="I503" s="2">
        <v>234897.5</v>
      </c>
      <c r="J503" s="2">
        <v>3.0100934505462646</v>
      </c>
      <c r="K503" s="2">
        <v>1202157.52</v>
      </c>
      <c r="L503" s="2">
        <v>-13072.349609375</v>
      </c>
      <c r="M503" s="2">
        <v>-1.0757100582122803</v>
      </c>
      <c r="N503" s="2">
        <v>220599</v>
      </c>
      <c r="O503" s="2">
        <v>0</v>
      </c>
      <c r="P503" s="2">
        <v>0</v>
      </c>
      <c r="T503" s="2">
        <v>9461316</v>
      </c>
      <c r="U503" s="2">
        <v>221826</v>
      </c>
      <c r="V503" s="2">
        <v>2.4008467197418213</v>
      </c>
      <c r="W503" s="2">
        <v>12575051.540000001</v>
      </c>
      <c r="X503" s="2">
        <v>75.238784790039063</v>
      </c>
      <c r="Y503" s="2">
        <v>19699841.599999998</v>
      </c>
      <c r="Z503" s="2">
        <v>48.027370452880859</v>
      </c>
    </row>
    <row r="504" spans="1:28" x14ac:dyDescent="0.25">
      <c r="A504" s="2">
        <v>84005</v>
      </c>
      <c r="B504" s="2">
        <v>103021903</v>
      </c>
      <c r="C504" s="2" t="s">
        <v>1397</v>
      </c>
      <c r="D504" s="2">
        <v>2023</v>
      </c>
      <c r="E504" s="2" t="s">
        <v>662</v>
      </c>
      <c r="F504" s="2">
        <v>84</v>
      </c>
      <c r="G504" s="2">
        <v>5</v>
      </c>
      <c r="H504" s="2">
        <v>9185283.3599999994</v>
      </c>
      <c r="I504" s="2">
        <v>1146724.375</v>
      </c>
      <c r="J504" s="2">
        <v>14.265297889709473</v>
      </c>
      <c r="K504" s="2">
        <v>1391167.84</v>
      </c>
      <c r="L504" s="2">
        <v>189010.3125</v>
      </c>
      <c r="M504" s="2">
        <v>15.722591400146484</v>
      </c>
      <c r="N504" s="2">
        <v>220599</v>
      </c>
      <c r="O504" s="2">
        <v>0</v>
      </c>
      <c r="P504" s="2">
        <v>0</v>
      </c>
      <c r="T504" s="2">
        <v>10797050</v>
      </c>
      <c r="U504" s="2">
        <v>1335734</v>
      </c>
      <c r="V504" s="2">
        <v>14.11784553527832</v>
      </c>
      <c r="X504" s="2">
        <v>88.893035888671875</v>
      </c>
      <c r="Z504" s="2">
        <v>56.13604736328125</v>
      </c>
      <c r="AA504" s="2">
        <v>19233720</v>
      </c>
      <c r="AB504" s="2">
        <v>12146115</v>
      </c>
    </row>
    <row r="505" spans="1:28" x14ac:dyDescent="0.25">
      <c r="A505" s="2">
        <v>84006</v>
      </c>
      <c r="B505" s="2">
        <v>103021903</v>
      </c>
      <c r="C505" s="2" t="s">
        <v>1397</v>
      </c>
      <c r="D505" s="2">
        <v>2024</v>
      </c>
      <c r="E505" s="2" t="s">
        <v>662</v>
      </c>
      <c r="F505" s="2">
        <v>84</v>
      </c>
      <c r="G505" s="2">
        <v>6</v>
      </c>
      <c r="H505" s="2">
        <v>9869060</v>
      </c>
      <c r="I505" s="2">
        <v>683776.625</v>
      </c>
      <c r="J505" s="2">
        <v>7.4442629814147949</v>
      </c>
      <c r="K505" s="2">
        <v>1435534</v>
      </c>
      <c r="L505" s="2">
        <v>44366.16015625</v>
      </c>
      <c r="M505" s="2">
        <v>3.1891305446624756</v>
      </c>
      <c r="N505" s="2">
        <v>220599</v>
      </c>
      <c r="O505" s="2">
        <v>0</v>
      </c>
      <c r="P505" s="2">
        <v>0</v>
      </c>
      <c r="T505" s="2">
        <v>11525193</v>
      </c>
      <c r="U505" s="2">
        <v>728143</v>
      </c>
      <c r="V505" s="2">
        <v>6.7439069747924805</v>
      </c>
      <c r="X505" s="2">
        <v>86.090858459472656</v>
      </c>
      <c r="Z505" s="2">
        <v>57.019134521484375</v>
      </c>
      <c r="AA505" s="2">
        <v>20212851</v>
      </c>
      <c r="AB505" s="2">
        <v>13387244</v>
      </c>
    </row>
    <row r="506" spans="1:28" x14ac:dyDescent="0.25">
      <c r="A506" s="2">
        <v>85001</v>
      </c>
      <c r="B506" s="2">
        <v>106161203</v>
      </c>
      <c r="C506" s="2" t="s">
        <v>1398</v>
      </c>
      <c r="D506" s="2">
        <v>2019</v>
      </c>
      <c r="E506" s="2" t="s">
        <v>662</v>
      </c>
      <c r="F506" s="2">
        <v>85</v>
      </c>
      <c r="G506" s="2">
        <v>1</v>
      </c>
      <c r="H506" s="2">
        <v>3066104</v>
      </c>
      <c r="K506" s="2">
        <v>506089.68</v>
      </c>
      <c r="N506" s="2">
        <v>99414</v>
      </c>
      <c r="T506" s="2">
        <v>3671607.75</v>
      </c>
      <c r="W506" s="2">
        <v>7035217.3200000022</v>
      </c>
      <c r="X506" s="2">
        <v>52.188972473144531</v>
      </c>
      <c r="Y506" s="2">
        <v>16196809.190000001</v>
      </c>
      <c r="Z506" s="2">
        <v>22.668710708618164</v>
      </c>
    </row>
    <row r="507" spans="1:28" x14ac:dyDescent="0.25">
      <c r="A507" s="2">
        <v>85002</v>
      </c>
      <c r="B507" s="2">
        <v>106161203</v>
      </c>
      <c r="C507" s="2" t="s">
        <v>1398</v>
      </c>
      <c r="D507" s="2">
        <v>2020</v>
      </c>
      <c r="E507" s="2" t="s">
        <v>662</v>
      </c>
      <c r="F507" s="2">
        <v>85</v>
      </c>
      <c r="G507" s="2">
        <v>2</v>
      </c>
      <c r="H507" s="2">
        <v>3129316.5</v>
      </c>
      <c r="I507" s="2">
        <v>63212.5</v>
      </c>
      <c r="J507" s="2">
        <v>2.0616555213928223</v>
      </c>
      <c r="K507" s="2">
        <v>524282.09</v>
      </c>
      <c r="L507" s="2">
        <v>18192.41015625</v>
      </c>
      <c r="M507" s="2">
        <v>3.594700813293457</v>
      </c>
      <c r="N507" s="2">
        <v>99414</v>
      </c>
      <c r="O507" s="2">
        <v>0</v>
      </c>
      <c r="P507" s="2">
        <v>0</v>
      </c>
      <c r="T507" s="2">
        <v>3753012.5</v>
      </c>
      <c r="U507" s="2">
        <v>81404.75</v>
      </c>
      <c r="V507" s="2">
        <v>2.21714186668396</v>
      </c>
      <c r="W507" s="2">
        <v>7664575.3499999996</v>
      </c>
      <c r="X507" s="2">
        <v>48.965694427490234</v>
      </c>
      <c r="Y507" s="2">
        <v>16520884.459999999</v>
      </c>
      <c r="Z507" s="2">
        <v>22.716777801513672</v>
      </c>
    </row>
    <row r="508" spans="1:28" x14ac:dyDescent="0.25">
      <c r="A508" s="2">
        <v>85003</v>
      </c>
      <c r="B508" s="2">
        <v>106161203</v>
      </c>
      <c r="C508" s="2" t="s">
        <v>1398</v>
      </c>
      <c r="D508" s="2">
        <v>2021</v>
      </c>
      <c r="E508" s="2" t="s">
        <v>662</v>
      </c>
      <c r="F508" s="2">
        <v>85</v>
      </c>
      <c r="G508" s="2">
        <v>3</v>
      </c>
      <c r="H508" s="2">
        <v>3129311.5</v>
      </c>
      <c r="I508" s="2">
        <v>-5</v>
      </c>
      <c r="J508" s="2">
        <v>-1.5977930161170661E-4</v>
      </c>
      <c r="K508" s="2">
        <v>524255.05</v>
      </c>
      <c r="L508" s="2">
        <v>-27.040000915527344</v>
      </c>
      <c r="M508" s="2">
        <v>-5.1575289107859135E-3</v>
      </c>
      <c r="N508" s="2">
        <v>99414</v>
      </c>
      <c r="O508" s="2">
        <v>0</v>
      </c>
      <c r="P508" s="2">
        <v>0</v>
      </c>
      <c r="T508" s="2">
        <v>3752980.5</v>
      </c>
      <c r="U508" s="2">
        <v>-32</v>
      </c>
      <c r="V508" s="2">
        <v>-8.5264834342524409E-4</v>
      </c>
      <c r="W508" s="2">
        <v>6067841.1200000001</v>
      </c>
      <c r="X508" s="2">
        <v>61.850341796875</v>
      </c>
      <c r="Y508" s="2">
        <v>15384517.140000001</v>
      </c>
      <c r="Z508" s="2">
        <v>24.394529342651367</v>
      </c>
    </row>
    <row r="509" spans="1:28" x14ac:dyDescent="0.25">
      <c r="A509" s="2">
        <v>85004</v>
      </c>
      <c r="B509" s="2">
        <v>106161203</v>
      </c>
      <c r="C509" s="2" t="s">
        <v>1398</v>
      </c>
      <c r="D509" s="2">
        <v>2022</v>
      </c>
      <c r="E509" s="2" t="s">
        <v>662</v>
      </c>
      <c r="F509" s="2">
        <v>85</v>
      </c>
      <c r="G509" s="2">
        <v>4</v>
      </c>
      <c r="H509" s="2">
        <v>3297378.75</v>
      </c>
      <c r="I509" s="2">
        <v>168067.25</v>
      </c>
      <c r="J509" s="2">
        <v>5.3707423210144043</v>
      </c>
      <c r="K509" s="2">
        <v>564912.02</v>
      </c>
      <c r="L509" s="2">
        <v>40656.96875</v>
      </c>
      <c r="M509" s="2">
        <v>7.7551889419555664</v>
      </c>
      <c r="N509" s="2">
        <v>99414</v>
      </c>
      <c r="O509" s="2">
        <v>0</v>
      </c>
      <c r="P509" s="2">
        <v>0</v>
      </c>
      <c r="T509" s="2">
        <v>3961704.75</v>
      </c>
      <c r="U509" s="2">
        <v>208724.25</v>
      </c>
      <c r="V509" s="2">
        <v>5.5615596771240234</v>
      </c>
      <c r="W509" s="2">
        <v>7358627.620000001</v>
      </c>
      <c r="X509" s="2">
        <v>53.837547302246094</v>
      </c>
      <c r="Y509" s="2">
        <v>17243473.580000002</v>
      </c>
      <c r="Z509" s="2">
        <v>22.97509765625</v>
      </c>
    </row>
    <row r="510" spans="1:28" x14ac:dyDescent="0.25">
      <c r="A510" s="2">
        <v>85005</v>
      </c>
      <c r="B510" s="2">
        <v>106161203</v>
      </c>
      <c r="C510" s="2" t="s">
        <v>1398</v>
      </c>
      <c r="D510" s="2">
        <v>2023</v>
      </c>
      <c r="E510" s="2" t="s">
        <v>662</v>
      </c>
      <c r="F510" s="2">
        <v>85</v>
      </c>
      <c r="G510" s="2">
        <v>5</v>
      </c>
      <c r="H510" s="2">
        <v>3673537.47</v>
      </c>
      <c r="I510" s="2">
        <v>376158.71875</v>
      </c>
      <c r="J510" s="2">
        <v>11.407810211181641</v>
      </c>
      <c r="K510" s="2">
        <v>611961.66</v>
      </c>
      <c r="L510" s="2">
        <v>47049.640625</v>
      </c>
      <c r="M510" s="2">
        <v>8.3286666870117188</v>
      </c>
      <c r="N510" s="2">
        <v>99414</v>
      </c>
      <c r="O510" s="2">
        <v>0</v>
      </c>
      <c r="P510" s="2">
        <v>0</v>
      </c>
      <c r="T510" s="2">
        <v>4384913</v>
      </c>
      <c r="U510" s="2">
        <v>423208.25</v>
      </c>
      <c r="V510" s="2">
        <v>10.682477951049805</v>
      </c>
      <c r="X510" s="2">
        <v>75.278060913085938</v>
      </c>
      <c r="Z510" s="2">
        <v>26.683059692382813</v>
      </c>
      <c r="AA510" s="2">
        <v>16433322</v>
      </c>
      <c r="AB510" s="2">
        <v>5824955</v>
      </c>
    </row>
    <row r="511" spans="1:28" x14ac:dyDescent="0.25">
      <c r="A511" s="2">
        <v>85006</v>
      </c>
      <c r="B511" s="2">
        <v>106161203</v>
      </c>
      <c r="C511" s="2" t="s">
        <v>1398</v>
      </c>
      <c r="D511" s="2">
        <v>2024</v>
      </c>
      <c r="E511" s="2" t="s">
        <v>662</v>
      </c>
      <c r="F511" s="2">
        <v>85</v>
      </c>
      <c r="G511" s="2">
        <v>6</v>
      </c>
      <c r="H511" s="2">
        <v>3953564</v>
      </c>
      <c r="I511" s="2">
        <v>280026.53125</v>
      </c>
      <c r="J511" s="2">
        <v>7.6228032112121582</v>
      </c>
      <c r="K511" s="2">
        <v>667783</v>
      </c>
      <c r="L511" s="2">
        <v>55821.33984375</v>
      </c>
      <c r="M511" s="2">
        <v>9.1217050552368164</v>
      </c>
      <c r="N511" s="2">
        <v>99414</v>
      </c>
      <c r="O511" s="2">
        <v>0</v>
      </c>
      <c r="P511" s="2">
        <v>0</v>
      </c>
      <c r="T511" s="2">
        <v>4720761</v>
      </c>
      <c r="U511" s="2">
        <v>335848</v>
      </c>
      <c r="V511" s="2">
        <v>7.6591715812683105</v>
      </c>
      <c r="X511" s="2">
        <v>70.16314697265625</v>
      </c>
      <c r="Z511" s="2">
        <v>29.600688934326172</v>
      </c>
      <c r="AA511" s="2">
        <v>15948146</v>
      </c>
      <c r="AB511" s="2">
        <v>6728263</v>
      </c>
    </row>
    <row r="512" spans="1:28" x14ac:dyDescent="0.25">
      <c r="A512" s="2">
        <v>86001</v>
      </c>
      <c r="B512" s="2">
        <v>106161703</v>
      </c>
      <c r="C512" s="2" t="s">
        <v>1399</v>
      </c>
      <c r="D512" s="2">
        <v>2019</v>
      </c>
      <c r="E512" s="2" t="s">
        <v>662</v>
      </c>
      <c r="F512" s="2">
        <v>86</v>
      </c>
      <c r="G512" s="2">
        <v>1</v>
      </c>
      <c r="H512" s="2">
        <v>5314571</v>
      </c>
      <c r="K512" s="2">
        <v>678662.35</v>
      </c>
      <c r="N512" s="2">
        <v>158575</v>
      </c>
      <c r="Q512" s="2">
        <v>23339.33</v>
      </c>
      <c r="T512" s="2">
        <v>6175148</v>
      </c>
      <c r="W512" s="2">
        <v>9056022.4699999988</v>
      </c>
      <c r="X512" s="2">
        <v>68.188301086425781</v>
      </c>
      <c r="Y512" s="2">
        <v>14905182.979999999</v>
      </c>
      <c r="Z512" s="2">
        <v>41.429534912109375</v>
      </c>
    </row>
    <row r="513" spans="1:28" x14ac:dyDescent="0.25">
      <c r="A513" s="2">
        <v>86002</v>
      </c>
      <c r="B513" s="2">
        <v>106161703</v>
      </c>
      <c r="C513" s="2" t="s">
        <v>1399</v>
      </c>
      <c r="D513" s="2">
        <v>2020</v>
      </c>
      <c r="E513" s="2" t="s">
        <v>662</v>
      </c>
      <c r="F513" s="2">
        <v>86</v>
      </c>
      <c r="G513" s="2">
        <v>2</v>
      </c>
      <c r="H513" s="2">
        <v>5264758</v>
      </c>
      <c r="I513" s="2">
        <v>-49813</v>
      </c>
      <c r="J513" s="2">
        <v>-0.93729108572006226</v>
      </c>
      <c r="K513" s="2">
        <v>688701.05</v>
      </c>
      <c r="L513" s="2">
        <v>10038.7001953125</v>
      </c>
      <c r="M513" s="2">
        <v>1.4791891574859619</v>
      </c>
      <c r="N513" s="2">
        <v>158575</v>
      </c>
      <c r="O513" s="2">
        <v>0</v>
      </c>
      <c r="P513" s="2">
        <v>0</v>
      </c>
      <c r="Q513" s="2">
        <v>53896.49</v>
      </c>
      <c r="R513" s="2">
        <v>30557.16015625</v>
      </c>
      <c r="S513" s="2">
        <v>130.92561340332031</v>
      </c>
      <c r="T513" s="2">
        <v>6165930.5</v>
      </c>
      <c r="U513" s="2">
        <v>-9217.5</v>
      </c>
      <c r="V513" s="2">
        <v>-0.14926767349243164</v>
      </c>
      <c r="W513" s="2">
        <v>9045613.1300000008</v>
      </c>
      <c r="X513" s="2">
        <v>68.164871215820313</v>
      </c>
      <c r="Y513" s="2">
        <v>15133846.200000001</v>
      </c>
      <c r="Z513" s="2">
        <v>40.742652893066406</v>
      </c>
    </row>
    <row r="514" spans="1:28" x14ac:dyDescent="0.25">
      <c r="A514" s="2">
        <v>86003</v>
      </c>
      <c r="B514" s="2">
        <v>106161703</v>
      </c>
      <c r="C514" s="2" t="s">
        <v>1399</v>
      </c>
      <c r="D514" s="2">
        <v>2021</v>
      </c>
      <c r="E514" s="2" t="s">
        <v>662</v>
      </c>
      <c r="F514" s="2">
        <v>86</v>
      </c>
      <c r="G514" s="2">
        <v>3</v>
      </c>
      <c r="H514" s="2">
        <v>5264754.5</v>
      </c>
      <c r="I514" s="2">
        <v>-3.5</v>
      </c>
      <c r="J514" s="2">
        <v>-6.6479791712481529E-5</v>
      </c>
      <c r="K514" s="2">
        <v>688675.47</v>
      </c>
      <c r="L514" s="2">
        <v>-25.579999923706055</v>
      </c>
      <c r="M514" s="2">
        <v>-3.7142385262995958E-3</v>
      </c>
      <c r="N514" s="2">
        <v>158575</v>
      </c>
      <c r="O514" s="2">
        <v>0</v>
      </c>
      <c r="P514" s="2">
        <v>0</v>
      </c>
      <c r="Q514" s="2">
        <v>58309</v>
      </c>
      <c r="R514" s="2">
        <v>4412.509765625</v>
      </c>
      <c r="S514" s="2">
        <v>8.1870079040527344</v>
      </c>
      <c r="T514" s="2">
        <v>6170314</v>
      </c>
      <c r="U514" s="2">
        <v>4383.5</v>
      </c>
      <c r="V514" s="2">
        <v>7.1092270314693451E-2</v>
      </c>
      <c r="W514" s="2">
        <v>8906955.9500000011</v>
      </c>
      <c r="X514" s="2">
        <v>69.275230407714844</v>
      </c>
      <c r="Y514" s="2">
        <v>16667342.640000001</v>
      </c>
      <c r="Z514" s="2">
        <v>37.020381927490234</v>
      </c>
    </row>
    <row r="515" spans="1:28" x14ac:dyDescent="0.25">
      <c r="A515" s="2">
        <v>86004</v>
      </c>
      <c r="B515" s="2">
        <v>106161703</v>
      </c>
      <c r="C515" s="2" t="s">
        <v>1399</v>
      </c>
      <c r="D515" s="2">
        <v>2022</v>
      </c>
      <c r="E515" s="2" t="s">
        <v>662</v>
      </c>
      <c r="F515" s="2">
        <v>86</v>
      </c>
      <c r="G515" s="2">
        <v>4</v>
      </c>
      <c r="H515" s="2">
        <v>5280185.5</v>
      </c>
      <c r="I515" s="2">
        <v>15431</v>
      </c>
      <c r="J515" s="2">
        <v>0.29310008883476257</v>
      </c>
      <c r="K515" s="2">
        <v>723560.68</v>
      </c>
      <c r="L515" s="2">
        <v>34885.2109375</v>
      </c>
      <c r="M515" s="2">
        <v>5.0655512809753418</v>
      </c>
      <c r="N515" s="2">
        <v>158575</v>
      </c>
      <c r="O515" s="2">
        <v>0</v>
      </c>
      <c r="P515" s="2">
        <v>0</v>
      </c>
      <c r="Q515" s="2">
        <v>47876</v>
      </c>
      <c r="R515" s="2">
        <v>-10433</v>
      </c>
      <c r="S515" s="2">
        <v>-17.892606735229492</v>
      </c>
      <c r="T515" s="2">
        <v>6210197</v>
      </c>
      <c r="U515" s="2">
        <v>39883</v>
      </c>
      <c r="V515" s="2">
        <v>0.64636904001235962</v>
      </c>
      <c r="W515" s="2">
        <v>9255611.0899999999</v>
      </c>
      <c r="X515" s="2">
        <v>67.096565246582031</v>
      </c>
      <c r="Y515" s="2">
        <v>23060532.350000001</v>
      </c>
      <c r="Z515" s="2">
        <v>26.929981231689453</v>
      </c>
    </row>
    <row r="516" spans="1:28" x14ac:dyDescent="0.25">
      <c r="A516" s="2">
        <v>86005</v>
      </c>
      <c r="B516" s="2">
        <v>106161703</v>
      </c>
      <c r="C516" s="2" t="s">
        <v>1399</v>
      </c>
      <c r="D516" s="2">
        <v>2023</v>
      </c>
      <c r="E516" s="2" t="s">
        <v>662</v>
      </c>
      <c r="F516" s="2">
        <v>86</v>
      </c>
      <c r="G516" s="2">
        <v>5</v>
      </c>
      <c r="H516" s="2">
        <v>5580741.2300000004</v>
      </c>
      <c r="I516" s="2">
        <v>300555.71875</v>
      </c>
      <c r="J516" s="2">
        <v>5.692143440246582</v>
      </c>
      <c r="K516" s="2">
        <v>767489.91</v>
      </c>
      <c r="L516" s="2">
        <v>43929.23046875</v>
      </c>
      <c r="M516" s="2">
        <v>6.0712571144104004</v>
      </c>
      <c r="N516" s="2">
        <v>158575</v>
      </c>
      <c r="O516" s="2">
        <v>0</v>
      </c>
      <c r="P516" s="2">
        <v>0</v>
      </c>
      <c r="Q516" s="2">
        <v>52490</v>
      </c>
      <c r="R516" s="2">
        <v>4614</v>
      </c>
      <c r="S516" s="2">
        <v>9.6373968124389648</v>
      </c>
      <c r="T516" s="2">
        <v>6559296</v>
      </c>
      <c r="U516" s="2">
        <v>349099</v>
      </c>
      <c r="V516" s="2">
        <v>5.6213836669921875</v>
      </c>
      <c r="X516" s="2">
        <v>71.094818115234375</v>
      </c>
      <c r="Z516" s="2">
        <v>42.683517456054688</v>
      </c>
      <c r="AA516" s="2">
        <v>15367281</v>
      </c>
      <c r="AB516" s="2">
        <v>9226124</v>
      </c>
    </row>
    <row r="517" spans="1:28" x14ac:dyDescent="0.25">
      <c r="A517" s="2">
        <v>86006</v>
      </c>
      <c r="B517" s="2">
        <v>106161703</v>
      </c>
      <c r="C517" s="2" t="s">
        <v>1399</v>
      </c>
      <c r="D517" s="2">
        <v>2024</v>
      </c>
      <c r="E517" s="2" t="s">
        <v>662</v>
      </c>
      <c r="F517" s="2">
        <v>86</v>
      </c>
      <c r="G517" s="2">
        <v>6</v>
      </c>
      <c r="H517" s="2">
        <v>5849477</v>
      </c>
      <c r="I517" s="2">
        <v>268735.78125</v>
      </c>
      <c r="J517" s="2">
        <v>4.8154134750366211</v>
      </c>
      <c r="K517" s="2">
        <v>812638</v>
      </c>
      <c r="L517" s="2">
        <v>45148.08984375</v>
      </c>
      <c r="M517" s="2">
        <v>5.8825645446777344</v>
      </c>
      <c r="N517" s="2">
        <v>158575</v>
      </c>
      <c r="O517" s="2">
        <v>0</v>
      </c>
      <c r="P517" s="2">
        <v>0</v>
      </c>
      <c r="Q517" s="2">
        <v>81818</v>
      </c>
      <c r="R517" s="2">
        <v>29328</v>
      </c>
      <c r="S517" s="2">
        <v>55.873500823974609</v>
      </c>
      <c r="T517" s="2">
        <v>6902508</v>
      </c>
      <c r="U517" s="2">
        <v>343212</v>
      </c>
      <c r="V517" s="2">
        <v>5.2324519157409668</v>
      </c>
      <c r="X517" s="2">
        <v>67.979728698730469</v>
      </c>
      <c r="Z517" s="2">
        <v>42.364936828613281</v>
      </c>
      <c r="AA517" s="2">
        <v>16292974</v>
      </c>
      <c r="AB517" s="2">
        <v>10153774</v>
      </c>
    </row>
    <row r="518" spans="1:28" x14ac:dyDescent="0.25">
      <c r="A518" s="2">
        <v>87001</v>
      </c>
      <c r="B518" s="2">
        <v>108071504</v>
      </c>
      <c r="C518" s="2" t="s">
        <v>1400</v>
      </c>
      <c r="D518" s="2">
        <v>2019</v>
      </c>
      <c r="E518" s="2" t="s">
        <v>662</v>
      </c>
      <c r="F518" s="2">
        <v>87</v>
      </c>
      <c r="G518" s="2">
        <v>1</v>
      </c>
      <c r="H518" s="2">
        <v>5464665.5</v>
      </c>
      <c r="K518" s="2">
        <v>595606.94999999995</v>
      </c>
      <c r="N518" s="2">
        <v>173060</v>
      </c>
      <c r="T518" s="2">
        <v>6233332.5</v>
      </c>
      <c r="W518" s="2">
        <v>8648468.4199999999</v>
      </c>
      <c r="X518" s="2">
        <v>72.074409484863281</v>
      </c>
      <c r="Y518" s="2">
        <v>12644512.32</v>
      </c>
      <c r="Z518" s="2">
        <v>49.296741485595703</v>
      </c>
    </row>
    <row r="519" spans="1:28" x14ac:dyDescent="0.25">
      <c r="A519" s="2">
        <v>87002</v>
      </c>
      <c r="B519" s="2">
        <v>108071504</v>
      </c>
      <c r="C519" s="2" t="s">
        <v>1400</v>
      </c>
      <c r="D519" s="2">
        <v>2020</v>
      </c>
      <c r="E519" s="2" t="s">
        <v>662</v>
      </c>
      <c r="F519" s="2">
        <v>87</v>
      </c>
      <c r="G519" s="2">
        <v>2</v>
      </c>
      <c r="H519" s="2">
        <v>5545665.5</v>
      </c>
      <c r="I519" s="2">
        <v>81000</v>
      </c>
      <c r="J519" s="2">
        <v>1.4822499752044678</v>
      </c>
      <c r="K519" s="2">
        <v>617499.06999999995</v>
      </c>
      <c r="L519" s="2">
        <v>21892.119140625</v>
      </c>
      <c r="M519" s="2">
        <v>3.6755983829498291</v>
      </c>
      <c r="N519" s="2">
        <v>173060</v>
      </c>
      <c r="O519" s="2">
        <v>0</v>
      </c>
      <c r="P519" s="2">
        <v>0</v>
      </c>
      <c r="T519" s="2">
        <v>6336224.5</v>
      </c>
      <c r="U519" s="2">
        <v>102892</v>
      </c>
      <c r="V519" s="2">
        <v>1.6506739854812622</v>
      </c>
      <c r="W519" s="2">
        <v>8786387.9100000001</v>
      </c>
      <c r="X519" s="2">
        <v>72.114097595214844</v>
      </c>
      <c r="Y519" s="2">
        <v>13088518.1</v>
      </c>
      <c r="Z519" s="2">
        <v>48.410556793212891</v>
      </c>
    </row>
    <row r="520" spans="1:28" x14ac:dyDescent="0.25">
      <c r="A520" s="2">
        <v>87003</v>
      </c>
      <c r="B520" s="2">
        <v>108071504</v>
      </c>
      <c r="C520" s="2" t="s">
        <v>1400</v>
      </c>
      <c r="D520" s="2">
        <v>2021</v>
      </c>
      <c r="E520" s="2" t="s">
        <v>662</v>
      </c>
      <c r="F520" s="2">
        <v>87</v>
      </c>
      <c r="G520" s="2">
        <v>3</v>
      </c>
      <c r="H520" s="2">
        <v>5545660.5</v>
      </c>
      <c r="I520" s="2">
        <v>-5</v>
      </c>
      <c r="J520" s="2">
        <v>-9.0160501713398844E-5</v>
      </c>
      <c r="K520" s="2">
        <v>617477.57999999996</v>
      </c>
      <c r="L520" s="2">
        <v>-21.489999771118164</v>
      </c>
      <c r="M520" s="2">
        <v>-3.4801671281456947E-3</v>
      </c>
      <c r="N520" s="2">
        <v>173060</v>
      </c>
      <c r="O520" s="2">
        <v>0</v>
      </c>
      <c r="P520" s="2">
        <v>0</v>
      </c>
      <c r="T520" s="2">
        <v>6336198</v>
      </c>
      <c r="U520" s="2">
        <v>-26.5</v>
      </c>
      <c r="V520" s="2">
        <v>-4.1823013452813029E-4</v>
      </c>
      <c r="W520" s="2">
        <v>8874681.2100000009</v>
      </c>
      <c r="X520" s="2">
        <v>71.396347045898438</v>
      </c>
      <c r="Y520" s="2">
        <v>12940262.870000001</v>
      </c>
      <c r="Z520" s="2">
        <v>48.964984893798828</v>
      </c>
    </row>
    <row r="521" spans="1:28" x14ac:dyDescent="0.25">
      <c r="A521" s="2">
        <v>87004</v>
      </c>
      <c r="B521" s="2">
        <v>108071504</v>
      </c>
      <c r="C521" s="2" t="s">
        <v>1400</v>
      </c>
      <c r="D521" s="2">
        <v>2022</v>
      </c>
      <c r="E521" s="2" t="s">
        <v>662</v>
      </c>
      <c r="F521" s="2">
        <v>87</v>
      </c>
      <c r="G521" s="2">
        <v>4</v>
      </c>
      <c r="H521" s="2">
        <v>5661518</v>
      </c>
      <c r="I521" s="2">
        <v>115857.5</v>
      </c>
      <c r="J521" s="2">
        <v>2.089155912399292</v>
      </c>
      <c r="K521" s="2">
        <v>633006.61</v>
      </c>
      <c r="L521" s="2">
        <v>15529.0302734375</v>
      </c>
      <c r="M521" s="2">
        <v>2.5149140357971191</v>
      </c>
      <c r="N521" s="2">
        <v>173060</v>
      </c>
      <c r="O521" s="2">
        <v>0</v>
      </c>
      <c r="P521" s="2">
        <v>0</v>
      </c>
      <c r="T521" s="2">
        <v>6467584.5</v>
      </c>
      <c r="U521" s="2">
        <v>131386.5</v>
      </c>
      <c r="V521" s="2">
        <v>2.0735857486724854</v>
      </c>
      <c r="W521" s="2">
        <v>8908231.3800000027</v>
      </c>
      <c r="X521" s="2">
        <v>72.602340698242188</v>
      </c>
      <c r="Y521" s="2">
        <v>14628931.280000003</v>
      </c>
      <c r="Z521" s="2">
        <v>44.210914611816406</v>
      </c>
    </row>
    <row r="522" spans="1:28" x14ac:dyDescent="0.25">
      <c r="A522" s="2">
        <v>87005</v>
      </c>
      <c r="B522" s="2">
        <v>108071504</v>
      </c>
      <c r="C522" s="2" t="s">
        <v>1400</v>
      </c>
      <c r="D522" s="2">
        <v>2023</v>
      </c>
      <c r="E522" s="2" t="s">
        <v>662</v>
      </c>
      <c r="F522" s="2">
        <v>87</v>
      </c>
      <c r="G522" s="2">
        <v>5</v>
      </c>
      <c r="H522" s="2">
        <v>6134308.5099999998</v>
      </c>
      <c r="I522" s="2">
        <v>472790.5</v>
      </c>
      <c r="J522" s="2">
        <v>8.3509492874145508</v>
      </c>
      <c r="K522" s="2">
        <v>665750.42000000004</v>
      </c>
      <c r="L522" s="2">
        <v>32743.810546875</v>
      </c>
      <c r="M522" s="2">
        <v>5.1727437973022461</v>
      </c>
      <c r="N522" s="2">
        <v>173060</v>
      </c>
      <c r="O522" s="2">
        <v>0</v>
      </c>
      <c r="P522" s="2">
        <v>0</v>
      </c>
      <c r="T522" s="2">
        <v>6973119</v>
      </c>
      <c r="U522" s="2">
        <v>505534.5</v>
      </c>
      <c r="V522" s="2">
        <v>7.816434383392334</v>
      </c>
      <c r="X522" s="2">
        <v>71.609199523925781</v>
      </c>
      <c r="Z522" s="2">
        <v>47.095146179199219</v>
      </c>
      <c r="AA522" s="2">
        <v>14806450</v>
      </c>
      <c r="AB522" s="2">
        <v>9737742</v>
      </c>
    </row>
    <row r="523" spans="1:28" x14ac:dyDescent="0.25">
      <c r="A523" s="2">
        <v>87006</v>
      </c>
      <c r="B523" s="2">
        <v>108071504</v>
      </c>
      <c r="C523" s="2" t="s">
        <v>1400</v>
      </c>
      <c r="D523" s="2">
        <v>2024</v>
      </c>
      <c r="E523" s="2" t="s">
        <v>662</v>
      </c>
      <c r="F523" s="2">
        <v>87</v>
      </c>
      <c r="G523" s="2">
        <v>6</v>
      </c>
      <c r="H523" s="2">
        <v>6372789</v>
      </c>
      <c r="I523" s="2">
        <v>238480.484375</v>
      </c>
      <c r="J523" s="2">
        <v>3.887650728225708</v>
      </c>
      <c r="K523" s="2">
        <v>693275</v>
      </c>
      <c r="L523" s="2">
        <v>27524.580078125</v>
      </c>
      <c r="M523" s="2">
        <v>4.1343693733215332</v>
      </c>
      <c r="N523" s="2">
        <v>173060</v>
      </c>
      <c r="O523" s="2">
        <v>0</v>
      </c>
      <c r="P523" s="2">
        <v>0</v>
      </c>
      <c r="T523" s="2">
        <v>7239124</v>
      </c>
      <c r="U523" s="2">
        <v>266005</v>
      </c>
      <c r="V523" s="2">
        <v>3.8147203922271729</v>
      </c>
      <c r="X523" s="2">
        <v>73.566627502441406</v>
      </c>
      <c r="Z523" s="2">
        <v>48.878684997558594</v>
      </c>
      <c r="AA523" s="2">
        <v>14810390</v>
      </c>
      <c r="AB523" s="2">
        <v>9840228</v>
      </c>
    </row>
    <row r="524" spans="1:28" x14ac:dyDescent="0.25">
      <c r="A524" s="2">
        <v>88001</v>
      </c>
      <c r="B524" s="2">
        <v>110171003</v>
      </c>
      <c r="C524" s="2" t="s">
        <v>1401</v>
      </c>
      <c r="D524" s="2">
        <v>2019</v>
      </c>
      <c r="E524" s="2" t="s">
        <v>662</v>
      </c>
      <c r="F524" s="2">
        <v>88</v>
      </c>
      <c r="G524" s="2">
        <v>1</v>
      </c>
      <c r="H524" s="2">
        <v>12722776</v>
      </c>
      <c r="K524" s="2">
        <v>1786874.21</v>
      </c>
      <c r="N524" s="2">
        <v>471734</v>
      </c>
      <c r="T524" s="2">
        <v>14981384</v>
      </c>
      <c r="W524" s="2">
        <v>21975550.200000007</v>
      </c>
      <c r="X524" s="2">
        <v>68.172966003417969</v>
      </c>
      <c r="Y524" s="2">
        <v>40085725.890000001</v>
      </c>
      <c r="Z524" s="2">
        <v>37.373363494873047</v>
      </c>
    </row>
    <row r="525" spans="1:28" x14ac:dyDescent="0.25">
      <c r="A525" s="2">
        <v>88002</v>
      </c>
      <c r="B525" s="2">
        <v>110171003</v>
      </c>
      <c r="C525" s="2" t="s">
        <v>1401</v>
      </c>
      <c r="D525" s="2">
        <v>2020</v>
      </c>
      <c r="E525" s="2" t="s">
        <v>662</v>
      </c>
      <c r="F525" s="2">
        <v>88</v>
      </c>
      <c r="G525" s="2">
        <v>2</v>
      </c>
      <c r="H525" s="2">
        <v>12867072</v>
      </c>
      <c r="I525" s="2">
        <v>144296</v>
      </c>
      <c r="J525" s="2">
        <v>1.1341550350189209</v>
      </c>
      <c r="K525" s="2">
        <v>1842512.07</v>
      </c>
      <c r="L525" s="2">
        <v>55637.859375</v>
      </c>
      <c r="M525" s="2">
        <v>3.1136975288391113</v>
      </c>
      <c r="N525" s="2">
        <v>471734</v>
      </c>
      <c r="O525" s="2">
        <v>0</v>
      </c>
      <c r="P525" s="2">
        <v>0</v>
      </c>
      <c r="T525" s="2">
        <v>15181318</v>
      </c>
      <c r="U525" s="2">
        <v>199934</v>
      </c>
      <c r="V525" s="2">
        <v>1.3345495462417603</v>
      </c>
      <c r="W525" s="2">
        <v>22379357.619999997</v>
      </c>
      <c r="X525" s="2">
        <v>67.836257934570313</v>
      </c>
      <c r="Y525" s="2">
        <v>50784779.799999997</v>
      </c>
      <c r="Z525" s="2">
        <v>29.893440246582031</v>
      </c>
    </row>
    <row r="526" spans="1:28" x14ac:dyDescent="0.25">
      <c r="A526" s="2">
        <v>88003</v>
      </c>
      <c r="B526" s="2">
        <v>110171003</v>
      </c>
      <c r="C526" s="2" t="s">
        <v>1401</v>
      </c>
      <c r="D526" s="2">
        <v>2021</v>
      </c>
      <c r="E526" s="2" t="s">
        <v>662</v>
      </c>
      <c r="F526" s="2">
        <v>88</v>
      </c>
      <c r="G526" s="2">
        <v>3</v>
      </c>
      <c r="H526" s="2">
        <v>12867093</v>
      </c>
      <c r="I526" s="2">
        <v>21</v>
      </c>
      <c r="J526" s="2">
        <v>1.6320729628205299E-4</v>
      </c>
      <c r="K526" s="2">
        <v>1842446.84</v>
      </c>
      <c r="L526" s="2">
        <v>-65.230003356933594</v>
      </c>
      <c r="M526" s="2">
        <v>-3.5402753856033087E-3</v>
      </c>
      <c r="N526" s="2">
        <v>471734</v>
      </c>
      <c r="O526" s="2">
        <v>0</v>
      </c>
      <c r="P526" s="2">
        <v>0</v>
      </c>
      <c r="T526" s="2">
        <v>15181274</v>
      </c>
      <c r="U526" s="2">
        <v>-44</v>
      </c>
      <c r="V526" s="2">
        <v>-2.8982991352677345E-4</v>
      </c>
      <c r="W526" s="2">
        <v>22389764.650000002</v>
      </c>
      <c r="X526" s="2">
        <v>67.804527282714844</v>
      </c>
      <c r="Y526" s="2">
        <v>57764011.790000007</v>
      </c>
      <c r="Z526" s="2">
        <v>26.281543731689453</v>
      </c>
    </row>
    <row r="527" spans="1:28" x14ac:dyDescent="0.25">
      <c r="A527" s="2">
        <v>88004</v>
      </c>
      <c r="B527" s="2">
        <v>110171003</v>
      </c>
      <c r="C527" s="2" t="s">
        <v>1401</v>
      </c>
      <c r="D527" s="2">
        <v>2022</v>
      </c>
      <c r="E527" s="2" t="s">
        <v>662</v>
      </c>
      <c r="F527" s="2">
        <v>88</v>
      </c>
      <c r="G527" s="2">
        <v>4</v>
      </c>
      <c r="H527" s="2">
        <v>13229599</v>
      </c>
      <c r="I527" s="2">
        <v>362506</v>
      </c>
      <c r="J527" s="2">
        <v>2.8173108100891113</v>
      </c>
      <c r="K527" s="2">
        <v>1941752.23</v>
      </c>
      <c r="L527" s="2">
        <v>99305.390625</v>
      </c>
      <c r="M527" s="2">
        <v>5.389864444732666</v>
      </c>
      <c r="N527" s="2">
        <v>471734</v>
      </c>
      <c r="O527" s="2">
        <v>0</v>
      </c>
      <c r="P527" s="2">
        <v>0</v>
      </c>
      <c r="T527" s="2">
        <v>15643085</v>
      </c>
      <c r="U527" s="2">
        <v>461811</v>
      </c>
      <c r="V527" s="2">
        <v>3.0419778823852539</v>
      </c>
      <c r="W527" s="2">
        <v>22658085.790000003</v>
      </c>
      <c r="X527" s="2">
        <v>69.039749145507813</v>
      </c>
      <c r="Y527" s="2">
        <v>52746849.390000001</v>
      </c>
      <c r="Z527" s="2">
        <v>29.65690803527832</v>
      </c>
    </row>
    <row r="528" spans="1:28" x14ac:dyDescent="0.25">
      <c r="A528" s="2">
        <v>88005</v>
      </c>
      <c r="B528" s="2">
        <v>110171003</v>
      </c>
      <c r="C528" s="2" t="s">
        <v>1401</v>
      </c>
      <c r="D528" s="2">
        <v>2023</v>
      </c>
      <c r="E528" s="2" t="s">
        <v>662</v>
      </c>
      <c r="F528" s="2">
        <v>88</v>
      </c>
      <c r="G528" s="2">
        <v>5</v>
      </c>
      <c r="H528" s="2">
        <v>14187353.83</v>
      </c>
      <c r="I528" s="2">
        <v>957754.8125</v>
      </c>
      <c r="J528" s="2">
        <v>7.2394847869873047</v>
      </c>
      <c r="K528" s="2">
        <v>2094666.3</v>
      </c>
      <c r="L528" s="2">
        <v>152914.0625</v>
      </c>
      <c r="M528" s="2">
        <v>7.8750557899475098</v>
      </c>
      <c r="N528" s="2">
        <v>471734</v>
      </c>
      <c r="O528" s="2">
        <v>0</v>
      </c>
      <c r="P528" s="2">
        <v>0</v>
      </c>
      <c r="T528" s="2">
        <v>16753754</v>
      </c>
      <c r="U528" s="2">
        <v>1110669</v>
      </c>
      <c r="V528" s="2">
        <v>7.1000638008117676</v>
      </c>
      <c r="X528" s="2">
        <v>73.710052490234375</v>
      </c>
      <c r="Z528" s="2">
        <v>37.510971069335938</v>
      </c>
      <c r="AA528" s="2">
        <v>44663609</v>
      </c>
      <c r="AB528" s="2">
        <v>22729265</v>
      </c>
    </row>
    <row r="529" spans="1:28" x14ac:dyDescent="0.25">
      <c r="A529" s="2">
        <v>88006</v>
      </c>
      <c r="B529" s="2">
        <v>110171003</v>
      </c>
      <c r="C529" s="2" t="s">
        <v>1401</v>
      </c>
      <c r="D529" s="2">
        <v>2024</v>
      </c>
      <c r="E529" s="2" t="s">
        <v>662</v>
      </c>
      <c r="F529" s="2">
        <v>88</v>
      </c>
      <c r="G529" s="2">
        <v>6</v>
      </c>
      <c r="H529" s="2">
        <v>15219876</v>
      </c>
      <c r="I529" s="2">
        <v>1032522.1875</v>
      </c>
      <c r="J529" s="2">
        <v>7.2777643203735352</v>
      </c>
      <c r="K529" s="2">
        <v>2194103</v>
      </c>
      <c r="L529" s="2">
        <v>99436.703125</v>
      </c>
      <c r="M529" s="2">
        <v>4.7471380233764648</v>
      </c>
      <c r="N529" s="2">
        <v>471734</v>
      </c>
      <c r="O529" s="2">
        <v>0</v>
      </c>
      <c r="P529" s="2">
        <v>0</v>
      </c>
      <c r="T529" s="2">
        <v>17885714</v>
      </c>
      <c r="U529" s="2">
        <v>1131960</v>
      </c>
      <c r="V529" s="2">
        <v>6.7564558982849121</v>
      </c>
      <c r="X529" s="2">
        <v>72.104438781738281</v>
      </c>
      <c r="Z529" s="2">
        <v>36.501716613769531</v>
      </c>
      <c r="AA529" s="2">
        <v>48999651</v>
      </c>
      <c r="AB529" s="2">
        <v>24805288</v>
      </c>
    </row>
    <row r="530" spans="1:28" x14ac:dyDescent="0.25">
      <c r="A530" s="2">
        <v>89001</v>
      </c>
      <c r="B530" s="2">
        <v>124151902</v>
      </c>
      <c r="C530" s="2" t="s">
        <v>1402</v>
      </c>
      <c r="D530" s="2">
        <v>2019</v>
      </c>
      <c r="E530" s="2" t="s">
        <v>662</v>
      </c>
      <c r="F530" s="2">
        <v>89</v>
      </c>
      <c r="G530" s="2">
        <v>1</v>
      </c>
      <c r="H530" s="2">
        <v>25401328</v>
      </c>
      <c r="K530" s="2">
        <v>5197143.96</v>
      </c>
      <c r="N530" s="2">
        <v>1103925</v>
      </c>
      <c r="T530" s="2">
        <v>31702396</v>
      </c>
      <c r="W530" s="2">
        <v>52811372.669999994</v>
      </c>
      <c r="X530" s="2">
        <v>60.029487609863281</v>
      </c>
      <c r="Y530" s="2">
        <v>172250674.63999999</v>
      </c>
      <c r="Z530" s="2">
        <v>18.404802322387695</v>
      </c>
    </row>
    <row r="531" spans="1:28" x14ac:dyDescent="0.25">
      <c r="A531" s="2">
        <v>89002</v>
      </c>
      <c r="B531" s="2">
        <v>124151902</v>
      </c>
      <c r="C531" s="2" t="s">
        <v>1402</v>
      </c>
      <c r="D531" s="2">
        <v>2020</v>
      </c>
      <c r="E531" s="2" t="s">
        <v>662</v>
      </c>
      <c r="F531" s="2">
        <v>89</v>
      </c>
      <c r="G531" s="2">
        <v>2</v>
      </c>
      <c r="H531" s="2">
        <v>25838044</v>
      </c>
      <c r="I531" s="2">
        <v>436716</v>
      </c>
      <c r="J531" s="2">
        <v>1.7192643880844116</v>
      </c>
      <c r="K531" s="2">
        <v>5613400.04</v>
      </c>
      <c r="L531" s="2">
        <v>416256.09375</v>
      </c>
      <c r="M531" s="2">
        <v>8.0093240737915039</v>
      </c>
      <c r="N531" s="2">
        <v>1103925</v>
      </c>
      <c r="O531" s="2">
        <v>0</v>
      </c>
      <c r="P531" s="2">
        <v>0</v>
      </c>
      <c r="T531" s="2">
        <v>32555368</v>
      </c>
      <c r="U531" s="2">
        <v>852972</v>
      </c>
      <c r="V531" s="2">
        <v>2.6905601024627686</v>
      </c>
      <c r="W531" s="2">
        <v>53304909.039999999</v>
      </c>
      <c r="X531" s="2">
        <v>61.073863983154297</v>
      </c>
      <c r="Y531" s="2">
        <v>177842764.09999999</v>
      </c>
      <c r="Z531" s="2">
        <v>18.305702209472656</v>
      </c>
    </row>
    <row r="532" spans="1:28" x14ac:dyDescent="0.25">
      <c r="A532" s="2">
        <v>89003</v>
      </c>
      <c r="B532" s="2">
        <v>124151902</v>
      </c>
      <c r="C532" s="2" t="s">
        <v>1402</v>
      </c>
      <c r="D532" s="2">
        <v>2021</v>
      </c>
      <c r="E532" s="2" t="s">
        <v>662</v>
      </c>
      <c r="F532" s="2">
        <v>89</v>
      </c>
      <c r="G532" s="2">
        <v>3</v>
      </c>
      <c r="H532" s="2">
        <v>25838020</v>
      </c>
      <c r="I532" s="2">
        <v>-24</v>
      </c>
      <c r="J532" s="2">
        <v>-9.2886286438442767E-5</v>
      </c>
      <c r="K532" s="2">
        <v>5613075.5800000001</v>
      </c>
      <c r="L532" s="2">
        <v>-324.45999145507813</v>
      </c>
      <c r="M532" s="2">
        <v>-5.7800975628197193E-3</v>
      </c>
      <c r="N532" s="2">
        <v>1103925</v>
      </c>
      <c r="O532" s="2">
        <v>0</v>
      </c>
      <c r="P532" s="2">
        <v>0</v>
      </c>
      <c r="T532" s="2">
        <v>32555020</v>
      </c>
      <c r="U532" s="2">
        <v>-348</v>
      </c>
      <c r="V532" s="2">
        <v>-1.0689481860026717E-3</v>
      </c>
      <c r="W532" s="2">
        <v>52809773.389999993</v>
      </c>
      <c r="X532" s="2">
        <v>61.645824432373047</v>
      </c>
      <c r="Y532" s="2">
        <v>180299422.32999998</v>
      </c>
      <c r="Z532" s="2">
        <v>18.056087493896484</v>
      </c>
    </row>
    <row r="533" spans="1:28" x14ac:dyDescent="0.25">
      <c r="A533" s="2">
        <v>89004</v>
      </c>
      <c r="B533" s="2">
        <v>124151902</v>
      </c>
      <c r="C533" s="2" t="s">
        <v>1402</v>
      </c>
      <c r="D533" s="2">
        <v>2022</v>
      </c>
      <c r="E533" s="2" t="s">
        <v>662</v>
      </c>
      <c r="F533" s="2">
        <v>89</v>
      </c>
      <c r="G533" s="2">
        <v>4</v>
      </c>
      <c r="H533" s="2">
        <v>27226996</v>
      </c>
      <c r="I533" s="2">
        <v>1388976</v>
      </c>
      <c r="J533" s="2">
        <v>5.3757061958312988</v>
      </c>
      <c r="K533" s="2">
        <v>6215950.7400000002</v>
      </c>
      <c r="L533" s="2">
        <v>602875.1875</v>
      </c>
      <c r="M533" s="2">
        <v>10.740549087524414</v>
      </c>
      <c r="N533" s="2">
        <v>1603925</v>
      </c>
      <c r="O533" s="2">
        <v>500000</v>
      </c>
      <c r="P533" s="2">
        <v>45.292930603027344</v>
      </c>
      <c r="T533" s="2">
        <v>35046872</v>
      </c>
      <c r="U533" s="2">
        <v>2491852</v>
      </c>
      <c r="V533" s="2">
        <v>7.6542787551879883</v>
      </c>
      <c r="W533" s="2">
        <v>55998578.93999999</v>
      </c>
      <c r="X533" s="2">
        <v>62.585289001464844</v>
      </c>
      <c r="Y533" s="2">
        <v>196548249.90000001</v>
      </c>
      <c r="Z533" s="2">
        <v>17.831180572509766</v>
      </c>
    </row>
    <row r="534" spans="1:28" x14ac:dyDescent="0.25">
      <c r="A534" s="2">
        <v>89005</v>
      </c>
      <c r="B534" s="2">
        <v>124151902</v>
      </c>
      <c r="C534" s="2" t="s">
        <v>1402</v>
      </c>
      <c r="D534" s="2">
        <v>2023</v>
      </c>
      <c r="E534" s="2" t="s">
        <v>662</v>
      </c>
      <c r="F534" s="2">
        <v>89</v>
      </c>
      <c r="G534" s="2">
        <v>5</v>
      </c>
      <c r="H534" s="2">
        <v>31127968.719999999</v>
      </c>
      <c r="I534" s="2">
        <v>3900972.75</v>
      </c>
      <c r="J534" s="2">
        <v>14.327590942382813</v>
      </c>
      <c r="K534" s="2">
        <v>6844324.79</v>
      </c>
      <c r="L534" s="2">
        <v>628374.0625</v>
      </c>
      <c r="M534" s="2">
        <v>10.109057426452637</v>
      </c>
      <c r="N534" s="2">
        <v>1103925</v>
      </c>
      <c r="O534" s="2">
        <v>-500000</v>
      </c>
      <c r="P534" s="2">
        <v>-31.173526763916016</v>
      </c>
      <c r="T534" s="2">
        <v>39076216</v>
      </c>
      <c r="U534" s="2">
        <v>4029344</v>
      </c>
      <c r="V534" s="2">
        <v>11.497014999389648</v>
      </c>
      <c r="X534" s="2">
        <v>65.483802795410156</v>
      </c>
      <c r="Z534" s="2">
        <v>18.480121612548828</v>
      </c>
      <c r="AA534" s="2">
        <v>211450001</v>
      </c>
      <c r="AB534" s="2">
        <v>59673103</v>
      </c>
    </row>
    <row r="535" spans="1:28" x14ac:dyDescent="0.25">
      <c r="A535" s="2">
        <v>89006</v>
      </c>
      <c r="B535" s="2">
        <v>124151902</v>
      </c>
      <c r="C535" s="2" t="s">
        <v>1402</v>
      </c>
      <c r="D535" s="2">
        <v>2024</v>
      </c>
      <c r="E535" s="2" t="s">
        <v>662</v>
      </c>
      <c r="F535" s="2">
        <v>89</v>
      </c>
      <c r="G535" s="2">
        <v>6</v>
      </c>
      <c r="H535" s="2">
        <v>34343128</v>
      </c>
      <c r="I535" s="2">
        <v>3215159.25</v>
      </c>
      <c r="J535" s="2">
        <v>10.32884407043457</v>
      </c>
      <c r="K535" s="2">
        <v>7377127</v>
      </c>
      <c r="L535" s="2">
        <v>532802.1875</v>
      </c>
      <c r="M535" s="2">
        <v>7.7845840454101563</v>
      </c>
      <c r="N535" s="2">
        <v>1103925</v>
      </c>
      <c r="O535" s="2">
        <v>0</v>
      </c>
      <c r="P535" s="2">
        <v>0</v>
      </c>
      <c r="T535" s="2">
        <v>42824180</v>
      </c>
      <c r="U535" s="2">
        <v>3747964</v>
      </c>
      <c r="V535" s="2">
        <v>9.5914201736450195</v>
      </c>
      <c r="X535" s="2">
        <v>67.347732543945313</v>
      </c>
      <c r="Z535" s="2">
        <v>19.554420471191406</v>
      </c>
      <c r="AA535" s="2">
        <v>219000000</v>
      </c>
      <c r="AB535" s="2">
        <v>63586671</v>
      </c>
    </row>
    <row r="536" spans="1:28" x14ac:dyDescent="0.25">
      <c r="A536" s="2">
        <v>90001</v>
      </c>
      <c r="B536" s="2">
        <v>113361303</v>
      </c>
      <c r="C536" s="2" t="s">
        <v>1403</v>
      </c>
      <c r="D536" s="2">
        <v>2019</v>
      </c>
      <c r="E536" s="2" t="s">
        <v>662</v>
      </c>
      <c r="F536" s="2">
        <v>90</v>
      </c>
      <c r="G536" s="2">
        <v>1</v>
      </c>
      <c r="H536" s="2">
        <v>7481761.5</v>
      </c>
      <c r="K536" s="2">
        <v>1778741.18</v>
      </c>
      <c r="N536" s="2">
        <v>400960</v>
      </c>
      <c r="T536" s="2">
        <v>9661463</v>
      </c>
      <c r="W536" s="2">
        <v>17145475.5</v>
      </c>
      <c r="X536" s="2">
        <v>56.349925994873047</v>
      </c>
      <c r="Y536" s="2">
        <v>59031763.649999999</v>
      </c>
      <c r="Z536" s="2">
        <v>16.366550445556641</v>
      </c>
    </row>
    <row r="537" spans="1:28" x14ac:dyDescent="0.25">
      <c r="A537" s="2">
        <v>90002</v>
      </c>
      <c r="B537" s="2">
        <v>113361303</v>
      </c>
      <c r="C537" s="2" t="s">
        <v>1403</v>
      </c>
      <c r="D537" s="2">
        <v>2020</v>
      </c>
      <c r="E537" s="2" t="s">
        <v>662</v>
      </c>
      <c r="F537" s="2">
        <v>90</v>
      </c>
      <c r="G537" s="2">
        <v>2</v>
      </c>
      <c r="H537" s="2">
        <v>7648211</v>
      </c>
      <c r="I537" s="2">
        <v>166449.5</v>
      </c>
      <c r="J537" s="2">
        <v>2.2247366905212402</v>
      </c>
      <c r="K537" s="2">
        <v>1870754.43</v>
      </c>
      <c r="L537" s="2">
        <v>92013.25</v>
      </c>
      <c r="M537" s="2">
        <v>5.1729421615600586</v>
      </c>
      <c r="T537" s="2">
        <v>9518965</v>
      </c>
      <c r="U537" s="2">
        <v>-142498</v>
      </c>
      <c r="V537" s="2">
        <v>-1.4749112129211426</v>
      </c>
      <c r="W537" s="2">
        <v>17194518.77</v>
      </c>
      <c r="X537" s="2">
        <v>55.360462188720703</v>
      </c>
      <c r="Y537" s="2">
        <v>59168555.899999999</v>
      </c>
      <c r="Z537" s="2">
        <v>16.08787727355957</v>
      </c>
    </row>
    <row r="538" spans="1:28" x14ac:dyDescent="0.25">
      <c r="A538" s="2">
        <v>90003</v>
      </c>
      <c r="B538" s="2">
        <v>113361303</v>
      </c>
      <c r="C538" s="2" t="s">
        <v>1403</v>
      </c>
      <c r="D538" s="2">
        <v>2021</v>
      </c>
      <c r="E538" s="2" t="s">
        <v>662</v>
      </c>
      <c r="F538" s="2">
        <v>90</v>
      </c>
      <c r="G538" s="2">
        <v>3</v>
      </c>
      <c r="H538" s="2">
        <v>7648203</v>
      </c>
      <c r="I538" s="2">
        <v>-8</v>
      </c>
      <c r="J538" s="2">
        <v>-1.0459962504683062E-4</v>
      </c>
      <c r="K538" s="2">
        <v>1870680.35</v>
      </c>
      <c r="L538" s="2">
        <v>-74.080001831054688</v>
      </c>
      <c r="M538" s="2">
        <v>-3.9598997682332993E-3</v>
      </c>
      <c r="N538" s="2">
        <v>400960</v>
      </c>
      <c r="T538" s="2">
        <v>9919843</v>
      </c>
      <c r="U538" s="2">
        <v>400878</v>
      </c>
      <c r="V538" s="2">
        <v>4.2113614082336426</v>
      </c>
      <c r="W538" s="2">
        <v>17993947.5</v>
      </c>
      <c r="X538" s="2">
        <v>55.128776550292969</v>
      </c>
      <c r="Y538" s="2">
        <v>60642116.030000001</v>
      </c>
      <c r="Z538" s="2">
        <v>16.358009338378906</v>
      </c>
    </row>
    <row r="539" spans="1:28" x14ac:dyDescent="0.25">
      <c r="A539" s="2">
        <v>90004</v>
      </c>
      <c r="B539" s="2">
        <v>113361303</v>
      </c>
      <c r="C539" s="2" t="s">
        <v>1403</v>
      </c>
      <c r="D539" s="2">
        <v>2022</v>
      </c>
      <c r="E539" s="2" t="s">
        <v>662</v>
      </c>
      <c r="F539" s="2">
        <v>90</v>
      </c>
      <c r="G539" s="2">
        <v>4</v>
      </c>
      <c r="H539" s="2">
        <v>7809038</v>
      </c>
      <c r="I539" s="2">
        <v>160835</v>
      </c>
      <c r="J539" s="2">
        <v>2.1029121875762939</v>
      </c>
      <c r="K539" s="2">
        <v>1964010.42</v>
      </c>
      <c r="L539" s="2">
        <v>93330.0703125</v>
      </c>
      <c r="M539" s="2">
        <v>4.9890975952148438</v>
      </c>
      <c r="N539" s="2">
        <v>400960</v>
      </c>
      <c r="O539" s="2">
        <v>0</v>
      </c>
      <c r="P539" s="2">
        <v>0</v>
      </c>
      <c r="T539" s="2">
        <v>10174008</v>
      </c>
      <c r="U539" s="2">
        <v>254165</v>
      </c>
      <c r="V539" s="2">
        <v>2.562187671661377</v>
      </c>
      <c r="W539" s="2">
        <v>18061854.309999999</v>
      </c>
      <c r="X539" s="2">
        <v>56.328701019287109</v>
      </c>
      <c r="Y539" s="2">
        <v>64114386.530000001</v>
      </c>
      <c r="Z539" s="2">
        <v>15.868525505065918</v>
      </c>
    </row>
    <row r="540" spans="1:28" x14ac:dyDescent="0.25">
      <c r="A540" s="2">
        <v>90005</v>
      </c>
      <c r="B540" s="2">
        <v>113361303</v>
      </c>
      <c r="C540" s="2" t="s">
        <v>1403</v>
      </c>
      <c r="D540" s="2">
        <v>2023</v>
      </c>
      <c r="E540" s="2" t="s">
        <v>662</v>
      </c>
      <c r="F540" s="2">
        <v>90</v>
      </c>
      <c r="G540" s="2">
        <v>5</v>
      </c>
      <c r="H540" s="2">
        <v>8464554.7400000002</v>
      </c>
      <c r="I540" s="2">
        <v>655516.75</v>
      </c>
      <c r="J540" s="2">
        <v>8.3943338394165039</v>
      </c>
      <c r="K540" s="2">
        <v>2103774.4300000002</v>
      </c>
      <c r="L540" s="2">
        <v>139764.015625</v>
      </c>
      <c r="M540" s="2">
        <v>7.1162562370300293</v>
      </c>
      <c r="N540" s="2">
        <v>400960</v>
      </c>
      <c r="O540" s="2">
        <v>0</v>
      </c>
      <c r="P540" s="2">
        <v>0</v>
      </c>
      <c r="T540" s="2">
        <v>10969289</v>
      </c>
      <c r="U540" s="2">
        <v>795281</v>
      </c>
      <c r="V540" s="2">
        <v>7.8167915344238281</v>
      </c>
      <c r="X540" s="2">
        <v>62.899295806884766</v>
      </c>
      <c r="Z540" s="2">
        <v>18.139631271362305</v>
      </c>
      <c r="AA540" s="2">
        <v>60471399</v>
      </c>
      <c r="AB540" s="2">
        <v>17439446</v>
      </c>
    </row>
    <row r="541" spans="1:28" x14ac:dyDescent="0.25">
      <c r="A541" s="2">
        <v>90006</v>
      </c>
      <c r="B541" s="2">
        <v>113361303</v>
      </c>
      <c r="C541" s="2" t="s">
        <v>1403</v>
      </c>
      <c r="D541" s="2">
        <v>2024</v>
      </c>
      <c r="E541" s="2" t="s">
        <v>662</v>
      </c>
      <c r="F541" s="2">
        <v>90</v>
      </c>
      <c r="G541" s="2">
        <v>6</v>
      </c>
      <c r="H541" s="2">
        <v>9193328</v>
      </c>
      <c r="I541" s="2">
        <v>728773.25</v>
      </c>
      <c r="J541" s="2">
        <v>8.609705924987793</v>
      </c>
      <c r="K541" s="2">
        <v>2224169</v>
      </c>
      <c r="L541" s="2">
        <v>120394.5703125</v>
      </c>
      <c r="M541" s="2">
        <v>5.7227888107299805</v>
      </c>
      <c r="N541" s="2">
        <v>400960</v>
      </c>
      <c r="O541" s="2">
        <v>0</v>
      </c>
      <c r="P541" s="2">
        <v>0</v>
      </c>
      <c r="T541" s="2">
        <v>11818457</v>
      </c>
      <c r="U541" s="2">
        <v>849168</v>
      </c>
      <c r="V541" s="2">
        <v>7.7413220405578613</v>
      </c>
      <c r="X541" s="2">
        <v>61.383213043212891</v>
      </c>
      <c r="Z541" s="2">
        <v>18.314697265625</v>
      </c>
      <c r="AA541" s="2">
        <v>64529908</v>
      </c>
      <c r="AB541" s="2">
        <v>19253565</v>
      </c>
    </row>
    <row r="542" spans="1:28" x14ac:dyDescent="0.25">
      <c r="A542" s="2">
        <v>91001</v>
      </c>
      <c r="B542" s="2">
        <v>123461602</v>
      </c>
      <c r="C542" s="2" t="s">
        <v>1404</v>
      </c>
      <c r="D542" s="2">
        <v>2019</v>
      </c>
      <c r="E542" s="2" t="s">
        <v>662</v>
      </c>
      <c r="F542" s="2">
        <v>91</v>
      </c>
      <c r="G542" s="2">
        <v>1</v>
      </c>
      <c r="H542" s="2">
        <v>3283263</v>
      </c>
      <c r="K542" s="2">
        <v>2316845</v>
      </c>
      <c r="N542" s="2">
        <v>169916</v>
      </c>
      <c r="T542" s="2">
        <v>5770024</v>
      </c>
      <c r="W542" s="2">
        <v>22499032</v>
      </c>
      <c r="X542" s="2">
        <v>25.645654678344727</v>
      </c>
      <c r="Y542" s="2">
        <v>129309981</v>
      </c>
      <c r="Z542" s="2">
        <v>4.4621644020080566</v>
      </c>
    </row>
    <row r="543" spans="1:28" x14ac:dyDescent="0.25">
      <c r="A543" s="2">
        <v>91002</v>
      </c>
      <c r="B543" s="2">
        <v>123461602</v>
      </c>
      <c r="C543" s="2" t="s">
        <v>1404</v>
      </c>
      <c r="D543" s="2">
        <v>2020</v>
      </c>
      <c r="E543" s="2" t="s">
        <v>662</v>
      </c>
      <c r="F543" s="2">
        <v>91</v>
      </c>
      <c r="G543" s="2">
        <v>2</v>
      </c>
      <c r="H543" s="2">
        <v>3369509</v>
      </c>
      <c r="I543" s="2">
        <v>86246</v>
      </c>
      <c r="J543" s="2">
        <v>2.6268379688262939</v>
      </c>
      <c r="K543" s="2">
        <v>2514241</v>
      </c>
      <c r="L543" s="2">
        <v>197396</v>
      </c>
      <c r="M543" s="2">
        <v>8.5200347900390625</v>
      </c>
      <c r="N543" s="2">
        <v>169916</v>
      </c>
      <c r="O543" s="2">
        <v>0</v>
      </c>
      <c r="P543" s="2">
        <v>0</v>
      </c>
      <c r="T543" s="2">
        <v>6053666</v>
      </c>
      <c r="U543" s="2">
        <v>283642</v>
      </c>
      <c r="V543" s="2">
        <v>4.9157853126525879</v>
      </c>
      <c r="W543" s="2">
        <v>22226400</v>
      </c>
      <c r="X543" s="2">
        <v>27.23637580871582</v>
      </c>
      <c r="Y543" s="2">
        <v>131852379</v>
      </c>
      <c r="Z543" s="2">
        <v>4.591245174407959</v>
      </c>
    </row>
    <row r="544" spans="1:28" x14ac:dyDescent="0.25">
      <c r="A544" s="2">
        <v>91003</v>
      </c>
      <c r="B544" s="2">
        <v>123461602</v>
      </c>
      <c r="C544" s="2" t="s">
        <v>1404</v>
      </c>
      <c r="D544" s="2">
        <v>2021</v>
      </c>
      <c r="E544" s="2" t="s">
        <v>662</v>
      </c>
      <c r="F544" s="2">
        <v>91</v>
      </c>
      <c r="G544" s="2">
        <v>3</v>
      </c>
      <c r="H544" s="2">
        <v>3369503.25</v>
      </c>
      <c r="I544" s="2">
        <v>-5.75</v>
      </c>
      <c r="J544" s="2">
        <v>-1.7064801068045199E-4</v>
      </c>
      <c r="K544" s="2">
        <v>2424418.61</v>
      </c>
      <c r="L544" s="2">
        <v>-89822.390625</v>
      </c>
      <c r="M544" s="2">
        <v>-3.572545051574707</v>
      </c>
      <c r="N544" s="2">
        <v>169916</v>
      </c>
      <c r="O544" s="2">
        <v>0</v>
      </c>
      <c r="P544" s="2">
        <v>0</v>
      </c>
      <c r="T544" s="2">
        <v>5963838</v>
      </c>
      <c r="U544" s="2">
        <v>-89828</v>
      </c>
      <c r="V544" s="2">
        <v>-1.4838612079620361</v>
      </c>
      <c r="W544" s="2">
        <v>22705319.620000001</v>
      </c>
      <c r="X544" s="2">
        <v>26.266258239746094</v>
      </c>
      <c r="Y544" s="2">
        <v>139534189.70000002</v>
      </c>
      <c r="Z544" s="2">
        <v>4.2741050720214844</v>
      </c>
    </row>
    <row r="545" spans="1:28" x14ac:dyDescent="0.25">
      <c r="A545" s="2">
        <v>91004</v>
      </c>
      <c r="B545" s="2">
        <v>123461602</v>
      </c>
      <c r="C545" s="2" t="s">
        <v>1404</v>
      </c>
      <c r="D545" s="2">
        <v>2022</v>
      </c>
      <c r="E545" s="2" t="s">
        <v>662</v>
      </c>
      <c r="F545" s="2">
        <v>91</v>
      </c>
      <c r="G545" s="2">
        <v>4</v>
      </c>
      <c r="H545" s="2">
        <v>3757572.5</v>
      </c>
      <c r="I545" s="2">
        <v>388069.25</v>
      </c>
      <c r="J545" s="2">
        <v>11.517106056213379</v>
      </c>
      <c r="K545" s="2">
        <v>2107390.5699999998</v>
      </c>
      <c r="L545" s="2">
        <v>-317028.03125</v>
      </c>
      <c r="M545" s="2">
        <v>-13.076456069946289</v>
      </c>
      <c r="N545" s="2">
        <v>169916</v>
      </c>
      <c r="O545" s="2">
        <v>0</v>
      </c>
      <c r="P545" s="2">
        <v>0</v>
      </c>
      <c r="T545" s="2">
        <v>6034879</v>
      </c>
      <c r="U545" s="2">
        <v>71041</v>
      </c>
      <c r="V545" s="2">
        <v>1.1911959648132324</v>
      </c>
      <c r="W545" s="2">
        <v>23421513.77</v>
      </c>
      <c r="X545" s="2">
        <v>25.766391754150391</v>
      </c>
      <c r="Y545" s="2">
        <v>146281601.30000001</v>
      </c>
      <c r="Z545" s="2">
        <v>4.1255216598510742</v>
      </c>
    </row>
    <row r="546" spans="1:28" x14ac:dyDescent="0.25">
      <c r="A546" s="2">
        <v>91005</v>
      </c>
      <c r="B546" s="2">
        <v>123461602</v>
      </c>
      <c r="C546" s="2" t="s">
        <v>1404</v>
      </c>
      <c r="D546" s="2">
        <v>2023</v>
      </c>
      <c r="E546" s="2" t="s">
        <v>662</v>
      </c>
      <c r="F546" s="2">
        <v>91</v>
      </c>
      <c r="G546" s="2">
        <v>5</v>
      </c>
      <c r="H546" s="2">
        <v>4314163.46</v>
      </c>
      <c r="I546" s="2">
        <v>556590.9375</v>
      </c>
      <c r="J546" s="2">
        <v>14.812514305114746</v>
      </c>
      <c r="K546" s="2">
        <v>2172187.89</v>
      </c>
      <c r="L546" s="2">
        <v>64797.3203125</v>
      </c>
      <c r="M546" s="2">
        <v>3.074765682220459</v>
      </c>
      <c r="N546" s="2">
        <v>169916</v>
      </c>
      <c r="O546" s="2">
        <v>0</v>
      </c>
      <c r="P546" s="2">
        <v>0</v>
      </c>
      <c r="T546" s="2">
        <v>6656267.5</v>
      </c>
      <c r="U546" s="2">
        <v>621388.5</v>
      </c>
      <c r="V546" s="2">
        <v>10.296619415283203</v>
      </c>
      <c r="X546" s="2">
        <v>27.172182083129883</v>
      </c>
      <c r="Z546" s="2">
        <v>4.6159725189208984</v>
      </c>
      <c r="AA546" s="2">
        <v>144200767</v>
      </c>
      <c r="AB546" s="2">
        <v>24496624</v>
      </c>
    </row>
    <row r="547" spans="1:28" x14ac:dyDescent="0.25">
      <c r="A547" s="2">
        <v>91006</v>
      </c>
      <c r="B547" s="2">
        <v>123461602</v>
      </c>
      <c r="C547" s="2" t="s">
        <v>1404</v>
      </c>
      <c r="D547" s="2">
        <v>2024</v>
      </c>
      <c r="E547" s="2" t="s">
        <v>662</v>
      </c>
      <c r="F547" s="2">
        <v>91</v>
      </c>
      <c r="G547" s="2">
        <v>6</v>
      </c>
      <c r="H547" s="2">
        <v>4831240</v>
      </c>
      <c r="I547" s="2">
        <v>517076.53125</v>
      </c>
      <c r="J547" s="2">
        <v>11.985557556152344</v>
      </c>
      <c r="K547" s="2">
        <v>2207706</v>
      </c>
      <c r="L547" s="2">
        <v>35518.109375</v>
      </c>
      <c r="M547" s="2">
        <v>1.6351306438446045</v>
      </c>
      <c r="N547" s="2">
        <v>169916</v>
      </c>
      <c r="O547" s="2">
        <v>0</v>
      </c>
      <c r="P547" s="2">
        <v>0</v>
      </c>
      <c r="T547" s="2">
        <v>7208862</v>
      </c>
      <c r="U547" s="2">
        <v>552594.5</v>
      </c>
      <c r="V547" s="2">
        <v>8.3018674850463867</v>
      </c>
      <c r="X547" s="2">
        <v>28.228700637817383</v>
      </c>
      <c r="Z547" s="2">
        <v>4.7692418098449707</v>
      </c>
      <c r="AA547" s="2">
        <v>151153201</v>
      </c>
      <c r="AB547" s="2">
        <v>25537350</v>
      </c>
    </row>
    <row r="548" spans="1:28" x14ac:dyDescent="0.25">
      <c r="A548" s="2">
        <v>92001</v>
      </c>
      <c r="B548" s="2">
        <v>113361503</v>
      </c>
      <c r="C548" s="2" t="s">
        <v>1405</v>
      </c>
      <c r="D548" s="2">
        <v>2019</v>
      </c>
      <c r="E548" s="2" t="s">
        <v>662</v>
      </c>
      <c r="F548" s="2">
        <v>92</v>
      </c>
      <c r="G548" s="2">
        <v>1</v>
      </c>
      <c r="H548" s="2">
        <v>7260203</v>
      </c>
      <c r="K548" s="2">
        <v>1413400.74</v>
      </c>
      <c r="N548" s="2">
        <v>295569</v>
      </c>
      <c r="T548" s="2">
        <v>8969173</v>
      </c>
      <c r="W548" s="2">
        <v>13087591.09</v>
      </c>
      <c r="X548" s="2">
        <v>68.531883239746094</v>
      </c>
      <c r="Y548" s="2">
        <v>26342723.300000001</v>
      </c>
      <c r="Z548" s="2">
        <v>34.048007965087891</v>
      </c>
    </row>
    <row r="549" spans="1:28" x14ac:dyDescent="0.25">
      <c r="A549" s="2">
        <v>92002</v>
      </c>
      <c r="B549" s="2">
        <v>113361503</v>
      </c>
      <c r="C549" s="2" t="s">
        <v>1405</v>
      </c>
      <c r="D549" s="2">
        <v>2020</v>
      </c>
      <c r="E549" s="2" t="s">
        <v>662</v>
      </c>
      <c r="F549" s="2">
        <v>92</v>
      </c>
      <c r="G549" s="2">
        <v>2</v>
      </c>
      <c r="H549" s="2">
        <v>7407624</v>
      </c>
      <c r="I549" s="2">
        <v>147421</v>
      </c>
      <c r="J549" s="2">
        <v>2.0305354595184326</v>
      </c>
      <c r="K549" s="2">
        <v>1488666.44</v>
      </c>
      <c r="L549" s="2">
        <v>75265.703125</v>
      </c>
      <c r="M549" s="2">
        <v>5.3251495361328125</v>
      </c>
      <c r="N549" s="2">
        <v>295569</v>
      </c>
      <c r="O549" s="2">
        <v>0</v>
      </c>
      <c r="P549" s="2">
        <v>0</v>
      </c>
      <c r="T549" s="2">
        <v>9191859</v>
      </c>
      <c r="U549" s="2">
        <v>222686</v>
      </c>
      <c r="V549" s="2">
        <v>2.4827930927276611</v>
      </c>
      <c r="W549" s="2">
        <v>13705476.289999999</v>
      </c>
      <c r="X549" s="2">
        <v>67.067054748535156</v>
      </c>
      <c r="Y549" s="2">
        <v>26932126.129999999</v>
      </c>
      <c r="Z549" s="2">
        <v>34.129718780517578</v>
      </c>
    </row>
    <row r="550" spans="1:28" x14ac:dyDescent="0.25">
      <c r="A550" s="2">
        <v>92003</v>
      </c>
      <c r="B550" s="2">
        <v>113361503</v>
      </c>
      <c r="C550" s="2" t="s">
        <v>1405</v>
      </c>
      <c r="D550" s="2">
        <v>2021</v>
      </c>
      <c r="E550" s="2" t="s">
        <v>662</v>
      </c>
      <c r="F550" s="2">
        <v>92</v>
      </c>
      <c r="G550" s="2">
        <v>3</v>
      </c>
      <c r="H550" s="2">
        <v>7407612.5</v>
      </c>
      <c r="I550" s="2">
        <v>-11.5</v>
      </c>
      <c r="J550" s="2">
        <v>-1.5524546324741095E-4</v>
      </c>
      <c r="K550" s="2">
        <v>1488581.95</v>
      </c>
      <c r="L550" s="2">
        <v>-84.489997863769531</v>
      </c>
      <c r="M550" s="2">
        <v>-5.6755496188998222E-3</v>
      </c>
      <c r="N550" s="2">
        <v>295569</v>
      </c>
      <c r="O550" s="2">
        <v>0</v>
      </c>
      <c r="P550" s="2">
        <v>0</v>
      </c>
      <c r="T550" s="2">
        <v>9191763</v>
      </c>
      <c r="U550" s="2">
        <v>-96</v>
      </c>
      <c r="V550" s="2">
        <v>-1.0444024810567498E-3</v>
      </c>
      <c r="W550" s="2">
        <v>13659710.760000002</v>
      </c>
      <c r="X550" s="2">
        <v>67.291053771972656</v>
      </c>
      <c r="Y550" s="2">
        <v>27938407.490000002</v>
      </c>
      <c r="Z550" s="2">
        <v>32.900096893310547</v>
      </c>
    </row>
    <row r="551" spans="1:28" x14ac:dyDescent="0.25">
      <c r="A551" s="2">
        <v>92004</v>
      </c>
      <c r="B551" s="2">
        <v>113361503</v>
      </c>
      <c r="C551" s="2" t="s">
        <v>1405</v>
      </c>
      <c r="D551" s="2">
        <v>2022</v>
      </c>
      <c r="E551" s="2" t="s">
        <v>662</v>
      </c>
      <c r="F551" s="2">
        <v>92</v>
      </c>
      <c r="G551" s="2">
        <v>4</v>
      </c>
      <c r="H551" s="2">
        <v>8459702</v>
      </c>
      <c r="I551" s="2">
        <v>1052089.5</v>
      </c>
      <c r="J551" s="2">
        <v>14.202815055847168</v>
      </c>
      <c r="K551" s="2">
        <v>1540218.89</v>
      </c>
      <c r="L551" s="2">
        <v>51636.94140625</v>
      </c>
      <c r="M551" s="2">
        <v>3.4688677787780762</v>
      </c>
      <c r="N551" s="2">
        <v>295569</v>
      </c>
      <c r="O551" s="2">
        <v>0</v>
      </c>
      <c r="P551" s="2">
        <v>0</v>
      </c>
      <c r="T551" s="2">
        <v>10295490</v>
      </c>
      <c r="U551" s="2">
        <v>1103727</v>
      </c>
      <c r="V551" s="2">
        <v>12.007783889770508</v>
      </c>
      <c r="W551" s="2">
        <v>14828004.120000001</v>
      </c>
      <c r="X551" s="2">
        <v>69.4327392578125</v>
      </c>
      <c r="Y551" s="2">
        <v>32362091.920000002</v>
      </c>
      <c r="Z551" s="2">
        <v>31.813425064086914</v>
      </c>
    </row>
    <row r="552" spans="1:28" x14ac:dyDescent="0.25">
      <c r="A552" s="2">
        <v>92005</v>
      </c>
      <c r="B552" s="2">
        <v>113361503</v>
      </c>
      <c r="C552" s="2" t="s">
        <v>1405</v>
      </c>
      <c r="D552" s="2">
        <v>2023</v>
      </c>
      <c r="E552" s="2" t="s">
        <v>662</v>
      </c>
      <c r="F552" s="2">
        <v>92</v>
      </c>
      <c r="G552" s="2">
        <v>5</v>
      </c>
      <c r="H552" s="2">
        <v>10029511.390000001</v>
      </c>
      <c r="I552" s="2">
        <v>1569809.375</v>
      </c>
      <c r="J552" s="2">
        <v>18.556320190429688</v>
      </c>
      <c r="K552" s="2">
        <v>1742856.3</v>
      </c>
      <c r="L552" s="2">
        <v>202637.40625</v>
      </c>
      <c r="M552" s="2">
        <v>13.156403541564941</v>
      </c>
      <c r="N552" s="2">
        <v>295569</v>
      </c>
      <c r="O552" s="2">
        <v>0</v>
      </c>
      <c r="P552" s="2">
        <v>0</v>
      </c>
      <c r="T552" s="2">
        <v>12067936</v>
      </c>
      <c r="U552" s="2">
        <v>1772446</v>
      </c>
      <c r="V552" s="2">
        <v>17.215751647949219</v>
      </c>
      <c r="X552" s="2">
        <v>78.287803649902344</v>
      </c>
      <c r="Z552" s="2">
        <v>39.12152099609375</v>
      </c>
      <c r="AA552" s="2">
        <v>30847309</v>
      </c>
      <c r="AB552" s="2">
        <v>15414835</v>
      </c>
    </row>
    <row r="553" spans="1:28" x14ac:dyDescent="0.25">
      <c r="A553" s="2">
        <v>92006</v>
      </c>
      <c r="B553" s="2">
        <v>113361503</v>
      </c>
      <c r="C553" s="2" t="s">
        <v>1405</v>
      </c>
      <c r="D553" s="2">
        <v>2024</v>
      </c>
      <c r="E553" s="2" t="s">
        <v>662</v>
      </c>
      <c r="F553" s="2">
        <v>92</v>
      </c>
      <c r="G553" s="2">
        <v>6</v>
      </c>
      <c r="H553" s="2">
        <v>10629056</v>
      </c>
      <c r="I553" s="2">
        <v>599544.625</v>
      </c>
      <c r="J553" s="2">
        <v>5.9778046607971191</v>
      </c>
      <c r="K553" s="2">
        <v>1812893</v>
      </c>
      <c r="L553" s="2">
        <v>70036.703125</v>
      </c>
      <c r="M553" s="2">
        <v>4.0185012817382813</v>
      </c>
      <c r="N553" s="2">
        <v>295569</v>
      </c>
      <c r="O553" s="2">
        <v>0</v>
      </c>
      <c r="P553" s="2">
        <v>0</v>
      </c>
      <c r="T553" s="2">
        <v>12737518</v>
      </c>
      <c r="U553" s="2">
        <v>669582</v>
      </c>
      <c r="V553" s="2">
        <v>5.548438549041748</v>
      </c>
      <c r="X553" s="2">
        <v>73.105140686035156</v>
      </c>
      <c r="Z553" s="2">
        <v>40.94464111328125</v>
      </c>
      <c r="AA553" s="2">
        <v>31109120</v>
      </c>
      <c r="AB553" s="2">
        <v>17423560</v>
      </c>
    </row>
    <row r="554" spans="1:28" x14ac:dyDescent="0.25">
      <c r="A554" s="2">
        <v>93001</v>
      </c>
      <c r="B554" s="2">
        <v>104431304</v>
      </c>
      <c r="C554" s="2" t="s">
        <v>1406</v>
      </c>
      <c r="D554" s="2">
        <v>2019</v>
      </c>
      <c r="E554" s="2" t="s">
        <v>662</v>
      </c>
      <c r="F554" s="2">
        <v>93</v>
      </c>
      <c r="G554" s="2">
        <v>1</v>
      </c>
      <c r="H554" s="2">
        <v>3856900</v>
      </c>
      <c r="K554" s="2">
        <v>405995.26</v>
      </c>
      <c r="N554" s="2">
        <v>100565</v>
      </c>
      <c r="T554" s="2">
        <v>4363460.5</v>
      </c>
      <c r="W554" s="2">
        <v>6160795.4299999997</v>
      </c>
      <c r="X554" s="2">
        <v>70.826255798339844</v>
      </c>
      <c r="Y554" s="2">
        <v>9007218.4299999997</v>
      </c>
      <c r="Z554" s="2">
        <v>48.444038391113281</v>
      </c>
    </row>
    <row r="555" spans="1:28" x14ac:dyDescent="0.25">
      <c r="A555" s="2">
        <v>93002</v>
      </c>
      <c r="B555" s="2">
        <v>104431304</v>
      </c>
      <c r="C555" s="2" t="s">
        <v>1406</v>
      </c>
      <c r="D555" s="2">
        <v>2020</v>
      </c>
      <c r="E555" s="2" t="s">
        <v>662</v>
      </c>
      <c r="F555" s="2">
        <v>93</v>
      </c>
      <c r="G555" s="2">
        <v>2</v>
      </c>
      <c r="H555" s="2">
        <v>3875309</v>
      </c>
      <c r="I555" s="2">
        <v>18409</v>
      </c>
      <c r="J555" s="2">
        <v>0.47730043530464172</v>
      </c>
      <c r="K555" s="2">
        <v>416557</v>
      </c>
      <c r="L555" s="2">
        <v>10561.740234375</v>
      </c>
      <c r="M555" s="2">
        <v>2.6014442443847656</v>
      </c>
      <c r="T555" s="2">
        <v>4291866</v>
      </c>
      <c r="U555" s="2">
        <v>-71594.5</v>
      </c>
      <c r="V555" s="2">
        <v>-1.6407734155654907</v>
      </c>
      <c r="W555" s="2">
        <v>6118003</v>
      </c>
      <c r="X555" s="2">
        <v>70.151420593261719</v>
      </c>
      <c r="Y555" s="2">
        <v>8957418</v>
      </c>
      <c r="Z555" s="2">
        <v>47.914096832275391</v>
      </c>
    </row>
    <row r="556" spans="1:28" x14ac:dyDescent="0.25">
      <c r="A556" s="2">
        <v>93003</v>
      </c>
      <c r="B556" s="2">
        <v>104431304</v>
      </c>
      <c r="C556" s="2" t="s">
        <v>1406</v>
      </c>
      <c r="D556" s="2">
        <v>2021</v>
      </c>
      <c r="E556" s="2" t="s">
        <v>662</v>
      </c>
      <c r="F556" s="2">
        <v>93</v>
      </c>
      <c r="G556" s="2">
        <v>3</v>
      </c>
      <c r="H556" s="2">
        <v>3875306</v>
      </c>
      <c r="I556" s="2">
        <v>-3</v>
      </c>
      <c r="J556" s="2">
        <v>-7.7413184044416994E-5</v>
      </c>
      <c r="K556" s="2">
        <v>416544</v>
      </c>
      <c r="L556" s="2">
        <v>-13</v>
      </c>
      <c r="M556" s="2">
        <v>-3.1208214350044727E-3</v>
      </c>
      <c r="T556" s="2">
        <v>4291850</v>
      </c>
      <c r="U556" s="2">
        <v>-16</v>
      </c>
      <c r="V556" s="2">
        <v>-3.7279821117408574E-4</v>
      </c>
      <c r="W556" s="2">
        <v>6146263</v>
      </c>
      <c r="X556" s="2">
        <v>69.82861328125</v>
      </c>
      <c r="Y556" s="2">
        <v>9271157</v>
      </c>
      <c r="Z556" s="2">
        <v>46.292495727539063</v>
      </c>
    </row>
    <row r="557" spans="1:28" x14ac:dyDescent="0.25">
      <c r="A557" s="2">
        <v>93004</v>
      </c>
      <c r="B557" s="2">
        <v>104431304</v>
      </c>
      <c r="C557" s="2" t="s">
        <v>1406</v>
      </c>
      <c r="D557" s="2">
        <v>2022</v>
      </c>
      <c r="E557" s="2" t="s">
        <v>662</v>
      </c>
      <c r="F557" s="2">
        <v>93</v>
      </c>
      <c r="G557" s="2">
        <v>4</v>
      </c>
      <c r="H557" s="2">
        <v>3948987</v>
      </c>
      <c r="I557" s="2">
        <v>73681</v>
      </c>
      <c r="J557" s="2">
        <v>1.9012950658798218</v>
      </c>
      <c r="K557" s="2">
        <v>415539</v>
      </c>
      <c r="L557" s="2">
        <v>-1005</v>
      </c>
      <c r="M557" s="2">
        <v>-0.24127103388309479</v>
      </c>
      <c r="N557" s="2">
        <v>100565</v>
      </c>
      <c r="T557" s="2">
        <v>4465091</v>
      </c>
      <c r="U557" s="2">
        <v>173241</v>
      </c>
      <c r="V557" s="2">
        <v>4.0365109443664551</v>
      </c>
      <c r="W557" s="2">
        <v>6167472</v>
      </c>
      <c r="X557" s="2">
        <v>72.397422790527344</v>
      </c>
      <c r="Y557" s="2">
        <v>14590010</v>
      </c>
      <c r="Z557" s="2">
        <v>30.603755950927734</v>
      </c>
    </row>
    <row r="558" spans="1:28" x14ac:dyDescent="0.25">
      <c r="A558" s="2">
        <v>93005</v>
      </c>
      <c r="B558" s="2">
        <v>104431304</v>
      </c>
      <c r="C558" s="2" t="s">
        <v>1406</v>
      </c>
      <c r="D558" s="2">
        <v>2023</v>
      </c>
      <c r="E558" s="2" t="s">
        <v>662</v>
      </c>
      <c r="F558" s="2">
        <v>93</v>
      </c>
      <c r="G558" s="2">
        <v>5</v>
      </c>
      <c r="H558" s="2">
        <v>4093966.35</v>
      </c>
      <c r="I558" s="2">
        <v>144979.34375</v>
      </c>
      <c r="J558" s="2">
        <v>3.6713047027587891</v>
      </c>
      <c r="K558" s="2">
        <v>445399.06</v>
      </c>
      <c r="L558" s="2">
        <v>29860.060546875</v>
      </c>
      <c r="M558" s="2">
        <v>7.1858620643615723</v>
      </c>
      <c r="N558" s="2">
        <v>100565</v>
      </c>
      <c r="O558" s="2">
        <v>0</v>
      </c>
      <c r="P558" s="2">
        <v>0</v>
      </c>
      <c r="T558" s="2">
        <v>4639930.5</v>
      </c>
      <c r="U558" s="2">
        <v>174839.5</v>
      </c>
      <c r="V558" s="2">
        <v>3.9156985282897949</v>
      </c>
      <c r="X558" s="2">
        <v>75.917251586914063</v>
      </c>
      <c r="Z558" s="2">
        <v>50.565025329589844</v>
      </c>
      <c r="AA558" s="2">
        <v>9176166</v>
      </c>
      <c r="AB558" s="2">
        <v>6111826</v>
      </c>
    </row>
    <row r="559" spans="1:28" x14ac:dyDescent="0.25">
      <c r="A559" s="2">
        <v>93006</v>
      </c>
      <c r="B559" s="2">
        <v>104431304</v>
      </c>
      <c r="C559" s="2" t="s">
        <v>1406</v>
      </c>
      <c r="D559" s="2">
        <v>2024</v>
      </c>
      <c r="E559" s="2" t="s">
        <v>662</v>
      </c>
      <c r="F559" s="2">
        <v>93</v>
      </c>
      <c r="G559" s="2">
        <v>6</v>
      </c>
      <c r="H559" s="2">
        <v>4145787</v>
      </c>
      <c r="I559" s="2">
        <v>51820.6484375</v>
      </c>
      <c r="J559" s="2">
        <v>1.265781044960022</v>
      </c>
      <c r="K559" s="2">
        <v>453826</v>
      </c>
      <c r="L559" s="2">
        <v>8426.9404296875</v>
      </c>
      <c r="M559" s="2">
        <v>1.8919976949691772</v>
      </c>
      <c r="N559" s="2">
        <v>100565</v>
      </c>
      <c r="O559" s="2">
        <v>0</v>
      </c>
      <c r="P559" s="2">
        <v>0</v>
      </c>
      <c r="T559" s="2">
        <v>4700178</v>
      </c>
      <c r="U559" s="2">
        <v>60247.5</v>
      </c>
      <c r="V559" s="2">
        <v>1.2984569072723389</v>
      </c>
      <c r="X559" s="2">
        <v>73.766036987304688</v>
      </c>
      <c r="Z559" s="2">
        <v>47.980499267578125</v>
      </c>
      <c r="AA559" s="2">
        <v>9796017</v>
      </c>
      <c r="AB559" s="2">
        <v>6371737</v>
      </c>
    </row>
    <row r="560" spans="1:28" x14ac:dyDescent="0.25">
      <c r="A560" s="2">
        <v>94001</v>
      </c>
      <c r="B560" s="2">
        <v>108561803</v>
      </c>
      <c r="C560" s="2" t="s">
        <v>1407</v>
      </c>
      <c r="D560" s="2">
        <v>2019</v>
      </c>
      <c r="E560" s="2" t="s">
        <v>662</v>
      </c>
      <c r="F560" s="2">
        <v>94</v>
      </c>
      <c r="G560" s="2">
        <v>1</v>
      </c>
      <c r="H560" s="2">
        <v>6776225</v>
      </c>
      <c r="K560" s="2">
        <v>703554.73</v>
      </c>
      <c r="T560" s="2">
        <v>7479779.5</v>
      </c>
      <c r="W560" s="2">
        <v>10112598.379999999</v>
      </c>
      <c r="X560" s="2">
        <v>73.964958190917969</v>
      </c>
      <c r="Y560" s="2">
        <v>14805115.259999998</v>
      </c>
      <c r="Z560" s="2">
        <v>50.521587371826172</v>
      </c>
    </row>
    <row r="561" spans="1:28" x14ac:dyDescent="0.25">
      <c r="A561" s="2">
        <v>94002</v>
      </c>
      <c r="B561" s="2">
        <v>108561803</v>
      </c>
      <c r="C561" s="2" t="s">
        <v>1407</v>
      </c>
      <c r="D561" s="2">
        <v>2020</v>
      </c>
      <c r="E561" s="2" t="s">
        <v>662</v>
      </c>
      <c r="F561" s="2">
        <v>94</v>
      </c>
      <c r="G561" s="2">
        <v>2</v>
      </c>
      <c r="H561" s="2">
        <v>6846420</v>
      </c>
      <c r="I561" s="2">
        <v>70195</v>
      </c>
      <c r="J561" s="2">
        <v>1.0359013080596924</v>
      </c>
      <c r="K561" s="2">
        <v>714601.68</v>
      </c>
      <c r="L561" s="2">
        <v>11046.9501953125</v>
      </c>
      <c r="M561" s="2">
        <v>1.5701621770858765</v>
      </c>
      <c r="N561" s="2">
        <v>171816</v>
      </c>
      <c r="T561" s="2">
        <v>7732837.5</v>
      </c>
      <c r="U561" s="2">
        <v>253058</v>
      </c>
      <c r="V561" s="2">
        <v>3.383228063583374</v>
      </c>
      <c r="W561" s="2">
        <v>10293089.17</v>
      </c>
      <c r="X561" s="2">
        <v>75.126495361328125</v>
      </c>
      <c r="Y561" s="2">
        <v>14778999.82</v>
      </c>
      <c r="Z561" s="2">
        <v>52.323146820068359</v>
      </c>
    </row>
    <row r="562" spans="1:28" x14ac:dyDescent="0.25">
      <c r="A562" s="2">
        <v>94003</v>
      </c>
      <c r="B562" s="2">
        <v>108561803</v>
      </c>
      <c r="C562" s="2" t="s">
        <v>1407</v>
      </c>
      <c r="D562" s="2">
        <v>2021</v>
      </c>
      <c r="E562" s="2" t="s">
        <v>662</v>
      </c>
      <c r="F562" s="2">
        <v>94</v>
      </c>
      <c r="G562" s="2">
        <v>3</v>
      </c>
      <c r="H562" s="2">
        <v>6846417.5</v>
      </c>
      <c r="I562" s="2">
        <v>-2.5</v>
      </c>
      <c r="J562" s="2">
        <v>-3.6515433748718351E-5</v>
      </c>
      <c r="K562" s="2">
        <v>714586.34</v>
      </c>
      <c r="L562" s="2">
        <v>-15.340000152587891</v>
      </c>
      <c r="M562" s="2">
        <v>-2.1466503385454416E-3</v>
      </c>
      <c r="N562" s="2">
        <v>171816</v>
      </c>
      <c r="O562" s="2">
        <v>0</v>
      </c>
      <c r="P562" s="2">
        <v>0</v>
      </c>
      <c r="T562" s="2">
        <v>7732820</v>
      </c>
      <c r="U562" s="2">
        <v>-17.5</v>
      </c>
      <c r="V562" s="2">
        <v>-2.2630761668551713E-4</v>
      </c>
      <c r="W562" s="2">
        <v>10260642.08</v>
      </c>
      <c r="X562" s="2">
        <v>75.363899230957031</v>
      </c>
      <c r="Y562" s="2">
        <v>15104689.68</v>
      </c>
      <c r="Z562" s="2">
        <v>51.194828033447266</v>
      </c>
    </row>
    <row r="563" spans="1:28" x14ac:dyDescent="0.25">
      <c r="A563" s="2">
        <v>94004</v>
      </c>
      <c r="B563" s="2">
        <v>108561803</v>
      </c>
      <c r="C563" s="2" t="s">
        <v>1407</v>
      </c>
      <c r="D563" s="2">
        <v>2022</v>
      </c>
      <c r="E563" s="2" t="s">
        <v>662</v>
      </c>
      <c r="F563" s="2">
        <v>94</v>
      </c>
      <c r="G563" s="2">
        <v>4</v>
      </c>
      <c r="H563" s="2">
        <v>6904631</v>
      </c>
      <c r="I563" s="2">
        <v>58213.5</v>
      </c>
      <c r="J563" s="2">
        <v>0.85027682781219482</v>
      </c>
      <c r="K563" s="2">
        <v>729797.22</v>
      </c>
      <c r="L563" s="2">
        <v>15210.8798828125</v>
      </c>
      <c r="M563" s="2">
        <v>2.1286273002624512</v>
      </c>
      <c r="N563" s="2">
        <v>171816</v>
      </c>
      <c r="O563" s="2">
        <v>0</v>
      </c>
      <c r="P563" s="2">
        <v>0</v>
      </c>
      <c r="T563" s="2">
        <v>7806244</v>
      </c>
      <c r="U563" s="2">
        <v>73424</v>
      </c>
      <c r="V563" s="2">
        <v>0.94951128959655762</v>
      </c>
      <c r="W563" s="2">
        <v>10347273.27</v>
      </c>
      <c r="X563" s="2">
        <v>75.442520141601563</v>
      </c>
      <c r="Y563" s="2">
        <v>15366631.059999999</v>
      </c>
      <c r="Z563" s="2">
        <v>50.799968719482422</v>
      </c>
    </row>
    <row r="564" spans="1:28" x14ac:dyDescent="0.25">
      <c r="A564" s="2">
        <v>94005</v>
      </c>
      <c r="B564" s="2">
        <v>108561803</v>
      </c>
      <c r="C564" s="2" t="s">
        <v>1407</v>
      </c>
      <c r="D564" s="2">
        <v>2023</v>
      </c>
      <c r="E564" s="2" t="s">
        <v>662</v>
      </c>
      <c r="F564" s="2">
        <v>94</v>
      </c>
      <c r="G564" s="2">
        <v>5</v>
      </c>
      <c r="H564" s="2">
        <v>6953708.1100000003</v>
      </c>
      <c r="I564" s="2">
        <v>49077.109375</v>
      </c>
      <c r="J564" s="2">
        <v>0.7107853889465332</v>
      </c>
      <c r="K564" s="2">
        <v>769528.01</v>
      </c>
      <c r="L564" s="2">
        <v>39730.7890625</v>
      </c>
      <c r="M564" s="2">
        <v>5.4440860748291016</v>
      </c>
      <c r="N564" s="2">
        <v>171816</v>
      </c>
      <c r="O564" s="2">
        <v>0</v>
      </c>
      <c r="P564" s="2">
        <v>0</v>
      </c>
      <c r="T564" s="2">
        <v>7895052</v>
      </c>
      <c r="U564" s="2">
        <v>88808</v>
      </c>
      <c r="V564" s="2">
        <v>1.1376533508300781</v>
      </c>
      <c r="X564" s="2">
        <v>73.744094848632813</v>
      </c>
      <c r="Z564" s="2">
        <v>49.481594085693359</v>
      </c>
      <c r="AA564" s="2">
        <v>15955533</v>
      </c>
      <c r="AB564" s="2">
        <v>10706013</v>
      </c>
    </row>
    <row r="565" spans="1:28" x14ac:dyDescent="0.25">
      <c r="A565" s="2">
        <v>94006</v>
      </c>
      <c r="B565" s="2">
        <v>108561803</v>
      </c>
      <c r="C565" s="2" t="s">
        <v>1407</v>
      </c>
      <c r="D565" s="2">
        <v>2024</v>
      </c>
      <c r="E565" s="2" t="s">
        <v>662</v>
      </c>
      <c r="F565" s="2">
        <v>94</v>
      </c>
      <c r="G565" s="2">
        <v>6</v>
      </c>
      <c r="H565" s="2">
        <v>7123771</v>
      </c>
      <c r="I565" s="2">
        <v>170062.890625</v>
      </c>
      <c r="J565" s="2">
        <v>2.4456431865692139</v>
      </c>
      <c r="K565" s="2">
        <v>789105</v>
      </c>
      <c r="L565" s="2">
        <v>19576.990234375</v>
      </c>
      <c r="M565" s="2">
        <v>2.5440256595611572</v>
      </c>
      <c r="N565" s="2">
        <v>171816</v>
      </c>
      <c r="O565" s="2">
        <v>0</v>
      </c>
      <c r="P565" s="2">
        <v>0</v>
      </c>
      <c r="T565" s="2">
        <v>8084692</v>
      </c>
      <c r="U565" s="2">
        <v>189640</v>
      </c>
      <c r="V565" s="2">
        <v>2.4020106792449951</v>
      </c>
      <c r="X565" s="2">
        <v>74.812370300292969</v>
      </c>
      <c r="Z565" s="2">
        <v>51.065265655517578</v>
      </c>
      <c r="AA565" s="2">
        <v>15832077</v>
      </c>
      <c r="AB565" s="2">
        <v>10806625</v>
      </c>
    </row>
    <row r="566" spans="1:28" x14ac:dyDescent="0.25">
      <c r="A566" s="2">
        <v>95001</v>
      </c>
      <c r="B566" s="2">
        <v>108111403</v>
      </c>
      <c r="C566" s="2" t="s">
        <v>1408</v>
      </c>
      <c r="D566" s="2">
        <v>2019</v>
      </c>
      <c r="E566" s="2" t="s">
        <v>662</v>
      </c>
      <c r="F566" s="2">
        <v>95</v>
      </c>
      <c r="G566" s="2">
        <v>1</v>
      </c>
      <c r="H566" s="2">
        <v>5911054.5</v>
      </c>
      <c r="K566" s="2">
        <v>583929.49</v>
      </c>
      <c r="N566" s="2">
        <v>171026</v>
      </c>
      <c r="T566" s="2">
        <v>6666010</v>
      </c>
      <c r="W566" s="2">
        <v>9269306.1799999997</v>
      </c>
      <c r="X566" s="2">
        <v>71.914878845214844</v>
      </c>
      <c r="Y566" s="2">
        <v>12840258.219999999</v>
      </c>
      <c r="Z566" s="2">
        <v>51.914920806884766</v>
      </c>
    </row>
    <row r="567" spans="1:28" x14ac:dyDescent="0.25">
      <c r="A567" s="2">
        <v>95002</v>
      </c>
      <c r="B567" s="2">
        <v>108111403</v>
      </c>
      <c r="C567" s="2" t="s">
        <v>1408</v>
      </c>
      <c r="D567" s="2">
        <v>2020</v>
      </c>
      <c r="E567" s="2" t="s">
        <v>662</v>
      </c>
      <c r="F567" s="2">
        <v>95</v>
      </c>
      <c r="G567" s="2">
        <v>2</v>
      </c>
      <c r="H567" s="2">
        <v>5966041.5</v>
      </c>
      <c r="I567" s="2">
        <v>54987</v>
      </c>
      <c r="J567" s="2">
        <v>0.93024009466171265</v>
      </c>
      <c r="K567" s="2">
        <v>601765.47</v>
      </c>
      <c r="L567" s="2">
        <v>17835.98046875</v>
      </c>
      <c r="M567" s="2">
        <v>3.0544750690460205</v>
      </c>
      <c r="N567" s="2">
        <v>171026</v>
      </c>
      <c r="O567" s="2">
        <v>0</v>
      </c>
      <c r="P567" s="2">
        <v>0</v>
      </c>
      <c r="T567" s="2">
        <v>6738833</v>
      </c>
      <c r="U567" s="2">
        <v>72823</v>
      </c>
      <c r="V567" s="2">
        <v>1.0924526453018188</v>
      </c>
      <c r="W567" s="2">
        <v>9446731.1999999993</v>
      </c>
      <c r="X567" s="2">
        <v>71.335075378417969</v>
      </c>
      <c r="Y567" s="2">
        <v>13618312.17</v>
      </c>
      <c r="Z567" s="2">
        <v>49.483612060546875</v>
      </c>
    </row>
    <row r="568" spans="1:28" x14ac:dyDescent="0.25">
      <c r="A568" s="2">
        <v>95003</v>
      </c>
      <c r="B568" s="2">
        <v>108111403</v>
      </c>
      <c r="C568" s="2" t="s">
        <v>1408</v>
      </c>
      <c r="D568" s="2">
        <v>2021</v>
      </c>
      <c r="E568" s="2" t="s">
        <v>662</v>
      </c>
      <c r="F568" s="2">
        <v>95</v>
      </c>
      <c r="G568" s="2">
        <v>3</v>
      </c>
      <c r="H568" s="2">
        <v>5966039</v>
      </c>
      <c r="I568" s="2">
        <v>-2.5</v>
      </c>
      <c r="J568" s="2">
        <v>-4.1903833334799856E-5</v>
      </c>
      <c r="K568" s="2">
        <v>601748.55000000005</v>
      </c>
      <c r="L568" s="2">
        <v>-16.920000076293945</v>
      </c>
      <c r="M568" s="2">
        <v>-2.8117266483604908E-3</v>
      </c>
      <c r="N568" s="2">
        <v>171026</v>
      </c>
      <c r="O568" s="2">
        <v>0</v>
      </c>
      <c r="P568" s="2">
        <v>0</v>
      </c>
      <c r="T568" s="2">
        <v>6738813.5</v>
      </c>
      <c r="U568" s="2">
        <v>-19.5</v>
      </c>
      <c r="V568" s="2">
        <v>-2.8936759917996824E-4</v>
      </c>
      <c r="W568" s="2">
        <v>9305728</v>
      </c>
      <c r="X568" s="2">
        <v>72.415756225585938</v>
      </c>
      <c r="Y568" s="2">
        <v>13240509.68</v>
      </c>
      <c r="Z568" s="2">
        <v>50.895423889160156</v>
      </c>
    </row>
    <row r="569" spans="1:28" x14ac:dyDescent="0.25">
      <c r="A569" s="2">
        <v>95004</v>
      </c>
      <c r="B569" s="2">
        <v>108111403</v>
      </c>
      <c r="C569" s="2" t="s">
        <v>1408</v>
      </c>
      <c r="D569" s="2">
        <v>2022</v>
      </c>
      <c r="E569" s="2" t="s">
        <v>662</v>
      </c>
      <c r="F569" s="2">
        <v>95</v>
      </c>
      <c r="G569" s="2">
        <v>4</v>
      </c>
      <c r="H569" s="2">
        <v>6025377.5</v>
      </c>
      <c r="I569" s="2">
        <v>59338.5</v>
      </c>
      <c r="J569" s="2">
        <v>0.99460464715957642</v>
      </c>
      <c r="K569" s="2">
        <v>627756.29</v>
      </c>
      <c r="L569" s="2">
        <v>26007.740234375</v>
      </c>
      <c r="M569" s="2">
        <v>4.3220276832580566</v>
      </c>
      <c r="N569" s="2">
        <v>171026</v>
      </c>
      <c r="O569" s="2">
        <v>0</v>
      </c>
      <c r="P569" s="2">
        <v>0</v>
      </c>
      <c r="T569" s="2">
        <v>6824160</v>
      </c>
      <c r="U569" s="2">
        <v>85346.5</v>
      </c>
      <c r="V569" s="2">
        <v>1.2664915323257446</v>
      </c>
      <c r="W569" s="2">
        <v>9505079.9099999983</v>
      </c>
      <c r="X569" s="2">
        <v>71.794876098632813</v>
      </c>
      <c r="Y569" s="2">
        <v>13575959.129999999</v>
      </c>
      <c r="Z569" s="2">
        <v>50.266502380371094</v>
      </c>
    </row>
    <row r="570" spans="1:28" x14ac:dyDescent="0.25">
      <c r="A570" s="2">
        <v>95005</v>
      </c>
      <c r="B570" s="2">
        <v>108111403</v>
      </c>
      <c r="C570" s="2" t="s">
        <v>1408</v>
      </c>
      <c r="D570" s="2">
        <v>2023</v>
      </c>
      <c r="E570" s="2" t="s">
        <v>662</v>
      </c>
      <c r="F570" s="2">
        <v>95</v>
      </c>
      <c r="G570" s="2">
        <v>5</v>
      </c>
      <c r="H570" s="2">
        <v>6239652.9500000002</v>
      </c>
      <c r="I570" s="2">
        <v>214275.453125</v>
      </c>
      <c r="J570" s="2">
        <v>3.5562162399291992</v>
      </c>
      <c r="K570" s="2">
        <v>673121.07</v>
      </c>
      <c r="L570" s="2">
        <v>45364.78125</v>
      </c>
      <c r="M570" s="2">
        <v>7.2264952659606934</v>
      </c>
      <c r="N570" s="2">
        <v>171026</v>
      </c>
      <c r="O570" s="2">
        <v>0</v>
      </c>
      <c r="P570" s="2">
        <v>0</v>
      </c>
      <c r="T570" s="2">
        <v>7083800</v>
      </c>
      <c r="U570" s="2">
        <v>259640</v>
      </c>
      <c r="V570" s="2">
        <v>3.8047173023223877</v>
      </c>
      <c r="X570" s="2">
        <v>67.843544006347656</v>
      </c>
      <c r="Z570" s="2">
        <v>48.836280822753906</v>
      </c>
      <c r="AA570" s="2">
        <v>14505200</v>
      </c>
      <c r="AB570" s="2">
        <v>10441377</v>
      </c>
    </row>
    <row r="571" spans="1:28" x14ac:dyDescent="0.25">
      <c r="A571" s="2">
        <v>95006</v>
      </c>
      <c r="B571" s="2">
        <v>108111403</v>
      </c>
      <c r="C571" s="2" t="s">
        <v>1408</v>
      </c>
      <c r="D571" s="2">
        <v>2024</v>
      </c>
      <c r="E571" s="2" t="s">
        <v>662</v>
      </c>
      <c r="F571" s="2">
        <v>95</v>
      </c>
      <c r="G571" s="2">
        <v>6</v>
      </c>
      <c r="H571" s="2">
        <v>6433986</v>
      </c>
      <c r="I571" s="2">
        <v>194333.046875</v>
      </c>
      <c r="J571" s="2">
        <v>3.1144850254058838</v>
      </c>
      <c r="K571" s="2">
        <v>701448</v>
      </c>
      <c r="L571" s="2">
        <v>28326.9296875</v>
      </c>
      <c r="M571" s="2">
        <v>4.2082962989807129</v>
      </c>
      <c r="N571" s="2">
        <v>171026</v>
      </c>
      <c r="O571" s="2">
        <v>0</v>
      </c>
      <c r="P571" s="2">
        <v>0</v>
      </c>
      <c r="T571" s="2">
        <v>7306460</v>
      </c>
      <c r="U571" s="2">
        <v>222660</v>
      </c>
      <c r="V571" s="2">
        <v>3.14322829246521</v>
      </c>
      <c r="X571" s="2">
        <v>68.422508239746094</v>
      </c>
      <c r="Z571" s="2">
        <v>50.185176849365234</v>
      </c>
      <c r="AA571" s="2">
        <v>14559000</v>
      </c>
      <c r="AB571" s="2">
        <v>10678445</v>
      </c>
    </row>
    <row r="572" spans="1:28" x14ac:dyDescent="0.25">
      <c r="A572" s="2">
        <v>96001</v>
      </c>
      <c r="B572" s="2">
        <v>113361703</v>
      </c>
      <c r="C572" s="2" t="s">
        <v>1409</v>
      </c>
      <c r="D572" s="2">
        <v>2019</v>
      </c>
      <c r="E572" s="2" t="s">
        <v>662</v>
      </c>
      <c r="F572" s="2">
        <v>96</v>
      </c>
      <c r="G572" s="2">
        <v>1</v>
      </c>
      <c r="H572" s="2">
        <v>4498230</v>
      </c>
      <c r="K572" s="2">
        <v>1695831.96</v>
      </c>
      <c r="N572" s="2">
        <v>348871</v>
      </c>
      <c r="T572" s="2">
        <v>6542933</v>
      </c>
      <c r="W572" s="2">
        <v>15203175.59</v>
      </c>
      <c r="X572" s="2">
        <v>43.03662109375</v>
      </c>
      <c r="Y572" s="2">
        <v>71282909.409999996</v>
      </c>
      <c r="Z572" s="2">
        <v>9.1788244247436523</v>
      </c>
    </row>
    <row r="573" spans="1:28" x14ac:dyDescent="0.25">
      <c r="A573" s="2">
        <v>96002</v>
      </c>
      <c r="B573" s="2">
        <v>113361703</v>
      </c>
      <c r="C573" s="2" t="s">
        <v>1409</v>
      </c>
      <c r="D573" s="2">
        <v>2020</v>
      </c>
      <c r="E573" s="2" t="s">
        <v>662</v>
      </c>
      <c r="F573" s="2">
        <v>96</v>
      </c>
      <c r="G573" s="2">
        <v>2</v>
      </c>
      <c r="H573" s="2">
        <v>4786088</v>
      </c>
      <c r="I573" s="2">
        <v>287858</v>
      </c>
      <c r="J573" s="2">
        <v>6.3993616104125977</v>
      </c>
      <c r="K573" s="2">
        <v>1766846.9</v>
      </c>
      <c r="L573" s="2">
        <v>71014.9375</v>
      </c>
      <c r="M573" s="2">
        <v>4.1876163482666016</v>
      </c>
      <c r="N573" s="2">
        <v>348871</v>
      </c>
      <c r="O573" s="2">
        <v>0</v>
      </c>
      <c r="P573" s="2">
        <v>0</v>
      </c>
      <c r="T573" s="2">
        <v>6901806</v>
      </c>
      <c r="U573" s="2">
        <v>358873</v>
      </c>
      <c r="V573" s="2">
        <v>5.4848947525024414</v>
      </c>
      <c r="W573" s="2">
        <v>15371955.030000001</v>
      </c>
      <c r="X573" s="2">
        <v>44.898685455322266</v>
      </c>
      <c r="Y573" s="2">
        <v>71573947.280000001</v>
      </c>
      <c r="Z573" s="2">
        <v>9.6429023742675781</v>
      </c>
    </row>
    <row r="574" spans="1:28" x14ac:dyDescent="0.25">
      <c r="A574" s="2">
        <v>96003</v>
      </c>
      <c r="B574" s="2">
        <v>113361703</v>
      </c>
      <c r="C574" s="2" t="s">
        <v>1409</v>
      </c>
      <c r="D574" s="2">
        <v>2021</v>
      </c>
      <c r="E574" s="2" t="s">
        <v>662</v>
      </c>
      <c r="F574" s="2">
        <v>96</v>
      </c>
      <c r="G574" s="2">
        <v>3</v>
      </c>
      <c r="H574" s="2">
        <v>4786072</v>
      </c>
      <c r="I574" s="2">
        <v>-16</v>
      </c>
      <c r="J574" s="2">
        <v>-3.3430225448682904E-4</v>
      </c>
      <c r="K574" s="2">
        <v>1766735.71</v>
      </c>
      <c r="L574" s="2">
        <v>-111.19000244140625</v>
      </c>
      <c r="M574" s="2">
        <v>-6.2931315042078495E-3</v>
      </c>
      <c r="N574" s="2">
        <v>348871</v>
      </c>
      <c r="O574" s="2">
        <v>0</v>
      </c>
      <c r="P574" s="2">
        <v>0</v>
      </c>
      <c r="T574" s="2">
        <v>6901678.5</v>
      </c>
      <c r="U574" s="2">
        <v>-127.5</v>
      </c>
      <c r="V574" s="2">
        <v>-1.8473425880074501E-3</v>
      </c>
      <c r="W574" s="2">
        <v>15155679.779999999</v>
      </c>
      <c r="X574" s="2">
        <v>45.538562774658203</v>
      </c>
      <c r="Y574" s="2">
        <v>75196799.109999999</v>
      </c>
      <c r="Z574" s="2">
        <v>9.1781549453735352</v>
      </c>
    </row>
    <row r="575" spans="1:28" x14ac:dyDescent="0.25">
      <c r="A575" s="2">
        <v>96004</v>
      </c>
      <c r="B575" s="2">
        <v>113361703</v>
      </c>
      <c r="C575" s="2" t="s">
        <v>1409</v>
      </c>
      <c r="D575" s="2">
        <v>2022</v>
      </c>
      <c r="E575" s="2" t="s">
        <v>662</v>
      </c>
      <c r="F575" s="2">
        <v>96</v>
      </c>
      <c r="G575" s="2">
        <v>4</v>
      </c>
      <c r="H575" s="2">
        <v>5326248</v>
      </c>
      <c r="I575" s="2">
        <v>540176</v>
      </c>
      <c r="J575" s="2">
        <v>11.286416053771973</v>
      </c>
      <c r="K575" s="2">
        <v>1846703.69</v>
      </c>
      <c r="L575" s="2">
        <v>79967.9765625</v>
      </c>
      <c r="M575" s="2">
        <v>4.5263123512268066</v>
      </c>
      <c r="N575" s="2">
        <v>348871</v>
      </c>
      <c r="O575" s="2">
        <v>0</v>
      </c>
      <c r="P575" s="2">
        <v>0</v>
      </c>
      <c r="T575" s="2">
        <v>7521822.5</v>
      </c>
      <c r="U575" s="2">
        <v>620144</v>
      </c>
      <c r="V575" s="2">
        <v>8.9854087829589844</v>
      </c>
      <c r="W575" s="2">
        <v>15806363.400000002</v>
      </c>
      <c r="X575" s="2">
        <v>47.587306976318359</v>
      </c>
      <c r="Y575" s="2">
        <v>77964837.320000008</v>
      </c>
      <c r="Z575" s="2">
        <v>9.6477117538452148</v>
      </c>
    </row>
    <row r="576" spans="1:28" x14ac:dyDescent="0.25">
      <c r="A576" s="2">
        <v>96005</v>
      </c>
      <c r="B576" s="2">
        <v>113361703</v>
      </c>
      <c r="C576" s="2" t="s">
        <v>1409</v>
      </c>
      <c r="D576" s="2">
        <v>2023</v>
      </c>
      <c r="E576" s="2" t="s">
        <v>662</v>
      </c>
      <c r="F576" s="2">
        <v>96</v>
      </c>
      <c r="G576" s="2">
        <v>5</v>
      </c>
      <c r="H576" s="2">
        <v>6235957.2199999997</v>
      </c>
      <c r="I576" s="2">
        <v>909709.25</v>
      </c>
      <c r="J576" s="2">
        <v>17.079738616943359</v>
      </c>
      <c r="K576" s="2">
        <v>1960237.82</v>
      </c>
      <c r="L576" s="2">
        <v>113534.1328125</v>
      </c>
      <c r="M576" s="2">
        <v>6.1479344367980957</v>
      </c>
      <c r="N576" s="2">
        <v>348871</v>
      </c>
      <c r="O576" s="2">
        <v>0</v>
      </c>
      <c r="P576" s="2">
        <v>0</v>
      </c>
      <c r="T576" s="2">
        <v>8545066</v>
      </c>
      <c r="U576" s="2">
        <v>1023243.5</v>
      </c>
      <c r="V576" s="2">
        <v>13.603664398193359</v>
      </c>
      <c r="X576" s="2">
        <v>49.409999847412109</v>
      </c>
      <c r="Z576" s="2">
        <v>9.6173620223999023</v>
      </c>
      <c r="AA576" s="2">
        <v>88850418</v>
      </c>
      <c r="AB576" s="2">
        <v>17294204</v>
      </c>
    </row>
    <row r="577" spans="1:28" x14ac:dyDescent="0.25">
      <c r="A577" s="2">
        <v>96006</v>
      </c>
      <c r="B577" s="2">
        <v>113361703</v>
      </c>
      <c r="C577" s="2" t="s">
        <v>1409</v>
      </c>
      <c r="D577" s="2">
        <v>2024</v>
      </c>
      <c r="E577" s="2" t="s">
        <v>662</v>
      </c>
      <c r="F577" s="2">
        <v>96</v>
      </c>
      <c r="G577" s="2">
        <v>6</v>
      </c>
      <c r="H577" s="2">
        <v>7401312</v>
      </c>
      <c r="I577" s="2">
        <v>1165354.75</v>
      </c>
      <c r="J577" s="2">
        <v>18.687664031982422</v>
      </c>
      <c r="K577" s="2">
        <v>2056673</v>
      </c>
      <c r="L577" s="2">
        <v>96435.1796875</v>
      </c>
      <c r="M577" s="2">
        <v>4.9195652008056641</v>
      </c>
      <c r="N577" s="2">
        <v>348871</v>
      </c>
      <c r="O577" s="2">
        <v>0</v>
      </c>
      <c r="P577" s="2">
        <v>0</v>
      </c>
      <c r="T577" s="2">
        <v>9806856</v>
      </c>
      <c r="U577" s="2">
        <v>1261790</v>
      </c>
      <c r="V577" s="2">
        <v>14.766299247741699</v>
      </c>
      <c r="X577" s="2">
        <v>50.004230499267578</v>
      </c>
      <c r="Z577" s="2">
        <v>10.626887321472168</v>
      </c>
      <c r="AA577" s="2">
        <v>92283429</v>
      </c>
      <c r="AB577" s="2">
        <v>19612053</v>
      </c>
    </row>
    <row r="578" spans="1:28" x14ac:dyDescent="0.25">
      <c r="A578" s="2">
        <v>97001</v>
      </c>
      <c r="B578" s="2">
        <v>112011603</v>
      </c>
      <c r="C578" s="2" t="s">
        <v>1410</v>
      </c>
      <c r="D578" s="2">
        <v>2019</v>
      </c>
      <c r="E578" s="2" t="s">
        <v>662</v>
      </c>
      <c r="F578" s="2">
        <v>97</v>
      </c>
      <c r="G578" s="2">
        <v>1</v>
      </c>
      <c r="H578" s="2">
        <v>8994585</v>
      </c>
      <c r="K578" s="2">
        <v>1946775.16</v>
      </c>
      <c r="N578" s="2">
        <v>573730</v>
      </c>
      <c r="Q578" s="2">
        <v>8071.76</v>
      </c>
      <c r="T578" s="2">
        <v>11523162</v>
      </c>
      <c r="W578" s="2">
        <v>20198895.989999998</v>
      </c>
      <c r="X578" s="2">
        <v>57.048473358154297</v>
      </c>
      <c r="Y578" s="2">
        <v>59741833.899999991</v>
      </c>
      <c r="Z578" s="2">
        <v>19.288263320922852</v>
      </c>
    </row>
    <row r="579" spans="1:28" x14ac:dyDescent="0.25">
      <c r="A579" s="2">
        <v>97002</v>
      </c>
      <c r="B579" s="2">
        <v>112011603</v>
      </c>
      <c r="C579" s="2" t="s">
        <v>1410</v>
      </c>
      <c r="D579" s="2">
        <v>2020</v>
      </c>
      <c r="E579" s="2" t="s">
        <v>662</v>
      </c>
      <c r="F579" s="2">
        <v>97</v>
      </c>
      <c r="G579" s="2">
        <v>2</v>
      </c>
      <c r="H579" s="2">
        <v>9318192</v>
      </c>
      <c r="I579" s="2">
        <v>323607</v>
      </c>
      <c r="J579" s="2">
        <v>3.5977981090545654</v>
      </c>
      <c r="K579" s="2">
        <v>2107877.13</v>
      </c>
      <c r="L579" s="2">
        <v>161101.96875</v>
      </c>
      <c r="M579" s="2">
        <v>8.275324821472168</v>
      </c>
      <c r="N579" s="2">
        <v>573730</v>
      </c>
      <c r="O579" s="2">
        <v>0</v>
      </c>
      <c r="P579" s="2">
        <v>0</v>
      </c>
      <c r="T579" s="2">
        <v>11999799</v>
      </c>
      <c r="U579" s="2">
        <v>476637</v>
      </c>
      <c r="V579" s="2">
        <v>4.1363387107849121</v>
      </c>
      <c r="W579" s="2">
        <v>21459481.27</v>
      </c>
      <c r="X579" s="2">
        <v>55.918403625488281</v>
      </c>
      <c r="Y579" s="2">
        <v>61734918.739999995</v>
      </c>
      <c r="Z579" s="2">
        <v>19.437620162963867</v>
      </c>
    </row>
    <row r="580" spans="1:28" x14ac:dyDescent="0.25">
      <c r="A580" s="2">
        <v>97003</v>
      </c>
      <c r="B580" s="2">
        <v>112011603</v>
      </c>
      <c r="C580" s="2" t="s">
        <v>1410</v>
      </c>
      <c r="D580" s="2">
        <v>2021</v>
      </c>
      <c r="E580" s="2" t="s">
        <v>662</v>
      </c>
      <c r="F580" s="2">
        <v>97</v>
      </c>
      <c r="G580" s="2">
        <v>3</v>
      </c>
      <c r="H580" s="2">
        <v>9318179</v>
      </c>
      <c r="I580" s="2">
        <v>-13</v>
      </c>
      <c r="J580" s="2">
        <v>-1.3951204891782254E-4</v>
      </c>
      <c r="K580" s="2">
        <v>2107771.35</v>
      </c>
      <c r="L580" s="2">
        <v>-105.77999877929688</v>
      </c>
      <c r="M580" s="2">
        <v>-5.0183190032839775E-3</v>
      </c>
      <c r="N580" s="2">
        <v>573730</v>
      </c>
      <c r="O580" s="2">
        <v>0</v>
      </c>
      <c r="P580" s="2">
        <v>0</v>
      </c>
      <c r="T580" s="2">
        <v>11999680</v>
      </c>
      <c r="U580" s="2">
        <v>-119</v>
      </c>
      <c r="V580" s="2">
        <v>-9.9168322049081326E-4</v>
      </c>
      <c r="W580" s="2">
        <v>21330980.75</v>
      </c>
      <c r="X580" s="2">
        <v>56.254703521728516</v>
      </c>
      <c r="Y580" s="2">
        <v>74670108.109999999</v>
      </c>
      <c r="Z580" s="2">
        <v>16.070259094238281</v>
      </c>
    </row>
    <row r="581" spans="1:28" x14ac:dyDescent="0.25">
      <c r="A581" s="2">
        <v>97004</v>
      </c>
      <c r="B581" s="2">
        <v>112011603</v>
      </c>
      <c r="C581" s="2" t="s">
        <v>1410</v>
      </c>
      <c r="D581" s="2">
        <v>2022</v>
      </c>
      <c r="E581" s="2" t="s">
        <v>662</v>
      </c>
      <c r="F581" s="2">
        <v>97</v>
      </c>
      <c r="G581" s="2">
        <v>4</v>
      </c>
      <c r="H581" s="2">
        <v>9872772</v>
      </c>
      <c r="I581" s="2">
        <v>554593</v>
      </c>
      <c r="J581" s="2">
        <v>5.9517316818237305</v>
      </c>
      <c r="K581" s="2">
        <v>2289148.06</v>
      </c>
      <c r="L581" s="2">
        <v>181376.703125</v>
      </c>
      <c r="M581" s="2">
        <v>8.6051416397094727</v>
      </c>
      <c r="N581" s="2">
        <v>573730</v>
      </c>
      <c r="O581" s="2">
        <v>0</v>
      </c>
      <c r="P581" s="2">
        <v>0</v>
      </c>
      <c r="Q581" s="2">
        <v>36812</v>
      </c>
      <c r="T581" s="2">
        <v>12772462</v>
      </c>
      <c r="U581" s="2">
        <v>772782</v>
      </c>
      <c r="V581" s="2">
        <v>6.4400215148925781</v>
      </c>
      <c r="W581" s="2">
        <v>22517270.109999999</v>
      </c>
      <c r="X581" s="2">
        <v>56.722957611083984</v>
      </c>
      <c r="Y581" s="2">
        <v>74573015.769999996</v>
      </c>
      <c r="Z581" s="2">
        <v>17.127458572387695</v>
      </c>
    </row>
    <row r="582" spans="1:28" x14ac:dyDescent="0.25">
      <c r="A582" s="2">
        <v>97005</v>
      </c>
      <c r="B582" s="2">
        <v>112011603</v>
      </c>
      <c r="C582" s="2" t="s">
        <v>1410</v>
      </c>
      <c r="D582" s="2">
        <v>2023</v>
      </c>
      <c r="E582" s="2" t="s">
        <v>662</v>
      </c>
      <c r="F582" s="2">
        <v>97</v>
      </c>
      <c r="G582" s="2">
        <v>5</v>
      </c>
      <c r="H582" s="2">
        <v>11172977.470000001</v>
      </c>
      <c r="I582" s="2">
        <v>1300205.5</v>
      </c>
      <c r="J582" s="2">
        <v>13.169609069824219</v>
      </c>
      <c r="K582" s="2">
        <v>2521800.9500000002</v>
      </c>
      <c r="L582" s="2">
        <v>232652.890625</v>
      </c>
      <c r="M582" s="2">
        <v>10.163295745849609</v>
      </c>
      <c r="N582" s="2">
        <v>573730</v>
      </c>
      <c r="O582" s="2">
        <v>0</v>
      </c>
      <c r="P582" s="2">
        <v>0</v>
      </c>
      <c r="Q582" s="2">
        <v>39851</v>
      </c>
      <c r="R582" s="2">
        <v>3039</v>
      </c>
      <c r="S582" s="2">
        <v>8.2554597854614258</v>
      </c>
      <c r="T582" s="2">
        <v>14308359</v>
      </c>
      <c r="U582" s="2">
        <v>1535897</v>
      </c>
      <c r="V582" s="2">
        <v>12.025066375732422</v>
      </c>
      <c r="X582" s="2">
        <v>55.660499572753906</v>
      </c>
      <c r="Z582" s="2">
        <v>19.812047958374023</v>
      </c>
      <c r="AA582" s="2">
        <v>72220492</v>
      </c>
      <c r="AB582" s="2">
        <v>25706487</v>
      </c>
    </row>
    <row r="583" spans="1:28" x14ac:dyDescent="0.25">
      <c r="A583" s="2">
        <v>97006</v>
      </c>
      <c r="B583" s="2">
        <v>112011603</v>
      </c>
      <c r="C583" s="2" t="s">
        <v>1410</v>
      </c>
      <c r="D583" s="2">
        <v>2024</v>
      </c>
      <c r="E583" s="2" t="s">
        <v>662</v>
      </c>
      <c r="F583" s="2">
        <v>97</v>
      </c>
      <c r="G583" s="2">
        <v>6</v>
      </c>
      <c r="H583" s="2">
        <v>12133963</v>
      </c>
      <c r="I583" s="2">
        <v>960985.5</v>
      </c>
      <c r="J583" s="2">
        <v>8.6009798049926758</v>
      </c>
      <c r="K583" s="2">
        <v>2660540</v>
      </c>
      <c r="L583" s="2">
        <v>138739.046875</v>
      </c>
      <c r="M583" s="2">
        <v>5.5015859603881836</v>
      </c>
      <c r="N583" s="2">
        <v>573730</v>
      </c>
      <c r="O583" s="2">
        <v>0</v>
      </c>
      <c r="P583" s="2">
        <v>0</v>
      </c>
      <c r="Q583" s="2">
        <v>199264</v>
      </c>
      <c r="R583" s="2">
        <v>159413</v>
      </c>
      <c r="S583" s="2">
        <v>400.0225830078125</v>
      </c>
      <c r="T583" s="2">
        <v>15567497</v>
      </c>
      <c r="U583" s="2">
        <v>1259138</v>
      </c>
      <c r="V583" s="2">
        <v>8.8000164031982422</v>
      </c>
      <c r="X583" s="2">
        <v>61.821609497070313</v>
      </c>
      <c r="Z583" s="2">
        <v>20.652627944946289</v>
      </c>
      <c r="AA583" s="2">
        <v>75377800</v>
      </c>
      <c r="AB583" s="2">
        <v>25181319</v>
      </c>
    </row>
    <row r="584" spans="1:28" x14ac:dyDescent="0.25">
      <c r="A584" s="2">
        <v>98001</v>
      </c>
      <c r="B584" s="2">
        <v>105201033</v>
      </c>
      <c r="C584" s="2" t="s">
        <v>1411</v>
      </c>
      <c r="D584" s="2">
        <v>2019</v>
      </c>
      <c r="E584" s="2" t="s">
        <v>662</v>
      </c>
      <c r="F584" s="2">
        <v>98</v>
      </c>
      <c r="G584" s="2">
        <v>1</v>
      </c>
      <c r="H584" s="2">
        <v>11214363</v>
      </c>
      <c r="K584" s="2">
        <v>1738703.9</v>
      </c>
      <c r="N584" s="2">
        <v>426026</v>
      </c>
      <c r="Q584" s="2">
        <v>46789.15</v>
      </c>
      <c r="T584" s="2">
        <v>13425882</v>
      </c>
      <c r="W584" s="2">
        <v>20854810.700000003</v>
      </c>
      <c r="X584" s="2">
        <v>64.37786865234375</v>
      </c>
      <c r="Y584" s="2">
        <v>39247081.970000006</v>
      </c>
      <c r="Z584" s="2">
        <v>34.208610534667969</v>
      </c>
    </row>
    <row r="585" spans="1:28" x14ac:dyDescent="0.25">
      <c r="A585" s="2">
        <v>98002</v>
      </c>
      <c r="B585" s="2">
        <v>105201033</v>
      </c>
      <c r="C585" s="2" t="s">
        <v>1411</v>
      </c>
      <c r="D585" s="2">
        <v>2020</v>
      </c>
      <c r="E585" s="2" t="s">
        <v>662</v>
      </c>
      <c r="F585" s="2">
        <v>98</v>
      </c>
      <c r="G585" s="2">
        <v>2</v>
      </c>
      <c r="H585" s="2">
        <v>11336835</v>
      </c>
      <c r="I585" s="2">
        <v>122472</v>
      </c>
      <c r="J585" s="2">
        <v>1.0920994281768799</v>
      </c>
      <c r="K585" s="2">
        <v>1785202.75</v>
      </c>
      <c r="L585" s="2">
        <v>46498.8515625</v>
      </c>
      <c r="M585" s="2">
        <v>2.674339771270752</v>
      </c>
      <c r="N585" s="2">
        <v>426026</v>
      </c>
      <c r="O585" s="2">
        <v>0</v>
      </c>
      <c r="P585" s="2">
        <v>0</v>
      </c>
      <c r="Q585" s="2">
        <v>53987.02</v>
      </c>
      <c r="R585" s="2">
        <v>7197.8701171875</v>
      </c>
      <c r="S585" s="2">
        <v>15.383630752563477</v>
      </c>
      <c r="T585" s="2">
        <v>13602051</v>
      </c>
      <c r="U585" s="2">
        <v>176169</v>
      </c>
      <c r="V585" s="2">
        <v>1.3121596574783325</v>
      </c>
      <c r="W585" s="2">
        <v>20971828.740000002</v>
      </c>
      <c r="X585" s="2">
        <v>64.858680725097656</v>
      </c>
      <c r="Y585" s="2">
        <v>39237811.469999999</v>
      </c>
      <c r="Z585" s="2">
        <v>34.665672302246094</v>
      </c>
    </row>
    <row r="586" spans="1:28" x14ac:dyDescent="0.25">
      <c r="A586" s="2">
        <v>98003</v>
      </c>
      <c r="B586" s="2">
        <v>105201033</v>
      </c>
      <c r="C586" s="2" t="s">
        <v>1411</v>
      </c>
      <c r="D586" s="2">
        <v>2021</v>
      </c>
      <c r="E586" s="2" t="s">
        <v>662</v>
      </c>
      <c r="F586" s="2">
        <v>98</v>
      </c>
      <c r="G586" s="2">
        <v>3</v>
      </c>
      <c r="H586" s="2">
        <v>11336828</v>
      </c>
      <c r="I586" s="2">
        <v>-7</v>
      </c>
      <c r="J586" s="2">
        <v>-6.1745631683152169E-5</v>
      </c>
      <c r="K586" s="2">
        <v>1785143</v>
      </c>
      <c r="L586" s="2">
        <v>-59.75</v>
      </c>
      <c r="M586" s="2">
        <v>-3.3469586633145809E-3</v>
      </c>
      <c r="N586" s="2">
        <v>426026</v>
      </c>
      <c r="O586" s="2">
        <v>0</v>
      </c>
      <c r="P586" s="2">
        <v>0</v>
      </c>
      <c r="Q586" s="2">
        <v>77570</v>
      </c>
      <c r="R586" s="2">
        <v>23582.98046875</v>
      </c>
      <c r="S586" s="2">
        <v>43.682685852050781</v>
      </c>
      <c r="T586" s="2">
        <v>13625567</v>
      </c>
      <c r="U586" s="2">
        <v>23516</v>
      </c>
      <c r="V586" s="2">
        <v>0.17288568615913391</v>
      </c>
      <c r="W586" s="2">
        <v>21025573</v>
      </c>
      <c r="X586" s="2">
        <v>64.804733276367188</v>
      </c>
      <c r="Y586" s="2">
        <v>50315216</v>
      </c>
      <c r="Z586" s="2">
        <v>27.080410003662109</v>
      </c>
    </row>
    <row r="587" spans="1:28" x14ac:dyDescent="0.25">
      <c r="A587" s="2">
        <v>98004</v>
      </c>
      <c r="B587" s="2">
        <v>105201033</v>
      </c>
      <c r="C587" s="2" t="s">
        <v>1411</v>
      </c>
      <c r="D587" s="2">
        <v>2022</v>
      </c>
      <c r="E587" s="2" t="s">
        <v>662</v>
      </c>
      <c r="F587" s="2">
        <v>98</v>
      </c>
      <c r="G587" s="2">
        <v>4</v>
      </c>
      <c r="H587" s="2">
        <v>11430534</v>
      </c>
      <c r="I587" s="2">
        <v>93706</v>
      </c>
      <c r="J587" s="2">
        <v>0.82656276226043701</v>
      </c>
      <c r="K587" s="2">
        <v>1846196.49</v>
      </c>
      <c r="L587" s="2">
        <v>61053.48828125</v>
      </c>
      <c r="M587" s="2">
        <v>3.4200894832611084</v>
      </c>
      <c r="N587" s="2">
        <v>426026</v>
      </c>
      <c r="O587" s="2">
        <v>0</v>
      </c>
      <c r="P587" s="2">
        <v>0</v>
      </c>
      <c r="Q587" s="2">
        <v>139764</v>
      </c>
      <c r="R587" s="2">
        <v>62194</v>
      </c>
      <c r="S587" s="2">
        <v>80.177902221679688</v>
      </c>
      <c r="T587" s="2">
        <v>13842520</v>
      </c>
      <c r="U587" s="2">
        <v>216953</v>
      </c>
      <c r="V587" s="2">
        <v>1.5922493934631348</v>
      </c>
      <c r="W587" s="2">
        <v>21124842.52</v>
      </c>
      <c r="X587" s="2">
        <v>65.527214050292969</v>
      </c>
      <c r="Y587" s="2">
        <v>42683682.969999999</v>
      </c>
      <c r="Z587" s="2">
        <v>32.430473327636719</v>
      </c>
    </row>
    <row r="588" spans="1:28" x14ac:dyDescent="0.25">
      <c r="A588" s="2">
        <v>98005</v>
      </c>
      <c r="B588" s="2">
        <v>105201033</v>
      </c>
      <c r="C588" s="2" t="s">
        <v>1411</v>
      </c>
      <c r="D588" s="2">
        <v>2023</v>
      </c>
      <c r="E588" s="2" t="s">
        <v>662</v>
      </c>
      <c r="F588" s="2">
        <v>98</v>
      </c>
      <c r="G588" s="2">
        <v>5</v>
      </c>
      <c r="H588" s="2">
        <v>12054804.49</v>
      </c>
      <c r="I588" s="2">
        <v>624270.5</v>
      </c>
      <c r="J588" s="2">
        <v>5.4614291191101074</v>
      </c>
      <c r="K588" s="2">
        <v>1966984.95</v>
      </c>
      <c r="L588" s="2">
        <v>120788.4609375</v>
      </c>
      <c r="M588" s="2">
        <v>6.5425572395324707</v>
      </c>
      <c r="N588" s="2">
        <v>426026</v>
      </c>
      <c r="O588" s="2">
        <v>0</v>
      </c>
      <c r="P588" s="2">
        <v>0</v>
      </c>
      <c r="Q588" s="2">
        <v>149556</v>
      </c>
      <c r="R588" s="2">
        <v>9792</v>
      </c>
      <c r="S588" s="2">
        <v>7.0060958862304688</v>
      </c>
      <c r="T588" s="2">
        <v>14597371</v>
      </c>
      <c r="U588" s="2">
        <v>754851</v>
      </c>
      <c r="V588" s="2">
        <v>5.4531326293945313</v>
      </c>
      <c r="X588" s="2">
        <v>67.108009338378906</v>
      </c>
      <c r="Z588" s="2">
        <v>31.836097717285156</v>
      </c>
      <c r="AA588" s="2">
        <v>45851633</v>
      </c>
      <c r="AB588" s="2">
        <v>21752056</v>
      </c>
    </row>
    <row r="589" spans="1:28" x14ac:dyDescent="0.25">
      <c r="A589" s="2">
        <v>98006</v>
      </c>
      <c r="B589" s="2">
        <v>105201033</v>
      </c>
      <c r="C589" s="2" t="s">
        <v>1411</v>
      </c>
      <c r="D589" s="2">
        <v>2024</v>
      </c>
      <c r="E589" s="2" t="s">
        <v>662</v>
      </c>
      <c r="F589" s="2">
        <v>98</v>
      </c>
      <c r="G589" s="2">
        <v>6</v>
      </c>
      <c r="H589" s="2">
        <v>12645961</v>
      </c>
      <c r="I589" s="2">
        <v>591156.5</v>
      </c>
      <c r="J589" s="2">
        <v>4.9039077758789063</v>
      </c>
      <c r="K589" s="2">
        <v>2023784</v>
      </c>
      <c r="L589" s="2">
        <v>56799.05078125</v>
      </c>
      <c r="M589" s="2">
        <v>2.8876199722290039</v>
      </c>
      <c r="N589" s="2">
        <v>426026</v>
      </c>
      <c r="O589" s="2">
        <v>0</v>
      </c>
      <c r="P589" s="2">
        <v>0</v>
      </c>
      <c r="Q589" s="2">
        <v>202056</v>
      </c>
      <c r="R589" s="2">
        <v>52500</v>
      </c>
      <c r="S589" s="2">
        <v>35.103908538818359</v>
      </c>
      <c r="T589" s="2">
        <v>15297827</v>
      </c>
      <c r="U589" s="2">
        <v>700456</v>
      </c>
      <c r="V589" s="2">
        <v>4.7985076904296875</v>
      </c>
      <c r="X589" s="2">
        <v>68.090789794921875</v>
      </c>
      <c r="Z589" s="2">
        <v>33.882556915283203</v>
      </c>
      <c r="AA589" s="2">
        <v>45149563</v>
      </c>
      <c r="AB589" s="2">
        <v>22466808</v>
      </c>
    </row>
    <row r="590" spans="1:28" x14ac:dyDescent="0.25">
      <c r="A590" s="2">
        <v>99001</v>
      </c>
      <c r="B590" s="2">
        <v>101261302</v>
      </c>
      <c r="C590" s="2" t="s">
        <v>1412</v>
      </c>
      <c r="D590" s="2">
        <v>2019</v>
      </c>
      <c r="E590" s="2" t="s">
        <v>662</v>
      </c>
      <c r="F590" s="2">
        <v>99</v>
      </c>
      <c r="G590" s="2">
        <v>1</v>
      </c>
      <c r="H590" s="2">
        <v>30777174</v>
      </c>
      <c r="K590" s="2">
        <v>4782368.75</v>
      </c>
      <c r="N590" s="2">
        <v>1050159</v>
      </c>
      <c r="Q590" s="2">
        <v>8235.2800000000007</v>
      </c>
      <c r="T590" s="2">
        <v>36617940</v>
      </c>
      <c r="W590" s="2">
        <v>50923785.149999991</v>
      </c>
      <c r="X590" s="2">
        <v>71.907341003417969</v>
      </c>
      <c r="Y590" s="2">
        <v>74321981.829999983</v>
      </c>
      <c r="Z590" s="2">
        <v>49.269325256347656</v>
      </c>
    </row>
    <row r="591" spans="1:28" x14ac:dyDescent="0.25">
      <c r="A591" s="2">
        <v>99002</v>
      </c>
      <c r="B591" s="2">
        <v>101261302</v>
      </c>
      <c r="C591" s="2" t="s">
        <v>1412</v>
      </c>
      <c r="D591" s="2">
        <v>2020</v>
      </c>
      <c r="E591" s="2" t="s">
        <v>662</v>
      </c>
      <c r="F591" s="2">
        <v>99</v>
      </c>
      <c r="G591" s="2">
        <v>2</v>
      </c>
      <c r="H591" s="2">
        <v>31166470</v>
      </c>
      <c r="I591" s="2">
        <v>389296</v>
      </c>
      <c r="J591" s="2">
        <v>1.264885425567627</v>
      </c>
      <c r="K591" s="2">
        <v>4883434.25</v>
      </c>
      <c r="L591" s="2">
        <v>101065.5</v>
      </c>
      <c r="M591" s="2">
        <v>2.1132936477661133</v>
      </c>
      <c r="N591" s="2">
        <v>1050159</v>
      </c>
      <c r="O591" s="2">
        <v>0</v>
      </c>
      <c r="P591" s="2">
        <v>0</v>
      </c>
      <c r="T591" s="2">
        <v>37100064</v>
      </c>
      <c r="U591" s="2">
        <v>482124</v>
      </c>
      <c r="V591" s="2">
        <v>1.3166333436965942</v>
      </c>
      <c r="W591" s="2">
        <v>51878868.390000001</v>
      </c>
      <c r="X591" s="2">
        <v>71.512863159179688</v>
      </c>
      <c r="Y591" s="2">
        <v>75889588.710000008</v>
      </c>
      <c r="Z591" s="2">
        <v>48.886894226074219</v>
      </c>
    </row>
    <row r="592" spans="1:28" x14ac:dyDescent="0.25">
      <c r="A592" s="2">
        <v>99003</v>
      </c>
      <c r="B592" s="2">
        <v>101261302</v>
      </c>
      <c r="C592" s="2" t="s">
        <v>1412</v>
      </c>
      <c r="D592" s="2">
        <v>2021</v>
      </c>
      <c r="E592" s="2" t="s">
        <v>662</v>
      </c>
      <c r="F592" s="2">
        <v>99</v>
      </c>
      <c r="G592" s="2">
        <v>3</v>
      </c>
      <c r="H592" s="2">
        <v>31166450</v>
      </c>
      <c r="I592" s="2">
        <v>-20</v>
      </c>
      <c r="J592" s="2">
        <v>-6.4171530539169908E-5</v>
      </c>
      <c r="K592" s="2">
        <v>4883329.0599999996</v>
      </c>
      <c r="L592" s="2">
        <v>-105.19000244140625</v>
      </c>
      <c r="M592" s="2">
        <v>-2.1540168672800064E-3</v>
      </c>
      <c r="N592" s="2">
        <v>1050159</v>
      </c>
      <c r="O592" s="2">
        <v>0</v>
      </c>
      <c r="P592" s="2">
        <v>0</v>
      </c>
      <c r="T592" s="2">
        <v>37099940</v>
      </c>
      <c r="U592" s="2">
        <v>-124</v>
      </c>
      <c r="V592" s="2">
        <v>-3.3423124114051461E-4</v>
      </c>
      <c r="W592" s="2">
        <v>50545252.219999999</v>
      </c>
      <c r="X592" s="2">
        <v>73.399452209472656</v>
      </c>
      <c r="Y592" s="2">
        <v>76655358.189999998</v>
      </c>
      <c r="Z592" s="2">
        <v>48.398365020751953</v>
      </c>
    </row>
    <row r="593" spans="1:28" x14ac:dyDescent="0.25">
      <c r="A593" s="2">
        <v>99004</v>
      </c>
      <c r="B593" s="2">
        <v>101261302</v>
      </c>
      <c r="C593" s="2" t="s">
        <v>1412</v>
      </c>
      <c r="D593" s="2">
        <v>2022</v>
      </c>
      <c r="E593" s="2" t="s">
        <v>662</v>
      </c>
      <c r="F593" s="2">
        <v>99</v>
      </c>
      <c r="G593" s="2">
        <v>4</v>
      </c>
      <c r="H593" s="2">
        <v>31403826</v>
      </c>
      <c r="I593" s="2">
        <v>237376</v>
      </c>
      <c r="J593" s="2">
        <v>0.76163953542709351</v>
      </c>
      <c r="K593" s="2">
        <v>5045611.3600000003</v>
      </c>
      <c r="L593" s="2">
        <v>162282.296875</v>
      </c>
      <c r="M593" s="2">
        <v>3.3231899738311768</v>
      </c>
      <c r="N593" s="2">
        <v>1050159</v>
      </c>
      <c r="O593" s="2">
        <v>0</v>
      </c>
      <c r="P593" s="2">
        <v>0</v>
      </c>
      <c r="T593" s="2">
        <v>37499596</v>
      </c>
      <c r="U593" s="2">
        <v>399656</v>
      </c>
      <c r="V593" s="2">
        <v>1.0772416591644287</v>
      </c>
      <c r="W593" s="2">
        <v>52183025</v>
      </c>
      <c r="X593" s="2">
        <v>71.861679077148438</v>
      </c>
      <c r="Y593" s="2">
        <v>88413661.829999998</v>
      </c>
      <c r="Z593" s="2">
        <v>42.413803100585938</v>
      </c>
    </row>
    <row r="594" spans="1:28" x14ac:dyDescent="0.25">
      <c r="A594" s="2">
        <v>99005</v>
      </c>
      <c r="B594" s="2">
        <v>101261302</v>
      </c>
      <c r="C594" s="2" t="s">
        <v>1412</v>
      </c>
      <c r="D594" s="2">
        <v>2023</v>
      </c>
      <c r="E594" s="2" t="s">
        <v>662</v>
      </c>
      <c r="F594" s="2">
        <v>99</v>
      </c>
      <c r="G594" s="2">
        <v>5</v>
      </c>
      <c r="H594" s="2">
        <v>33469499.420000002</v>
      </c>
      <c r="I594" s="2">
        <v>2065673.375</v>
      </c>
      <c r="J594" s="2">
        <v>6.5777764320373535</v>
      </c>
      <c r="K594" s="2">
        <v>5277749.41</v>
      </c>
      <c r="L594" s="2">
        <v>232138.046875</v>
      </c>
      <c r="M594" s="2">
        <v>4.6007914543151855</v>
      </c>
      <c r="N594" s="2">
        <v>1050159</v>
      </c>
      <c r="O594" s="2">
        <v>0</v>
      </c>
      <c r="P594" s="2">
        <v>0</v>
      </c>
      <c r="T594" s="2">
        <v>39797408</v>
      </c>
      <c r="U594" s="2">
        <v>2297812</v>
      </c>
      <c r="V594" s="2">
        <v>6.1275649070739746</v>
      </c>
      <c r="X594" s="2">
        <v>75.249046325683594</v>
      </c>
      <c r="Z594" s="2">
        <v>46.93023681640625</v>
      </c>
      <c r="AA594" s="2">
        <v>84801207</v>
      </c>
      <c r="AB594" s="2">
        <v>52887593</v>
      </c>
    </row>
    <row r="595" spans="1:28" x14ac:dyDescent="0.25">
      <c r="A595" s="2">
        <v>99006</v>
      </c>
      <c r="B595" s="2">
        <v>101261302</v>
      </c>
      <c r="C595" s="2" t="s">
        <v>1412</v>
      </c>
      <c r="D595" s="2">
        <v>2024</v>
      </c>
      <c r="E595" s="2" t="s">
        <v>662</v>
      </c>
      <c r="F595" s="2">
        <v>99</v>
      </c>
      <c r="G595" s="2">
        <v>6</v>
      </c>
      <c r="H595" s="2">
        <v>34473184</v>
      </c>
      <c r="I595" s="2">
        <v>1003684.5625</v>
      </c>
      <c r="J595" s="2">
        <v>2.9988036155700684</v>
      </c>
      <c r="K595" s="2">
        <v>5438433</v>
      </c>
      <c r="L595" s="2">
        <v>160683.59375</v>
      </c>
      <c r="M595" s="2">
        <v>3.0445475578308105</v>
      </c>
      <c r="N595" s="2">
        <v>1050159</v>
      </c>
      <c r="O595" s="2">
        <v>0</v>
      </c>
      <c r="P595" s="2">
        <v>0</v>
      </c>
      <c r="T595" s="2">
        <v>40961776</v>
      </c>
      <c r="U595" s="2">
        <v>1164368</v>
      </c>
      <c r="V595" s="2">
        <v>2.9257383346557617</v>
      </c>
      <c r="X595" s="2">
        <v>75.977836608886719</v>
      </c>
      <c r="Z595" s="2">
        <v>49.955005645751953</v>
      </c>
      <c r="AA595" s="2">
        <v>81997342</v>
      </c>
      <c r="AB595" s="2">
        <v>53912797</v>
      </c>
    </row>
    <row r="596" spans="1:28" x14ac:dyDescent="0.25">
      <c r="A596" s="2">
        <v>100001</v>
      </c>
      <c r="B596" s="2">
        <v>114061103</v>
      </c>
      <c r="C596" s="2" t="s">
        <v>1413</v>
      </c>
      <c r="D596" s="2">
        <v>2019</v>
      </c>
      <c r="E596" s="2" t="s">
        <v>662</v>
      </c>
      <c r="F596" s="2">
        <v>100</v>
      </c>
      <c r="G596" s="2">
        <v>1</v>
      </c>
      <c r="H596" s="2">
        <v>6396825</v>
      </c>
      <c r="K596" s="2">
        <v>1863368.81</v>
      </c>
      <c r="N596" s="2">
        <v>370988</v>
      </c>
      <c r="T596" s="2">
        <v>8631182</v>
      </c>
      <c r="W596" s="2">
        <v>15808564.190000001</v>
      </c>
      <c r="X596" s="2">
        <v>54.598140716552734</v>
      </c>
      <c r="Y596" s="2">
        <v>51008502.979999997</v>
      </c>
      <c r="Z596" s="2">
        <v>16.921064376831055</v>
      </c>
    </row>
    <row r="597" spans="1:28" x14ac:dyDescent="0.25">
      <c r="A597" s="2">
        <v>100002</v>
      </c>
      <c r="B597" s="2">
        <v>114061103</v>
      </c>
      <c r="C597" s="2" t="s">
        <v>1413</v>
      </c>
      <c r="D597" s="2">
        <v>2020</v>
      </c>
      <c r="E597" s="2" t="s">
        <v>662</v>
      </c>
      <c r="F597" s="2">
        <v>100</v>
      </c>
      <c r="G597" s="2">
        <v>2</v>
      </c>
      <c r="H597" s="2">
        <v>6514440.5</v>
      </c>
      <c r="I597" s="2">
        <v>117615.5</v>
      </c>
      <c r="J597" s="2">
        <v>1.8386542797088623</v>
      </c>
      <c r="K597" s="2">
        <v>1932939.53</v>
      </c>
      <c r="L597" s="2">
        <v>69570.71875</v>
      </c>
      <c r="M597" s="2">
        <v>3.7335989475250244</v>
      </c>
      <c r="N597" s="2">
        <v>370988</v>
      </c>
      <c r="O597" s="2">
        <v>0</v>
      </c>
      <c r="P597" s="2">
        <v>0</v>
      </c>
      <c r="T597" s="2">
        <v>8818368</v>
      </c>
      <c r="U597" s="2">
        <v>187186</v>
      </c>
      <c r="V597" s="2">
        <v>2.1687180995941162</v>
      </c>
      <c r="W597" s="2">
        <v>16120836.189999999</v>
      </c>
      <c r="X597" s="2">
        <v>54.701679229736328</v>
      </c>
      <c r="Y597" s="2">
        <v>52147548.399999999</v>
      </c>
      <c r="Z597" s="2">
        <v>16.910417556762695</v>
      </c>
    </row>
    <row r="598" spans="1:28" x14ac:dyDescent="0.25">
      <c r="A598" s="2">
        <v>100003</v>
      </c>
      <c r="B598" s="2">
        <v>114061103</v>
      </c>
      <c r="C598" s="2" t="s">
        <v>1413</v>
      </c>
      <c r="D598" s="2">
        <v>2021</v>
      </c>
      <c r="E598" s="2" t="s">
        <v>662</v>
      </c>
      <c r="F598" s="2">
        <v>100</v>
      </c>
      <c r="G598" s="2">
        <v>3</v>
      </c>
      <c r="H598" s="2">
        <v>6514434</v>
      </c>
      <c r="I598" s="2">
        <v>-6.5</v>
      </c>
      <c r="J598" s="2">
        <v>-9.9778328149113804E-5</v>
      </c>
      <c r="K598" s="2">
        <v>1815631.07</v>
      </c>
      <c r="L598" s="2">
        <v>-117308.4609375</v>
      </c>
      <c r="M598" s="2">
        <v>-6.0689153671264648</v>
      </c>
      <c r="N598" s="2">
        <v>370988</v>
      </c>
      <c r="O598" s="2">
        <v>0</v>
      </c>
      <c r="P598" s="2">
        <v>0</v>
      </c>
      <c r="T598" s="2">
        <v>8701053</v>
      </c>
      <c r="U598" s="2">
        <v>-117315</v>
      </c>
      <c r="V598" s="2">
        <v>-1.3303482532501221</v>
      </c>
      <c r="W598" s="2">
        <v>16788004.559999999</v>
      </c>
      <c r="X598" s="2">
        <v>51.828987121582031</v>
      </c>
      <c r="Y598" s="2">
        <v>55291158.400000006</v>
      </c>
      <c r="Z598" s="2">
        <v>15.736788749694824</v>
      </c>
    </row>
    <row r="599" spans="1:28" x14ac:dyDescent="0.25">
      <c r="A599" s="2">
        <v>100004</v>
      </c>
      <c r="B599" s="2">
        <v>114061103</v>
      </c>
      <c r="C599" s="2" t="s">
        <v>1413</v>
      </c>
      <c r="D599" s="2">
        <v>2022</v>
      </c>
      <c r="E599" s="2" t="s">
        <v>662</v>
      </c>
      <c r="F599" s="2">
        <v>100</v>
      </c>
      <c r="G599" s="2">
        <v>4</v>
      </c>
      <c r="H599" s="2">
        <v>6767489.5</v>
      </c>
      <c r="I599" s="2">
        <v>253055.5</v>
      </c>
      <c r="J599" s="2">
        <v>3.884535551071167</v>
      </c>
      <c r="K599" s="2">
        <v>1926031.21</v>
      </c>
      <c r="L599" s="2">
        <v>110400.140625</v>
      </c>
      <c r="M599" s="2">
        <v>6.080538272857666</v>
      </c>
      <c r="N599" s="2">
        <v>370988</v>
      </c>
      <c r="O599" s="2">
        <v>0</v>
      </c>
      <c r="P599" s="2">
        <v>0</v>
      </c>
      <c r="T599" s="2">
        <v>9064509</v>
      </c>
      <c r="U599" s="2">
        <v>363456</v>
      </c>
      <c r="V599" s="2">
        <v>4.177149772644043</v>
      </c>
      <c r="W599" s="2">
        <v>16456992.750000002</v>
      </c>
      <c r="X599" s="2">
        <v>55.079982757568359</v>
      </c>
      <c r="Y599" s="2">
        <v>56877252.980000004</v>
      </c>
      <c r="Z599" s="2">
        <v>15.936966896057129</v>
      </c>
    </row>
    <row r="600" spans="1:28" x14ac:dyDescent="0.25">
      <c r="A600" s="2">
        <v>100005</v>
      </c>
      <c r="B600" s="2">
        <v>114061103</v>
      </c>
      <c r="C600" s="2" t="s">
        <v>1413</v>
      </c>
      <c r="D600" s="2">
        <v>2023</v>
      </c>
      <c r="E600" s="2" t="s">
        <v>662</v>
      </c>
      <c r="F600" s="2">
        <v>100</v>
      </c>
      <c r="G600" s="2">
        <v>5</v>
      </c>
      <c r="H600" s="2">
        <v>7296241.21</v>
      </c>
      <c r="I600" s="2">
        <v>528751.6875</v>
      </c>
      <c r="J600" s="2">
        <v>7.8131146430969238</v>
      </c>
      <c r="K600" s="2">
        <v>2074396.6</v>
      </c>
      <c r="L600" s="2">
        <v>148365.390625</v>
      </c>
      <c r="M600" s="2">
        <v>7.7031664848327637</v>
      </c>
      <c r="N600" s="2">
        <v>370988</v>
      </c>
      <c r="O600" s="2">
        <v>0</v>
      </c>
      <c r="P600" s="2">
        <v>0</v>
      </c>
      <c r="T600" s="2">
        <v>9741626</v>
      </c>
      <c r="U600" s="2">
        <v>677117</v>
      </c>
      <c r="V600" s="2">
        <v>7.4699797630310059</v>
      </c>
      <c r="X600" s="2">
        <v>55.507595062255859</v>
      </c>
      <c r="Z600" s="2">
        <v>17.194650650024414</v>
      </c>
      <c r="AA600" s="2">
        <v>56654982</v>
      </c>
      <c r="AB600" s="2">
        <v>17550078</v>
      </c>
    </row>
    <row r="601" spans="1:28" x14ac:dyDescent="0.25">
      <c r="A601" s="2">
        <v>100006</v>
      </c>
      <c r="B601" s="2">
        <v>114061103</v>
      </c>
      <c r="C601" s="2" t="s">
        <v>1413</v>
      </c>
      <c r="D601" s="2">
        <v>2024</v>
      </c>
      <c r="E601" s="2" t="s">
        <v>662</v>
      </c>
      <c r="F601" s="2">
        <v>100</v>
      </c>
      <c r="G601" s="2">
        <v>6</v>
      </c>
      <c r="H601" s="2">
        <v>7962767</v>
      </c>
      <c r="I601" s="2">
        <v>666525.8125</v>
      </c>
      <c r="J601" s="2">
        <v>9.1351938247680664</v>
      </c>
      <c r="K601" s="2">
        <v>2168604</v>
      </c>
      <c r="L601" s="2">
        <v>94207.3984375</v>
      </c>
      <c r="M601" s="2">
        <v>4.5414361953735352</v>
      </c>
      <c r="N601" s="2">
        <v>370988</v>
      </c>
      <c r="O601" s="2">
        <v>0</v>
      </c>
      <c r="P601" s="2">
        <v>0</v>
      </c>
      <c r="T601" s="2">
        <v>10502359</v>
      </c>
      <c r="U601" s="2">
        <v>760733</v>
      </c>
      <c r="V601" s="2">
        <v>7.8090968132019043</v>
      </c>
      <c r="X601" s="2">
        <v>59.902050018310547</v>
      </c>
      <c r="Z601" s="2">
        <v>17.734107971191406</v>
      </c>
      <c r="AA601" s="2">
        <v>59221244</v>
      </c>
      <c r="AB601" s="2">
        <v>17532554</v>
      </c>
    </row>
    <row r="602" spans="1:28" x14ac:dyDescent="0.25">
      <c r="A602" s="2">
        <v>101001</v>
      </c>
      <c r="B602" s="2">
        <v>103022103</v>
      </c>
      <c r="C602" s="2" t="s">
        <v>1414</v>
      </c>
      <c r="D602" s="2">
        <v>2019</v>
      </c>
      <c r="E602" s="2" t="s">
        <v>662</v>
      </c>
      <c r="F602" s="2">
        <v>101</v>
      </c>
      <c r="G602" s="2">
        <v>1</v>
      </c>
      <c r="H602" s="2">
        <v>1841253</v>
      </c>
      <c r="K602" s="2">
        <v>468364</v>
      </c>
      <c r="N602" s="2">
        <v>96726</v>
      </c>
      <c r="T602" s="2">
        <v>2406343</v>
      </c>
      <c r="W602" s="2">
        <v>4233002</v>
      </c>
      <c r="X602" s="2">
        <v>56.847198486328125</v>
      </c>
      <c r="Y602" s="2">
        <v>14565892</v>
      </c>
      <c r="Z602" s="2">
        <v>16.520395278930664</v>
      </c>
    </row>
    <row r="603" spans="1:28" x14ac:dyDescent="0.25">
      <c r="A603" s="2">
        <v>101002</v>
      </c>
      <c r="B603" s="2">
        <v>103022103</v>
      </c>
      <c r="C603" s="2" t="s">
        <v>1414</v>
      </c>
      <c r="D603" s="2">
        <v>2020</v>
      </c>
      <c r="E603" s="2" t="s">
        <v>662</v>
      </c>
      <c r="F603" s="2">
        <v>101</v>
      </c>
      <c r="G603" s="2">
        <v>2</v>
      </c>
      <c r="H603" s="2">
        <v>1852704</v>
      </c>
      <c r="I603" s="2">
        <v>11451</v>
      </c>
      <c r="J603" s="2">
        <v>0.62191343307495117</v>
      </c>
      <c r="K603" s="2">
        <v>484474</v>
      </c>
      <c r="L603" s="2">
        <v>16110</v>
      </c>
      <c r="M603" s="2">
        <v>3.4396324157714844</v>
      </c>
      <c r="N603" s="2">
        <v>96726</v>
      </c>
      <c r="O603" s="2">
        <v>0</v>
      </c>
      <c r="P603" s="2">
        <v>0</v>
      </c>
      <c r="T603" s="2">
        <v>2433904</v>
      </c>
      <c r="U603" s="2">
        <v>27561</v>
      </c>
      <c r="V603" s="2">
        <v>1.1453479528427124</v>
      </c>
      <c r="W603" s="2">
        <v>4264292</v>
      </c>
      <c r="X603" s="2">
        <v>57.076393127441406</v>
      </c>
      <c r="Y603" s="2">
        <v>14565055</v>
      </c>
      <c r="Z603" s="2">
        <v>16.7105712890625</v>
      </c>
    </row>
    <row r="604" spans="1:28" x14ac:dyDescent="0.25">
      <c r="A604" s="2">
        <v>101003</v>
      </c>
      <c r="B604" s="2">
        <v>103022103</v>
      </c>
      <c r="C604" s="2" t="s">
        <v>1414</v>
      </c>
      <c r="D604" s="2">
        <v>2021</v>
      </c>
      <c r="E604" s="2" t="s">
        <v>662</v>
      </c>
      <c r="F604" s="2">
        <v>101</v>
      </c>
      <c r="G604" s="2">
        <v>3</v>
      </c>
      <c r="H604" s="2">
        <v>1852701</v>
      </c>
      <c r="I604" s="2">
        <v>-3</v>
      </c>
      <c r="J604" s="2">
        <v>-1.619254908291623E-4</v>
      </c>
      <c r="K604" s="2">
        <v>484458</v>
      </c>
      <c r="L604" s="2">
        <v>-16</v>
      </c>
      <c r="M604" s="2">
        <v>-3.3025508746504784E-3</v>
      </c>
      <c r="N604" s="2">
        <v>96726</v>
      </c>
      <c r="O604" s="2">
        <v>0</v>
      </c>
      <c r="P604" s="2">
        <v>0</v>
      </c>
      <c r="T604" s="2">
        <v>2433885</v>
      </c>
      <c r="U604" s="2">
        <v>-19</v>
      </c>
      <c r="V604" s="2">
        <v>-7.8063883120194077E-4</v>
      </c>
      <c r="W604" s="2">
        <v>4364066</v>
      </c>
      <c r="X604" s="2">
        <v>55.771041870117188</v>
      </c>
      <c r="Y604" s="2">
        <v>15345511</v>
      </c>
      <c r="Z604" s="2">
        <v>15.860567092895508</v>
      </c>
    </row>
    <row r="605" spans="1:28" x14ac:dyDescent="0.25">
      <c r="A605" s="2">
        <v>101004</v>
      </c>
      <c r="B605" s="2">
        <v>103022103</v>
      </c>
      <c r="C605" s="2" t="s">
        <v>1414</v>
      </c>
      <c r="D605" s="2">
        <v>2022</v>
      </c>
      <c r="E605" s="2" t="s">
        <v>662</v>
      </c>
      <c r="F605" s="2">
        <v>101</v>
      </c>
      <c r="G605" s="2">
        <v>4</v>
      </c>
      <c r="H605" s="2">
        <v>1958603</v>
      </c>
      <c r="I605" s="2">
        <v>105902</v>
      </c>
      <c r="J605" s="2">
        <v>5.7160868644714355</v>
      </c>
      <c r="K605" s="2">
        <v>524936</v>
      </c>
      <c r="L605" s="2">
        <v>40478</v>
      </c>
      <c r="M605" s="2">
        <v>8.3553171157836914</v>
      </c>
      <c r="N605" s="2">
        <v>96726</v>
      </c>
      <c r="O605" s="2">
        <v>0</v>
      </c>
      <c r="P605" s="2">
        <v>0</v>
      </c>
      <c r="T605" s="2">
        <v>2580265</v>
      </c>
      <c r="U605" s="2">
        <v>146380</v>
      </c>
      <c r="V605" s="2">
        <v>6.0142531394958496</v>
      </c>
      <c r="W605" s="2">
        <v>4447202</v>
      </c>
      <c r="X605" s="2">
        <v>58.019962310791016</v>
      </c>
      <c r="Y605" s="2">
        <v>17062022</v>
      </c>
      <c r="Z605" s="2">
        <v>15.122856140136719</v>
      </c>
    </row>
    <row r="606" spans="1:28" x14ac:dyDescent="0.25">
      <c r="A606" s="2">
        <v>101005</v>
      </c>
      <c r="B606" s="2">
        <v>103022103</v>
      </c>
      <c r="C606" s="2" t="s">
        <v>1414</v>
      </c>
      <c r="D606" s="2">
        <v>2023</v>
      </c>
      <c r="E606" s="2" t="s">
        <v>662</v>
      </c>
      <c r="F606" s="2">
        <v>101</v>
      </c>
      <c r="G606" s="2">
        <v>5</v>
      </c>
      <c r="H606" s="2">
        <v>2056095.39</v>
      </c>
      <c r="I606" s="2">
        <v>97492.390625</v>
      </c>
      <c r="J606" s="2">
        <v>4.9776492118835449</v>
      </c>
      <c r="K606" s="2">
        <v>565782.99</v>
      </c>
      <c r="L606" s="2">
        <v>40846.98828125</v>
      </c>
      <c r="M606" s="2">
        <v>7.7813277244567871</v>
      </c>
      <c r="N606" s="2">
        <v>96726</v>
      </c>
      <c r="O606" s="2">
        <v>0</v>
      </c>
      <c r="P606" s="2">
        <v>0</v>
      </c>
      <c r="T606" s="2">
        <v>2718604.25</v>
      </c>
      <c r="U606" s="2">
        <v>138339.25</v>
      </c>
      <c r="V606" s="2">
        <v>5.3614358901977539</v>
      </c>
      <c r="X606" s="2">
        <v>55.309402465820313</v>
      </c>
      <c r="Z606" s="2">
        <v>17.142375946044922</v>
      </c>
      <c r="AA606" s="2">
        <v>15858970</v>
      </c>
      <c r="AB606" s="2">
        <v>4915266</v>
      </c>
    </row>
    <row r="607" spans="1:28" x14ac:dyDescent="0.25">
      <c r="A607" s="2">
        <v>101006</v>
      </c>
      <c r="B607" s="2">
        <v>103022103</v>
      </c>
      <c r="C607" s="2" t="s">
        <v>1414</v>
      </c>
      <c r="D607" s="2">
        <v>2024</v>
      </c>
      <c r="E607" s="2" t="s">
        <v>662</v>
      </c>
      <c r="F607" s="2">
        <v>101</v>
      </c>
      <c r="G607" s="2">
        <v>6</v>
      </c>
      <c r="H607" s="2">
        <v>2279610</v>
      </c>
      <c r="I607" s="2">
        <v>223514.609375</v>
      </c>
      <c r="J607" s="2">
        <v>10.870828628540039</v>
      </c>
      <c r="K607" s="2">
        <v>581571</v>
      </c>
      <c r="L607" s="2">
        <v>15788.009765625</v>
      </c>
      <c r="M607" s="2">
        <v>2.7904708385467529</v>
      </c>
      <c r="N607" s="2">
        <v>96726</v>
      </c>
      <c r="O607" s="2">
        <v>0</v>
      </c>
      <c r="P607" s="2">
        <v>0</v>
      </c>
      <c r="T607" s="2">
        <v>2957907</v>
      </c>
      <c r="U607" s="2">
        <v>239302.75</v>
      </c>
      <c r="V607" s="2">
        <v>8.8024120330810547</v>
      </c>
      <c r="X607" s="2">
        <v>58.981620788574219</v>
      </c>
      <c r="Z607" s="2">
        <v>17.115653991699219</v>
      </c>
      <c r="AA607" s="2">
        <v>17281882</v>
      </c>
      <c r="AB607" s="2">
        <v>5014964</v>
      </c>
    </row>
    <row r="608" spans="1:28" x14ac:dyDescent="0.25">
      <c r="A608" s="2">
        <v>102001</v>
      </c>
      <c r="B608" s="2">
        <v>113381303</v>
      </c>
      <c r="C608" s="2" t="s">
        <v>1415</v>
      </c>
      <c r="D608" s="2">
        <v>2019</v>
      </c>
      <c r="E608" s="2" t="s">
        <v>662</v>
      </c>
      <c r="F608" s="2">
        <v>102</v>
      </c>
      <c r="G608" s="2">
        <v>1</v>
      </c>
      <c r="H608" s="2">
        <v>10384231</v>
      </c>
      <c r="K608" s="2">
        <v>2390292.4500000002</v>
      </c>
      <c r="N608" s="2">
        <v>528189</v>
      </c>
      <c r="Q608" s="2">
        <v>169446.12</v>
      </c>
      <c r="T608" s="2">
        <v>13472158</v>
      </c>
      <c r="W608" s="2">
        <v>24014577.940000001</v>
      </c>
      <c r="X608" s="2">
        <v>56.09991455078125</v>
      </c>
      <c r="Y608" s="2">
        <v>78750146.450000003</v>
      </c>
      <c r="Z608" s="2">
        <v>17.10746955871582</v>
      </c>
    </row>
    <row r="609" spans="1:28" x14ac:dyDescent="0.25">
      <c r="A609" s="2">
        <v>102002</v>
      </c>
      <c r="B609" s="2">
        <v>113381303</v>
      </c>
      <c r="C609" s="2" t="s">
        <v>1415</v>
      </c>
      <c r="D609" s="2">
        <v>2020</v>
      </c>
      <c r="E609" s="2" t="s">
        <v>662</v>
      </c>
      <c r="F609" s="2">
        <v>102</v>
      </c>
      <c r="G609" s="2">
        <v>2</v>
      </c>
      <c r="H609" s="2">
        <v>10744658</v>
      </c>
      <c r="I609" s="2">
        <v>360427</v>
      </c>
      <c r="J609" s="2">
        <v>3.4709069728851318</v>
      </c>
      <c r="K609" s="2">
        <v>2498029.5099999998</v>
      </c>
      <c r="L609" s="2">
        <v>107737.0625</v>
      </c>
      <c r="M609" s="2">
        <v>4.5072751045227051</v>
      </c>
      <c r="N609" s="2">
        <v>528189</v>
      </c>
      <c r="O609" s="2">
        <v>0</v>
      </c>
      <c r="P609" s="2">
        <v>0</v>
      </c>
      <c r="Q609" s="2">
        <v>182409.44</v>
      </c>
      <c r="R609" s="2">
        <v>12963.3203125</v>
      </c>
      <c r="S609" s="2">
        <v>7.6504082679748535</v>
      </c>
      <c r="T609" s="2">
        <v>13953286</v>
      </c>
      <c r="U609" s="2">
        <v>481128</v>
      </c>
      <c r="V609" s="2">
        <v>3.5712764263153076</v>
      </c>
      <c r="W609" s="2">
        <v>24970434.07</v>
      </c>
      <c r="X609" s="2">
        <v>55.879230499267578</v>
      </c>
      <c r="Y609" s="2">
        <v>81373050.469999999</v>
      </c>
      <c r="Z609" s="2">
        <v>17.147306442260742</v>
      </c>
    </row>
    <row r="610" spans="1:28" x14ac:dyDescent="0.25">
      <c r="A610" s="2">
        <v>102003</v>
      </c>
      <c r="B610" s="2">
        <v>113381303</v>
      </c>
      <c r="C610" s="2" t="s">
        <v>1415</v>
      </c>
      <c r="D610" s="2">
        <v>2021</v>
      </c>
      <c r="E610" s="2" t="s">
        <v>662</v>
      </c>
      <c r="F610" s="2">
        <v>102</v>
      </c>
      <c r="G610" s="2">
        <v>3</v>
      </c>
      <c r="H610" s="2">
        <v>10744646</v>
      </c>
      <c r="I610" s="2">
        <v>-12</v>
      </c>
      <c r="J610" s="2">
        <v>-1.1168340279255062E-4</v>
      </c>
      <c r="K610" s="2">
        <v>2497936.9</v>
      </c>
      <c r="L610" s="2">
        <v>-92.610000610351563</v>
      </c>
      <c r="M610" s="2">
        <v>-3.707322059199214E-3</v>
      </c>
      <c r="N610" s="2">
        <v>528189</v>
      </c>
      <c r="O610" s="2">
        <v>0</v>
      </c>
      <c r="P610" s="2">
        <v>0</v>
      </c>
      <c r="Q610" s="2">
        <v>94347.81</v>
      </c>
      <c r="R610" s="2">
        <v>-88061.6328125</v>
      </c>
      <c r="S610" s="2">
        <v>-48.276905059814453</v>
      </c>
      <c r="T610" s="2">
        <v>13865120</v>
      </c>
      <c r="U610" s="2">
        <v>-88166</v>
      </c>
      <c r="V610" s="2">
        <v>-0.63186550140380859</v>
      </c>
      <c r="W610" s="2">
        <v>25067364.600000001</v>
      </c>
      <c r="X610" s="2">
        <v>55.311439514160156</v>
      </c>
      <c r="Y610" s="2">
        <v>87558794.669999987</v>
      </c>
      <c r="Z610" s="2">
        <v>15.835210800170898</v>
      </c>
    </row>
    <row r="611" spans="1:28" x14ac:dyDescent="0.25">
      <c r="A611" s="2">
        <v>102004</v>
      </c>
      <c r="B611" s="2">
        <v>113381303</v>
      </c>
      <c r="C611" s="2" t="s">
        <v>1415</v>
      </c>
      <c r="D611" s="2">
        <v>2022</v>
      </c>
      <c r="E611" s="2" t="s">
        <v>662</v>
      </c>
      <c r="F611" s="2">
        <v>102</v>
      </c>
      <c r="G611" s="2">
        <v>4</v>
      </c>
      <c r="H611" s="2">
        <v>11380530</v>
      </c>
      <c r="I611" s="2">
        <v>635884</v>
      </c>
      <c r="J611" s="2">
        <v>5.9181475639343262</v>
      </c>
      <c r="K611" s="2">
        <v>2659839.52</v>
      </c>
      <c r="L611" s="2">
        <v>161902.625</v>
      </c>
      <c r="M611" s="2">
        <v>6.4814534187316895</v>
      </c>
      <c r="N611" s="2">
        <v>528189</v>
      </c>
      <c r="O611" s="2">
        <v>0</v>
      </c>
      <c r="P611" s="2">
        <v>0</v>
      </c>
      <c r="Q611" s="2">
        <v>74552</v>
      </c>
      <c r="R611" s="2">
        <v>-19795.810546875</v>
      </c>
      <c r="S611" s="2">
        <v>-20.98173713684082</v>
      </c>
      <c r="T611" s="2">
        <v>14643111</v>
      </c>
      <c r="U611" s="2">
        <v>777991</v>
      </c>
      <c r="V611" s="2">
        <v>5.611137866973877</v>
      </c>
      <c r="W611" s="2">
        <v>26764068.539999999</v>
      </c>
      <c r="X611" s="2">
        <v>54.711826324462891</v>
      </c>
      <c r="Y611" s="2">
        <v>93378190.789999992</v>
      </c>
      <c r="Z611" s="2">
        <v>15.681510925292969</v>
      </c>
    </row>
    <row r="612" spans="1:28" x14ac:dyDescent="0.25">
      <c r="A612" s="2">
        <v>102005</v>
      </c>
      <c r="B612" s="2">
        <v>113381303</v>
      </c>
      <c r="C612" s="2" t="s">
        <v>1415</v>
      </c>
      <c r="D612" s="2">
        <v>2023</v>
      </c>
      <c r="E612" s="2" t="s">
        <v>662</v>
      </c>
      <c r="F612" s="2">
        <v>102</v>
      </c>
      <c r="G612" s="2">
        <v>5</v>
      </c>
      <c r="H612" s="2">
        <v>12712555.08</v>
      </c>
      <c r="I612" s="2">
        <v>1332025.125</v>
      </c>
      <c r="J612" s="2">
        <v>11.70442008972168</v>
      </c>
      <c r="K612" s="2">
        <v>2896018.33</v>
      </c>
      <c r="L612" s="2">
        <v>236178.8125</v>
      </c>
      <c r="M612" s="2">
        <v>8.8794384002685547</v>
      </c>
      <c r="N612" s="2">
        <v>528189</v>
      </c>
      <c r="O612" s="2">
        <v>0</v>
      </c>
      <c r="P612" s="2">
        <v>0</v>
      </c>
      <c r="Q612" s="2">
        <v>80372</v>
      </c>
      <c r="R612" s="2">
        <v>5820</v>
      </c>
      <c r="S612" s="2">
        <v>7.8066315650939941</v>
      </c>
      <c r="T612" s="2">
        <v>16217134</v>
      </c>
      <c r="U612" s="2">
        <v>1574023</v>
      </c>
      <c r="V612" s="2">
        <v>10.749238967895508</v>
      </c>
      <c r="X612" s="2">
        <v>60.689609527587891</v>
      </c>
      <c r="Z612" s="2">
        <v>17.808639526367188</v>
      </c>
      <c r="AA612" s="2">
        <v>91063299</v>
      </c>
      <c r="AB612" s="2">
        <v>26721434</v>
      </c>
    </row>
    <row r="613" spans="1:28" x14ac:dyDescent="0.25">
      <c r="A613" s="2">
        <v>102006</v>
      </c>
      <c r="B613" s="2">
        <v>113381303</v>
      </c>
      <c r="C613" s="2" t="s">
        <v>1415</v>
      </c>
      <c r="D613" s="2">
        <v>2024</v>
      </c>
      <c r="E613" s="2" t="s">
        <v>662</v>
      </c>
      <c r="F613" s="2">
        <v>102</v>
      </c>
      <c r="G613" s="2">
        <v>6</v>
      </c>
      <c r="H613" s="2">
        <v>13866450</v>
      </c>
      <c r="I613" s="2">
        <v>1153894.875</v>
      </c>
      <c r="J613" s="2">
        <v>9.0768136978149414</v>
      </c>
      <c r="K613" s="2">
        <v>3048156</v>
      </c>
      <c r="L613" s="2">
        <v>152137.671875</v>
      </c>
      <c r="M613" s="2">
        <v>5.2533392906188965</v>
      </c>
      <c r="N613" s="2">
        <v>528189</v>
      </c>
      <c r="O613" s="2">
        <v>0</v>
      </c>
      <c r="P613" s="2">
        <v>0</v>
      </c>
      <c r="Q613" s="2">
        <v>141367</v>
      </c>
      <c r="R613" s="2">
        <v>60995</v>
      </c>
      <c r="S613" s="2">
        <v>75.890853881835938</v>
      </c>
      <c r="T613" s="2">
        <v>17584164</v>
      </c>
      <c r="U613" s="2">
        <v>1367030</v>
      </c>
      <c r="V613" s="2">
        <v>8.4295415878295898</v>
      </c>
      <c r="X613" s="2">
        <v>61.115642547607422</v>
      </c>
      <c r="Z613" s="2">
        <v>18.031885147094727</v>
      </c>
      <c r="AA613" s="2">
        <v>97517059</v>
      </c>
      <c r="AB613" s="2">
        <v>28771953</v>
      </c>
    </row>
    <row r="614" spans="1:28" x14ac:dyDescent="0.25">
      <c r="A614" s="2">
        <v>103001</v>
      </c>
      <c r="B614" s="2">
        <v>105251453</v>
      </c>
      <c r="C614" s="2" t="s">
        <v>1416</v>
      </c>
      <c r="D614" s="2">
        <v>2019</v>
      </c>
      <c r="E614" s="2" t="s">
        <v>662</v>
      </c>
      <c r="F614" s="2">
        <v>103</v>
      </c>
      <c r="G614" s="2">
        <v>1</v>
      </c>
      <c r="H614" s="2">
        <v>13147905</v>
      </c>
      <c r="K614" s="2">
        <v>1597147</v>
      </c>
      <c r="N614" s="2">
        <v>470665</v>
      </c>
      <c r="Q614" s="2">
        <v>139689.79</v>
      </c>
      <c r="T614" s="2">
        <v>15355407</v>
      </c>
      <c r="W614" s="2">
        <v>22274760.890000001</v>
      </c>
      <c r="X614" s="2">
        <v>68.936347961425781</v>
      </c>
      <c r="Y614" s="2">
        <v>33270187.77</v>
      </c>
      <c r="Z614" s="2">
        <v>46.153652191162109</v>
      </c>
    </row>
    <row r="615" spans="1:28" x14ac:dyDescent="0.25">
      <c r="A615" s="2">
        <v>103002</v>
      </c>
      <c r="B615" s="2">
        <v>105251453</v>
      </c>
      <c r="C615" s="2" t="s">
        <v>1416</v>
      </c>
      <c r="D615" s="2">
        <v>2020</v>
      </c>
      <c r="E615" s="2" t="s">
        <v>662</v>
      </c>
      <c r="F615" s="2">
        <v>103</v>
      </c>
      <c r="G615" s="2">
        <v>2</v>
      </c>
      <c r="H615" s="2">
        <v>13359159</v>
      </c>
      <c r="I615" s="2">
        <v>211254</v>
      </c>
      <c r="J615" s="2">
        <v>1.6067502498626709</v>
      </c>
      <c r="K615" s="2">
        <v>1662431.94</v>
      </c>
      <c r="L615" s="2">
        <v>65284.94140625</v>
      </c>
      <c r="M615" s="2">
        <v>4.0875973701477051</v>
      </c>
      <c r="N615" s="2">
        <v>470665</v>
      </c>
      <c r="O615" s="2">
        <v>0</v>
      </c>
      <c r="P615" s="2">
        <v>0</v>
      </c>
      <c r="Q615" s="2">
        <v>167232.38</v>
      </c>
      <c r="R615" s="2">
        <v>27542.58984375</v>
      </c>
      <c r="S615" s="2">
        <v>19.71696662902832</v>
      </c>
      <c r="T615" s="2">
        <v>15659488</v>
      </c>
      <c r="U615" s="2">
        <v>304081</v>
      </c>
      <c r="V615" s="2">
        <v>1.9802861213684082</v>
      </c>
      <c r="W615" s="2">
        <v>22751179.060000002</v>
      </c>
      <c r="X615" s="2">
        <v>68.829345703125</v>
      </c>
      <c r="Y615" s="2">
        <v>33790298.830000006</v>
      </c>
      <c r="Z615" s="2">
        <v>46.343147277832031</v>
      </c>
    </row>
    <row r="616" spans="1:28" x14ac:dyDescent="0.25">
      <c r="A616" s="2">
        <v>103003</v>
      </c>
      <c r="B616" s="2">
        <v>105251453</v>
      </c>
      <c r="C616" s="2" t="s">
        <v>1416</v>
      </c>
      <c r="D616" s="2">
        <v>2021</v>
      </c>
      <c r="E616" s="2" t="s">
        <v>662</v>
      </c>
      <c r="F616" s="2">
        <v>103</v>
      </c>
      <c r="G616" s="2">
        <v>3</v>
      </c>
      <c r="H616" s="2">
        <v>13359150</v>
      </c>
      <c r="I616" s="2">
        <v>-9</v>
      </c>
      <c r="J616" s="2">
        <v>-6.7369510361459106E-5</v>
      </c>
      <c r="K616" s="2">
        <v>1662366.55</v>
      </c>
      <c r="L616" s="2">
        <v>-65.389999389648438</v>
      </c>
      <c r="M616" s="2">
        <v>-3.9333943277597427E-3</v>
      </c>
      <c r="N616" s="2">
        <v>470665</v>
      </c>
      <c r="O616" s="2">
        <v>0</v>
      </c>
      <c r="P616" s="2">
        <v>0</v>
      </c>
      <c r="Q616" s="2">
        <v>176882</v>
      </c>
      <c r="R616" s="2">
        <v>9649.6201171875</v>
      </c>
      <c r="S616" s="2">
        <v>5.7701864242553711</v>
      </c>
      <c r="T616" s="2">
        <v>15669064</v>
      </c>
      <c r="U616" s="2">
        <v>9576</v>
      </c>
      <c r="V616" s="2">
        <v>6.1151426285505295E-2</v>
      </c>
      <c r="W616" s="2">
        <v>23113215.439999998</v>
      </c>
      <c r="X616" s="2">
        <v>67.79266357421875</v>
      </c>
      <c r="Y616" s="2">
        <v>35381006.539999999</v>
      </c>
      <c r="Z616" s="2">
        <v>44.286655426025391</v>
      </c>
    </row>
    <row r="617" spans="1:28" x14ac:dyDescent="0.25">
      <c r="A617" s="2">
        <v>103004</v>
      </c>
      <c r="B617" s="2">
        <v>105251453</v>
      </c>
      <c r="C617" s="2" t="s">
        <v>1416</v>
      </c>
      <c r="D617" s="2">
        <v>2022</v>
      </c>
      <c r="E617" s="2" t="s">
        <v>662</v>
      </c>
      <c r="F617" s="2">
        <v>103</v>
      </c>
      <c r="G617" s="2">
        <v>4</v>
      </c>
      <c r="H617" s="2">
        <v>13834293</v>
      </c>
      <c r="I617" s="2">
        <v>475143</v>
      </c>
      <c r="J617" s="2">
        <v>3.5566859245300293</v>
      </c>
      <c r="K617" s="2">
        <v>1726936.17</v>
      </c>
      <c r="L617" s="2">
        <v>64569.62109375</v>
      </c>
      <c r="M617" s="2">
        <v>3.8841986656188965</v>
      </c>
      <c r="N617" s="2">
        <v>470665</v>
      </c>
      <c r="O617" s="2">
        <v>0</v>
      </c>
      <c r="P617" s="2">
        <v>0</v>
      </c>
      <c r="Q617" s="2">
        <v>200988</v>
      </c>
      <c r="R617" s="2">
        <v>24106</v>
      </c>
      <c r="S617" s="2">
        <v>13.628294944763184</v>
      </c>
      <c r="T617" s="2">
        <v>16232882</v>
      </c>
      <c r="U617" s="2">
        <v>563818</v>
      </c>
      <c r="V617" s="2">
        <v>3.5982875823974609</v>
      </c>
      <c r="W617" s="2">
        <v>23758963.600000001</v>
      </c>
      <c r="X617" s="2">
        <v>68.323188781738281</v>
      </c>
      <c r="Y617" s="2">
        <v>36699612.940000005</v>
      </c>
      <c r="Z617" s="2">
        <v>44.231754302978516</v>
      </c>
    </row>
    <row r="618" spans="1:28" x14ac:dyDescent="0.25">
      <c r="A618" s="2">
        <v>103005</v>
      </c>
      <c r="B618" s="2">
        <v>105251453</v>
      </c>
      <c r="C618" s="2" t="s">
        <v>1416</v>
      </c>
      <c r="D618" s="2">
        <v>2023</v>
      </c>
      <c r="E618" s="2" t="s">
        <v>662</v>
      </c>
      <c r="F618" s="2">
        <v>103</v>
      </c>
      <c r="G618" s="2">
        <v>5</v>
      </c>
      <c r="H618" s="2">
        <v>15162237.310000001</v>
      </c>
      <c r="I618" s="2">
        <v>1327944.25</v>
      </c>
      <c r="J618" s="2">
        <v>9.5989313125610352</v>
      </c>
      <c r="K618" s="2">
        <v>1891912.62</v>
      </c>
      <c r="L618" s="2">
        <v>164976.453125</v>
      </c>
      <c r="M618" s="2">
        <v>9.5531291961669922</v>
      </c>
      <c r="N618" s="2">
        <v>470665</v>
      </c>
      <c r="O618" s="2">
        <v>0</v>
      </c>
      <c r="P618" s="2">
        <v>0</v>
      </c>
      <c r="Q618" s="2">
        <v>217679</v>
      </c>
      <c r="R618" s="2">
        <v>16691</v>
      </c>
      <c r="S618" s="2">
        <v>8.3044757843017578</v>
      </c>
      <c r="T618" s="2">
        <v>17742496</v>
      </c>
      <c r="U618" s="2">
        <v>1509614</v>
      </c>
      <c r="V618" s="2">
        <v>9.2997283935546875</v>
      </c>
      <c r="X618" s="2">
        <v>73.120979309082031</v>
      </c>
      <c r="Z618" s="2">
        <v>39.527503967285156</v>
      </c>
      <c r="AA618" s="2">
        <v>44886455</v>
      </c>
      <c r="AB618" s="2">
        <v>24264577</v>
      </c>
    </row>
    <row r="619" spans="1:28" x14ac:dyDescent="0.25">
      <c r="A619" s="2">
        <v>103006</v>
      </c>
      <c r="B619" s="2">
        <v>105251453</v>
      </c>
      <c r="C619" s="2" t="s">
        <v>1416</v>
      </c>
      <c r="D619" s="2">
        <v>2024</v>
      </c>
      <c r="E619" s="2" t="s">
        <v>662</v>
      </c>
      <c r="F619" s="2">
        <v>103</v>
      </c>
      <c r="G619" s="2">
        <v>6</v>
      </c>
      <c r="H619" s="2">
        <v>16490290</v>
      </c>
      <c r="I619" s="2">
        <v>1328052.75</v>
      </c>
      <c r="J619" s="2">
        <v>8.7589492797851563</v>
      </c>
      <c r="K619" s="2">
        <v>1951721</v>
      </c>
      <c r="L619" s="2">
        <v>59808.37890625</v>
      </c>
      <c r="M619" s="2">
        <v>3.1612653732299805</v>
      </c>
      <c r="N619" s="2">
        <v>470665</v>
      </c>
      <c r="O619" s="2">
        <v>0</v>
      </c>
      <c r="P619" s="2">
        <v>0</v>
      </c>
      <c r="Q619" s="2">
        <v>242984</v>
      </c>
      <c r="R619" s="2">
        <v>25305</v>
      </c>
      <c r="S619" s="2">
        <v>11.62491512298584</v>
      </c>
      <c r="T619" s="2">
        <v>19155660</v>
      </c>
      <c r="U619" s="2">
        <v>1413164</v>
      </c>
      <c r="V619" s="2">
        <v>7.9648547172546387</v>
      </c>
      <c r="X619" s="2">
        <v>72.536827087402344</v>
      </c>
      <c r="Z619" s="2">
        <v>44.137992858886719</v>
      </c>
      <c r="AA619" s="2">
        <v>43399483</v>
      </c>
      <c r="AB619" s="2">
        <v>26408185</v>
      </c>
    </row>
    <row r="620" spans="1:28" x14ac:dyDescent="0.25">
      <c r="A620" s="2">
        <v>104001</v>
      </c>
      <c r="B620" s="2">
        <v>109531304</v>
      </c>
      <c r="C620" s="2" t="s">
        <v>1417</v>
      </c>
      <c r="D620" s="2">
        <v>2019</v>
      </c>
      <c r="E620" s="2" t="s">
        <v>662</v>
      </c>
      <c r="F620" s="2">
        <v>104</v>
      </c>
      <c r="G620" s="2">
        <v>1</v>
      </c>
      <c r="H620" s="2">
        <v>4348630</v>
      </c>
      <c r="K620" s="2">
        <v>562754.64</v>
      </c>
      <c r="N620" s="2">
        <v>133604</v>
      </c>
      <c r="Q620" s="2">
        <v>70006.39</v>
      </c>
      <c r="T620" s="2">
        <v>5114995</v>
      </c>
      <c r="W620" s="2">
        <v>7115378.459999999</v>
      </c>
      <c r="X620" s="2">
        <v>71.886474609375</v>
      </c>
      <c r="Y620" s="2">
        <v>13155613.459999999</v>
      </c>
      <c r="Z620" s="2">
        <v>38.880702972412109</v>
      </c>
    </row>
    <row r="621" spans="1:28" x14ac:dyDescent="0.25">
      <c r="A621" s="2">
        <v>104002</v>
      </c>
      <c r="B621" s="2">
        <v>109531304</v>
      </c>
      <c r="C621" s="2" t="s">
        <v>1417</v>
      </c>
      <c r="D621" s="2">
        <v>2020</v>
      </c>
      <c r="E621" s="2" t="s">
        <v>662</v>
      </c>
      <c r="F621" s="2">
        <v>104</v>
      </c>
      <c r="G621" s="2">
        <v>2</v>
      </c>
      <c r="H621" s="2">
        <v>4443600</v>
      </c>
      <c r="I621" s="2">
        <v>94970</v>
      </c>
      <c r="J621" s="2">
        <v>2.183906078338623</v>
      </c>
      <c r="K621" s="2">
        <v>577214.07999999996</v>
      </c>
      <c r="L621" s="2">
        <v>14459.4404296875</v>
      </c>
      <c r="M621" s="2">
        <v>2.5694038867950439</v>
      </c>
      <c r="Q621" s="2">
        <v>82039.850000000006</v>
      </c>
      <c r="R621" s="2">
        <v>12033.4599609375</v>
      </c>
      <c r="S621" s="2">
        <v>17.189088821411133</v>
      </c>
      <c r="T621" s="2">
        <v>5102854</v>
      </c>
      <c r="U621" s="2">
        <v>-12141</v>
      </c>
      <c r="V621" s="2">
        <v>-0.23736093938350677</v>
      </c>
      <c r="W621" s="2">
        <v>7272619.8699999992</v>
      </c>
      <c r="X621" s="2">
        <v>70.165275573730469</v>
      </c>
      <c r="Y621" s="2">
        <v>13241387.869999999</v>
      </c>
      <c r="Z621" s="2">
        <v>38.537155151367188</v>
      </c>
    </row>
    <row r="622" spans="1:28" x14ac:dyDescent="0.25">
      <c r="A622" s="2">
        <v>104003</v>
      </c>
      <c r="B622" s="2">
        <v>109531304</v>
      </c>
      <c r="C622" s="2" t="s">
        <v>1417</v>
      </c>
      <c r="D622" s="2">
        <v>2021</v>
      </c>
      <c r="E622" s="2" t="s">
        <v>662</v>
      </c>
      <c r="F622" s="2">
        <v>104</v>
      </c>
      <c r="G622" s="2">
        <v>3</v>
      </c>
      <c r="H622" s="2">
        <v>4443596.5</v>
      </c>
      <c r="I622" s="2">
        <v>-3.5</v>
      </c>
      <c r="J622" s="2">
        <v>-7.876496238168329E-5</v>
      </c>
      <c r="K622" s="2">
        <v>577196.28</v>
      </c>
      <c r="L622" s="2">
        <v>-17.799999237060547</v>
      </c>
      <c r="M622" s="2">
        <v>-3.0837778467684984E-3</v>
      </c>
      <c r="Q622" s="2">
        <v>88108.95</v>
      </c>
      <c r="R622" s="2">
        <v>6069.10009765625</v>
      </c>
      <c r="S622" s="2">
        <v>7.3977465629577637</v>
      </c>
      <c r="T622" s="2">
        <v>5108902</v>
      </c>
      <c r="U622" s="2">
        <v>6048</v>
      </c>
      <c r="V622" s="2">
        <v>0.11852190643548965</v>
      </c>
      <c r="W622" s="2">
        <v>7320589.2999999998</v>
      </c>
      <c r="X622" s="2">
        <v>69.788124084472656</v>
      </c>
      <c r="Y622" s="2">
        <v>13844461.620000001</v>
      </c>
      <c r="Z622" s="2">
        <v>36.902133941650391</v>
      </c>
    </row>
    <row r="623" spans="1:28" x14ac:dyDescent="0.25">
      <c r="A623" s="2">
        <v>104004</v>
      </c>
      <c r="B623" s="2">
        <v>109531304</v>
      </c>
      <c r="C623" s="2" t="s">
        <v>1417</v>
      </c>
      <c r="D623" s="2">
        <v>2022</v>
      </c>
      <c r="E623" s="2" t="s">
        <v>662</v>
      </c>
      <c r="F623" s="2">
        <v>104</v>
      </c>
      <c r="G623" s="2">
        <v>4</v>
      </c>
      <c r="H623" s="2">
        <v>4488823.5</v>
      </c>
      <c r="I623" s="2">
        <v>45227</v>
      </c>
      <c r="J623" s="2">
        <v>1.0178016424179077</v>
      </c>
      <c r="K623" s="2">
        <v>593799.88</v>
      </c>
      <c r="L623" s="2">
        <v>16603.599609375</v>
      </c>
      <c r="M623" s="2">
        <v>2.8765950202941895</v>
      </c>
      <c r="N623" s="2">
        <v>133604</v>
      </c>
      <c r="Q623" s="2">
        <v>73903</v>
      </c>
      <c r="R623" s="2">
        <v>-14205.9501953125</v>
      </c>
      <c r="S623" s="2">
        <v>-16.123163223266602</v>
      </c>
      <c r="T623" s="2">
        <v>5290130.5</v>
      </c>
      <c r="U623" s="2">
        <v>181228.5</v>
      </c>
      <c r="V623" s="2">
        <v>3.5473082065582275</v>
      </c>
      <c r="W623" s="2">
        <v>7637192.7899999991</v>
      </c>
      <c r="X623" s="2">
        <v>69.267997741699219</v>
      </c>
      <c r="Y623" s="2">
        <v>17246860.729999997</v>
      </c>
      <c r="Z623" s="2">
        <v>30.673006057739258</v>
      </c>
    </row>
    <row r="624" spans="1:28" x14ac:dyDescent="0.25">
      <c r="A624" s="2">
        <v>104005</v>
      </c>
      <c r="B624" s="2">
        <v>109531304</v>
      </c>
      <c r="C624" s="2" t="s">
        <v>1417</v>
      </c>
      <c r="D624" s="2">
        <v>2023</v>
      </c>
      <c r="E624" s="2" t="s">
        <v>662</v>
      </c>
      <c r="F624" s="2">
        <v>104</v>
      </c>
      <c r="G624" s="2">
        <v>5</v>
      </c>
      <c r="H624" s="2">
        <v>4694947.2300000004</v>
      </c>
      <c r="I624" s="2">
        <v>206123.734375</v>
      </c>
      <c r="J624" s="2">
        <v>4.5919322967529297</v>
      </c>
      <c r="K624" s="2">
        <v>639559.16</v>
      </c>
      <c r="L624" s="2">
        <v>45759.28125</v>
      </c>
      <c r="M624" s="2">
        <v>7.7061786651611328</v>
      </c>
      <c r="N624" s="2">
        <v>133604</v>
      </c>
      <c r="O624" s="2">
        <v>0</v>
      </c>
      <c r="P624" s="2">
        <v>0</v>
      </c>
      <c r="Q624" s="2">
        <v>80504</v>
      </c>
      <c r="R624" s="2">
        <v>6601</v>
      </c>
      <c r="S624" s="2">
        <v>8.9319782257080078</v>
      </c>
      <c r="T624" s="2">
        <v>5548614</v>
      </c>
      <c r="U624" s="2">
        <v>258483.5</v>
      </c>
      <c r="V624" s="2">
        <v>4.886146068572998</v>
      </c>
      <c r="X624" s="2">
        <v>69.218070983886719</v>
      </c>
      <c r="Z624" s="2">
        <v>36.574577331542969</v>
      </c>
      <c r="AA624" s="2">
        <v>15170685</v>
      </c>
      <c r="AB624" s="2">
        <v>8016135</v>
      </c>
    </row>
    <row r="625" spans="1:28" x14ac:dyDescent="0.25">
      <c r="A625" s="2">
        <v>104006</v>
      </c>
      <c r="B625" s="2">
        <v>109531304</v>
      </c>
      <c r="C625" s="2" t="s">
        <v>1417</v>
      </c>
      <c r="D625" s="2">
        <v>2024</v>
      </c>
      <c r="E625" s="2" t="s">
        <v>662</v>
      </c>
      <c r="F625" s="2">
        <v>104</v>
      </c>
      <c r="G625" s="2">
        <v>6</v>
      </c>
      <c r="H625" s="2">
        <v>5060413</v>
      </c>
      <c r="I625" s="2">
        <v>365465.78125</v>
      </c>
      <c r="J625" s="2">
        <v>7.784235954284668</v>
      </c>
      <c r="K625" s="2">
        <v>658426</v>
      </c>
      <c r="L625" s="2">
        <v>18866.83984375</v>
      </c>
      <c r="M625" s="2">
        <v>2.9499757289886475</v>
      </c>
      <c r="N625" s="2">
        <v>133604</v>
      </c>
      <c r="O625" s="2">
        <v>0</v>
      </c>
      <c r="P625" s="2">
        <v>0</v>
      </c>
      <c r="Q625" s="2">
        <v>125243</v>
      </c>
      <c r="R625" s="2">
        <v>44739</v>
      </c>
      <c r="S625" s="2">
        <v>55.573635101318359</v>
      </c>
      <c r="T625" s="2">
        <v>5977686</v>
      </c>
      <c r="U625" s="2">
        <v>429072</v>
      </c>
      <c r="V625" s="2">
        <v>7.7329583168029785</v>
      </c>
      <c r="X625" s="2">
        <v>68.819496154785156</v>
      </c>
      <c r="Z625" s="2">
        <v>39.517654418945313</v>
      </c>
      <c r="AA625" s="2">
        <v>15126621</v>
      </c>
      <c r="AB625" s="2">
        <v>8686036</v>
      </c>
    </row>
    <row r="626" spans="1:28" x14ac:dyDescent="0.25">
      <c r="A626" s="2">
        <v>105001</v>
      </c>
      <c r="B626" s="2">
        <v>122092353</v>
      </c>
      <c r="C626" s="2" t="s">
        <v>1418</v>
      </c>
      <c r="D626" s="2">
        <v>2019</v>
      </c>
      <c r="E626" s="2" t="s">
        <v>662</v>
      </c>
      <c r="F626" s="2">
        <v>105</v>
      </c>
      <c r="G626" s="2">
        <v>1</v>
      </c>
      <c r="H626" s="2">
        <v>14596917</v>
      </c>
      <c r="K626" s="2">
        <v>6429729.3799999999</v>
      </c>
      <c r="T626" s="2">
        <v>21026646</v>
      </c>
      <c r="W626" s="2">
        <v>53193983.82</v>
      </c>
      <c r="X626" s="2">
        <v>39.528240203857422</v>
      </c>
      <c r="Y626" s="2">
        <v>238963859.22999999</v>
      </c>
      <c r="Z626" s="2">
        <v>8.7990903854370117</v>
      </c>
    </row>
    <row r="627" spans="1:28" x14ac:dyDescent="0.25">
      <c r="A627" s="2">
        <v>105002</v>
      </c>
      <c r="B627" s="2">
        <v>122092353</v>
      </c>
      <c r="C627" s="2" t="s">
        <v>1418</v>
      </c>
      <c r="D627" s="2">
        <v>2020</v>
      </c>
      <c r="E627" s="2" t="s">
        <v>662</v>
      </c>
      <c r="F627" s="2">
        <v>105</v>
      </c>
      <c r="G627" s="2">
        <v>2</v>
      </c>
      <c r="H627" s="2">
        <v>14791030</v>
      </c>
      <c r="I627" s="2">
        <v>194113</v>
      </c>
      <c r="J627" s="2">
        <v>1.3298219442367554</v>
      </c>
      <c r="K627" s="2">
        <v>6658002.4000000004</v>
      </c>
      <c r="L627" s="2">
        <v>228273.015625</v>
      </c>
      <c r="M627" s="2">
        <v>3.550274133682251</v>
      </c>
      <c r="N627" s="2">
        <v>416762</v>
      </c>
      <c r="T627" s="2">
        <v>21865794</v>
      </c>
      <c r="U627" s="2">
        <v>839148</v>
      </c>
      <c r="V627" s="2">
        <v>3.9908790588378906</v>
      </c>
      <c r="W627" s="2">
        <v>54156430.079999998</v>
      </c>
      <c r="X627" s="2">
        <v>40.375251770019531</v>
      </c>
      <c r="Y627" s="2">
        <v>242057988.28999999</v>
      </c>
      <c r="Z627" s="2">
        <v>9.0332870483398438</v>
      </c>
    </row>
    <row r="628" spans="1:28" x14ac:dyDescent="0.25">
      <c r="A628" s="2">
        <v>105003</v>
      </c>
      <c r="B628" s="2">
        <v>122092353</v>
      </c>
      <c r="C628" s="2" t="s">
        <v>1418</v>
      </c>
      <c r="D628" s="2">
        <v>2021</v>
      </c>
      <c r="E628" s="2" t="s">
        <v>662</v>
      </c>
      <c r="F628" s="2">
        <v>105</v>
      </c>
      <c r="G628" s="2">
        <v>3</v>
      </c>
      <c r="H628" s="2">
        <v>14791020</v>
      </c>
      <c r="I628" s="2">
        <v>-10</v>
      </c>
      <c r="J628" s="2">
        <v>-6.7608547396957874E-5</v>
      </c>
      <c r="K628" s="2">
        <v>6728782.1100000003</v>
      </c>
      <c r="L628" s="2">
        <v>70779.7109375</v>
      </c>
      <c r="M628" s="2">
        <v>1.0630772113800049</v>
      </c>
      <c r="N628" s="2">
        <v>416762</v>
      </c>
      <c r="O628" s="2">
        <v>0</v>
      </c>
      <c r="P628" s="2">
        <v>0</v>
      </c>
      <c r="T628" s="2">
        <v>21936564</v>
      </c>
      <c r="U628" s="2">
        <v>70770</v>
      </c>
      <c r="V628" s="2">
        <v>0.32365620136260986</v>
      </c>
      <c r="W628" s="2">
        <v>55481743.789999992</v>
      </c>
      <c r="X628" s="2">
        <v>39.538345336914063</v>
      </c>
      <c r="Y628" s="2">
        <v>253103076.5</v>
      </c>
      <c r="Z628" s="2">
        <v>8.6670475006103516</v>
      </c>
    </row>
    <row r="629" spans="1:28" x14ac:dyDescent="0.25">
      <c r="A629" s="2">
        <v>105004</v>
      </c>
      <c r="B629" s="2">
        <v>122092353</v>
      </c>
      <c r="C629" s="2" t="s">
        <v>1418</v>
      </c>
      <c r="D629" s="2">
        <v>2022</v>
      </c>
      <c r="E629" s="2" t="s">
        <v>662</v>
      </c>
      <c r="F629" s="2">
        <v>105</v>
      </c>
      <c r="G629" s="2">
        <v>4</v>
      </c>
      <c r="H629" s="2">
        <v>15141565</v>
      </c>
      <c r="I629" s="2">
        <v>350545</v>
      </c>
      <c r="J629" s="2">
        <v>2.3699853420257568</v>
      </c>
      <c r="K629" s="2">
        <v>6596391.1299999999</v>
      </c>
      <c r="L629" s="2">
        <v>-132390.984375</v>
      </c>
      <c r="M629" s="2">
        <v>-1.9675326347351074</v>
      </c>
      <c r="N629" s="2">
        <v>416762</v>
      </c>
      <c r="O629" s="2">
        <v>0</v>
      </c>
      <c r="P629" s="2">
        <v>0</v>
      </c>
      <c r="T629" s="2">
        <v>22154718</v>
      </c>
      <c r="U629" s="2">
        <v>218154</v>
      </c>
      <c r="V629" s="2">
        <v>0.99447661638259888</v>
      </c>
      <c r="W629" s="2">
        <v>55477609.130000003</v>
      </c>
      <c r="X629" s="2">
        <v>39.934520721435547</v>
      </c>
      <c r="Y629" s="2">
        <v>259181272.19999999</v>
      </c>
      <c r="Z629" s="2">
        <v>8.5479621887207031</v>
      </c>
    </row>
    <row r="630" spans="1:28" x14ac:dyDescent="0.25">
      <c r="A630" s="2">
        <v>105005</v>
      </c>
      <c r="B630" s="2">
        <v>122092353</v>
      </c>
      <c r="C630" s="2" t="s">
        <v>1418</v>
      </c>
      <c r="D630" s="2">
        <v>2023</v>
      </c>
      <c r="E630" s="2" t="s">
        <v>662</v>
      </c>
      <c r="F630" s="2">
        <v>105</v>
      </c>
      <c r="G630" s="2">
        <v>5</v>
      </c>
      <c r="H630" s="2">
        <v>16002356.890000001</v>
      </c>
      <c r="I630" s="2">
        <v>860791.875</v>
      </c>
      <c r="J630" s="2">
        <v>5.684959888458252</v>
      </c>
      <c r="K630" s="2">
        <v>6494199.6600000001</v>
      </c>
      <c r="L630" s="2">
        <v>-102191.46875</v>
      </c>
      <c r="M630" s="2">
        <v>-1.5492026805877686</v>
      </c>
      <c r="N630" s="2">
        <v>416762</v>
      </c>
      <c r="O630" s="2">
        <v>0</v>
      </c>
      <c r="P630" s="2">
        <v>0</v>
      </c>
      <c r="T630" s="2">
        <v>22913318</v>
      </c>
      <c r="U630" s="2">
        <v>758600</v>
      </c>
      <c r="V630" s="2">
        <v>3.4241013526916504</v>
      </c>
      <c r="X630" s="2">
        <v>40.320453643798828</v>
      </c>
      <c r="Z630" s="2">
        <v>8.8913822174072266</v>
      </c>
      <c r="AA630" s="2">
        <v>257702534</v>
      </c>
      <c r="AB630" s="2">
        <v>56828025</v>
      </c>
    </row>
    <row r="631" spans="1:28" x14ac:dyDescent="0.25">
      <c r="A631" s="2">
        <v>105006</v>
      </c>
      <c r="B631" s="2">
        <v>122092353</v>
      </c>
      <c r="C631" s="2" t="s">
        <v>1418</v>
      </c>
      <c r="D631" s="2">
        <v>2024</v>
      </c>
      <c r="E631" s="2" t="s">
        <v>662</v>
      </c>
      <c r="F631" s="2">
        <v>105</v>
      </c>
      <c r="G631" s="2">
        <v>6</v>
      </c>
      <c r="H631" s="2">
        <v>17060360</v>
      </c>
      <c r="I631" s="2">
        <v>1058003.125</v>
      </c>
      <c r="J631" s="2">
        <v>6.6115455627441406</v>
      </c>
      <c r="K631" s="2">
        <v>6589526</v>
      </c>
      <c r="L631" s="2">
        <v>95326.34375</v>
      </c>
      <c r="M631" s="2">
        <v>1.4678689241409302</v>
      </c>
      <c r="N631" s="2">
        <v>416762</v>
      </c>
      <c r="O631" s="2">
        <v>0</v>
      </c>
      <c r="P631" s="2">
        <v>0</v>
      </c>
      <c r="T631" s="2">
        <v>24066648</v>
      </c>
      <c r="U631" s="2">
        <v>1153330</v>
      </c>
      <c r="V631" s="2">
        <v>5.0334482192993164</v>
      </c>
      <c r="X631" s="2">
        <v>42.183349609375</v>
      </c>
      <c r="Z631" s="2">
        <v>9.0631380081176758</v>
      </c>
      <c r="AA631" s="2">
        <v>265544315</v>
      </c>
      <c r="AB631" s="2">
        <v>57052481</v>
      </c>
    </row>
    <row r="632" spans="1:28" x14ac:dyDescent="0.25">
      <c r="A632" s="2">
        <v>106001</v>
      </c>
      <c r="B632" s="2">
        <v>106611303</v>
      </c>
      <c r="C632" s="2" t="s">
        <v>1419</v>
      </c>
      <c r="D632" s="2">
        <v>2019</v>
      </c>
      <c r="E632" s="2" t="s">
        <v>662</v>
      </c>
      <c r="F632" s="2">
        <v>106</v>
      </c>
      <c r="G632" s="2">
        <v>1</v>
      </c>
      <c r="H632" s="2">
        <v>6821152</v>
      </c>
      <c r="K632" s="2">
        <v>893882.79</v>
      </c>
      <c r="N632" s="2">
        <v>207812</v>
      </c>
      <c r="T632" s="2">
        <v>7922847</v>
      </c>
      <c r="W632" s="2">
        <v>11522435.729999997</v>
      </c>
      <c r="X632" s="2">
        <v>68.760177612304688</v>
      </c>
      <c r="Y632" s="2">
        <v>19578273.779999997</v>
      </c>
      <c r="Z632" s="2">
        <v>40.467544555664063</v>
      </c>
    </row>
    <row r="633" spans="1:28" x14ac:dyDescent="0.25">
      <c r="A633" s="2">
        <v>106002</v>
      </c>
      <c r="B633" s="2">
        <v>106611303</v>
      </c>
      <c r="C633" s="2" t="s">
        <v>1419</v>
      </c>
      <c r="D633" s="2">
        <v>2020</v>
      </c>
      <c r="E633" s="2" t="s">
        <v>662</v>
      </c>
      <c r="F633" s="2">
        <v>106</v>
      </c>
      <c r="G633" s="2">
        <v>2</v>
      </c>
      <c r="H633" s="2">
        <v>6870460.5</v>
      </c>
      <c r="I633" s="2">
        <v>49308.5</v>
      </c>
      <c r="J633" s="2">
        <v>0.72287642955780029</v>
      </c>
      <c r="K633" s="2">
        <v>917143.56</v>
      </c>
      <c r="L633" s="2">
        <v>23260.76953125</v>
      </c>
      <c r="M633" s="2">
        <v>2.6022169589996338</v>
      </c>
      <c r="N633" s="2">
        <v>207812</v>
      </c>
      <c r="O633" s="2">
        <v>0</v>
      </c>
      <c r="P633" s="2">
        <v>0</v>
      </c>
      <c r="T633" s="2">
        <v>7995416</v>
      </c>
      <c r="U633" s="2">
        <v>72569</v>
      </c>
      <c r="V633" s="2">
        <v>0.91594600677490234</v>
      </c>
      <c r="W633" s="2">
        <v>11959934.110000003</v>
      </c>
      <c r="X633" s="2">
        <v>66.851669311523438</v>
      </c>
      <c r="Y633" s="2">
        <v>19861449.440000001</v>
      </c>
      <c r="Z633" s="2">
        <v>40.255954742431641</v>
      </c>
    </row>
    <row r="634" spans="1:28" x14ac:dyDescent="0.25">
      <c r="A634" s="2">
        <v>106003</v>
      </c>
      <c r="B634" s="2">
        <v>106611303</v>
      </c>
      <c r="C634" s="2" t="s">
        <v>1419</v>
      </c>
      <c r="D634" s="2">
        <v>2021</v>
      </c>
      <c r="E634" s="2" t="s">
        <v>662</v>
      </c>
      <c r="F634" s="2">
        <v>106</v>
      </c>
      <c r="G634" s="2">
        <v>3</v>
      </c>
      <c r="H634" s="2">
        <v>6870451</v>
      </c>
      <c r="I634" s="2">
        <v>-9.5</v>
      </c>
      <c r="J634" s="2">
        <v>-1.3827311340719461E-4</v>
      </c>
      <c r="K634" s="2">
        <v>917119.31</v>
      </c>
      <c r="L634" s="2">
        <v>-24.25</v>
      </c>
      <c r="M634" s="2">
        <v>-2.6440790388733149E-3</v>
      </c>
      <c r="N634" s="2">
        <v>207812</v>
      </c>
      <c r="O634" s="2">
        <v>0</v>
      </c>
      <c r="P634" s="2">
        <v>0</v>
      </c>
      <c r="T634" s="2">
        <v>7995382.5</v>
      </c>
      <c r="U634" s="2">
        <v>-33.5</v>
      </c>
      <c r="V634" s="2">
        <v>-4.1899009374901652E-4</v>
      </c>
      <c r="W634" s="2">
        <v>12012429.67</v>
      </c>
      <c r="X634" s="2">
        <v>66.559242248535156</v>
      </c>
      <c r="Y634" s="2">
        <v>21169074.57</v>
      </c>
      <c r="Z634" s="2">
        <v>37.7691650390625</v>
      </c>
    </row>
    <row r="635" spans="1:28" x14ac:dyDescent="0.25">
      <c r="A635" s="2">
        <v>106004</v>
      </c>
      <c r="B635" s="2">
        <v>106611303</v>
      </c>
      <c r="C635" s="2" t="s">
        <v>1419</v>
      </c>
      <c r="D635" s="2">
        <v>2022</v>
      </c>
      <c r="E635" s="2" t="s">
        <v>662</v>
      </c>
      <c r="F635" s="2">
        <v>106</v>
      </c>
      <c r="G635" s="2">
        <v>4</v>
      </c>
      <c r="H635" s="2">
        <v>7020106.5</v>
      </c>
      <c r="I635" s="2">
        <v>149655.5</v>
      </c>
      <c r="J635" s="2">
        <v>2.1782486438751221</v>
      </c>
      <c r="K635" s="2">
        <v>949248.07</v>
      </c>
      <c r="L635" s="2">
        <v>32128.759765625</v>
      </c>
      <c r="M635" s="2">
        <v>3.5032258033752441</v>
      </c>
      <c r="N635" s="2">
        <v>207812</v>
      </c>
      <c r="O635" s="2">
        <v>0</v>
      </c>
      <c r="P635" s="2">
        <v>0</v>
      </c>
      <c r="T635" s="2">
        <v>8177166.5</v>
      </c>
      <c r="U635" s="2">
        <v>181784</v>
      </c>
      <c r="V635" s="2">
        <v>2.2736122608184814</v>
      </c>
      <c r="W635" s="2">
        <v>12120941.340000002</v>
      </c>
      <c r="X635" s="2">
        <v>67.463127136230469</v>
      </c>
      <c r="Y635" s="2">
        <v>20516452.140000004</v>
      </c>
      <c r="Z635" s="2">
        <v>39.856632232666016</v>
      </c>
    </row>
    <row r="636" spans="1:28" x14ac:dyDescent="0.25">
      <c r="A636" s="2">
        <v>106005</v>
      </c>
      <c r="B636" s="2">
        <v>106611303</v>
      </c>
      <c r="C636" s="2" t="s">
        <v>1419</v>
      </c>
      <c r="D636" s="2">
        <v>2023</v>
      </c>
      <c r="E636" s="2" t="s">
        <v>662</v>
      </c>
      <c r="F636" s="2">
        <v>106</v>
      </c>
      <c r="G636" s="2">
        <v>5</v>
      </c>
      <c r="H636" s="2">
        <v>7400175.4299999997</v>
      </c>
      <c r="I636" s="2">
        <v>380068.9375</v>
      </c>
      <c r="J636" s="2">
        <v>5.4140052795410156</v>
      </c>
      <c r="K636" s="2">
        <v>1008783.04</v>
      </c>
      <c r="L636" s="2">
        <v>59534.96875</v>
      </c>
      <c r="M636" s="2">
        <v>6.2718029022216797</v>
      </c>
      <c r="N636" s="2">
        <v>207812</v>
      </c>
      <c r="O636" s="2">
        <v>0</v>
      </c>
      <c r="P636" s="2">
        <v>0</v>
      </c>
      <c r="T636" s="2">
        <v>8616771</v>
      </c>
      <c r="U636" s="2">
        <v>439604.5</v>
      </c>
      <c r="V636" s="2">
        <v>5.3760004043579102</v>
      </c>
      <c r="X636" s="2">
        <v>71.06475830078125</v>
      </c>
      <c r="Z636" s="2">
        <v>42.34979248046875</v>
      </c>
      <c r="AA636" s="2">
        <v>20346667</v>
      </c>
      <c r="AB636" s="2">
        <v>12125238</v>
      </c>
    </row>
    <row r="637" spans="1:28" x14ac:dyDescent="0.25">
      <c r="A637" s="2">
        <v>106006</v>
      </c>
      <c r="B637" s="2">
        <v>106611303</v>
      </c>
      <c r="C637" s="2" t="s">
        <v>1419</v>
      </c>
      <c r="D637" s="2">
        <v>2024</v>
      </c>
      <c r="E637" s="2" t="s">
        <v>662</v>
      </c>
      <c r="F637" s="2">
        <v>106</v>
      </c>
      <c r="G637" s="2">
        <v>6</v>
      </c>
      <c r="H637" s="2">
        <v>7723063</v>
      </c>
      <c r="I637" s="2">
        <v>322887.5625</v>
      </c>
      <c r="J637" s="2">
        <v>4.3632421493530273</v>
      </c>
      <c r="K637" s="2">
        <v>1045911</v>
      </c>
      <c r="L637" s="2">
        <v>37127.9609375</v>
      </c>
      <c r="M637" s="2">
        <v>3.6804702281951904</v>
      </c>
      <c r="N637" s="2">
        <v>207812</v>
      </c>
      <c r="O637" s="2">
        <v>0</v>
      </c>
      <c r="P637" s="2">
        <v>0</v>
      </c>
      <c r="T637" s="2">
        <v>8976786</v>
      </c>
      <c r="U637" s="2">
        <v>360015</v>
      </c>
      <c r="V637" s="2">
        <v>4.1780734062194824</v>
      </c>
      <c r="X637" s="2">
        <v>72.45404052734375</v>
      </c>
      <c r="Z637" s="2">
        <v>42.450897216796875</v>
      </c>
      <c r="AA637" s="2">
        <v>21146281</v>
      </c>
      <c r="AB637" s="2">
        <v>12389628</v>
      </c>
    </row>
    <row r="638" spans="1:28" x14ac:dyDescent="0.25">
      <c r="A638" s="2">
        <v>107001</v>
      </c>
      <c r="B638" s="2">
        <v>105201352</v>
      </c>
      <c r="C638" s="2" t="s">
        <v>1420</v>
      </c>
      <c r="D638" s="2">
        <v>2019</v>
      </c>
      <c r="E638" s="2" t="s">
        <v>662</v>
      </c>
      <c r="F638" s="2">
        <v>107</v>
      </c>
      <c r="G638" s="2">
        <v>1</v>
      </c>
      <c r="H638" s="2">
        <v>16559380</v>
      </c>
      <c r="K638" s="2">
        <v>2741788.48</v>
      </c>
      <c r="N638" s="2">
        <v>665681</v>
      </c>
      <c r="T638" s="2">
        <v>19966848</v>
      </c>
      <c r="W638" s="2">
        <v>31430864.119999997</v>
      </c>
      <c r="X638" s="2">
        <v>63.5262451171875</v>
      </c>
      <c r="Y638" s="2">
        <v>60755994.25</v>
      </c>
      <c r="Z638" s="2">
        <v>32.863998413085938</v>
      </c>
    </row>
    <row r="639" spans="1:28" x14ac:dyDescent="0.25">
      <c r="A639" s="2">
        <v>107002</v>
      </c>
      <c r="B639" s="2">
        <v>105201352</v>
      </c>
      <c r="C639" s="2" t="s">
        <v>1420</v>
      </c>
      <c r="D639" s="2">
        <v>2020</v>
      </c>
      <c r="E639" s="2" t="s">
        <v>662</v>
      </c>
      <c r="F639" s="2">
        <v>107</v>
      </c>
      <c r="G639" s="2">
        <v>2</v>
      </c>
      <c r="H639" s="2">
        <v>16866320</v>
      </c>
      <c r="I639" s="2">
        <v>306940</v>
      </c>
      <c r="J639" s="2">
        <v>1.8535717725753784</v>
      </c>
      <c r="K639" s="2">
        <v>2871801.81</v>
      </c>
      <c r="L639" s="2">
        <v>130013.328125</v>
      </c>
      <c r="M639" s="2">
        <v>4.7419166564941406</v>
      </c>
      <c r="N639" s="2">
        <v>665681</v>
      </c>
      <c r="O639" s="2">
        <v>0</v>
      </c>
      <c r="P639" s="2">
        <v>0</v>
      </c>
      <c r="T639" s="2">
        <v>20403804</v>
      </c>
      <c r="U639" s="2">
        <v>436956</v>
      </c>
      <c r="V639" s="2">
        <v>2.1884074211120605</v>
      </c>
      <c r="W639" s="2">
        <v>31803272.739999998</v>
      </c>
      <c r="X639" s="2">
        <v>64.156303405761719</v>
      </c>
      <c r="Y639" s="2">
        <v>68898952.419999987</v>
      </c>
      <c r="Z639" s="2">
        <v>29.614099502563477</v>
      </c>
    </row>
    <row r="640" spans="1:28" x14ac:dyDescent="0.25">
      <c r="A640" s="2">
        <v>107003</v>
      </c>
      <c r="B640" s="2">
        <v>105201352</v>
      </c>
      <c r="C640" s="2" t="s">
        <v>1420</v>
      </c>
      <c r="D640" s="2">
        <v>2021</v>
      </c>
      <c r="E640" s="2" t="s">
        <v>662</v>
      </c>
      <c r="F640" s="2">
        <v>107</v>
      </c>
      <c r="G640" s="2">
        <v>3</v>
      </c>
      <c r="H640" s="2">
        <v>16866306</v>
      </c>
      <c r="I640" s="2">
        <v>-14</v>
      </c>
      <c r="J640" s="2">
        <v>-8.3005659689661115E-5</v>
      </c>
      <c r="K640" s="2">
        <v>2871685.69</v>
      </c>
      <c r="L640" s="2">
        <v>-116.12000274658203</v>
      </c>
      <c r="M640" s="2">
        <v>-4.0434543043375015E-3</v>
      </c>
      <c r="N640" s="2">
        <v>665681</v>
      </c>
      <c r="O640" s="2">
        <v>0</v>
      </c>
      <c r="P640" s="2">
        <v>0</v>
      </c>
      <c r="T640" s="2">
        <v>20403672</v>
      </c>
      <c r="U640" s="2">
        <v>-132</v>
      </c>
      <c r="V640" s="2">
        <v>-6.4693816239014268E-4</v>
      </c>
      <c r="W640" s="2">
        <v>31435810.779999997</v>
      </c>
      <c r="X640" s="2">
        <v>64.90582275390625</v>
      </c>
      <c r="Y640" s="2">
        <v>64997467.660000004</v>
      </c>
      <c r="Z640" s="2">
        <v>31.391487121582031</v>
      </c>
    </row>
    <row r="641" spans="1:28" x14ac:dyDescent="0.25">
      <c r="A641" s="2">
        <v>107004</v>
      </c>
      <c r="B641" s="2">
        <v>105201352</v>
      </c>
      <c r="C641" s="2" t="s">
        <v>1420</v>
      </c>
      <c r="D641" s="2">
        <v>2022</v>
      </c>
      <c r="E641" s="2" t="s">
        <v>662</v>
      </c>
      <c r="F641" s="2">
        <v>107</v>
      </c>
      <c r="G641" s="2">
        <v>4</v>
      </c>
      <c r="H641" s="2">
        <v>17009160</v>
      </c>
      <c r="I641" s="2">
        <v>142854</v>
      </c>
      <c r="J641" s="2">
        <v>0.84697860479354858</v>
      </c>
      <c r="K641" s="2">
        <v>2991293.07</v>
      </c>
      <c r="L641" s="2">
        <v>119607.3828125</v>
      </c>
      <c r="M641" s="2">
        <v>4.1650581359863281</v>
      </c>
      <c r="N641" s="2">
        <v>665681</v>
      </c>
      <c r="O641" s="2">
        <v>0</v>
      </c>
      <c r="P641" s="2">
        <v>0</v>
      </c>
      <c r="T641" s="2">
        <v>20666136</v>
      </c>
      <c r="U641" s="2">
        <v>262464</v>
      </c>
      <c r="V641" s="2">
        <v>1.2863566875457764</v>
      </c>
      <c r="W641" s="2">
        <v>31988519.029999994</v>
      </c>
      <c r="X641" s="2">
        <v>64.604850769042969</v>
      </c>
      <c r="Y641" s="2">
        <v>66967126.349999994</v>
      </c>
      <c r="Z641" s="2">
        <v>30.86012077331543</v>
      </c>
    </row>
    <row r="642" spans="1:28" x14ac:dyDescent="0.25">
      <c r="A642" s="2">
        <v>107005</v>
      </c>
      <c r="B642" s="2">
        <v>105201352</v>
      </c>
      <c r="C642" s="2" t="s">
        <v>1420</v>
      </c>
      <c r="D642" s="2">
        <v>2023</v>
      </c>
      <c r="E642" s="2" t="s">
        <v>662</v>
      </c>
      <c r="F642" s="2">
        <v>107</v>
      </c>
      <c r="G642" s="2">
        <v>5</v>
      </c>
      <c r="H642" s="2">
        <v>18384032.329999998</v>
      </c>
      <c r="I642" s="2">
        <v>1374872.375</v>
      </c>
      <c r="J642" s="2">
        <v>8.0831289291381836</v>
      </c>
      <c r="K642" s="2">
        <v>3273856.97</v>
      </c>
      <c r="L642" s="2">
        <v>282563.90625</v>
      </c>
      <c r="M642" s="2">
        <v>9.4462127685546875</v>
      </c>
      <c r="N642" s="2">
        <v>665681</v>
      </c>
      <c r="O642" s="2">
        <v>0</v>
      </c>
      <c r="P642" s="2">
        <v>0</v>
      </c>
      <c r="T642" s="2">
        <v>22323568</v>
      </c>
      <c r="U642" s="2">
        <v>1657432</v>
      </c>
      <c r="V642" s="2">
        <v>8.0200386047363281</v>
      </c>
      <c r="X642" s="2">
        <v>67.378250122070313</v>
      </c>
      <c r="Z642" s="2">
        <v>33.701900482177734</v>
      </c>
      <c r="AA642" s="2">
        <v>66238309</v>
      </c>
      <c r="AB642" s="2">
        <v>33131711</v>
      </c>
    </row>
    <row r="643" spans="1:28" x14ac:dyDescent="0.25">
      <c r="A643" s="2">
        <v>107006</v>
      </c>
      <c r="B643" s="2">
        <v>105201352</v>
      </c>
      <c r="C643" s="2" t="s">
        <v>1420</v>
      </c>
      <c r="D643" s="2">
        <v>2024</v>
      </c>
      <c r="E643" s="2" t="s">
        <v>662</v>
      </c>
      <c r="F643" s="2">
        <v>107</v>
      </c>
      <c r="G643" s="2">
        <v>6</v>
      </c>
      <c r="H643" s="2">
        <v>19755082</v>
      </c>
      <c r="I643" s="2">
        <v>1371049.625</v>
      </c>
      <c r="J643" s="2">
        <v>7.4578289985656738</v>
      </c>
      <c r="K643" s="2">
        <v>3445012</v>
      </c>
      <c r="L643" s="2">
        <v>171155.03125</v>
      </c>
      <c r="M643" s="2">
        <v>5.2279324531555176</v>
      </c>
      <c r="N643" s="2">
        <v>665681</v>
      </c>
      <c r="O643" s="2">
        <v>0</v>
      </c>
      <c r="P643" s="2">
        <v>0</v>
      </c>
      <c r="T643" s="2">
        <v>23865776</v>
      </c>
      <c r="U643" s="2">
        <v>1542208</v>
      </c>
      <c r="V643" s="2">
        <v>6.9084296226501465</v>
      </c>
      <c r="X643" s="2">
        <v>66.3270263671875</v>
      </c>
      <c r="Z643" s="2">
        <v>34.254268646240234</v>
      </c>
      <c r="AA643" s="2">
        <v>69672416</v>
      </c>
      <c r="AB643" s="2">
        <v>35981979</v>
      </c>
    </row>
    <row r="644" spans="1:28" x14ac:dyDescent="0.25">
      <c r="A644" s="2">
        <v>108001</v>
      </c>
      <c r="B644" s="2">
        <v>118401403</v>
      </c>
      <c r="C644" s="2" t="s">
        <v>1421</v>
      </c>
      <c r="D644" s="2">
        <v>2019</v>
      </c>
      <c r="E644" s="2" t="s">
        <v>662</v>
      </c>
      <c r="F644" s="2">
        <v>108</v>
      </c>
      <c r="G644" s="2">
        <v>1</v>
      </c>
      <c r="H644" s="2">
        <v>7300102.5</v>
      </c>
      <c r="K644" s="2">
        <v>1475177.46</v>
      </c>
      <c r="N644" s="2">
        <v>348001</v>
      </c>
      <c r="T644" s="2">
        <v>9123281</v>
      </c>
      <c r="W644" s="2">
        <v>15116895.440000001</v>
      </c>
      <c r="X644" s="2">
        <v>60.351551055908203</v>
      </c>
      <c r="Y644" s="2">
        <v>38978241.699999996</v>
      </c>
      <c r="Z644" s="2">
        <v>23.406085968017578</v>
      </c>
    </row>
    <row r="645" spans="1:28" x14ac:dyDescent="0.25">
      <c r="A645" s="2">
        <v>108002</v>
      </c>
      <c r="B645" s="2">
        <v>118401403</v>
      </c>
      <c r="C645" s="2" t="s">
        <v>1421</v>
      </c>
      <c r="D645" s="2">
        <v>2020</v>
      </c>
      <c r="E645" s="2" t="s">
        <v>662</v>
      </c>
      <c r="F645" s="2">
        <v>108</v>
      </c>
      <c r="G645" s="2">
        <v>2</v>
      </c>
      <c r="H645" s="2">
        <v>7406652</v>
      </c>
      <c r="I645" s="2">
        <v>106549.5</v>
      </c>
      <c r="J645" s="2">
        <v>1.4595617055892944</v>
      </c>
      <c r="K645" s="2">
        <v>1673004.59</v>
      </c>
      <c r="L645" s="2">
        <v>197827.125</v>
      </c>
      <c r="M645" s="2">
        <v>13.410395622253418</v>
      </c>
      <c r="N645" s="2">
        <v>348001</v>
      </c>
      <c r="O645" s="2">
        <v>0</v>
      </c>
      <c r="P645" s="2">
        <v>0</v>
      </c>
      <c r="T645" s="2">
        <v>9427658</v>
      </c>
      <c r="U645" s="2">
        <v>304377</v>
      </c>
      <c r="V645" s="2">
        <v>3.3362667560577393</v>
      </c>
      <c r="W645" s="2">
        <v>15237221.5</v>
      </c>
      <c r="X645" s="2">
        <v>61.872554779052734</v>
      </c>
      <c r="Y645" s="2">
        <v>40843909.160000004</v>
      </c>
      <c r="Z645" s="2">
        <v>23.082162857055664</v>
      </c>
    </row>
    <row r="646" spans="1:28" x14ac:dyDescent="0.25">
      <c r="A646" s="2">
        <v>108003</v>
      </c>
      <c r="B646" s="2">
        <v>118401403</v>
      </c>
      <c r="C646" s="2" t="s">
        <v>1421</v>
      </c>
      <c r="D646" s="2">
        <v>2021</v>
      </c>
      <c r="E646" s="2" t="s">
        <v>662</v>
      </c>
      <c r="F646" s="2">
        <v>108</v>
      </c>
      <c r="G646" s="2">
        <v>3</v>
      </c>
      <c r="H646" s="2">
        <v>7406647.5</v>
      </c>
      <c r="I646" s="2">
        <v>-4.5</v>
      </c>
      <c r="J646" s="2">
        <v>-6.0756196035072207E-5</v>
      </c>
      <c r="K646" s="2">
        <v>1672969.29</v>
      </c>
      <c r="L646" s="2">
        <v>-35.299999237060547</v>
      </c>
      <c r="M646" s="2">
        <v>-2.109976252540946E-3</v>
      </c>
      <c r="N646" s="2">
        <v>348001</v>
      </c>
      <c r="O646" s="2">
        <v>0</v>
      </c>
      <c r="P646" s="2">
        <v>0</v>
      </c>
      <c r="T646" s="2">
        <v>9427618</v>
      </c>
      <c r="U646" s="2">
        <v>-40</v>
      </c>
      <c r="V646" s="2">
        <v>-4.2428352753631771E-4</v>
      </c>
      <c r="W646" s="2">
        <v>15202245.539999997</v>
      </c>
      <c r="X646" s="2">
        <v>62.014640808105469</v>
      </c>
      <c r="Y646" s="2">
        <v>41280057.199999996</v>
      </c>
      <c r="Z646" s="2">
        <v>22.838190078735352</v>
      </c>
    </row>
    <row r="647" spans="1:28" x14ac:dyDescent="0.25">
      <c r="A647" s="2">
        <v>108004</v>
      </c>
      <c r="B647" s="2">
        <v>118401403</v>
      </c>
      <c r="C647" s="2" t="s">
        <v>1421</v>
      </c>
      <c r="D647" s="2">
        <v>2022</v>
      </c>
      <c r="E647" s="2" t="s">
        <v>662</v>
      </c>
      <c r="F647" s="2">
        <v>108</v>
      </c>
      <c r="G647" s="2">
        <v>4</v>
      </c>
      <c r="H647" s="2">
        <v>7617880.5</v>
      </c>
      <c r="I647" s="2">
        <v>211233</v>
      </c>
      <c r="J647" s="2">
        <v>2.851938009262085</v>
      </c>
      <c r="K647" s="2">
        <v>1751334.19</v>
      </c>
      <c r="L647" s="2">
        <v>78364.8984375</v>
      </c>
      <c r="M647" s="2">
        <v>4.6841802597045898</v>
      </c>
      <c r="N647" s="2">
        <v>348001</v>
      </c>
      <c r="O647" s="2">
        <v>0</v>
      </c>
      <c r="P647" s="2">
        <v>0</v>
      </c>
      <c r="T647" s="2">
        <v>9717216</v>
      </c>
      <c r="U647" s="2">
        <v>289598</v>
      </c>
      <c r="V647" s="2">
        <v>3.0718045234680176</v>
      </c>
      <c r="W647" s="2">
        <v>15705853.109999999</v>
      </c>
      <c r="X647" s="2">
        <v>61.870029449462891</v>
      </c>
      <c r="Y647" s="2">
        <v>75962373.219999999</v>
      </c>
      <c r="Z647" s="2">
        <v>12.792143821716309</v>
      </c>
    </row>
    <row r="648" spans="1:28" x14ac:dyDescent="0.25">
      <c r="A648" s="2">
        <v>108005</v>
      </c>
      <c r="B648" s="2">
        <v>118401403</v>
      </c>
      <c r="C648" s="2" t="s">
        <v>1421</v>
      </c>
      <c r="D648" s="2">
        <v>2023</v>
      </c>
      <c r="E648" s="2" t="s">
        <v>662</v>
      </c>
      <c r="F648" s="2">
        <v>108</v>
      </c>
      <c r="G648" s="2">
        <v>5</v>
      </c>
      <c r="H648" s="2">
        <v>8093532.6399999997</v>
      </c>
      <c r="I648" s="2">
        <v>475652.125</v>
      </c>
      <c r="J648" s="2">
        <v>6.2438907623291016</v>
      </c>
      <c r="K648" s="2">
        <v>1689808.04</v>
      </c>
      <c r="L648" s="2">
        <v>-61526.1484375</v>
      </c>
      <c r="M648" s="2">
        <v>-3.5131015777587891</v>
      </c>
      <c r="N648" s="2">
        <v>348001</v>
      </c>
      <c r="O648" s="2">
        <v>0</v>
      </c>
      <c r="P648" s="2">
        <v>0</v>
      </c>
      <c r="T648" s="2">
        <v>10131342</v>
      </c>
      <c r="U648" s="2">
        <v>414126</v>
      </c>
      <c r="V648" s="2">
        <v>4.2617764472961426</v>
      </c>
      <c r="X648" s="2">
        <v>61.714645385742188</v>
      </c>
      <c r="Z648" s="2">
        <v>22.058263778686523</v>
      </c>
      <c r="AA648" s="2">
        <v>45929915</v>
      </c>
      <c r="AB648" s="2">
        <v>16416431</v>
      </c>
    </row>
    <row r="649" spans="1:28" x14ac:dyDescent="0.25">
      <c r="A649" s="2">
        <v>108006</v>
      </c>
      <c r="B649" s="2">
        <v>118401403</v>
      </c>
      <c r="C649" s="2" t="s">
        <v>1421</v>
      </c>
      <c r="D649" s="2">
        <v>2024</v>
      </c>
      <c r="E649" s="2" t="s">
        <v>662</v>
      </c>
      <c r="F649" s="2">
        <v>108</v>
      </c>
      <c r="G649" s="2">
        <v>6</v>
      </c>
      <c r="H649" s="2">
        <v>8521976</v>
      </c>
      <c r="I649" s="2">
        <v>428443.375</v>
      </c>
      <c r="J649" s="2">
        <v>5.2936506271362305</v>
      </c>
      <c r="K649" s="2">
        <v>1771960</v>
      </c>
      <c r="L649" s="2">
        <v>82151.9609375</v>
      </c>
      <c r="M649" s="2">
        <v>4.8616147041320801</v>
      </c>
      <c r="N649" s="2">
        <v>348001</v>
      </c>
      <c r="O649" s="2">
        <v>0</v>
      </c>
      <c r="P649" s="2">
        <v>0</v>
      </c>
      <c r="T649" s="2">
        <v>10641937</v>
      </c>
      <c r="U649" s="2">
        <v>510595</v>
      </c>
      <c r="V649" s="2">
        <v>5.0397567749023438</v>
      </c>
      <c r="X649" s="2">
        <v>64.575538635253906</v>
      </c>
      <c r="Z649" s="2">
        <v>22.847110748291016</v>
      </c>
      <c r="AA649" s="2">
        <v>46578919</v>
      </c>
      <c r="AB649" s="2">
        <v>16479827</v>
      </c>
    </row>
    <row r="650" spans="1:28" x14ac:dyDescent="0.25">
      <c r="A650" s="2">
        <v>109001</v>
      </c>
      <c r="B650" s="2">
        <v>115211603</v>
      </c>
      <c r="C650" s="2" t="s">
        <v>1422</v>
      </c>
      <c r="D650" s="2">
        <v>2019</v>
      </c>
      <c r="E650" s="2" t="s">
        <v>662</v>
      </c>
      <c r="F650" s="2">
        <v>109</v>
      </c>
      <c r="G650" s="2">
        <v>1</v>
      </c>
      <c r="H650" s="2">
        <v>11272081</v>
      </c>
      <c r="K650" s="2">
        <v>3501299</v>
      </c>
      <c r="N650" s="2">
        <v>526437</v>
      </c>
      <c r="Q650" s="2">
        <v>45731</v>
      </c>
      <c r="T650" s="2">
        <v>15345548</v>
      </c>
      <c r="W650" s="2">
        <v>31553481</v>
      </c>
      <c r="X650" s="2">
        <v>48.633453369140625</v>
      </c>
      <c r="Y650" s="2">
        <v>138580194</v>
      </c>
      <c r="Z650" s="2">
        <v>11.073406219482422</v>
      </c>
    </row>
    <row r="651" spans="1:28" x14ac:dyDescent="0.25">
      <c r="A651" s="2">
        <v>109002</v>
      </c>
      <c r="B651" s="2">
        <v>115211603</v>
      </c>
      <c r="C651" s="2" t="s">
        <v>1422</v>
      </c>
      <c r="D651" s="2">
        <v>2020</v>
      </c>
      <c r="E651" s="2" t="s">
        <v>662</v>
      </c>
      <c r="F651" s="2">
        <v>109</v>
      </c>
      <c r="G651" s="2">
        <v>2</v>
      </c>
      <c r="H651" s="2">
        <v>11692650</v>
      </c>
      <c r="I651" s="2">
        <v>420569</v>
      </c>
      <c r="J651" s="2">
        <v>3.7310678958892822</v>
      </c>
      <c r="K651" s="2">
        <v>3594723</v>
      </c>
      <c r="L651" s="2">
        <v>93424</v>
      </c>
      <c r="M651" s="2">
        <v>2.668266773223877</v>
      </c>
      <c r="N651" s="2">
        <v>526437</v>
      </c>
      <c r="O651" s="2">
        <v>0</v>
      </c>
      <c r="P651" s="2">
        <v>0</v>
      </c>
      <c r="Q651" s="2">
        <v>53127</v>
      </c>
      <c r="R651" s="2">
        <v>7396</v>
      </c>
      <c r="S651" s="2">
        <v>16.172836303710938</v>
      </c>
      <c r="T651" s="2">
        <v>15866937</v>
      </c>
      <c r="U651" s="2">
        <v>521389</v>
      </c>
      <c r="V651" s="2">
        <v>3.3976564407348633</v>
      </c>
      <c r="W651" s="2">
        <v>32347760</v>
      </c>
      <c r="X651" s="2">
        <v>49.051116943359375</v>
      </c>
      <c r="Y651" s="2">
        <v>143305982</v>
      </c>
      <c r="Z651" s="2">
        <v>11.07206916809082</v>
      </c>
    </row>
    <row r="652" spans="1:28" x14ac:dyDescent="0.25">
      <c r="A652" s="2">
        <v>109003</v>
      </c>
      <c r="B652" s="2">
        <v>115211603</v>
      </c>
      <c r="C652" s="2" t="s">
        <v>1422</v>
      </c>
      <c r="D652" s="2">
        <v>2021</v>
      </c>
      <c r="E652" s="2" t="s">
        <v>662</v>
      </c>
      <c r="F652" s="2">
        <v>109</v>
      </c>
      <c r="G652" s="2">
        <v>3</v>
      </c>
      <c r="H652" s="2">
        <v>11692633</v>
      </c>
      <c r="I652" s="2">
        <v>-17</v>
      </c>
      <c r="J652" s="2">
        <v>-1.453904842492193E-4</v>
      </c>
      <c r="K652" s="2">
        <v>3594652</v>
      </c>
      <c r="L652" s="2">
        <v>-71</v>
      </c>
      <c r="M652" s="2">
        <v>-1.9751174841076136E-3</v>
      </c>
      <c r="N652" s="2">
        <v>526437</v>
      </c>
      <c r="O652" s="2">
        <v>0</v>
      </c>
      <c r="P652" s="2">
        <v>0</v>
      </c>
      <c r="Q652" s="2">
        <v>85555</v>
      </c>
      <c r="R652" s="2">
        <v>32428</v>
      </c>
      <c r="S652" s="2">
        <v>61.038642883300781</v>
      </c>
      <c r="T652" s="2">
        <v>15899277</v>
      </c>
      <c r="U652" s="2">
        <v>32340</v>
      </c>
      <c r="V652" s="2">
        <v>0.20382004976272583</v>
      </c>
      <c r="W652" s="2">
        <v>32768312</v>
      </c>
      <c r="X652" s="2">
        <v>48.520278930664063</v>
      </c>
      <c r="Y652" s="2">
        <v>149722786</v>
      </c>
      <c r="Z652" s="2">
        <v>10.619143486022949</v>
      </c>
    </row>
    <row r="653" spans="1:28" x14ac:dyDescent="0.25">
      <c r="A653" s="2">
        <v>109004</v>
      </c>
      <c r="B653" s="2">
        <v>115211603</v>
      </c>
      <c r="C653" s="2" t="s">
        <v>1422</v>
      </c>
      <c r="D653" s="2">
        <v>2022</v>
      </c>
      <c r="E653" s="2" t="s">
        <v>662</v>
      </c>
      <c r="F653" s="2">
        <v>109</v>
      </c>
      <c r="G653" s="2">
        <v>4</v>
      </c>
      <c r="H653" s="2">
        <v>12391078</v>
      </c>
      <c r="I653" s="2">
        <v>698445</v>
      </c>
      <c r="J653" s="2">
        <v>5.9733767509460449</v>
      </c>
      <c r="K653" s="2">
        <v>3726877</v>
      </c>
      <c r="L653" s="2">
        <v>132225</v>
      </c>
      <c r="M653" s="2">
        <v>3.6783812046051025</v>
      </c>
      <c r="N653" s="2">
        <v>526437</v>
      </c>
      <c r="O653" s="2">
        <v>0</v>
      </c>
      <c r="P653" s="2">
        <v>0</v>
      </c>
      <c r="Q653" s="2">
        <v>80624</v>
      </c>
      <c r="R653" s="2">
        <v>-4931</v>
      </c>
      <c r="S653" s="2">
        <v>-5.7635440826416016</v>
      </c>
      <c r="T653" s="2">
        <v>16725016</v>
      </c>
      <c r="U653" s="2">
        <v>825739</v>
      </c>
      <c r="V653" s="2">
        <v>5.1935629844665527</v>
      </c>
      <c r="W653" s="2">
        <v>34154956</v>
      </c>
      <c r="X653" s="2">
        <v>48.968051910400391</v>
      </c>
      <c r="Y653" s="2">
        <v>158135439</v>
      </c>
      <c r="Z653" s="2">
        <v>10.576387405395508</v>
      </c>
    </row>
    <row r="654" spans="1:28" x14ac:dyDescent="0.25">
      <c r="A654" s="2">
        <v>109005</v>
      </c>
      <c r="B654" s="2">
        <v>115211603</v>
      </c>
      <c r="C654" s="2" t="s">
        <v>1422</v>
      </c>
      <c r="D654" s="2">
        <v>2023</v>
      </c>
      <c r="E654" s="2" t="s">
        <v>662</v>
      </c>
      <c r="F654" s="2">
        <v>109</v>
      </c>
      <c r="G654" s="2">
        <v>5</v>
      </c>
      <c r="H654" s="2">
        <v>14560980.58</v>
      </c>
      <c r="I654" s="2">
        <v>2169902.5</v>
      </c>
      <c r="J654" s="2">
        <v>17.511814117431641</v>
      </c>
      <c r="K654" s="2">
        <v>3903544.96</v>
      </c>
      <c r="L654" s="2">
        <v>176667.953125</v>
      </c>
      <c r="M654" s="2">
        <v>4.7403755187988281</v>
      </c>
      <c r="N654" s="2">
        <v>526437</v>
      </c>
      <c r="O654" s="2">
        <v>0</v>
      </c>
      <c r="P654" s="2">
        <v>0</v>
      </c>
      <c r="Q654" s="2">
        <v>87230</v>
      </c>
      <c r="R654" s="2">
        <v>6606</v>
      </c>
      <c r="S654" s="2">
        <v>8.1935901641845703</v>
      </c>
      <c r="T654" s="2">
        <v>19078194</v>
      </c>
      <c r="U654" s="2">
        <v>2353178</v>
      </c>
      <c r="V654" s="2">
        <v>14.069809913635254</v>
      </c>
      <c r="X654" s="2">
        <v>51.917476654052734</v>
      </c>
      <c r="Z654" s="2">
        <v>11.485849380493164</v>
      </c>
      <c r="AA654" s="2">
        <v>166101724</v>
      </c>
      <c r="AB654" s="2">
        <v>36747153</v>
      </c>
    </row>
    <row r="655" spans="1:28" x14ac:dyDescent="0.25">
      <c r="A655" s="2">
        <v>109006</v>
      </c>
      <c r="B655" s="2">
        <v>115211603</v>
      </c>
      <c r="C655" s="2" t="s">
        <v>1422</v>
      </c>
      <c r="D655" s="2">
        <v>2024</v>
      </c>
      <c r="E655" s="2" t="s">
        <v>662</v>
      </c>
      <c r="F655" s="2">
        <v>109</v>
      </c>
      <c r="G655" s="2">
        <v>6</v>
      </c>
      <c r="H655" s="2">
        <v>16345013</v>
      </c>
      <c r="I655" s="2">
        <v>1784032.375</v>
      </c>
      <c r="J655" s="2">
        <v>12.252144813537598</v>
      </c>
      <c r="K655" s="2">
        <v>4056056</v>
      </c>
      <c r="L655" s="2">
        <v>152511.046875</v>
      </c>
      <c r="M655" s="2">
        <v>3.9069881439208984</v>
      </c>
      <c r="N655" s="2">
        <v>526437</v>
      </c>
      <c r="O655" s="2">
        <v>0</v>
      </c>
      <c r="P655" s="2">
        <v>0</v>
      </c>
      <c r="Q655" s="2">
        <v>112383</v>
      </c>
      <c r="R655" s="2">
        <v>25153</v>
      </c>
      <c r="S655" s="2">
        <v>28.835262298583984</v>
      </c>
      <c r="T655" s="2">
        <v>21039888</v>
      </c>
      <c r="U655" s="2">
        <v>1961694</v>
      </c>
      <c r="V655" s="2">
        <v>10.282388687133789</v>
      </c>
      <c r="X655" s="2">
        <v>51.00994873046875</v>
      </c>
      <c r="Z655" s="2">
        <v>11.858439445495605</v>
      </c>
      <c r="AA655" s="2">
        <v>177425440</v>
      </c>
      <c r="AB655" s="2">
        <v>41246635</v>
      </c>
    </row>
    <row r="656" spans="1:28" x14ac:dyDescent="0.25">
      <c r="A656" s="2">
        <v>110001</v>
      </c>
      <c r="B656" s="2">
        <v>110171803</v>
      </c>
      <c r="C656" s="2" t="s">
        <v>1423</v>
      </c>
      <c r="D656" s="2">
        <v>2019</v>
      </c>
      <c r="E656" s="2" t="s">
        <v>662</v>
      </c>
      <c r="F656" s="2">
        <v>110</v>
      </c>
      <c r="G656" s="2">
        <v>1</v>
      </c>
      <c r="H656" s="2">
        <v>7608110</v>
      </c>
      <c r="K656" s="2">
        <v>749468.42</v>
      </c>
      <c r="N656" s="2">
        <v>224051</v>
      </c>
      <c r="Q656" s="2">
        <v>8235.2800000000007</v>
      </c>
      <c r="T656" s="2">
        <v>8589865</v>
      </c>
      <c r="W656" s="2">
        <v>12173027.850000001</v>
      </c>
      <c r="X656" s="2">
        <v>70.564735412597656</v>
      </c>
      <c r="Y656" s="2">
        <v>17376354.630000003</v>
      </c>
      <c r="Z656" s="2">
        <v>49.434219360351563</v>
      </c>
    </row>
    <row r="657" spans="1:28" x14ac:dyDescent="0.25">
      <c r="A657" s="2">
        <v>110002</v>
      </c>
      <c r="B657" s="2">
        <v>110171803</v>
      </c>
      <c r="C657" s="2" t="s">
        <v>1423</v>
      </c>
      <c r="D657" s="2">
        <v>2020</v>
      </c>
      <c r="E657" s="2" t="s">
        <v>662</v>
      </c>
      <c r="F657" s="2">
        <v>110</v>
      </c>
      <c r="G657" s="2">
        <v>2</v>
      </c>
      <c r="H657" s="2">
        <v>7715572</v>
      </c>
      <c r="I657" s="2">
        <v>107462</v>
      </c>
      <c r="J657" s="2">
        <v>1.4124664068222046</v>
      </c>
      <c r="K657" s="2">
        <v>794887.09</v>
      </c>
      <c r="L657" s="2">
        <v>45418.671875</v>
      </c>
      <c r="M657" s="2">
        <v>6.0601177215576172</v>
      </c>
      <c r="N657" s="2">
        <v>224051</v>
      </c>
      <c r="O657" s="2">
        <v>0</v>
      </c>
      <c r="P657" s="2">
        <v>0</v>
      </c>
      <c r="T657" s="2">
        <v>8734510</v>
      </c>
      <c r="U657" s="2">
        <v>144645</v>
      </c>
      <c r="V657" s="2">
        <v>1.6839030981063843</v>
      </c>
      <c r="W657" s="2">
        <v>12655691.050000001</v>
      </c>
      <c r="X657" s="2">
        <v>69.016456604003906</v>
      </c>
      <c r="Y657" s="2">
        <v>17780448.210000001</v>
      </c>
      <c r="Z657" s="2">
        <v>49.124240875244141</v>
      </c>
    </row>
    <row r="658" spans="1:28" x14ac:dyDescent="0.25">
      <c r="A658" s="2">
        <v>110003</v>
      </c>
      <c r="B658" s="2">
        <v>110171803</v>
      </c>
      <c r="C658" s="2" t="s">
        <v>1423</v>
      </c>
      <c r="D658" s="2">
        <v>2021</v>
      </c>
      <c r="E658" s="2" t="s">
        <v>662</v>
      </c>
      <c r="F658" s="2">
        <v>110</v>
      </c>
      <c r="G658" s="2">
        <v>3</v>
      </c>
      <c r="H658" s="2">
        <v>7715566.5</v>
      </c>
      <c r="I658" s="2">
        <v>-5.5</v>
      </c>
      <c r="J658" s="2">
        <v>-7.128441211534664E-5</v>
      </c>
      <c r="K658" s="2">
        <v>794859.62</v>
      </c>
      <c r="L658" s="2">
        <v>-27.469999313354492</v>
      </c>
      <c r="M658" s="2">
        <v>-3.4558367915451527E-3</v>
      </c>
      <c r="N658" s="2">
        <v>224051</v>
      </c>
      <c r="O658" s="2">
        <v>0</v>
      </c>
      <c r="P658" s="2">
        <v>0</v>
      </c>
      <c r="T658" s="2">
        <v>8734477</v>
      </c>
      <c r="U658" s="2">
        <v>-33</v>
      </c>
      <c r="V658" s="2">
        <v>-3.778116952162236E-4</v>
      </c>
      <c r="W658" s="2">
        <v>12959777.620000001</v>
      </c>
      <c r="X658" s="2">
        <v>67.396812438964844</v>
      </c>
      <c r="Y658" s="2">
        <v>33798784.859999999</v>
      </c>
      <c r="Z658" s="2">
        <v>25.84257698059082</v>
      </c>
    </row>
    <row r="659" spans="1:28" x14ac:dyDescent="0.25">
      <c r="A659" s="2">
        <v>110004</v>
      </c>
      <c r="B659" s="2">
        <v>110171803</v>
      </c>
      <c r="C659" s="2" t="s">
        <v>1423</v>
      </c>
      <c r="D659" s="2">
        <v>2022</v>
      </c>
      <c r="E659" s="2" t="s">
        <v>662</v>
      </c>
      <c r="F659" s="2">
        <v>110</v>
      </c>
      <c r="G659" s="2">
        <v>4</v>
      </c>
      <c r="H659" s="2">
        <v>7895400</v>
      </c>
      <c r="I659" s="2">
        <v>179833.5</v>
      </c>
      <c r="J659" s="2">
        <v>2.3307881355285645</v>
      </c>
      <c r="K659" s="2">
        <v>823976.2</v>
      </c>
      <c r="L659" s="2">
        <v>29116.580078125</v>
      </c>
      <c r="M659" s="2">
        <v>3.6631097793579102</v>
      </c>
      <c r="N659" s="2">
        <v>224051</v>
      </c>
      <c r="O659" s="2">
        <v>0</v>
      </c>
      <c r="P659" s="2">
        <v>0</v>
      </c>
      <c r="T659" s="2">
        <v>8943427</v>
      </c>
      <c r="U659" s="2">
        <v>208950</v>
      </c>
      <c r="V659" s="2">
        <v>2.3922438621520996</v>
      </c>
      <c r="W659" s="2">
        <v>12839744.99</v>
      </c>
      <c r="X659" s="2">
        <v>69.654243469238281</v>
      </c>
      <c r="Y659" s="2">
        <v>18479686.07</v>
      </c>
      <c r="Z659" s="2">
        <v>48.395988464355469</v>
      </c>
    </row>
    <row r="660" spans="1:28" x14ac:dyDescent="0.25">
      <c r="A660" s="2">
        <v>110005</v>
      </c>
      <c r="B660" s="2">
        <v>110171803</v>
      </c>
      <c r="C660" s="2" t="s">
        <v>1423</v>
      </c>
      <c r="D660" s="2">
        <v>2023</v>
      </c>
      <c r="E660" s="2" t="s">
        <v>662</v>
      </c>
      <c r="F660" s="2">
        <v>110</v>
      </c>
      <c r="G660" s="2">
        <v>5</v>
      </c>
      <c r="H660" s="2">
        <v>8283776.5599999996</v>
      </c>
      <c r="I660" s="2">
        <v>388376.5625</v>
      </c>
      <c r="J660" s="2">
        <v>4.9190230369567871</v>
      </c>
      <c r="K660" s="2">
        <v>889054.55</v>
      </c>
      <c r="L660" s="2">
        <v>65078.3515625</v>
      </c>
      <c r="M660" s="2">
        <v>7.8980860710144043</v>
      </c>
      <c r="N660" s="2">
        <v>224051</v>
      </c>
      <c r="O660" s="2">
        <v>0</v>
      </c>
      <c r="P660" s="2">
        <v>0</v>
      </c>
      <c r="T660" s="2">
        <v>9396882</v>
      </c>
      <c r="U660" s="2">
        <v>453455</v>
      </c>
      <c r="V660" s="2">
        <v>5.0702600479125977</v>
      </c>
      <c r="X660" s="2">
        <v>67.742561340332031</v>
      </c>
      <c r="Z660" s="2">
        <v>50.407112121582031</v>
      </c>
      <c r="AA660" s="2">
        <v>18641976</v>
      </c>
      <c r="AB660" s="2">
        <v>13871459</v>
      </c>
    </row>
    <row r="661" spans="1:28" x14ac:dyDescent="0.25">
      <c r="A661" s="2">
        <v>110006</v>
      </c>
      <c r="B661" s="2">
        <v>110171803</v>
      </c>
      <c r="C661" s="2" t="s">
        <v>1423</v>
      </c>
      <c r="D661" s="2">
        <v>2024</v>
      </c>
      <c r="E661" s="2" t="s">
        <v>662</v>
      </c>
      <c r="F661" s="2">
        <v>110</v>
      </c>
      <c r="G661" s="2">
        <v>6</v>
      </c>
      <c r="H661" s="2">
        <v>8709268</v>
      </c>
      <c r="I661" s="2">
        <v>425491.4375</v>
      </c>
      <c r="J661" s="2">
        <v>5.1364426612854004</v>
      </c>
      <c r="K661" s="2">
        <v>937747</v>
      </c>
      <c r="L661" s="2">
        <v>48692.44921875</v>
      </c>
      <c r="M661" s="2">
        <v>5.4768800735473633</v>
      </c>
      <c r="N661" s="2">
        <v>224051</v>
      </c>
      <c r="O661" s="2">
        <v>0</v>
      </c>
      <c r="P661" s="2">
        <v>0</v>
      </c>
      <c r="T661" s="2">
        <v>9871066</v>
      </c>
      <c r="U661" s="2">
        <v>474184</v>
      </c>
      <c r="V661" s="2">
        <v>5.0461845397949219</v>
      </c>
      <c r="X661" s="2">
        <v>72.187255859375</v>
      </c>
      <c r="Z661" s="2">
        <v>52.864398956298828</v>
      </c>
      <c r="AA661" s="2">
        <v>18672427</v>
      </c>
      <c r="AB661" s="2">
        <v>13674250</v>
      </c>
    </row>
    <row r="662" spans="1:28" x14ac:dyDescent="0.25">
      <c r="A662" s="2">
        <v>111001</v>
      </c>
      <c r="B662" s="2">
        <v>118401603</v>
      </c>
      <c r="C662" s="2" t="s">
        <v>1424</v>
      </c>
      <c r="D662" s="2">
        <v>2019</v>
      </c>
      <c r="E662" s="2" t="s">
        <v>662</v>
      </c>
      <c r="F662" s="2">
        <v>111</v>
      </c>
      <c r="G662" s="2">
        <v>1</v>
      </c>
      <c r="H662" s="2">
        <v>6033017.5</v>
      </c>
      <c r="K662" s="2">
        <v>1218057.1499999999</v>
      </c>
      <c r="Q662" s="2">
        <v>5708.83</v>
      </c>
      <c r="T662" s="2">
        <v>7256783.5</v>
      </c>
      <c r="W662" s="2">
        <v>12718260.259999998</v>
      </c>
      <c r="X662" s="2">
        <v>57.057987213134766</v>
      </c>
      <c r="Y662" s="2">
        <v>39760876.549999997</v>
      </c>
      <c r="Z662" s="2">
        <v>18.251064300537109</v>
      </c>
    </row>
    <row r="663" spans="1:28" x14ac:dyDescent="0.25">
      <c r="A663" s="2">
        <v>111002</v>
      </c>
      <c r="B663" s="2">
        <v>118401603</v>
      </c>
      <c r="C663" s="2" t="s">
        <v>1424</v>
      </c>
      <c r="D663" s="2">
        <v>2020</v>
      </c>
      <c r="E663" s="2" t="s">
        <v>662</v>
      </c>
      <c r="F663" s="2">
        <v>111</v>
      </c>
      <c r="G663" s="2">
        <v>2</v>
      </c>
      <c r="H663" s="2">
        <v>6090452</v>
      </c>
      <c r="I663" s="2">
        <v>57434.5</v>
      </c>
      <c r="J663" s="2">
        <v>0.9520028829574585</v>
      </c>
      <c r="K663" s="2">
        <v>1257070.1399999999</v>
      </c>
      <c r="L663" s="2">
        <v>39012.98828125</v>
      </c>
      <c r="M663" s="2">
        <v>3.2028865814208984</v>
      </c>
      <c r="N663" s="2">
        <v>255430</v>
      </c>
      <c r="Q663" s="2">
        <v>3276.81</v>
      </c>
      <c r="R663" s="2">
        <v>-2432.02001953125</v>
      </c>
      <c r="S663" s="2">
        <v>-42.601024627685547</v>
      </c>
      <c r="T663" s="2">
        <v>7606229</v>
      </c>
      <c r="U663" s="2">
        <v>349445.5</v>
      </c>
      <c r="V663" s="2">
        <v>4.8154325485229492</v>
      </c>
      <c r="W663" s="2">
        <v>12864746.489999998</v>
      </c>
      <c r="X663" s="2">
        <v>59.124591827392578</v>
      </c>
      <c r="Y663" s="2">
        <v>40494655.949999996</v>
      </c>
      <c r="Z663" s="2">
        <v>18.783290863037109</v>
      </c>
    </row>
    <row r="664" spans="1:28" x14ac:dyDescent="0.25">
      <c r="A664" s="2">
        <v>111003</v>
      </c>
      <c r="B664" s="2">
        <v>118401603</v>
      </c>
      <c r="C664" s="2" t="s">
        <v>1424</v>
      </c>
      <c r="D664" s="2">
        <v>2021</v>
      </c>
      <c r="E664" s="2" t="s">
        <v>662</v>
      </c>
      <c r="F664" s="2">
        <v>111</v>
      </c>
      <c r="G664" s="2">
        <v>3</v>
      </c>
      <c r="H664" s="2">
        <v>6090447</v>
      </c>
      <c r="I664" s="2">
        <v>-5</v>
      </c>
      <c r="J664" s="2">
        <v>-8.2095713878516108E-5</v>
      </c>
      <c r="K664" s="2">
        <v>1257030.82</v>
      </c>
      <c r="L664" s="2">
        <v>-39.319999694824219</v>
      </c>
      <c r="M664" s="2">
        <v>-3.1279081013053656E-3</v>
      </c>
      <c r="N664" s="2">
        <v>255430</v>
      </c>
      <c r="O664" s="2">
        <v>0</v>
      </c>
      <c r="P664" s="2">
        <v>0</v>
      </c>
      <c r="Q664" s="2">
        <v>1476.89</v>
      </c>
      <c r="R664" s="2">
        <v>-1799.9200439453125</v>
      </c>
      <c r="S664" s="2">
        <v>-54.929031372070313</v>
      </c>
      <c r="T664" s="2">
        <v>7604385</v>
      </c>
      <c r="U664" s="2">
        <v>-1844</v>
      </c>
      <c r="V664" s="2">
        <v>-2.4243287742137909E-2</v>
      </c>
      <c r="W664" s="2">
        <v>12840820.109999999</v>
      </c>
      <c r="X664" s="2">
        <v>59.22039794921875</v>
      </c>
      <c r="Y664" s="2">
        <v>43537594.219999999</v>
      </c>
      <c r="Z664" s="2">
        <v>17.466249465942383</v>
      </c>
    </row>
    <row r="665" spans="1:28" x14ac:dyDescent="0.25">
      <c r="A665" s="2">
        <v>111004</v>
      </c>
      <c r="B665" s="2">
        <v>118401603</v>
      </c>
      <c r="C665" s="2" t="s">
        <v>1424</v>
      </c>
      <c r="D665" s="2">
        <v>2022</v>
      </c>
      <c r="E665" s="2" t="s">
        <v>662</v>
      </c>
      <c r="F665" s="2">
        <v>111</v>
      </c>
      <c r="G665" s="2">
        <v>4</v>
      </c>
      <c r="H665" s="2">
        <v>6226002.5</v>
      </c>
      <c r="I665" s="2">
        <v>135555.5</v>
      </c>
      <c r="J665" s="2">
        <v>2.2257068157196045</v>
      </c>
      <c r="K665" s="2">
        <v>1291371.82</v>
      </c>
      <c r="L665" s="2">
        <v>34341</v>
      </c>
      <c r="M665" s="2">
        <v>2.7319138050079346</v>
      </c>
      <c r="N665" s="2">
        <v>255430</v>
      </c>
      <c r="O665" s="2">
        <v>0</v>
      </c>
      <c r="P665" s="2">
        <v>0</v>
      </c>
      <c r="T665" s="2">
        <v>7772804.5</v>
      </c>
      <c r="U665" s="2">
        <v>168419.5</v>
      </c>
      <c r="V665" s="2">
        <v>2.2147681713104248</v>
      </c>
      <c r="W665" s="2">
        <v>13557829.5</v>
      </c>
      <c r="X665" s="2">
        <v>57.330745697021484</v>
      </c>
      <c r="Y665" s="2">
        <v>44063366.289999999</v>
      </c>
      <c r="Z665" s="2">
        <v>17.640060424804688</v>
      </c>
    </row>
    <row r="666" spans="1:28" x14ac:dyDescent="0.25">
      <c r="A666" s="2">
        <v>111005</v>
      </c>
      <c r="B666" s="2">
        <v>118401603</v>
      </c>
      <c r="C666" s="2" t="s">
        <v>1424</v>
      </c>
      <c r="D666" s="2">
        <v>2023</v>
      </c>
      <c r="E666" s="2" t="s">
        <v>662</v>
      </c>
      <c r="F666" s="2">
        <v>111</v>
      </c>
      <c r="G666" s="2">
        <v>5</v>
      </c>
      <c r="H666" s="2">
        <v>6676564.0300000003</v>
      </c>
      <c r="I666" s="2">
        <v>450561.53125</v>
      </c>
      <c r="J666" s="2">
        <v>7.2367706298828125</v>
      </c>
      <c r="K666" s="2">
        <v>1387010.35</v>
      </c>
      <c r="L666" s="2">
        <v>95638.53125</v>
      </c>
      <c r="M666" s="2">
        <v>7.4059638977050781</v>
      </c>
      <c r="N666" s="2">
        <v>255430</v>
      </c>
      <c r="O666" s="2">
        <v>0</v>
      </c>
      <c r="P666" s="2">
        <v>0</v>
      </c>
      <c r="T666" s="2">
        <v>8319004.5</v>
      </c>
      <c r="U666" s="2">
        <v>546200</v>
      </c>
      <c r="V666" s="2">
        <v>7.0270648002624512</v>
      </c>
      <c r="X666" s="2">
        <v>58.128803253173828</v>
      </c>
      <c r="Z666" s="2">
        <v>18.986215591430664</v>
      </c>
      <c r="AA666" s="2">
        <v>43816024</v>
      </c>
      <c r="AB666" s="2">
        <v>14311329</v>
      </c>
    </row>
    <row r="667" spans="1:28" x14ac:dyDescent="0.25">
      <c r="A667" s="2">
        <v>111006</v>
      </c>
      <c r="B667" s="2">
        <v>118401603</v>
      </c>
      <c r="C667" s="2" t="s">
        <v>1424</v>
      </c>
      <c r="D667" s="2">
        <v>2024</v>
      </c>
      <c r="E667" s="2" t="s">
        <v>662</v>
      </c>
      <c r="F667" s="2">
        <v>111</v>
      </c>
      <c r="G667" s="2">
        <v>6</v>
      </c>
      <c r="H667" s="2">
        <v>7042845</v>
      </c>
      <c r="I667" s="2">
        <v>366280.96875</v>
      </c>
      <c r="J667" s="2">
        <v>5.4860696792602539</v>
      </c>
      <c r="K667" s="2">
        <v>1445919</v>
      </c>
      <c r="L667" s="2">
        <v>58908.6484375</v>
      </c>
      <c r="M667" s="2">
        <v>4.2471671104431152</v>
      </c>
      <c r="N667" s="2">
        <v>255430</v>
      </c>
      <c r="O667" s="2">
        <v>0</v>
      </c>
      <c r="P667" s="2">
        <v>0</v>
      </c>
      <c r="T667" s="2">
        <v>8744194</v>
      </c>
      <c r="U667" s="2">
        <v>425189.5</v>
      </c>
      <c r="V667" s="2">
        <v>5.1110620498657227</v>
      </c>
      <c r="X667" s="2">
        <v>60.507408142089844</v>
      </c>
      <c r="Z667" s="2">
        <v>19.904439926147461</v>
      </c>
      <c r="AA667" s="2">
        <v>43930873</v>
      </c>
      <c r="AB667" s="2">
        <v>14451444</v>
      </c>
    </row>
    <row r="668" spans="1:28" x14ac:dyDescent="0.25">
      <c r="A668" s="2">
        <v>112001</v>
      </c>
      <c r="B668" s="2">
        <v>112671603</v>
      </c>
      <c r="C668" s="2" t="s">
        <v>1425</v>
      </c>
      <c r="D668" s="2">
        <v>2019</v>
      </c>
      <c r="E668" s="2" t="s">
        <v>662</v>
      </c>
      <c r="F668" s="2">
        <v>112</v>
      </c>
      <c r="G668" s="2">
        <v>1</v>
      </c>
      <c r="H668" s="2">
        <v>9716854</v>
      </c>
      <c r="K668" s="2">
        <v>2846354.41</v>
      </c>
      <c r="N668" s="2">
        <v>650028</v>
      </c>
      <c r="T668" s="2">
        <v>13213236</v>
      </c>
      <c r="W668" s="2">
        <v>28657998.120000005</v>
      </c>
      <c r="X668" s="2">
        <v>46.106624603271484</v>
      </c>
      <c r="Y668" s="2">
        <v>112011551.58</v>
      </c>
      <c r="Z668" s="2">
        <v>11.79631519317627</v>
      </c>
    </row>
    <row r="669" spans="1:28" x14ac:dyDescent="0.25">
      <c r="A669" s="2">
        <v>112002</v>
      </c>
      <c r="B669" s="2">
        <v>112671603</v>
      </c>
      <c r="C669" s="2" t="s">
        <v>1425</v>
      </c>
      <c r="D669" s="2">
        <v>2020</v>
      </c>
      <c r="E669" s="2" t="s">
        <v>662</v>
      </c>
      <c r="F669" s="2">
        <v>112</v>
      </c>
      <c r="G669" s="2">
        <v>2</v>
      </c>
      <c r="H669" s="2">
        <v>10215957</v>
      </c>
      <c r="I669" s="2">
        <v>499103</v>
      </c>
      <c r="J669" s="2">
        <v>5.1364669799804688</v>
      </c>
      <c r="K669" s="2">
        <v>2968631.76</v>
      </c>
      <c r="L669" s="2">
        <v>122277.3515625</v>
      </c>
      <c r="M669" s="2">
        <v>4.2959284782409668</v>
      </c>
      <c r="N669" s="2">
        <v>650028</v>
      </c>
      <c r="O669" s="2">
        <v>0</v>
      </c>
      <c r="P669" s="2">
        <v>0</v>
      </c>
      <c r="T669" s="2">
        <v>13834617</v>
      </c>
      <c r="U669" s="2">
        <v>621381</v>
      </c>
      <c r="V669" s="2">
        <v>4.7027163505554199</v>
      </c>
      <c r="W669" s="2">
        <v>30103389.650000002</v>
      </c>
      <c r="X669" s="2">
        <v>45.957008361816406</v>
      </c>
      <c r="Y669" s="2">
        <v>112131197.10000001</v>
      </c>
      <c r="Z669" s="2">
        <v>12.337883949279785</v>
      </c>
    </row>
    <row r="670" spans="1:28" x14ac:dyDescent="0.25">
      <c r="A670" s="2">
        <v>112003</v>
      </c>
      <c r="B670" s="2">
        <v>112671603</v>
      </c>
      <c r="C670" s="2" t="s">
        <v>1425</v>
      </c>
      <c r="D670" s="2">
        <v>2021</v>
      </c>
      <c r="E670" s="2" t="s">
        <v>662</v>
      </c>
      <c r="F670" s="2">
        <v>112</v>
      </c>
      <c r="G670" s="2">
        <v>3</v>
      </c>
      <c r="H670" s="2">
        <v>10215937</v>
      </c>
      <c r="I670" s="2">
        <v>-20</v>
      </c>
      <c r="J670" s="2">
        <v>-1.957721688086167E-4</v>
      </c>
      <c r="K670" s="2">
        <v>2968486.03</v>
      </c>
      <c r="L670" s="2">
        <v>-145.72999572753906</v>
      </c>
      <c r="M670" s="2">
        <v>-4.9089957028627396E-3</v>
      </c>
      <c r="N670" s="2">
        <v>650028</v>
      </c>
      <c r="O670" s="2">
        <v>0</v>
      </c>
      <c r="P670" s="2">
        <v>0</v>
      </c>
      <c r="T670" s="2">
        <v>13834451</v>
      </c>
      <c r="U670" s="2">
        <v>-166</v>
      </c>
      <c r="V670" s="2">
        <v>-1.1998886475339532E-3</v>
      </c>
      <c r="W670" s="2">
        <v>29465787.059999999</v>
      </c>
      <c r="X670" s="2">
        <v>46.950897216796875</v>
      </c>
      <c r="Y670" s="2">
        <v>111962971.83000001</v>
      </c>
      <c r="Z670" s="2">
        <v>12.356273651123047</v>
      </c>
    </row>
    <row r="671" spans="1:28" x14ac:dyDescent="0.25">
      <c r="A671" s="2">
        <v>112004</v>
      </c>
      <c r="B671" s="2">
        <v>112671603</v>
      </c>
      <c r="C671" s="2" t="s">
        <v>1425</v>
      </c>
      <c r="D671" s="2">
        <v>2022</v>
      </c>
      <c r="E671" s="2" t="s">
        <v>662</v>
      </c>
      <c r="F671" s="2">
        <v>112</v>
      </c>
      <c r="G671" s="2">
        <v>4</v>
      </c>
      <c r="H671" s="2">
        <v>11020170</v>
      </c>
      <c r="I671" s="2">
        <v>804233</v>
      </c>
      <c r="J671" s="2">
        <v>7.8723373413085938</v>
      </c>
      <c r="K671" s="2">
        <v>3313610.82</v>
      </c>
      <c r="L671" s="2">
        <v>345124.78125</v>
      </c>
      <c r="M671" s="2">
        <v>11.626290321350098</v>
      </c>
      <c r="N671" s="2">
        <v>650028</v>
      </c>
      <c r="O671" s="2">
        <v>0</v>
      </c>
      <c r="P671" s="2">
        <v>0</v>
      </c>
      <c r="T671" s="2">
        <v>14983809</v>
      </c>
      <c r="U671" s="2">
        <v>1149358</v>
      </c>
      <c r="V671" s="2">
        <v>8.3079404830932617</v>
      </c>
      <c r="W671" s="2">
        <v>31444928.180000003</v>
      </c>
      <c r="X671" s="2">
        <v>47.650955200195313</v>
      </c>
      <c r="Y671" s="2">
        <v>120209136.24000001</v>
      </c>
      <c r="Z671" s="2">
        <v>12.464783668518066</v>
      </c>
    </row>
    <row r="672" spans="1:28" x14ac:dyDescent="0.25">
      <c r="A672" s="2">
        <v>112005</v>
      </c>
      <c r="B672" s="2">
        <v>112671603</v>
      </c>
      <c r="C672" s="2" t="s">
        <v>1425</v>
      </c>
      <c r="D672" s="2">
        <v>2023</v>
      </c>
      <c r="E672" s="2" t="s">
        <v>662</v>
      </c>
      <c r="F672" s="2">
        <v>112</v>
      </c>
      <c r="G672" s="2">
        <v>5</v>
      </c>
      <c r="H672" s="2">
        <v>13054996.33</v>
      </c>
      <c r="I672" s="2">
        <v>2034826.375</v>
      </c>
      <c r="J672" s="2">
        <v>18.464563369750977</v>
      </c>
      <c r="K672" s="2">
        <v>3661501.91</v>
      </c>
      <c r="L672" s="2">
        <v>347891.09375</v>
      </c>
      <c r="M672" s="2">
        <v>10.498851776123047</v>
      </c>
      <c r="N672" s="2">
        <v>650028</v>
      </c>
      <c r="O672" s="2">
        <v>0</v>
      </c>
      <c r="P672" s="2">
        <v>0</v>
      </c>
      <c r="T672" s="2">
        <v>17366526</v>
      </c>
      <c r="U672" s="2">
        <v>2382717</v>
      </c>
      <c r="V672" s="2">
        <v>15.901944160461426</v>
      </c>
      <c r="X672" s="2">
        <v>55.313377380371094</v>
      </c>
      <c r="Z672" s="2">
        <v>13.889361381530762</v>
      </c>
      <c r="AA672" s="2">
        <v>125034731</v>
      </c>
      <c r="AB672" s="2">
        <v>31396612</v>
      </c>
    </row>
    <row r="673" spans="1:28" x14ac:dyDescent="0.25">
      <c r="A673" s="2">
        <v>112006</v>
      </c>
      <c r="B673" s="2">
        <v>112671603</v>
      </c>
      <c r="C673" s="2" t="s">
        <v>1425</v>
      </c>
      <c r="D673" s="2">
        <v>2024</v>
      </c>
      <c r="E673" s="2" t="s">
        <v>662</v>
      </c>
      <c r="F673" s="2">
        <v>112</v>
      </c>
      <c r="G673" s="2">
        <v>6</v>
      </c>
      <c r="H673" s="2">
        <v>15329936</v>
      </c>
      <c r="I673" s="2">
        <v>2274939.75</v>
      </c>
      <c r="J673" s="2">
        <v>17.425815582275391</v>
      </c>
      <c r="K673" s="2">
        <v>3977874</v>
      </c>
      <c r="L673" s="2">
        <v>316372.09375</v>
      </c>
      <c r="M673" s="2">
        <v>8.6405000686645508</v>
      </c>
      <c r="N673" s="2">
        <v>650028</v>
      </c>
      <c r="O673" s="2">
        <v>0</v>
      </c>
      <c r="P673" s="2">
        <v>0</v>
      </c>
      <c r="T673" s="2">
        <v>19957838</v>
      </c>
      <c r="U673" s="2">
        <v>2591312</v>
      </c>
      <c r="V673" s="2">
        <v>14.921302795410156</v>
      </c>
      <c r="X673" s="2">
        <v>57.176113128662109</v>
      </c>
      <c r="Z673" s="2">
        <v>15.728663444519043</v>
      </c>
      <c r="AA673" s="2">
        <v>126888331</v>
      </c>
      <c r="AB673" s="2">
        <v>34905902</v>
      </c>
    </row>
    <row r="674" spans="1:28" x14ac:dyDescent="0.25">
      <c r="A674" s="2">
        <v>113001</v>
      </c>
      <c r="B674" s="2">
        <v>114061503</v>
      </c>
      <c r="C674" s="2" t="s">
        <v>1426</v>
      </c>
      <c r="D674" s="2">
        <v>2019</v>
      </c>
      <c r="E674" s="2" t="s">
        <v>662</v>
      </c>
      <c r="F674" s="2">
        <v>113</v>
      </c>
      <c r="G674" s="2">
        <v>1</v>
      </c>
      <c r="H674" s="2">
        <v>8599872</v>
      </c>
      <c r="K674" s="2">
        <v>1651904.64</v>
      </c>
      <c r="T674" s="2">
        <v>10251777</v>
      </c>
      <c r="W674" s="2">
        <v>19580658.969999999</v>
      </c>
      <c r="X674" s="2">
        <v>52.356651306152344</v>
      </c>
      <c r="Y674" s="2">
        <v>58404414.020000003</v>
      </c>
      <c r="Z674" s="2">
        <v>17.553085327148438</v>
      </c>
    </row>
    <row r="675" spans="1:28" x14ac:dyDescent="0.25">
      <c r="A675" s="2">
        <v>113002</v>
      </c>
      <c r="B675" s="2">
        <v>114061503</v>
      </c>
      <c r="C675" s="2" t="s">
        <v>1426</v>
      </c>
      <c r="D675" s="2">
        <v>2020</v>
      </c>
      <c r="E675" s="2" t="s">
        <v>662</v>
      </c>
      <c r="F675" s="2">
        <v>113</v>
      </c>
      <c r="G675" s="2">
        <v>2</v>
      </c>
      <c r="H675" s="2">
        <v>8722671</v>
      </c>
      <c r="I675" s="2">
        <v>122799</v>
      </c>
      <c r="J675" s="2">
        <v>1.4279166460037231</v>
      </c>
      <c r="K675" s="2">
        <v>1709921.44</v>
      </c>
      <c r="L675" s="2">
        <v>58016.80078125</v>
      </c>
      <c r="M675" s="2">
        <v>3.512115478515625</v>
      </c>
      <c r="T675" s="2">
        <v>10432592</v>
      </c>
      <c r="U675" s="2">
        <v>180815</v>
      </c>
      <c r="V675" s="2">
        <v>1.7637430429458618</v>
      </c>
      <c r="W675" s="2">
        <v>19459758.069999997</v>
      </c>
      <c r="X675" s="2">
        <v>53.611106872558594</v>
      </c>
      <c r="Y675" s="2">
        <v>79023686.069999993</v>
      </c>
      <c r="Z675" s="2">
        <v>13.201854705810547</v>
      </c>
    </row>
    <row r="676" spans="1:28" x14ac:dyDescent="0.25">
      <c r="A676" s="2">
        <v>113003</v>
      </c>
      <c r="B676" s="2">
        <v>114061503</v>
      </c>
      <c r="C676" s="2" t="s">
        <v>1426</v>
      </c>
      <c r="D676" s="2">
        <v>2021</v>
      </c>
      <c r="E676" s="2" t="s">
        <v>662</v>
      </c>
      <c r="F676" s="2">
        <v>113</v>
      </c>
      <c r="G676" s="2">
        <v>3</v>
      </c>
      <c r="H676" s="2">
        <v>8722665</v>
      </c>
      <c r="I676" s="2">
        <v>-6</v>
      </c>
      <c r="J676" s="2">
        <v>-6.8786270276177675E-5</v>
      </c>
      <c r="K676" s="2">
        <v>1709830.37</v>
      </c>
      <c r="L676" s="2">
        <v>-91.069999694824219</v>
      </c>
      <c r="M676" s="2">
        <v>-5.3259758278727531E-3</v>
      </c>
      <c r="N676" s="2">
        <v>489146</v>
      </c>
      <c r="T676" s="2">
        <v>10921641</v>
      </c>
      <c r="U676" s="2">
        <v>489049</v>
      </c>
      <c r="V676" s="2">
        <v>4.6877036094665527</v>
      </c>
      <c r="W676" s="2">
        <v>19267716.199999999</v>
      </c>
      <c r="X676" s="2">
        <v>56.683631896972656</v>
      </c>
      <c r="Y676" s="2">
        <v>82570873.310000002</v>
      </c>
      <c r="Z676" s="2">
        <v>13.22698974609375</v>
      </c>
    </row>
    <row r="677" spans="1:28" x14ac:dyDescent="0.25">
      <c r="A677" s="2">
        <v>113004</v>
      </c>
      <c r="B677" s="2">
        <v>114061503</v>
      </c>
      <c r="C677" s="2" t="s">
        <v>1426</v>
      </c>
      <c r="D677" s="2">
        <v>2022</v>
      </c>
      <c r="E677" s="2" t="s">
        <v>662</v>
      </c>
      <c r="F677" s="2">
        <v>113</v>
      </c>
      <c r="G677" s="2">
        <v>4</v>
      </c>
      <c r="H677" s="2">
        <v>8837483</v>
      </c>
      <c r="I677" s="2">
        <v>114818</v>
      </c>
      <c r="J677" s="2">
        <v>1.3163179159164429</v>
      </c>
      <c r="K677" s="2">
        <v>1831877.58</v>
      </c>
      <c r="L677" s="2">
        <v>122047.2109375</v>
      </c>
      <c r="M677" s="2">
        <v>7.1379718780517578</v>
      </c>
      <c r="N677" s="2">
        <v>489146</v>
      </c>
      <c r="O677" s="2">
        <v>0</v>
      </c>
      <c r="P677" s="2">
        <v>0</v>
      </c>
      <c r="T677" s="2">
        <v>11158507</v>
      </c>
      <c r="U677" s="2">
        <v>236866</v>
      </c>
      <c r="V677" s="2">
        <v>2.1687767505645752</v>
      </c>
      <c r="W677" s="2">
        <v>19553481.509999998</v>
      </c>
      <c r="X677" s="2">
        <v>57.066600799560547</v>
      </c>
      <c r="Y677" s="2">
        <v>63038996.199999996</v>
      </c>
      <c r="Z677" s="2">
        <v>17.700958251953125</v>
      </c>
    </row>
    <row r="678" spans="1:28" x14ac:dyDescent="0.25">
      <c r="A678" s="2">
        <v>113005</v>
      </c>
      <c r="B678" s="2">
        <v>114061503</v>
      </c>
      <c r="C678" s="2" t="s">
        <v>1426</v>
      </c>
      <c r="D678" s="2">
        <v>2023</v>
      </c>
      <c r="E678" s="2" t="s">
        <v>662</v>
      </c>
      <c r="F678" s="2">
        <v>113</v>
      </c>
      <c r="G678" s="2">
        <v>5</v>
      </c>
      <c r="H678" s="2">
        <v>9379774.9299999997</v>
      </c>
      <c r="I678" s="2">
        <v>542291.9375</v>
      </c>
      <c r="J678" s="2">
        <v>6.1362714767456055</v>
      </c>
      <c r="K678" s="2">
        <v>2060302.05</v>
      </c>
      <c r="L678" s="2">
        <v>228424.46875</v>
      </c>
      <c r="M678" s="2">
        <v>12.469417572021484</v>
      </c>
      <c r="N678" s="2">
        <v>489146</v>
      </c>
      <c r="O678" s="2">
        <v>0</v>
      </c>
      <c r="P678" s="2">
        <v>0</v>
      </c>
      <c r="T678" s="2">
        <v>11929223</v>
      </c>
      <c r="U678" s="2">
        <v>770716</v>
      </c>
      <c r="V678" s="2">
        <v>6.9069814682006836</v>
      </c>
      <c r="X678" s="2">
        <v>57.196929931640625</v>
      </c>
      <c r="Z678" s="2">
        <v>18.794460296630859</v>
      </c>
      <c r="AA678" s="2">
        <v>63472020</v>
      </c>
      <c r="AB678" s="2">
        <v>20856405</v>
      </c>
    </row>
    <row r="679" spans="1:28" x14ac:dyDescent="0.25">
      <c r="A679" s="2">
        <v>113006</v>
      </c>
      <c r="B679" s="2">
        <v>114061503</v>
      </c>
      <c r="C679" s="2" t="s">
        <v>1426</v>
      </c>
      <c r="D679" s="2">
        <v>2024</v>
      </c>
      <c r="E679" s="2" t="s">
        <v>662</v>
      </c>
      <c r="F679" s="2">
        <v>113</v>
      </c>
      <c r="G679" s="2">
        <v>6</v>
      </c>
      <c r="H679" s="2">
        <v>9976544</v>
      </c>
      <c r="I679" s="2">
        <v>596769.0625</v>
      </c>
      <c r="J679" s="2">
        <v>6.3622961044311523</v>
      </c>
      <c r="K679" s="2">
        <v>2147736</v>
      </c>
      <c r="L679" s="2">
        <v>87433.953125</v>
      </c>
      <c r="M679" s="2">
        <v>4.2437443733215332</v>
      </c>
      <c r="N679" s="2">
        <v>489146</v>
      </c>
      <c r="O679" s="2">
        <v>0</v>
      </c>
      <c r="P679" s="2">
        <v>0</v>
      </c>
      <c r="T679" s="2">
        <v>12613426</v>
      </c>
      <c r="U679" s="2">
        <v>684203</v>
      </c>
      <c r="V679" s="2">
        <v>5.7355203628540039</v>
      </c>
      <c r="X679" s="2">
        <v>59.605171203613281</v>
      </c>
      <c r="Z679" s="2">
        <v>19.782135009765625</v>
      </c>
      <c r="AA679" s="2">
        <v>63761702</v>
      </c>
      <c r="AB679" s="2">
        <v>21161631</v>
      </c>
    </row>
    <row r="680" spans="1:28" x14ac:dyDescent="0.25">
      <c r="A680" s="2">
        <v>114001</v>
      </c>
      <c r="B680" s="2">
        <v>116471803</v>
      </c>
      <c r="C680" s="2" t="s">
        <v>1427</v>
      </c>
      <c r="D680" s="2">
        <v>2019</v>
      </c>
      <c r="E680" s="2" t="s">
        <v>662</v>
      </c>
      <c r="F680" s="2">
        <v>114</v>
      </c>
      <c r="G680" s="2">
        <v>1</v>
      </c>
      <c r="H680" s="2">
        <v>7354247.5</v>
      </c>
      <c r="K680" s="2">
        <v>1443396.37</v>
      </c>
      <c r="N680" s="2">
        <v>279308</v>
      </c>
      <c r="Q680" s="2">
        <v>22477.42</v>
      </c>
      <c r="T680" s="2">
        <v>9099429</v>
      </c>
      <c r="W680" s="2">
        <v>14925252.720000001</v>
      </c>
      <c r="X680" s="2">
        <v>60.966667175292969</v>
      </c>
      <c r="Y680" s="2">
        <v>47098101.879999995</v>
      </c>
      <c r="Z680" s="2">
        <v>19.320159912109375</v>
      </c>
    </row>
    <row r="681" spans="1:28" x14ac:dyDescent="0.25">
      <c r="A681" s="2">
        <v>114002</v>
      </c>
      <c r="B681" s="2">
        <v>116471803</v>
      </c>
      <c r="C681" s="2" t="s">
        <v>1427</v>
      </c>
      <c r="D681" s="2">
        <v>2020</v>
      </c>
      <c r="E681" s="2" t="s">
        <v>662</v>
      </c>
      <c r="F681" s="2">
        <v>114</v>
      </c>
      <c r="G681" s="2">
        <v>2</v>
      </c>
      <c r="H681" s="2">
        <v>7529591.5</v>
      </c>
      <c r="I681" s="2">
        <v>175344</v>
      </c>
      <c r="J681" s="2">
        <v>2.3842549324035645</v>
      </c>
      <c r="K681" s="2">
        <v>1482830.85</v>
      </c>
      <c r="L681" s="2">
        <v>39434.48046875</v>
      </c>
      <c r="M681" s="2">
        <v>2.7320616245269775</v>
      </c>
      <c r="N681" s="2">
        <v>279308</v>
      </c>
      <c r="O681" s="2">
        <v>0</v>
      </c>
      <c r="P681" s="2">
        <v>0</v>
      </c>
      <c r="Q681" s="2">
        <v>20194.34</v>
      </c>
      <c r="R681" s="2">
        <v>-2283.080078125</v>
      </c>
      <c r="S681" s="2">
        <v>-10.157215118408203</v>
      </c>
      <c r="T681" s="2">
        <v>9311924</v>
      </c>
      <c r="U681" s="2">
        <v>212495</v>
      </c>
      <c r="V681" s="2">
        <v>2.3352563381195068</v>
      </c>
      <c r="W681" s="2">
        <v>15264945.430000002</v>
      </c>
      <c r="X681" s="2">
        <v>61.00201416015625</v>
      </c>
      <c r="Y681" s="2">
        <v>41389878.700000003</v>
      </c>
      <c r="Z681" s="2">
        <v>22.498069763183594</v>
      </c>
    </row>
    <row r="682" spans="1:28" x14ac:dyDescent="0.25">
      <c r="A682" s="2">
        <v>114003</v>
      </c>
      <c r="B682" s="2">
        <v>116471803</v>
      </c>
      <c r="C682" s="2" t="s">
        <v>1427</v>
      </c>
      <c r="D682" s="2">
        <v>2021</v>
      </c>
      <c r="E682" s="2" t="s">
        <v>662</v>
      </c>
      <c r="F682" s="2">
        <v>114</v>
      </c>
      <c r="G682" s="2">
        <v>3</v>
      </c>
      <c r="H682" s="2">
        <v>7529584.5</v>
      </c>
      <c r="I682" s="2">
        <v>-7</v>
      </c>
      <c r="J682" s="2">
        <v>-9.2966532974969596E-5</v>
      </c>
      <c r="K682" s="2">
        <v>1482804.88</v>
      </c>
      <c r="L682" s="2">
        <v>-25.969999313354492</v>
      </c>
      <c r="M682" s="2">
        <v>-1.7513798084110022E-3</v>
      </c>
      <c r="N682" s="2">
        <v>279308</v>
      </c>
      <c r="O682" s="2">
        <v>0</v>
      </c>
      <c r="P682" s="2">
        <v>0</v>
      </c>
      <c r="Q682" s="2">
        <v>37305</v>
      </c>
      <c r="R682" s="2">
        <v>17110.66015625</v>
      </c>
      <c r="S682" s="2">
        <v>84.72998046875</v>
      </c>
      <c r="T682" s="2">
        <v>9329002</v>
      </c>
      <c r="U682" s="2">
        <v>17078</v>
      </c>
      <c r="V682" s="2">
        <v>0.1833992600440979</v>
      </c>
      <c r="W682" s="2">
        <v>15328053.139999999</v>
      </c>
      <c r="X682" s="2">
        <v>60.862274169921875</v>
      </c>
      <c r="Y682" s="2">
        <v>61498335.540000007</v>
      </c>
      <c r="Z682" s="2">
        <v>15.169519424438477</v>
      </c>
    </row>
    <row r="683" spans="1:28" x14ac:dyDescent="0.25">
      <c r="A683" s="2">
        <v>114004</v>
      </c>
      <c r="B683" s="2">
        <v>116471803</v>
      </c>
      <c r="C683" s="2" t="s">
        <v>1427</v>
      </c>
      <c r="D683" s="2">
        <v>2022</v>
      </c>
      <c r="E683" s="2" t="s">
        <v>662</v>
      </c>
      <c r="F683" s="2">
        <v>114</v>
      </c>
      <c r="G683" s="2">
        <v>4</v>
      </c>
      <c r="H683" s="2">
        <v>7776642.5</v>
      </c>
      <c r="I683" s="2">
        <v>247058</v>
      </c>
      <c r="J683" s="2">
        <v>3.2811636924743652</v>
      </c>
      <c r="K683" s="2">
        <v>1657019.06</v>
      </c>
      <c r="L683" s="2">
        <v>174214.1875</v>
      </c>
      <c r="M683" s="2">
        <v>11.748961448669434</v>
      </c>
      <c r="N683" s="2">
        <v>279308</v>
      </c>
      <c r="O683" s="2">
        <v>0</v>
      </c>
      <c r="P683" s="2">
        <v>0</v>
      </c>
      <c r="Q683" s="2">
        <v>30793</v>
      </c>
      <c r="R683" s="2">
        <v>-6512</v>
      </c>
      <c r="S683" s="2">
        <v>-17.456104278564453</v>
      </c>
      <c r="T683" s="2">
        <v>9743763</v>
      </c>
      <c r="U683" s="2">
        <v>414761</v>
      </c>
      <c r="V683" s="2">
        <v>4.4459309577941895</v>
      </c>
      <c r="W683" s="2">
        <v>16024785.709999999</v>
      </c>
      <c r="X683" s="2">
        <v>60.804325103759766</v>
      </c>
      <c r="Y683" s="2">
        <v>52528616.789999999</v>
      </c>
      <c r="Z683" s="2">
        <v>18.5494384765625</v>
      </c>
    </row>
    <row r="684" spans="1:28" x14ac:dyDescent="0.25">
      <c r="A684" s="2">
        <v>114005</v>
      </c>
      <c r="B684" s="2">
        <v>116471803</v>
      </c>
      <c r="C684" s="2" t="s">
        <v>1427</v>
      </c>
      <c r="D684" s="2">
        <v>2023</v>
      </c>
      <c r="E684" s="2" t="s">
        <v>662</v>
      </c>
      <c r="F684" s="2">
        <v>114</v>
      </c>
      <c r="G684" s="2">
        <v>5</v>
      </c>
      <c r="H684" s="2">
        <v>8176424.8799999999</v>
      </c>
      <c r="I684" s="2">
        <v>399782.375</v>
      </c>
      <c r="J684" s="2">
        <v>5.1408095359802246</v>
      </c>
      <c r="K684" s="2">
        <v>1594887.12</v>
      </c>
      <c r="L684" s="2">
        <v>-62131.94140625</v>
      </c>
      <c r="M684" s="2">
        <v>-3.7496213912963867</v>
      </c>
      <c r="N684" s="2">
        <v>279308</v>
      </c>
      <c r="O684" s="2">
        <v>0</v>
      </c>
      <c r="P684" s="2">
        <v>0</v>
      </c>
      <c r="Q684" s="2">
        <v>31734</v>
      </c>
      <c r="R684" s="2">
        <v>941</v>
      </c>
      <c r="S684" s="2">
        <v>3.055889368057251</v>
      </c>
      <c r="T684" s="2">
        <v>10082354</v>
      </c>
      <c r="U684" s="2">
        <v>338591</v>
      </c>
      <c r="V684" s="2">
        <v>3.4749510288238525</v>
      </c>
      <c r="X684" s="2">
        <v>61.330322265625</v>
      </c>
      <c r="Z684" s="2">
        <v>22.85504150390625</v>
      </c>
      <c r="AA684" s="2">
        <v>44114356</v>
      </c>
      <c r="AB684" s="2">
        <v>16439428</v>
      </c>
    </row>
    <row r="685" spans="1:28" x14ac:dyDescent="0.25">
      <c r="A685" s="2">
        <v>114006</v>
      </c>
      <c r="B685" s="2">
        <v>116471803</v>
      </c>
      <c r="C685" s="2" t="s">
        <v>1427</v>
      </c>
      <c r="D685" s="2">
        <v>2024</v>
      </c>
      <c r="E685" s="2" t="s">
        <v>662</v>
      </c>
      <c r="F685" s="2">
        <v>114</v>
      </c>
      <c r="G685" s="2">
        <v>6</v>
      </c>
      <c r="H685" s="2">
        <v>8663470</v>
      </c>
      <c r="I685" s="2">
        <v>487045.125</v>
      </c>
      <c r="J685" s="2">
        <v>5.956700325012207</v>
      </c>
      <c r="K685" s="2">
        <v>1627295</v>
      </c>
      <c r="L685" s="2">
        <v>32407.880859375</v>
      </c>
      <c r="M685" s="2">
        <v>2.0319857597351074</v>
      </c>
      <c r="N685" s="2">
        <v>279308</v>
      </c>
      <c r="O685" s="2">
        <v>0</v>
      </c>
      <c r="P685" s="2">
        <v>0</v>
      </c>
      <c r="Q685" s="2">
        <v>31122</v>
      </c>
      <c r="R685" s="2">
        <v>-612</v>
      </c>
      <c r="S685" s="2">
        <v>-1.9285309314727783</v>
      </c>
      <c r="T685" s="2">
        <v>10601195</v>
      </c>
      <c r="U685" s="2">
        <v>518841</v>
      </c>
      <c r="V685" s="2">
        <v>5.1460304260253906</v>
      </c>
      <c r="X685" s="2">
        <v>60.809444427490234</v>
      </c>
      <c r="Z685" s="2">
        <v>23.5615234375</v>
      </c>
      <c r="AA685" s="2">
        <v>44993673</v>
      </c>
      <c r="AB685" s="2">
        <v>17433468</v>
      </c>
    </row>
    <row r="686" spans="1:28" x14ac:dyDescent="0.25">
      <c r="A686" s="2">
        <v>115001</v>
      </c>
      <c r="B686" s="2">
        <v>103022253</v>
      </c>
      <c r="C686" s="2" t="s">
        <v>1428</v>
      </c>
      <c r="D686" s="2">
        <v>2019</v>
      </c>
      <c r="E686" s="2" t="s">
        <v>662</v>
      </c>
      <c r="F686" s="2">
        <v>115</v>
      </c>
      <c r="G686" s="2">
        <v>1</v>
      </c>
      <c r="H686" s="2">
        <v>6111973</v>
      </c>
      <c r="K686" s="2">
        <v>1284344.8400000001</v>
      </c>
      <c r="N686" s="2">
        <v>264465</v>
      </c>
      <c r="T686" s="2">
        <v>7660783</v>
      </c>
      <c r="W686" s="2">
        <v>13454719.16</v>
      </c>
      <c r="X686" s="2">
        <v>56.937515258789063</v>
      </c>
      <c r="Y686" s="2">
        <v>37102965.699999996</v>
      </c>
      <c r="Z686" s="2">
        <v>20.647359848022461</v>
      </c>
    </row>
    <row r="687" spans="1:28" x14ac:dyDescent="0.25">
      <c r="A687" s="2">
        <v>115002</v>
      </c>
      <c r="B687" s="2">
        <v>103022253</v>
      </c>
      <c r="C687" s="2" t="s">
        <v>1428</v>
      </c>
      <c r="D687" s="2">
        <v>2020</v>
      </c>
      <c r="E687" s="2" t="s">
        <v>662</v>
      </c>
      <c r="F687" s="2">
        <v>115</v>
      </c>
      <c r="G687" s="2">
        <v>2</v>
      </c>
      <c r="H687" s="2">
        <v>6215163</v>
      </c>
      <c r="I687" s="2">
        <v>103190</v>
      </c>
      <c r="J687" s="2">
        <v>1.6883255243301392</v>
      </c>
      <c r="K687" s="2">
        <v>1316029.01</v>
      </c>
      <c r="L687" s="2">
        <v>31684.169921875</v>
      </c>
      <c r="M687" s="2">
        <v>2.466951847076416</v>
      </c>
      <c r="N687" s="2">
        <v>264465</v>
      </c>
      <c r="O687" s="2">
        <v>0</v>
      </c>
      <c r="P687" s="2">
        <v>0</v>
      </c>
      <c r="T687" s="2">
        <v>7795657</v>
      </c>
      <c r="U687" s="2">
        <v>134874</v>
      </c>
      <c r="V687" s="2">
        <v>1.7605772018432617</v>
      </c>
      <c r="W687" s="2">
        <v>13985445.83</v>
      </c>
      <c r="X687" s="2">
        <v>55.7412109375</v>
      </c>
      <c r="Y687" s="2">
        <v>36871835.280000001</v>
      </c>
      <c r="Z687" s="2">
        <v>21.142580032348633</v>
      </c>
    </row>
    <row r="688" spans="1:28" x14ac:dyDescent="0.25">
      <c r="A688" s="2">
        <v>115003</v>
      </c>
      <c r="B688" s="2">
        <v>103022253</v>
      </c>
      <c r="C688" s="2" t="s">
        <v>1428</v>
      </c>
      <c r="D688" s="2">
        <v>2021</v>
      </c>
      <c r="E688" s="2" t="s">
        <v>662</v>
      </c>
      <c r="F688" s="2">
        <v>115</v>
      </c>
      <c r="G688" s="2">
        <v>3</v>
      </c>
      <c r="H688" s="2">
        <v>6215158</v>
      </c>
      <c r="I688" s="2">
        <v>-5</v>
      </c>
      <c r="J688" s="2">
        <v>-8.0448415246792138E-5</v>
      </c>
      <c r="K688" s="2">
        <v>1315985.79</v>
      </c>
      <c r="L688" s="2">
        <v>-43.220001220703125</v>
      </c>
      <c r="M688" s="2">
        <v>-3.2841220963746309E-3</v>
      </c>
      <c r="N688" s="2">
        <v>264465</v>
      </c>
      <c r="O688" s="2">
        <v>0</v>
      </c>
      <c r="P688" s="2">
        <v>0</v>
      </c>
      <c r="T688" s="2">
        <v>7795609</v>
      </c>
      <c r="U688" s="2">
        <v>-48</v>
      </c>
      <c r="V688" s="2">
        <v>-6.1572744743898511E-4</v>
      </c>
      <c r="W688" s="2">
        <v>13724616.49</v>
      </c>
      <c r="X688" s="2">
        <v>56.800193786621094</v>
      </c>
      <c r="Y688" s="2">
        <v>37283742.690000005</v>
      </c>
      <c r="Z688" s="2">
        <v>20.908868789672852</v>
      </c>
    </row>
    <row r="689" spans="1:28" x14ac:dyDescent="0.25">
      <c r="A689" s="2">
        <v>115004</v>
      </c>
      <c r="B689" s="2">
        <v>103022253</v>
      </c>
      <c r="C689" s="2" t="s">
        <v>1428</v>
      </c>
      <c r="D689" s="2">
        <v>2022</v>
      </c>
      <c r="E689" s="2" t="s">
        <v>662</v>
      </c>
      <c r="F689" s="2">
        <v>115</v>
      </c>
      <c r="G689" s="2">
        <v>4</v>
      </c>
      <c r="H689" s="2">
        <v>6346485</v>
      </c>
      <c r="I689" s="2">
        <v>131327</v>
      </c>
      <c r="J689" s="2">
        <v>2.113011360168457</v>
      </c>
      <c r="K689" s="2">
        <v>1427155.78</v>
      </c>
      <c r="L689" s="2">
        <v>111169.9921875</v>
      </c>
      <c r="M689" s="2">
        <v>8.4476585388183594</v>
      </c>
      <c r="N689" s="2">
        <v>264465</v>
      </c>
      <c r="O689" s="2">
        <v>0</v>
      </c>
      <c r="P689" s="2">
        <v>0</v>
      </c>
      <c r="T689" s="2">
        <v>8038106</v>
      </c>
      <c r="U689" s="2">
        <v>242497</v>
      </c>
      <c r="V689" s="2">
        <v>3.1106870174407959</v>
      </c>
      <c r="W689" s="2">
        <v>13822028.909999998</v>
      </c>
      <c r="X689" s="2">
        <v>58.154312133789063</v>
      </c>
      <c r="Y689" s="2">
        <v>39320451.969999999</v>
      </c>
      <c r="Z689" s="2">
        <v>20.442558288574219</v>
      </c>
    </row>
    <row r="690" spans="1:28" x14ac:dyDescent="0.25">
      <c r="A690" s="2">
        <v>115005</v>
      </c>
      <c r="B690" s="2">
        <v>103022253</v>
      </c>
      <c r="C690" s="2" t="s">
        <v>1428</v>
      </c>
      <c r="D690" s="2">
        <v>2023</v>
      </c>
      <c r="E690" s="2" t="s">
        <v>662</v>
      </c>
      <c r="F690" s="2">
        <v>115</v>
      </c>
      <c r="G690" s="2">
        <v>5</v>
      </c>
      <c r="H690" s="2">
        <v>6621778.0700000003</v>
      </c>
      <c r="I690" s="2">
        <v>275293.0625</v>
      </c>
      <c r="J690" s="2">
        <v>4.3377251625061035</v>
      </c>
      <c r="K690" s="2">
        <v>1543514.66</v>
      </c>
      <c r="L690" s="2">
        <v>116358.8828125</v>
      </c>
      <c r="M690" s="2">
        <v>8.1532011032104492</v>
      </c>
      <c r="N690" s="2">
        <v>264465</v>
      </c>
      <c r="O690" s="2">
        <v>0</v>
      </c>
      <c r="P690" s="2">
        <v>0</v>
      </c>
      <c r="T690" s="2">
        <v>8429758</v>
      </c>
      <c r="U690" s="2">
        <v>391652</v>
      </c>
      <c r="V690" s="2">
        <v>4.872441291809082</v>
      </c>
      <c r="X690" s="2">
        <v>57.743675231933594</v>
      </c>
      <c r="Z690" s="2">
        <v>21.618719100952148</v>
      </c>
      <c r="AA690" s="2">
        <v>38992866</v>
      </c>
      <c r="AB690" s="2">
        <v>14598582</v>
      </c>
    </row>
    <row r="691" spans="1:28" x14ac:dyDescent="0.25">
      <c r="A691" s="2">
        <v>115006</v>
      </c>
      <c r="B691" s="2">
        <v>103022253</v>
      </c>
      <c r="C691" s="2" t="s">
        <v>1428</v>
      </c>
      <c r="D691" s="2">
        <v>2024</v>
      </c>
      <c r="E691" s="2" t="s">
        <v>662</v>
      </c>
      <c r="F691" s="2">
        <v>115</v>
      </c>
      <c r="G691" s="2">
        <v>6</v>
      </c>
      <c r="H691" s="2">
        <v>7024296</v>
      </c>
      <c r="I691" s="2">
        <v>402517.9375</v>
      </c>
      <c r="J691" s="2">
        <v>6.0786986351013184</v>
      </c>
      <c r="K691" s="2">
        <v>1654413</v>
      </c>
      <c r="L691" s="2">
        <v>110898.34375</v>
      </c>
      <c r="M691" s="2">
        <v>7.1847934722900391</v>
      </c>
      <c r="N691" s="2">
        <v>264465</v>
      </c>
      <c r="O691" s="2">
        <v>0</v>
      </c>
      <c r="P691" s="2">
        <v>0</v>
      </c>
      <c r="T691" s="2">
        <v>8943174</v>
      </c>
      <c r="U691" s="2">
        <v>513416</v>
      </c>
      <c r="V691" s="2">
        <v>6.0905189514160156</v>
      </c>
      <c r="X691" s="2">
        <v>58.190402984619141</v>
      </c>
      <c r="Z691" s="2">
        <v>21.504032135009766</v>
      </c>
      <c r="AA691" s="2">
        <v>41588359</v>
      </c>
      <c r="AB691" s="2">
        <v>15368813</v>
      </c>
    </row>
    <row r="692" spans="1:28" x14ac:dyDescent="0.25">
      <c r="A692" s="2">
        <v>116001</v>
      </c>
      <c r="B692" s="2">
        <v>120522003</v>
      </c>
      <c r="C692" s="2" t="s">
        <v>1429</v>
      </c>
      <c r="D692" s="2">
        <v>2019</v>
      </c>
      <c r="E692" s="2" t="s">
        <v>662</v>
      </c>
      <c r="F692" s="2">
        <v>116</v>
      </c>
      <c r="G692" s="2">
        <v>1</v>
      </c>
      <c r="H692" s="2">
        <v>14327769</v>
      </c>
      <c r="K692" s="2">
        <v>2701482.9</v>
      </c>
      <c r="N692" s="2">
        <v>728801</v>
      </c>
      <c r="Q692" s="2">
        <v>186765.96</v>
      </c>
      <c r="T692" s="2">
        <v>17944818</v>
      </c>
      <c r="W692" s="2">
        <v>32009797.609999999</v>
      </c>
      <c r="X692" s="2">
        <v>56.060390472412109</v>
      </c>
      <c r="Y692" s="2">
        <v>81767725.700000003</v>
      </c>
      <c r="Z692" s="2">
        <v>21.946088790893555</v>
      </c>
    </row>
    <row r="693" spans="1:28" x14ac:dyDescent="0.25">
      <c r="A693" s="2">
        <v>116002</v>
      </c>
      <c r="B693" s="2">
        <v>120522003</v>
      </c>
      <c r="C693" s="2" t="s">
        <v>1429</v>
      </c>
      <c r="D693" s="2">
        <v>2020</v>
      </c>
      <c r="E693" s="2" t="s">
        <v>662</v>
      </c>
      <c r="F693" s="2">
        <v>116</v>
      </c>
      <c r="G693" s="2">
        <v>2</v>
      </c>
      <c r="H693" s="2">
        <v>14594108</v>
      </c>
      <c r="I693" s="2">
        <v>266339</v>
      </c>
      <c r="J693" s="2">
        <v>1.8589006662368774</v>
      </c>
      <c r="K693" s="2">
        <v>2805306.81</v>
      </c>
      <c r="L693" s="2">
        <v>103823.90625</v>
      </c>
      <c r="M693" s="2">
        <v>3.8432192802429199</v>
      </c>
      <c r="N693" s="2">
        <v>728801</v>
      </c>
      <c r="O693" s="2">
        <v>0</v>
      </c>
      <c r="P693" s="2">
        <v>0</v>
      </c>
      <c r="Q693" s="2">
        <v>166615.51999999999</v>
      </c>
      <c r="R693" s="2">
        <v>-20150.439453125</v>
      </c>
      <c r="S693" s="2">
        <v>-10.789139747619629</v>
      </c>
      <c r="T693" s="2">
        <v>18294832</v>
      </c>
      <c r="U693" s="2">
        <v>350014</v>
      </c>
      <c r="V693" s="2">
        <v>1.9505017995834351</v>
      </c>
      <c r="W693" s="2">
        <v>32717212.900000002</v>
      </c>
      <c r="X693" s="2">
        <v>55.918064117431641</v>
      </c>
      <c r="Y693" s="2">
        <v>84530462.820000008</v>
      </c>
      <c r="Z693" s="2">
        <v>21.642887115478516</v>
      </c>
    </row>
    <row r="694" spans="1:28" x14ac:dyDescent="0.25">
      <c r="A694" s="2">
        <v>116003</v>
      </c>
      <c r="B694" s="2">
        <v>120522003</v>
      </c>
      <c r="C694" s="2" t="s">
        <v>1429</v>
      </c>
      <c r="D694" s="2">
        <v>2021</v>
      </c>
      <c r="E694" s="2" t="s">
        <v>662</v>
      </c>
      <c r="F694" s="2">
        <v>116</v>
      </c>
      <c r="G694" s="2">
        <v>3</v>
      </c>
      <c r="H694" s="2">
        <v>14594096</v>
      </c>
      <c r="I694" s="2">
        <v>-12</v>
      </c>
      <c r="J694" s="2">
        <v>-8.2224963989574462E-5</v>
      </c>
      <c r="K694" s="2">
        <v>2805206.2</v>
      </c>
      <c r="L694" s="2">
        <v>-100.61000061035156</v>
      </c>
      <c r="M694" s="2">
        <v>-3.5864170640707016E-3</v>
      </c>
      <c r="N694" s="2">
        <v>728801</v>
      </c>
      <c r="O694" s="2">
        <v>0</v>
      </c>
      <c r="P694" s="2">
        <v>0</v>
      </c>
      <c r="Q694" s="2">
        <v>209045</v>
      </c>
      <c r="R694" s="2">
        <v>42429.48046875</v>
      </c>
      <c r="S694" s="2">
        <v>25.465503692626953</v>
      </c>
      <c r="T694" s="2">
        <v>18337148</v>
      </c>
      <c r="U694" s="2">
        <v>42316</v>
      </c>
      <c r="V694" s="2">
        <v>0.23130029439926147</v>
      </c>
      <c r="W694" s="2">
        <v>33130131.220000003</v>
      </c>
      <c r="X694" s="2">
        <v>55.348854064941406</v>
      </c>
      <c r="Y694" s="2">
        <v>89509301.659999996</v>
      </c>
      <c r="Z694" s="2">
        <v>20.486305236816406</v>
      </c>
    </row>
    <row r="695" spans="1:28" x14ac:dyDescent="0.25">
      <c r="A695" s="2">
        <v>116004</v>
      </c>
      <c r="B695" s="2">
        <v>120522003</v>
      </c>
      <c r="C695" s="2" t="s">
        <v>1429</v>
      </c>
      <c r="D695" s="2">
        <v>2022</v>
      </c>
      <c r="E695" s="2" t="s">
        <v>662</v>
      </c>
      <c r="F695" s="2">
        <v>116</v>
      </c>
      <c r="G695" s="2">
        <v>4</v>
      </c>
      <c r="H695" s="2">
        <v>14858939</v>
      </c>
      <c r="I695" s="2">
        <v>264843</v>
      </c>
      <c r="J695" s="2">
        <v>1.8147269487380981</v>
      </c>
      <c r="K695" s="2">
        <v>2977807.02</v>
      </c>
      <c r="L695" s="2">
        <v>172600.8125</v>
      </c>
      <c r="M695" s="2">
        <v>6.1528744697570801</v>
      </c>
      <c r="N695" s="2">
        <v>728801</v>
      </c>
      <c r="O695" s="2">
        <v>0</v>
      </c>
      <c r="P695" s="2">
        <v>0</v>
      </c>
      <c r="Q695" s="2">
        <v>233353.93</v>
      </c>
      <c r="R695" s="2">
        <v>24308.9296875</v>
      </c>
      <c r="S695" s="2">
        <v>11.628562927246094</v>
      </c>
      <c r="T695" s="2">
        <v>18798902</v>
      </c>
      <c r="U695" s="2">
        <v>461754</v>
      </c>
      <c r="V695" s="2">
        <v>2.5181341171264648</v>
      </c>
      <c r="W695" s="2">
        <v>34004859.240000002</v>
      </c>
      <c r="X695" s="2">
        <v>55.282985687255859</v>
      </c>
      <c r="Y695" s="2">
        <v>89998389.230000004</v>
      </c>
      <c r="Z695" s="2">
        <v>20.888042449951172</v>
      </c>
    </row>
    <row r="696" spans="1:28" x14ac:dyDescent="0.25">
      <c r="A696" s="2">
        <v>116005</v>
      </c>
      <c r="B696" s="2">
        <v>120522003</v>
      </c>
      <c r="C696" s="2" t="s">
        <v>1429</v>
      </c>
      <c r="D696" s="2">
        <v>2023</v>
      </c>
      <c r="E696" s="2" t="s">
        <v>662</v>
      </c>
      <c r="F696" s="2">
        <v>116</v>
      </c>
      <c r="G696" s="2">
        <v>5</v>
      </c>
      <c r="H696" s="2">
        <v>15756000.800000001</v>
      </c>
      <c r="I696" s="2">
        <v>897061.8125</v>
      </c>
      <c r="J696" s="2">
        <v>6.0371861457824707</v>
      </c>
      <c r="K696" s="2">
        <v>3232141.83</v>
      </c>
      <c r="L696" s="2">
        <v>254334.8125</v>
      </c>
      <c r="M696" s="2">
        <v>8.541010856628418</v>
      </c>
      <c r="N696" s="2">
        <v>728801</v>
      </c>
      <c r="O696" s="2">
        <v>0</v>
      </c>
      <c r="P696" s="2">
        <v>0</v>
      </c>
      <c r="Q696" s="2">
        <v>254120</v>
      </c>
      <c r="R696" s="2">
        <v>20766.0703125</v>
      </c>
      <c r="S696" s="2">
        <v>8.8989591598510742</v>
      </c>
      <c r="T696" s="2">
        <v>19971064</v>
      </c>
      <c r="U696" s="2">
        <v>1172162</v>
      </c>
      <c r="V696" s="2">
        <v>6.2352685928344727</v>
      </c>
      <c r="X696" s="2">
        <v>53.916694641113281</v>
      </c>
      <c r="Z696" s="2">
        <v>21.48603630065918</v>
      </c>
      <c r="AA696" s="2">
        <v>92949041</v>
      </c>
      <c r="AB696" s="2">
        <v>37040593</v>
      </c>
    </row>
    <row r="697" spans="1:28" x14ac:dyDescent="0.25">
      <c r="A697" s="2">
        <v>116006</v>
      </c>
      <c r="B697" s="2">
        <v>120522003</v>
      </c>
      <c r="C697" s="2" t="s">
        <v>1429</v>
      </c>
      <c r="D697" s="2">
        <v>2024</v>
      </c>
      <c r="E697" s="2" t="s">
        <v>662</v>
      </c>
      <c r="F697" s="2">
        <v>116</v>
      </c>
      <c r="G697" s="2">
        <v>6</v>
      </c>
      <c r="H697" s="2">
        <v>16939984</v>
      </c>
      <c r="I697" s="2">
        <v>1183983.25</v>
      </c>
      <c r="J697" s="2">
        <v>7.5144906044006348</v>
      </c>
      <c r="K697" s="2">
        <v>3372205</v>
      </c>
      <c r="L697" s="2">
        <v>140063.171875</v>
      </c>
      <c r="M697" s="2">
        <v>4.3334474563598633</v>
      </c>
      <c r="N697" s="2">
        <v>728801</v>
      </c>
      <c r="O697" s="2">
        <v>0</v>
      </c>
      <c r="P697" s="2">
        <v>0</v>
      </c>
      <c r="Q697" s="2">
        <v>303898</v>
      </c>
      <c r="R697" s="2">
        <v>49778</v>
      </c>
      <c r="S697" s="2">
        <v>19.588382720947266</v>
      </c>
      <c r="T697" s="2">
        <v>21344886</v>
      </c>
      <c r="U697" s="2">
        <v>1373822</v>
      </c>
      <c r="V697" s="2">
        <v>6.8790626525878906</v>
      </c>
      <c r="X697" s="2">
        <v>55.178031921386719</v>
      </c>
      <c r="Z697" s="2">
        <v>22.475780487060547</v>
      </c>
      <c r="AA697" s="2">
        <v>94968383</v>
      </c>
      <c r="AB697" s="2">
        <v>38683666</v>
      </c>
    </row>
    <row r="698" spans="1:28" x14ac:dyDescent="0.25">
      <c r="A698" s="2">
        <v>117001</v>
      </c>
      <c r="B698" s="2">
        <v>107651603</v>
      </c>
      <c r="C698" s="2" t="s">
        <v>1430</v>
      </c>
      <c r="D698" s="2">
        <v>2019</v>
      </c>
      <c r="E698" s="2" t="s">
        <v>662</v>
      </c>
      <c r="F698" s="2">
        <v>117</v>
      </c>
      <c r="G698" s="2">
        <v>1</v>
      </c>
      <c r="H698" s="2">
        <v>11382291</v>
      </c>
      <c r="K698" s="2">
        <v>1701321.8</v>
      </c>
      <c r="N698" s="2">
        <v>392930</v>
      </c>
      <c r="Q698" s="2">
        <v>63778.879999999997</v>
      </c>
      <c r="T698" s="2">
        <v>13540322</v>
      </c>
      <c r="W698" s="2">
        <v>20234118.199999999</v>
      </c>
      <c r="X698" s="2">
        <v>66.91827392578125</v>
      </c>
      <c r="Y698" s="2">
        <v>36246309.630000003</v>
      </c>
      <c r="Z698" s="2">
        <v>37.356414794921875</v>
      </c>
    </row>
    <row r="699" spans="1:28" x14ac:dyDescent="0.25">
      <c r="A699" s="2">
        <v>117002</v>
      </c>
      <c r="B699" s="2">
        <v>107651603</v>
      </c>
      <c r="C699" s="2" t="s">
        <v>1430</v>
      </c>
      <c r="D699" s="2">
        <v>2020</v>
      </c>
      <c r="E699" s="2" t="s">
        <v>662</v>
      </c>
      <c r="F699" s="2">
        <v>117</v>
      </c>
      <c r="G699" s="2">
        <v>2</v>
      </c>
      <c r="H699" s="2">
        <v>11530164</v>
      </c>
      <c r="I699" s="2">
        <v>147873</v>
      </c>
      <c r="J699" s="2">
        <v>1.299149751663208</v>
      </c>
      <c r="K699" s="2">
        <v>1723086.06</v>
      </c>
      <c r="L699" s="2">
        <v>21764.259765625</v>
      </c>
      <c r="M699" s="2">
        <v>1.2792559862136841</v>
      </c>
      <c r="N699" s="2">
        <v>392930</v>
      </c>
      <c r="O699" s="2">
        <v>0</v>
      </c>
      <c r="P699" s="2">
        <v>0</v>
      </c>
      <c r="Q699" s="2">
        <v>66401.73</v>
      </c>
      <c r="R699" s="2">
        <v>2622.85009765625</v>
      </c>
      <c r="S699" s="2">
        <v>4.1124114990234375</v>
      </c>
      <c r="T699" s="2">
        <v>13712582</v>
      </c>
      <c r="U699" s="2">
        <v>172260</v>
      </c>
      <c r="V699" s="2">
        <v>1.2722002267837524</v>
      </c>
      <c r="W699" s="2">
        <v>20547020.309999999</v>
      </c>
      <c r="X699" s="2">
        <v>66.737571716308594</v>
      </c>
      <c r="Y699" s="2">
        <v>55068319.610000007</v>
      </c>
      <c r="Z699" s="2">
        <v>24.901035308837891</v>
      </c>
    </row>
    <row r="700" spans="1:28" x14ac:dyDescent="0.25">
      <c r="A700" s="2">
        <v>117003</v>
      </c>
      <c r="B700" s="2">
        <v>107651603</v>
      </c>
      <c r="C700" s="2" t="s">
        <v>1430</v>
      </c>
      <c r="D700" s="2">
        <v>2021</v>
      </c>
      <c r="E700" s="2" t="s">
        <v>662</v>
      </c>
      <c r="F700" s="2">
        <v>117</v>
      </c>
      <c r="G700" s="2">
        <v>3</v>
      </c>
      <c r="H700" s="2">
        <v>11530157</v>
      </c>
      <c r="I700" s="2">
        <v>-7</v>
      </c>
      <c r="J700" s="2">
        <v>-6.0710324760293588E-5</v>
      </c>
      <c r="K700" s="2">
        <v>1747116.3</v>
      </c>
      <c r="L700" s="2">
        <v>24030.240234375</v>
      </c>
      <c r="M700" s="2">
        <v>1.3946048021316528</v>
      </c>
      <c r="N700" s="2">
        <v>392930</v>
      </c>
      <c r="O700" s="2">
        <v>0</v>
      </c>
      <c r="P700" s="2">
        <v>0</v>
      </c>
      <c r="Q700" s="2">
        <v>72983.14</v>
      </c>
      <c r="R700" s="2">
        <v>6581.41015625</v>
      </c>
      <c r="S700" s="2">
        <v>9.911503791809082</v>
      </c>
      <c r="T700" s="2">
        <v>13743186</v>
      </c>
      <c r="U700" s="2">
        <v>30604</v>
      </c>
      <c r="V700" s="2">
        <v>0.22318188846111298</v>
      </c>
      <c r="W700" s="2">
        <v>20203555.380000003</v>
      </c>
      <c r="X700" s="2">
        <v>68.023597717285156</v>
      </c>
      <c r="Y700" s="2">
        <v>37472875.710000001</v>
      </c>
      <c r="Z700" s="2">
        <v>36.675022125244141</v>
      </c>
    </row>
    <row r="701" spans="1:28" x14ac:dyDescent="0.25">
      <c r="A701" s="2">
        <v>117004</v>
      </c>
      <c r="B701" s="2">
        <v>107651603</v>
      </c>
      <c r="C701" s="2" t="s">
        <v>1430</v>
      </c>
      <c r="D701" s="2">
        <v>2022</v>
      </c>
      <c r="E701" s="2" t="s">
        <v>662</v>
      </c>
      <c r="F701" s="2">
        <v>117</v>
      </c>
      <c r="G701" s="2">
        <v>4</v>
      </c>
      <c r="H701" s="2">
        <v>11584557</v>
      </c>
      <c r="I701" s="2">
        <v>54400</v>
      </c>
      <c r="J701" s="2">
        <v>0.47180622816085815</v>
      </c>
      <c r="K701" s="2">
        <v>1828292.72</v>
      </c>
      <c r="L701" s="2">
        <v>81176.421875</v>
      </c>
      <c r="M701" s="2">
        <v>4.6463088989257813</v>
      </c>
      <c r="N701" s="2">
        <v>392930</v>
      </c>
      <c r="O701" s="2">
        <v>0</v>
      </c>
      <c r="P701" s="2">
        <v>0</v>
      </c>
      <c r="Q701" s="2">
        <v>95205</v>
      </c>
      <c r="R701" s="2">
        <v>22221.859375</v>
      </c>
      <c r="S701" s="2">
        <v>30.44793701171875</v>
      </c>
      <c r="T701" s="2">
        <v>13900985</v>
      </c>
      <c r="U701" s="2">
        <v>157799</v>
      </c>
      <c r="V701" s="2">
        <v>1.148198127746582</v>
      </c>
      <c r="W701" s="2">
        <v>20266444.460000001</v>
      </c>
      <c r="X701" s="2">
        <v>68.591140747070313</v>
      </c>
      <c r="Y701" s="2">
        <v>39284285.590000004</v>
      </c>
      <c r="Z701" s="2">
        <v>35.385612487792969</v>
      </c>
    </row>
    <row r="702" spans="1:28" x14ac:dyDescent="0.25">
      <c r="A702" s="2">
        <v>117005</v>
      </c>
      <c r="B702" s="2">
        <v>107651603</v>
      </c>
      <c r="C702" s="2" t="s">
        <v>1430</v>
      </c>
      <c r="D702" s="2">
        <v>2023</v>
      </c>
      <c r="E702" s="2" t="s">
        <v>662</v>
      </c>
      <c r="F702" s="2">
        <v>117</v>
      </c>
      <c r="G702" s="2">
        <v>5</v>
      </c>
      <c r="H702" s="2">
        <v>12041499.65</v>
      </c>
      <c r="I702" s="2">
        <v>456942.65625</v>
      </c>
      <c r="J702" s="2">
        <v>3.9444119930267334</v>
      </c>
      <c r="K702" s="2">
        <v>1907011.37</v>
      </c>
      <c r="L702" s="2">
        <v>78718.6484375</v>
      </c>
      <c r="M702" s="2">
        <v>4.3055825233459473</v>
      </c>
      <c r="N702" s="2">
        <v>392930</v>
      </c>
      <c r="O702" s="2">
        <v>0</v>
      </c>
      <c r="P702" s="2">
        <v>0</v>
      </c>
      <c r="Q702" s="2">
        <v>102436</v>
      </c>
      <c r="R702" s="2">
        <v>7231</v>
      </c>
      <c r="S702" s="2">
        <v>7.595189094543457</v>
      </c>
      <c r="T702" s="2">
        <v>14443877</v>
      </c>
      <c r="U702" s="2">
        <v>542892</v>
      </c>
      <c r="V702" s="2">
        <v>3.9054210186004639</v>
      </c>
      <c r="X702" s="2">
        <v>69.186500549316406</v>
      </c>
      <c r="Z702" s="2">
        <v>35.538551330566406</v>
      </c>
      <c r="AA702" s="2">
        <v>40642843</v>
      </c>
      <c r="AB702" s="2">
        <v>20876728</v>
      </c>
    </row>
    <row r="703" spans="1:28" x14ac:dyDescent="0.25">
      <c r="A703" s="2">
        <v>117006</v>
      </c>
      <c r="B703" s="2">
        <v>107651603</v>
      </c>
      <c r="C703" s="2" t="s">
        <v>1430</v>
      </c>
      <c r="D703" s="2">
        <v>2024</v>
      </c>
      <c r="E703" s="2" t="s">
        <v>662</v>
      </c>
      <c r="F703" s="2">
        <v>117</v>
      </c>
      <c r="G703" s="2">
        <v>6</v>
      </c>
      <c r="H703" s="2">
        <v>12831742</v>
      </c>
      <c r="I703" s="2">
        <v>790242.375</v>
      </c>
      <c r="J703" s="2">
        <v>6.562657356262207</v>
      </c>
      <c r="K703" s="2">
        <v>1979400</v>
      </c>
      <c r="L703" s="2">
        <v>72388.6328125</v>
      </c>
      <c r="M703" s="2">
        <v>3.7959201335906982</v>
      </c>
      <c r="N703" s="2">
        <v>392930</v>
      </c>
      <c r="O703" s="2">
        <v>0</v>
      </c>
      <c r="P703" s="2">
        <v>0</v>
      </c>
      <c r="Q703" s="2">
        <v>110958</v>
      </c>
      <c r="R703" s="2">
        <v>8522</v>
      </c>
      <c r="S703" s="2">
        <v>8.319340705871582</v>
      </c>
      <c r="T703" s="2">
        <v>15315030</v>
      </c>
      <c r="U703" s="2">
        <v>871153</v>
      </c>
      <c r="V703" s="2">
        <v>6.0312962532043457</v>
      </c>
      <c r="X703" s="2">
        <v>68.054611206054688</v>
      </c>
      <c r="Z703" s="2">
        <v>36.417858123779297</v>
      </c>
      <c r="AA703" s="2">
        <v>42053625</v>
      </c>
      <c r="AB703" s="2">
        <v>22504030</v>
      </c>
    </row>
    <row r="704" spans="1:28" x14ac:dyDescent="0.25">
      <c r="A704" s="2">
        <v>118001</v>
      </c>
      <c r="B704" s="2">
        <v>115221753</v>
      </c>
      <c r="C704" s="2" t="s">
        <v>1431</v>
      </c>
      <c r="D704" s="2">
        <v>2019</v>
      </c>
      <c r="E704" s="2" t="s">
        <v>662</v>
      </c>
      <c r="F704" s="2">
        <v>118</v>
      </c>
      <c r="G704" s="2">
        <v>1</v>
      </c>
      <c r="H704" s="2">
        <v>2833512</v>
      </c>
      <c r="K704" s="2">
        <v>1455605.78</v>
      </c>
      <c r="N704" s="2">
        <v>225559</v>
      </c>
      <c r="T704" s="2">
        <v>4514677</v>
      </c>
      <c r="W704" s="2">
        <v>11734780.48</v>
      </c>
      <c r="X704" s="2">
        <v>38.472614288330078</v>
      </c>
      <c r="Y704" s="2">
        <v>64059373.760000005</v>
      </c>
      <c r="Z704" s="2">
        <v>7.0476446151733398</v>
      </c>
    </row>
    <row r="705" spans="1:28" x14ac:dyDescent="0.25">
      <c r="A705" s="2">
        <v>118002</v>
      </c>
      <c r="B705" s="2">
        <v>115221753</v>
      </c>
      <c r="C705" s="2" t="s">
        <v>1431</v>
      </c>
      <c r="D705" s="2">
        <v>2020</v>
      </c>
      <c r="E705" s="2" t="s">
        <v>662</v>
      </c>
      <c r="F705" s="2">
        <v>118</v>
      </c>
      <c r="G705" s="2">
        <v>2</v>
      </c>
      <c r="H705" s="2">
        <v>2983495.25</v>
      </c>
      <c r="I705" s="2">
        <v>149983.25</v>
      </c>
      <c r="J705" s="2">
        <v>5.2931928634643555</v>
      </c>
      <c r="K705" s="2">
        <v>1488653.53</v>
      </c>
      <c r="L705" s="2">
        <v>33047.75</v>
      </c>
      <c r="M705" s="2">
        <v>2.2703778743743896</v>
      </c>
      <c r="T705" s="2">
        <v>4472149</v>
      </c>
      <c r="U705" s="2">
        <v>-42528</v>
      </c>
      <c r="V705" s="2">
        <v>-0.941994309425354</v>
      </c>
      <c r="W705" s="2">
        <v>12126557.109999999</v>
      </c>
      <c r="X705" s="2">
        <v>36.87896728515625</v>
      </c>
      <c r="Y705" s="2">
        <v>65495623.829999998</v>
      </c>
      <c r="Z705" s="2">
        <v>6.8281645774841309</v>
      </c>
    </row>
    <row r="706" spans="1:28" x14ac:dyDescent="0.25">
      <c r="A706" s="2">
        <v>118003</v>
      </c>
      <c r="B706" s="2">
        <v>115221753</v>
      </c>
      <c r="C706" s="2" t="s">
        <v>1431</v>
      </c>
      <c r="D706" s="2">
        <v>2021</v>
      </c>
      <c r="E706" s="2" t="s">
        <v>662</v>
      </c>
      <c r="F706" s="2">
        <v>118</v>
      </c>
      <c r="G706" s="2">
        <v>3</v>
      </c>
      <c r="H706" s="2">
        <v>2983487</v>
      </c>
      <c r="I706" s="2">
        <v>-8.25</v>
      </c>
      <c r="J706" s="2">
        <v>-2.7652131393551826E-4</v>
      </c>
      <c r="K706" s="2">
        <v>1488628.68</v>
      </c>
      <c r="L706" s="2">
        <v>-24.850000381469727</v>
      </c>
      <c r="M706" s="2">
        <v>-1.6692937351763248E-3</v>
      </c>
      <c r="N706" s="2">
        <v>225559</v>
      </c>
      <c r="T706" s="2">
        <v>4697674.5</v>
      </c>
      <c r="U706" s="2">
        <v>225525.5</v>
      </c>
      <c r="V706" s="2">
        <v>5.0428886413574219</v>
      </c>
      <c r="W706" s="2">
        <v>12299793.999999998</v>
      </c>
      <c r="X706" s="2">
        <v>38.193115234375</v>
      </c>
      <c r="Y706" s="2">
        <v>65442598</v>
      </c>
      <c r="Z706" s="2">
        <v>7.1783127784729004</v>
      </c>
    </row>
    <row r="707" spans="1:28" x14ac:dyDescent="0.25">
      <c r="A707" s="2">
        <v>118004</v>
      </c>
      <c r="B707" s="2">
        <v>115221753</v>
      </c>
      <c r="C707" s="2" t="s">
        <v>1431</v>
      </c>
      <c r="D707" s="2">
        <v>2022</v>
      </c>
      <c r="E707" s="2" t="s">
        <v>662</v>
      </c>
      <c r="F707" s="2">
        <v>118</v>
      </c>
      <c r="G707" s="2">
        <v>4</v>
      </c>
      <c r="H707" s="2">
        <v>3295931</v>
      </c>
      <c r="I707" s="2">
        <v>312444</v>
      </c>
      <c r="J707" s="2">
        <v>10.472443580627441</v>
      </c>
      <c r="K707" s="2">
        <v>1539923.59</v>
      </c>
      <c r="L707" s="2">
        <v>51294.91015625</v>
      </c>
      <c r="M707" s="2">
        <v>3.4457826614379883</v>
      </c>
      <c r="N707" s="2">
        <v>225559</v>
      </c>
      <c r="O707" s="2">
        <v>0</v>
      </c>
      <c r="P707" s="2">
        <v>0</v>
      </c>
      <c r="T707" s="2">
        <v>5061413.5</v>
      </c>
      <c r="U707" s="2">
        <v>363739</v>
      </c>
      <c r="V707" s="2">
        <v>7.7429585456848145</v>
      </c>
      <c r="W707" s="2">
        <v>12647977.48</v>
      </c>
      <c r="X707" s="2">
        <v>40.017570495605469</v>
      </c>
      <c r="Y707" s="2">
        <v>71153698.060000002</v>
      </c>
      <c r="Z707" s="2">
        <v>7.1133527755737305</v>
      </c>
    </row>
    <row r="708" spans="1:28" x14ac:dyDescent="0.25">
      <c r="A708" s="2">
        <v>118005</v>
      </c>
      <c r="B708" s="2">
        <v>115221753</v>
      </c>
      <c r="C708" s="2" t="s">
        <v>1431</v>
      </c>
      <c r="D708" s="2">
        <v>2023</v>
      </c>
      <c r="E708" s="2" t="s">
        <v>662</v>
      </c>
      <c r="F708" s="2">
        <v>118</v>
      </c>
      <c r="G708" s="2">
        <v>5</v>
      </c>
      <c r="H708" s="2">
        <v>4370488.54</v>
      </c>
      <c r="I708" s="2">
        <v>1074557.5</v>
      </c>
      <c r="J708" s="2">
        <v>32.602550506591797</v>
      </c>
      <c r="K708" s="2">
        <v>1591646.29</v>
      </c>
      <c r="L708" s="2">
        <v>51722.69921875</v>
      </c>
      <c r="M708" s="2">
        <v>3.358783483505249</v>
      </c>
      <c r="N708" s="2">
        <v>225559</v>
      </c>
      <c r="O708" s="2">
        <v>0</v>
      </c>
      <c r="P708" s="2">
        <v>0</v>
      </c>
      <c r="T708" s="2">
        <v>6187694</v>
      </c>
      <c r="U708" s="2">
        <v>1126280.5</v>
      </c>
      <c r="V708" s="2">
        <v>22.252292633056641</v>
      </c>
      <c r="X708" s="2">
        <v>45.887115478515625</v>
      </c>
      <c r="Z708" s="2">
        <v>8.6779460906982422</v>
      </c>
      <c r="AA708" s="2">
        <v>71303671</v>
      </c>
      <c r="AB708" s="2">
        <v>13484600</v>
      </c>
    </row>
    <row r="709" spans="1:28" x14ac:dyDescent="0.25">
      <c r="A709" s="2">
        <v>118006</v>
      </c>
      <c r="B709" s="2">
        <v>115221753</v>
      </c>
      <c r="C709" s="2" t="s">
        <v>1431</v>
      </c>
      <c r="D709" s="2">
        <v>2024</v>
      </c>
      <c r="E709" s="2" t="s">
        <v>662</v>
      </c>
      <c r="F709" s="2">
        <v>118</v>
      </c>
      <c r="G709" s="2">
        <v>6</v>
      </c>
      <c r="H709" s="2">
        <v>5316058</v>
      </c>
      <c r="I709" s="2">
        <v>945569.4375</v>
      </c>
      <c r="J709" s="2">
        <v>21.635326385498047</v>
      </c>
      <c r="K709" s="2">
        <v>1619771</v>
      </c>
      <c r="L709" s="2">
        <v>28124.7109375</v>
      </c>
      <c r="M709" s="2">
        <v>1.7670201063156128</v>
      </c>
      <c r="N709" s="2">
        <v>225559</v>
      </c>
      <c r="O709" s="2">
        <v>0</v>
      </c>
      <c r="P709" s="2">
        <v>0</v>
      </c>
      <c r="T709" s="2">
        <v>7161388</v>
      </c>
      <c r="U709" s="2">
        <v>973694</v>
      </c>
      <c r="V709" s="2">
        <v>15.73597526550293</v>
      </c>
      <c r="X709" s="2">
        <v>47.114570617675781</v>
      </c>
      <c r="Z709" s="2">
        <v>9.5576686859130859</v>
      </c>
      <c r="AA709" s="2">
        <v>74928190</v>
      </c>
      <c r="AB709" s="2">
        <v>15199943</v>
      </c>
    </row>
    <row r="710" spans="1:28" x14ac:dyDescent="0.25">
      <c r="A710" s="2">
        <v>119001</v>
      </c>
      <c r="B710" s="2">
        <v>113362203</v>
      </c>
      <c r="C710" s="2" t="s">
        <v>1432</v>
      </c>
      <c r="D710" s="2">
        <v>2019</v>
      </c>
      <c r="E710" s="2" t="s">
        <v>662</v>
      </c>
      <c r="F710" s="2">
        <v>119</v>
      </c>
      <c r="G710" s="2">
        <v>1</v>
      </c>
      <c r="H710" s="2">
        <v>7228163</v>
      </c>
      <c r="K710" s="2">
        <v>1464814.11</v>
      </c>
      <c r="N710" s="2">
        <v>393860</v>
      </c>
      <c r="T710" s="2">
        <v>9086837</v>
      </c>
      <c r="W710" s="2">
        <v>16529710.999999998</v>
      </c>
      <c r="X710" s="2">
        <v>54.972751617431641</v>
      </c>
      <c r="Y710" s="2">
        <v>52333190.149999999</v>
      </c>
      <c r="Z710" s="2">
        <v>17.363430023193359</v>
      </c>
    </row>
    <row r="711" spans="1:28" x14ac:dyDescent="0.25">
      <c r="A711" s="2">
        <v>119002</v>
      </c>
      <c r="B711" s="2">
        <v>113362203</v>
      </c>
      <c r="C711" s="2" t="s">
        <v>1432</v>
      </c>
      <c r="D711" s="2">
        <v>2020</v>
      </c>
      <c r="E711" s="2" t="s">
        <v>662</v>
      </c>
      <c r="F711" s="2">
        <v>119</v>
      </c>
      <c r="G711" s="2">
        <v>2</v>
      </c>
      <c r="H711" s="2">
        <v>7409347.5</v>
      </c>
      <c r="I711" s="2">
        <v>181184.5</v>
      </c>
      <c r="J711" s="2">
        <v>2.5066466331481934</v>
      </c>
      <c r="K711" s="2">
        <v>1707012.96</v>
      </c>
      <c r="L711" s="2">
        <v>242198.84375</v>
      </c>
      <c r="M711" s="2">
        <v>16.534442901611328</v>
      </c>
      <c r="N711" s="2">
        <v>393860</v>
      </c>
      <c r="O711" s="2">
        <v>0</v>
      </c>
      <c r="P711" s="2">
        <v>0</v>
      </c>
      <c r="T711" s="2">
        <v>9510220</v>
      </c>
      <c r="U711" s="2">
        <v>423383</v>
      </c>
      <c r="V711" s="2">
        <v>4.6592998504638672</v>
      </c>
      <c r="W711" s="2">
        <v>16291013.109999999</v>
      </c>
      <c r="X711" s="2">
        <v>58.377094268798828</v>
      </c>
      <c r="Y711" s="2">
        <v>52494801.369999997</v>
      </c>
      <c r="Z711" s="2">
        <v>18.116498947143555</v>
      </c>
    </row>
    <row r="712" spans="1:28" x14ac:dyDescent="0.25">
      <c r="A712" s="2">
        <v>119003</v>
      </c>
      <c r="B712" s="2">
        <v>113362203</v>
      </c>
      <c r="C712" s="2" t="s">
        <v>1432</v>
      </c>
      <c r="D712" s="2">
        <v>2021</v>
      </c>
      <c r="E712" s="2" t="s">
        <v>662</v>
      </c>
      <c r="F712" s="2">
        <v>119</v>
      </c>
      <c r="G712" s="2">
        <v>3</v>
      </c>
      <c r="H712" s="2">
        <v>7409339.5</v>
      </c>
      <c r="I712" s="2">
        <v>-8</v>
      </c>
      <c r="J712" s="2">
        <v>-1.0797171853482723E-4</v>
      </c>
      <c r="K712" s="2">
        <v>1560066.44</v>
      </c>
      <c r="L712" s="2">
        <v>-146946.515625</v>
      </c>
      <c r="M712" s="2">
        <v>-8.6084012985229492</v>
      </c>
      <c r="N712" s="2">
        <v>393860</v>
      </c>
      <c r="O712" s="2">
        <v>0</v>
      </c>
      <c r="P712" s="2">
        <v>0</v>
      </c>
      <c r="T712" s="2">
        <v>9363266</v>
      </c>
      <c r="U712" s="2">
        <v>-146954</v>
      </c>
      <c r="V712" s="2">
        <v>-1.5452219247817993</v>
      </c>
      <c r="W712" s="2">
        <v>16233673.57</v>
      </c>
      <c r="X712" s="2">
        <v>57.678047180175781</v>
      </c>
      <c r="Y712" s="2">
        <v>54203080.549999997</v>
      </c>
      <c r="Z712" s="2">
        <v>17.274415969848633</v>
      </c>
    </row>
    <row r="713" spans="1:28" x14ac:dyDescent="0.25">
      <c r="A713" s="2">
        <v>119004</v>
      </c>
      <c r="B713" s="2">
        <v>113362203</v>
      </c>
      <c r="C713" s="2" t="s">
        <v>1432</v>
      </c>
      <c r="D713" s="2">
        <v>2022</v>
      </c>
      <c r="E713" s="2" t="s">
        <v>662</v>
      </c>
      <c r="F713" s="2">
        <v>119</v>
      </c>
      <c r="G713" s="2">
        <v>4</v>
      </c>
      <c r="H713" s="2">
        <v>7857494</v>
      </c>
      <c r="I713" s="2">
        <v>448154.5</v>
      </c>
      <c r="J713" s="2">
        <v>6.0485081672668457</v>
      </c>
      <c r="K713" s="2">
        <v>1780095.07</v>
      </c>
      <c r="L713" s="2">
        <v>220028.625</v>
      </c>
      <c r="M713" s="2">
        <v>14.103798866271973</v>
      </c>
      <c r="N713" s="2">
        <v>393860</v>
      </c>
      <c r="O713" s="2">
        <v>0</v>
      </c>
      <c r="P713" s="2">
        <v>0</v>
      </c>
      <c r="T713" s="2">
        <v>10031449</v>
      </c>
      <c r="U713" s="2">
        <v>668183</v>
      </c>
      <c r="V713" s="2">
        <v>7.1362171173095703</v>
      </c>
      <c r="W713" s="2">
        <v>18774634.200000003</v>
      </c>
      <c r="X713" s="2">
        <v>53.430862426757813</v>
      </c>
      <c r="Y713" s="2">
        <v>59490637.940000005</v>
      </c>
      <c r="Z713" s="2">
        <v>16.862232208251953</v>
      </c>
    </row>
    <row r="714" spans="1:28" x14ac:dyDescent="0.25">
      <c r="A714" s="2">
        <v>119005</v>
      </c>
      <c r="B714" s="2">
        <v>113362203</v>
      </c>
      <c r="C714" s="2" t="s">
        <v>1432</v>
      </c>
      <c r="D714" s="2">
        <v>2023</v>
      </c>
      <c r="E714" s="2" t="s">
        <v>662</v>
      </c>
      <c r="F714" s="2">
        <v>119</v>
      </c>
      <c r="G714" s="2">
        <v>5</v>
      </c>
      <c r="H714" s="2">
        <v>8520053.4199999999</v>
      </c>
      <c r="I714" s="2">
        <v>662559.4375</v>
      </c>
      <c r="J714" s="2">
        <v>8.4321975708007813</v>
      </c>
      <c r="K714" s="2">
        <v>1831374.88</v>
      </c>
      <c r="L714" s="2">
        <v>51279.80859375</v>
      </c>
      <c r="M714" s="2">
        <v>2.8807344436645508</v>
      </c>
      <c r="N714" s="2">
        <v>393860</v>
      </c>
      <c r="O714" s="2">
        <v>0</v>
      </c>
      <c r="P714" s="2">
        <v>0</v>
      </c>
      <c r="T714" s="2">
        <v>10745288</v>
      </c>
      <c r="U714" s="2">
        <v>713839</v>
      </c>
      <c r="V714" s="2">
        <v>7.1160106658935547</v>
      </c>
      <c r="X714" s="2">
        <v>60.407375335693359</v>
      </c>
      <c r="Z714" s="2">
        <v>18.537225723266602</v>
      </c>
      <c r="AA714" s="2">
        <v>57966001</v>
      </c>
      <c r="AB714" s="2">
        <v>17788040</v>
      </c>
    </row>
    <row r="715" spans="1:28" x14ac:dyDescent="0.25">
      <c r="A715" s="2">
        <v>119006</v>
      </c>
      <c r="B715" s="2">
        <v>113362203</v>
      </c>
      <c r="C715" s="2" t="s">
        <v>1432</v>
      </c>
      <c r="D715" s="2">
        <v>2024</v>
      </c>
      <c r="E715" s="2" t="s">
        <v>662</v>
      </c>
      <c r="F715" s="2">
        <v>119</v>
      </c>
      <c r="G715" s="2">
        <v>6</v>
      </c>
      <c r="H715" s="2">
        <v>9235055</v>
      </c>
      <c r="I715" s="2">
        <v>715001.5625</v>
      </c>
      <c r="J715" s="2">
        <v>8.3919849395751953</v>
      </c>
      <c r="K715" s="2">
        <v>1953207</v>
      </c>
      <c r="L715" s="2">
        <v>121832.1171875</v>
      </c>
      <c r="M715" s="2">
        <v>6.6524949073791504</v>
      </c>
      <c r="N715" s="2">
        <v>393860</v>
      </c>
      <c r="O715" s="2">
        <v>0</v>
      </c>
      <c r="P715" s="2">
        <v>0</v>
      </c>
      <c r="T715" s="2">
        <v>11582122</v>
      </c>
      <c r="U715" s="2">
        <v>836834</v>
      </c>
      <c r="V715" s="2">
        <v>7.7879161834716797</v>
      </c>
      <c r="X715" s="2">
        <v>62.736286163330078</v>
      </c>
      <c r="Z715" s="2">
        <v>19.392156600952148</v>
      </c>
      <c r="AA715" s="2">
        <v>59725804</v>
      </c>
      <c r="AB715" s="2">
        <v>18461600</v>
      </c>
    </row>
    <row r="716" spans="1:28" x14ac:dyDescent="0.25">
      <c r="A716" s="2">
        <v>120001</v>
      </c>
      <c r="B716" s="2">
        <v>112671803</v>
      </c>
      <c r="C716" s="2" t="s">
        <v>1433</v>
      </c>
      <c r="D716" s="2">
        <v>2019</v>
      </c>
      <c r="E716" s="2" t="s">
        <v>662</v>
      </c>
      <c r="F716" s="2">
        <v>120</v>
      </c>
      <c r="G716" s="2">
        <v>1</v>
      </c>
      <c r="H716" s="2">
        <v>11606493</v>
      </c>
      <c r="K716" s="2">
        <v>2113294.77</v>
      </c>
      <c r="N716" s="2">
        <v>560822</v>
      </c>
      <c r="Q716" s="2">
        <v>138087.73000000001</v>
      </c>
      <c r="T716" s="2">
        <v>14418698</v>
      </c>
      <c r="W716" s="2">
        <v>24659388.609999999</v>
      </c>
      <c r="X716" s="2">
        <v>58.471431732177734</v>
      </c>
      <c r="Y716" s="2">
        <v>65322858.859999999</v>
      </c>
      <c r="Z716" s="2">
        <v>22.072975158691406</v>
      </c>
    </row>
    <row r="717" spans="1:28" x14ac:dyDescent="0.25">
      <c r="A717" s="2">
        <v>120002</v>
      </c>
      <c r="B717" s="2">
        <v>112671803</v>
      </c>
      <c r="C717" s="2" t="s">
        <v>1433</v>
      </c>
      <c r="D717" s="2">
        <v>2020</v>
      </c>
      <c r="E717" s="2" t="s">
        <v>662</v>
      </c>
      <c r="F717" s="2">
        <v>120</v>
      </c>
      <c r="G717" s="2">
        <v>2</v>
      </c>
      <c r="H717" s="2">
        <v>11905499</v>
      </c>
      <c r="I717" s="2">
        <v>299006</v>
      </c>
      <c r="J717" s="2">
        <v>2.5761959552764893</v>
      </c>
      <c r="K717" s="2">
        <v>2247000.23</v>
      </c>
      <c r="L717" s="2">
        <v>133705.453125</v>
      </c>
      <c r="M717" s="2">
        <v>6.3268723487854004</v>
      </c>
      <c r="N717" s="2">
        <v>560822</v>
      </c>
      <c r="O717" s="2">
        <v>0</v>
      </c>
      <c r="P717" s="2">
        <v>0</v>
      </c>
      <c r="Q717" s="2">
        <v>144447.82</v>
      </c>
      <c r="R717" s="2">
        <v>6360.08984375</v>
      </c>
      <c r="S717" s="2">
        <v>4.6058330535888672</v>
      </c>
      <c r="T717" s="2">
        <v>14857769</v>
      </c>
      <c r="U717" s="2">
        <v>439071</v>
      </c>
      <c r="V717" s="2">
        <v>3.0451500415802002</v>
      </c>
      <c r="W717" s="2">
        <v>25735969.050000004</v>
      </c>
      <c r="X717" s="2">
        <v>57.731533050537109</v>
      </c>
      <c r="Y717" s="2">
        <v>80483913.540000007</v>
      </c>
      <c r="Z717" s="2">
        <v>18.460544586181641</v>
      </c>
    </row>
    <row r="718" spans="1:28" x14ac:dyDescent="0.25">
      <c r="A718" s="2">
        <v>120003</v>
      </c>
      <c r="B718" s="2">
        <v>112671803</v>
      </c>
      <c r="C718" s="2" t="s">
        <v>1433</v>
      </c>
      <c r="D718" s="2">
        <v>2021</v>
      </c>
      <c r="E718" s="2" t="s">
        <v>662</v>
      </c>
      <c r="F718" s="2">
        <v>120</v>
      </c>
      <c r="G718" s="2">
        <v>3</v>
      </c>
      <c r="H718" s="2">
        <v>11905487</v>
      </c>
      <c r="I718" s="2">
        <v>-12</v>
      </c>
      <c r="J718" s="2">
        <v>-1.0079376079374924E-4</v>
      </c>
      <c r="K718" s="2">
        <v>2246887.4</v>
      </c>
      <c r="L718" s="2">
        <v>-112.83000183105469</v>
      </c>
      <c r="M718" s="2">
        <v>-5.021361168473959E-3</v>
      </c>
      <c r="N718" s="2">
        <v>560822</v>
      </c>
      <c r="O718" s="2">
        <v>0</v>
      </c>
      <c r="P718" s="2">
        <v>0</v>
      </c>
      <c r="Q718" s="2">
        <v>194466.32</v>
      </c>
      <c r="R718" s="2">
        <v>50018.5</v>
      </c>
      <c r="S718" s="2">
        <v>34.627384185791016</v>
      </c>
      <c r="T718" s="2">
        <v>14907662</v>
      </c>
      <c r="U718" s="2">
        <v>49893</v>
      </c>
      <c r="V718" s="2">
        <v>0.33580410480499268</v>
      </c>
      <c r="W718" s="2">
        <v>26042842.41</v>
      </c>
      <c r="X718" s="2">
        <v>57.242835998535156</v>
      </c>
      <c r="Y718" s="2">
        <v>67413919.489999995</v>
      </c>
      <c r="Z718" s="2">
        <v>22.113626480102539</v>
      </c>
    </row>
    <row r="719" spans="1:28" x14ac:dyDescent="0.25">
      <c r="A719" s="2">
        <v>120004</v>
      </c>
      <c r="B719" s="2">
        <v>112671803</v>
      </c>
      <c r="C719" s="2" t="s">
        <v>1433</v>
      </c>
      <c r="D719" s="2">
        <v>2022</v>
      </c>
      <c r="E719" s="2" t="s">
        <v>662</v>
      </c>
      <c r="F719" s="2">
        <v>120</v>
      </c>
      <c r="G719" s="2">
        <v>4</v>
      </c>
      <c r="H719" s="2">
        <v>12264828</v>
      </c>
      <c r="I719" s="2">
        <v>359341</v>
      </c>
      <c r="J719" s="2">
        <v>3.0182805061340332</v>
      </c>
      <c r="K719" s="2">
        <v>2233387.59</v>
      </c>
      <c r="L719" s="2">
        <v>-13499.8095703125</v>
      </c>
      <c r="M719" s="2">
        <v>-0.60082274675369263</v>
      </c>
      <c r="N719" s="2">
        <v>560822</v>
      </c>
      <c r="O719" s="2">
        <v>0</v>
      </c>
      <c r="P719" s="2">
        <v>0</v>
      </c>
      <c r="Q719" s="2">
        <v>174437</v>
      </c>
      <c r="R719" s="2">
        <v>-20029.3203125</v>
      </c>
      <c r="S719" s="2">
        <v>-10.299633979797363</v>
      </c>
      <c r="T719" s="2">
        <v>15233475</v>
      </c>
      <c r="U719" s="2">
        <v>325813</v>
      </c>
      <c r="V719" s="2">
        <v>2.1855406761169434</v>
      </c>
      <c r="W719" s="2">
        <v>27044678.859999999</v>
      </c>
      <c r="X719" s="2">
        <v>56.327068328857422</v>
      </c>
      <c r="Y719" s="2">
        <v>70160131.900000006</v>
      </c>
      <c r="Z719" s="2">
        <v>21.712438583374023</v>
      </c>
    </row>
    <row r="720" spans="1:28" x14ac:dyDescent="0.25">
      <c r="A720" s="2">
        <v>120005</v>
      </c>
      <c r="B720" s="2">
        <v>112671803</v>
      </c>
      <c r="C720" s="2" t="s">
        <v>1433</v>
      </c>
      <c r="D720" s="2">
        <v>2023</v>
      </c>
      <c r="E720" s="2" t="s">
        <v>662</v>
      </c>
      <c r="F720" s="2">
        <v>120</v>
      </c>
      <c r="G720" s="2">
        <v>5</v>
      </c>
      <c r="H720" s="2">
        <v>13144665.15</v>
      </c>
      <c r="I720" s="2">
        <v>879837.125</v>
      </c>
      <c r="J720" s="2">
        <v>7.1736607551574707</v>
      </c>
      <c r="K720" s="2">
        <v>2568829.8199999998</v>
      </c>
      <c r="L720" s="2">
        <v>335442.21875</v>
      </c>
      <c r="M720" s="2">
        <v>15.019436836242676</v>
      </c>
      <c r="N720" s="2">
        <v>560822</v>
      </c>
      <c r="O720" s="2">
        <v>0</v>
      </c>
      <c r="P720" s="2">
        <v>0</v>
      </c>
      <c r="Q720" s="2">
        <v>191500</v>
      </c>
      <c r="R720" s="2">
        <v>17063</v>
      </c>
      <c r="S720" s="2">
        <v>9.7817554473876953</v>
      </c>
      <c r="T720" s="2">
        <v>16465817</v>
      </c>
      <c r="U720" s="2">
        <v>1232342</v>
      </c>
      <c r="V720" s="2">
        <v>8.0896968841552734</v>
      </c>
      <c r="X720" s="2">
        <v>61.933055877685547</v>
      </c>
      <c r="Z720" s="2">
        <v>24.239109039306641</v>
      </c>
      <c r="AA720" s="2">
        <v>67930783</v>
      </c>
      <c r="AB720" s="2">
        <v>26586476</v>
      </c>
    </row>
    <row r="721" spans="1:28" x14ac:dyDescent="0.25">
      <c r="A721" s="2">
        <v>120006</v>
      </c>
      <c r="B721" s="2">
        <v>112671803</v>
      </c>
      <c r="C721" s="2" t="s">
        <v>1433</v>
      </c>
      <c r="D721" s="2">
        <v>2024</v>
      </c>
      <c r="E721" s="2" t="s">
        <v>662</v>
      </c>
      <c r="F721" s="2">
        <v>120</v>
      </c>
      <c r="G721" s="2">
        <v>6</v>
      </c>
      <c r="H721" s="2">
        <v>13410407</v>
      </c>
      <c r="I721" s="2">
        <v>265741.84375</v>
      </c>
      <c r="J721" s="2">
        <v>2.0216708183288574</v>
      </c>
      <c r="K721" s="2">
        <v>2692125</v>
      </c>
      <c r="L721" s="2">
        <v>123295.1796875</v>
      </c>
      <c r="M721" s="2">
        <v>4.7996630668640137</v>
      </c>
      <c r="N721" s="2">
        <v>560822</v>
      </c>
      <c r="O721" s="2">
        <v>0</v>
      </c>
      <c r="P721" s="2">
        <v>0</v>
      </c>
      <c r="Q721" s="2">
        <v>335810</v>
      </c>
      <c r="R721" s="2">
        <v>144310</v>
      </c>
      <c r="S721" s="2">
        <v>75.357704162597656</v>
      </c>
      <c r="T721" s="2">
        <v>16999164</v>
      </c>
      <c r="U721" s="2">
        <v>533347</v>
      </c>
      <c r="V721" s="2">
        <v>3.2391164302825928</v>
      </c>
      <c r="X721" s="2">
        <v>59.468563079833984</v>
      </c>
      <c r="Z721" s="2">
        <v>23.757593154907227</v>
      </c>
      <c r="AA721" s="2">
        <v>71552549</v>
      </c>
      <c r="AB721" s="2">
        <v>28585127</v>
      </c>
    </row>
    <row r="722" spans="1:28" x14ac:dyDescent="0.25">
      <c r="A722" s="2">
        <v>121001</v>
      </c>
      <c r="B722" s="2">
        <v>124152003</v>
      </c>
      <c r="C722" s="2" t="s">
        <v>1434</v>
      </c>
      <c r="D722" s="2">
        <v>2019</v>
      </c>
      <c r="E722" s="2" t="s">
        <v>662</v>
      </c>
      <c r="F722" s="2">
        <v>121</v>
      </c>
      <c r="G722" s="2">
        <v>1</v>
      </c>
      <c r="H722" s="2">
        <v>14785800</v>
      </c>
      <c r="K722" s="2">
        <v>5901098.5999999996</v>
      </c>
      <c r="N722" s="2">
        <v>874969</v>
      </c>
      <c r="T722" s="2">
        <v>21561868</v>
      </c>
      <c r="W722" s="2">
        <v>50286113.310000002</v>
      </c>
      <c r="X722" s="2">
        <v>42.878376007080078</v>
      </c>
      <c r="Y722" s="2">
        <v>225810333.53000003</v>
      </c>
      <c r="Z722" s="2">
        <v>9.5486631393432617</v>
      </c>
    </row>
    <row r="723" spans="1:28" x14ac:dyDescent="0.25">
      <c r="A723" s="2">
        <v>121002</v>
      </c>
      <c r="B723" s="2">
        <v>124152003</v>
      </c>
      <c r="C723" s="2" t="s">
        <v>1434</v>
      </c>
      <c r="D723" s="2">
        <v>2020</v>
      </c>
      <c r="E723" s="2" t="s">
        <v>662</v>
      </c>
      <c r="F723" s="2">
        <v>121</v>
      </c>
      <c r="G723" s="2">
        <v>2</v>
      </c>
      <c r="H723" s="2">
        <v>15213438</v>
      </c>
      <c r="I723" s="2">
        <v>427638</v>
      </c>
      <c r="J723" s="2">
        <v>2.8922209739685059</v>
      </c>
      <c r="K723" s="2">
        <v>5804519.7400000002</v>
      </c>
      <c r="L723" s="2">
        <v>-96578.859375</v>
      </c>
      <c r="M723" s="2">
        <v>-1.6366250514984131</v>
      </c>
      <c r="N723" s="2">
        <v>874969</v>
      </c>
      <c r="O723" s="2">
        <v>0</v>
      </c>
      <c r="P723" s="2">
        <v>0</v>
      </c>
      <c r="T723" s="2">
        <v>21892928</v>
      </c>
      <c r="U723" s="2">
        <v>331060</v>
      </c>
      <c r="V723" s="2">
        <v>1.5353957414627075</v>
      </c>
      <c r="W723" s="2">
        <v>52437986.730000004</v>
      </c>
      <c r="X723" s="2">
        <v>41.750129699707031</v>
      </c>
      <c r="Y723" s="2">
        <v>228812944.91000003</v>
      </c>
      <c r="Z723" s="2">
        <v>9.5680456161499023</v>
      </c>
    </row>
    <row r="724" spans="1:28" x14ac:dyDescent="0.25">
      <c r="A724" s="2">
        <v>121003</v>
      </c>
      <c r="B724" s="2">
        <v>124152003</v>
      </c>
      <c r="C724" s="2" t="s">
        <v>1434</v>
      </c>
      <c r="D724" s="2">
        <v>2021</v>
      </c>
      <c r="E724" s="2" t="s">
        <v>662</v>
      </c>
      <c r="F724" s="2">
        <v>121</v>
      </c>
      <c r="G724" s="2">
        <v>3</v>
      </c>
      <c r="H724" s="2">
        <v>15213419</v>
      </c>
      <c r="I724" s="2">
        <v>-19</v>
      </c>
      <c r="J724" s="2">
        <v>-1.2488958600442857E-4</v>
      </c>
      <c r="K724" s="2">
        <v>6146692.3700000001</v>
      </c>
      <c r="L724" s="2">
        <v>342172.625</v>
      </c>
      <c r="M724" s="2">
        <v>5.8949341773986816</v>
      </c>
      <c r="N724" s="2">
        <v>874969</v>
      </c>
      <c r="O724" s="2">
        <v>0</v>
      </c>
      <c r="P724" s="2">
        <v>0</v>
      </c>
      <c r="T724" s="2">
        <v>22235080</v>
      </c>
      <c r="U724" s="2">
        <v>342152</v>
      </c>
      <c r="V724" s="2">
        <v>1.5628426074981689</v>
      </c>
      <c r="W724" s="2">
        <v>53930958.689999998</v>
      </c>
      <c r="X724" s="2">
        <v>41.228786468505859</v>
      </c>
      <c r="Y724" s="2">
        <v>235913774.09</v>
      </c>
      <c r="Z724" s="2">
        <v>9.4250879287719727</v>
      </c>
    </row>
    <row r="725" spans="1:28" x14ac:dyDescent="0.25">
      <c r="A725" s="2">
        <v>121004</v>
      </c>
      <c r="B725" s="2">
        <v>124152003</v>
      </c>
      <c r="C725" s="2" t="s">
        <v>1434</v>
      </c>
      <c r="D725" s="2">
        <v>2022</v>
      </c>
      <c r="E725" s="2" t="s">
        <v>662</v>
      </c>
      <c r="F725" s="2">
        <v>121</v>
      </c>
      <c r="G725" s="2">
        <v>4</v>
      </c>
      <c r="H725" s="2">
        <v>15732745</v>
      </c>
      <c r="I725" s="2">
        <v>519326</v>
      </c>
      <c r="J725" s="2">
        <v>3.413604736328125</v>
      </c>
      <c r="K725" s="2">
        <v>6528453.7199999997</v>
      </c>
      <c r="L725" s="2">
        <v>381761.34375</v>
      </c>
      <c r="M725" s="2">
        <v>6.2108421325683594</v>
      </c>
      <c r="N725" s="2">
        <v>874969</v>
      </c>
      <c r="O725" s="2">
        <v>0</v>
      </c>
      <c r="P725" s="2">
        <v>0</v>
      </c>
      <c r="T725" s="2">
        <v>23136168</v>
      </c>
      <c r="U725" s="2">
        <v>901088</v>
      </c>
      <c r="V725" s="2">
        <v>4.05255126953125</v>
      </c>
      <c r="W725" s="2">
        <v>56302669.390000001</v>
      </c>
      <c r="X725" s="2">
        <v>41.092487335205078</v>
      </c>
      <c r="Y725" s="2">
        <v>250750103.49000001</v>
      </c>
      <c r="Z725" s="2">
        <v>9.2267827987670898</v>
      </c>
    </row>
    <row r="726" spans="1:28" x14ac:dyDescent="0.25">
      <c r="A726" s="2">
        <v>121005</v>
      </c>
      <c r="B726" s="2">
        <v>124152003</v>
      </c>
      <c r="C726" s="2" t="s">
        <v>1434</v>
      </c>
      <c r="D726" s="2">
        <v>2023</v>
      </c>
      <c r="E726" s="2" t="s">
        <v>662</v>
      </c>
      <c r="F726" s="2">
        <v>121</v>
      </c>
      <c r="G726" s="2">
        <v>5</v>
      </c>
      <c r="H726" s="2">
        <v>17183069.969999999</v>
      </c>
      <c r="I726" s="2">
        <v>1450325</v>
      </c>
      <c r="J726" s="2">
        <v>9.2185115814208984</v>
      </c>
      <c r="K726" s="2">
        <v>6400272.5099999998</v>
      </c>
      <c r="L726" s="2">
        <v>-128181.2109375</v>
      </c>
      <c r="M726" s="2">
        <v>-1.9634237289428711</v>
      </c>
      <c r="N726" s="2">
        <v>874969</v>
      </c>
      <c r="O726" s="2">
        <v>0</v>
      </c>
      <c r="P726" s="2">
        <v>0</v>
      </c>
      <c r="T726" s="2">
        <v>24458312</v>
      </c>
      <c r="U726" s="2">
        <v>1322144</v>
      </c>
      <c r="V726" s="2">
        <v>5.7146196365356445</v>
      </c>
      <c r="X726" s="2">
        <v>41.683273315429688</v>
      </c>
      <c r="Z726" s="2">
        <v>9.5045156478881836</v>
      </c>
      <c r="AA726" s="2">
        <v>257333588</v>
      </c>
      <c r="AB726" s="2">
        <v>58676563</v>
      </c>
    </row>
    <row r="727" spans="1:28" x14ac:dyDescent="0.25">
      <c r="A727" s="2">
        <v>121006</v>
      </c>
      <c r="B727" s="2">
        <v>124152003</v>
      </c>
      <c r="C727" s="2" t="s">
        <v>1434</v>
      </c>
      <c r="D727" s="2">
        <v>2024</v>
      </c>
      <c r="E727" s="2" t="s">
        <v>662</v>
      </c>
      <c r="F727" s="2">
        <v>121</v>
      </c>
      <c r="G727" s="2">
        <v>6</v>
      </c>
      <c r="H727" s="2">
        <v>18765120</v>
      </c>
      <c r="I727" s="2">
        <v>1582050</v>
      </c>
      <c r="J727" s="2">
        <v>9.2070274353027344</v>
      </c>
      <c r="K727" s="2">
        <v>6628070</v>
      </c>
      <c r="L727" s="2">
        <v>227797.484375</v>
      </c>
      <c r="M727" s="2">
        <v>3.5591843128204346</v>
      </c>
      <c r="N727" s="2">
        <v>874969</v>
      </c>
      <c r="O727" s="2">
        <v>0</v>
      </c>
      <c r="P727" s="2">
        <v>0</v>
      </c>
      <c r="T727" s="2">
        <v>26268160</v>
      </c>
      <c r="U727" s="2">
        <v>1809848</v>
      </c>
      <c r="V727" s="2">
        <v>7.3997259140014648</v>
      </c>
      <c r="X727" s="2">
        <v>43.883174896240234</v>
      </c>
      <c r="Z727" s="2">
        <v>9.6521787643432617</v>
      </c>
      <c r="AA727" s="2">
        <v>272147480</v>
      </c>
      <c r="AB727" s="2">
        <v>59859299</v>
      </c>
    </row>
    <row r="728" spans="1:28" x14ac:dyDescent="0.25">
      <c r="A728" s="2">
        <v>122001</v>
      </c>
      <c r="B728" s="2">
        <v>106172003</v>
      </c>
      <c r="C728" s="2" t="s">
        <v>1435</v>
      </c>
      <c r="D728" s="2">
        <v>2019</v>
      </c>
      <c r="E728" s="2" t="s">
        <v>662</v>
      </c>
      <c r="F728" s="2">
        <v>122</v>
      </c>
      <c r="G728" s="2">
        <v>1</v>
      </c>
      <c r="H728" s="2">
        <v>15971086</v>
      </c>
      <c r="K728" s="2">
        <v>3043409.91</v>
      </c>
      <c r="N728" s="2">
        <v>700394</v>
      </c>
      <c r="Q728" s="2">
        <v>8235.2800000000007</v>
      </c>
      <c r="T728" s="2">
        <v>19723126</v>
      </c>
      <c r="W728" s="2">
        <v>30332960.709999997</v>
      </c>
      <c r="X728" s="2">
        <v>65.0220947265625</v>
      </c>
      <c r="Y728" s="2">
        <v>59621672.929999992</v>
      </c>
      <c r="Z728" s="2">
        <v>33.080463409423828</v>
      </c>
    </row>
    <row r="729" spans="1:28" x14ac:dyDescent="0.25">
      <c r="A729" s="2">
        <v>122002</v>
      </c>
      <c r="B729" s="2">
        <v>106172003</v>
      </c>
      <c r="C729" s="2" t="s">
        <v>1435</v>
      </c>
      <c r="D729" s="2">
        <v>2020</v>
      </c>
      <c r="E729" s="2" t="s">
        <v>662</v>
      </c>
      <c r="F729" s="2">
        <v>122</v>
      </c>
      <c r="G729" s="2">
        <v>2</v>
      </c>
      <c r="H729" s="2">
        <v>16194889</v>
      </c>
      <c r="I729" s="2">
        <v>223803</v>
      </c>
      <c r="J729" s="2">
        <v>1.4013010263442993</v>
      </c>
      <c r="K729" s="2">
        <v>3123752.75</v>
      </c>
      <c r="L729" s="2">
        <v>80342.84375</v>
      </c>
      <c r="M729" s="2">
        <v>2.6398954391479492</v>
      </c>
      <c r="N729" s="2">
        <v>700394</v>
      </c>
      <c r="O729" s="2">
        <v>0</v>
      </c>
      <c r="P729" s="2">
        <v>0</v>
      </c>
      <c r="T729" s="2">
        <v>20019036</v>
      </c>
      <c r="U729" s="2">
        <v>295910</v>
      </c>
      <c r="V729" s="2">
        <v>1.5003199577331543</v>
      </c>
      <c r="W729" s="2">
        <v>30772084.609999996</v>
      </c>
      <c r="X729" s="2">
        <v>65.055831909179688</v>
      </c>
      <c r="Y729" s="2">
        <v>60402376.840000004</v>
      </c>
      <c r="Z729" s="2">
        <v>33.142795562744141</v>
      </c>
    </row>
    <row r="730" spans="1:28" x14ac:dyDescent="0.25">
      <c r="A730" s="2">
        <v>122003</v>
      </c>
      <c r="B730" s="2">
        <v>106172003</v>
      </c>
      <c r="C730" s="2" t="s">
        <v>1435</v>
      </c>
      <c r="D730" s="2">
        <v>2021</v>
      </c>
      <c r="E730" s="2" t="s">
        <v>662</v>
      </c>
      <c r="F730" s="2">
        <v>122</v>
      </c>
      <c r="G730" s="2">
        <v>3</v>
      </c>
      <c r="H730" s="2">
        <v>16194972</v>
      </c>
      <c r="I730" s="2">
        <v>83</v>
      </c>
      <c r="J730" s="2">
        <v>5.1250739488750696E-4</v>
      </c>
      <c r="K730" s="2">
        <v>3123661.52</v>
      </c>
      <c r="L730" s="2">
        <v>-91.230003356933594</v>
      </c>
      <c r="M730" s="2">
        <v>-2.9205256141722202E-3</v>
      </c>
      <c r="N730" s="2">
        <v>700394</v>
      </c>
      <c r="O730" s="2">
        <v>0</v>
      </c>
      <c r="P730" s="2">
        <v>0</v>
      </c>
      <c r="T730" s="2">
        <v>20019028</v>
      </c>
      <c r="U730" s="2">
        <v>-8</v>
      </c>
      <c r="V730" s="2">
        <v>-3.9961963921086863E-5</v>
      </c>
      <c r="W730" s="2">
        <v>31127256.93</v>
      </c>
      <c r="X730" s="2">
        <v>64.313499450683594</v>
      </c>
      <c r="Y730" s="2">
        <v>65542557.630000003</v>
      </c>
      <c r="Z730" s="2">
        <v>30.543556213378906</v>
      </c>
    </row>
    <row r="731" spans="1:28" x14ac:dyDescent="0.25">
      <c r="A731" s="2">
        <v>122004</v>
      </c>
      <c r="B731" s="2">
        <v>106172003</v>
      </c>
      <c r="C731" s="2" t="s">
        <v>1435</v>
      </c>
      <c r="D731" s="2">
        <v>2022</v>
      </c>
      <c r="E731" s="2" t="s">
        <v>662</v>
      </c>
      <c r="F731" s="2">
        <v>122</v>
      </c>
      <c r="G731" s="2">
        <v>4</v>
      </c>
      <c r="H731" s="2">
        <v>16800316</v>
      </c>
      <c r="I731" s="2">
        <v>605344</v>
      </c>
      <c r="J731" s="2">
        <v>3.7378513813018799</v>
      </c>
      <c r="K731" s="2">
        <v>3276572.53</v>
      </c>
      <c r="L731" s="2">
        <v>152911.015625</v>
      </c>
      <c r="M731" s="2">
        <v>4.8952488899230957</v>
      </c>
      <c r="N731" s="2">
        <v>700394</v>
      </c>
      <c r="O731" s="2">
        <v>0</v>
      </c>
      <c r="P731" s="2">
        <v>0</v>
      </c>
      <c r="T731" s="2">
        <v>20777282</v>
      </c>
      <c r="U731" s="2">
        <v>758254</v>
      </c>
      <c r="V731" s="2">
        <v>3.7876663208007813</v>
      </c>
      <c r="W731" s="2">
        <v>31962127.200000007</v>
      </c>
      <c r="X731" s="2">
        <v>65.005943298339844</v>
      </c>
      <c r="Y731" s="2">
        <v>63081640.340000004</v>
      </c>
      <c r="Z731" s="2">
        <v>32.937129974365234</v>
      </c>
    </row>
    <row r="732" spans="1:28" x14ac:dyDescent="0.25">
      <c r="A732" s="2">
        <v>122005</v>
      </c>
      <c r="B732" s="2">
        <v>106172003</v>
      </c>
      <c r="C732" s="2" t="s">
        <v>1435</v>
      </c>
      <c r="D732" s="2">
        <v>2023</v>
      </c>
      <c r="E732" s="2" t="s">
        <v>662</v>
      </c>
      <c r="F732" s="2">
        <v>122</v>
      </c>
      <c r="G732" s="2">
        <v>5</v>
      </c>
      <c r="H732" s="2">
        <v>18552583.530000001</v>
      </c>
      <c r="I732" s="2">
        <v>1752267.5</v>
      </c>
      <c r="J732" s="2">
        <v>10.429967880249023</v>
      </c>
      <c r="K732" s="2">
        <v>3470753.17</v>
      </c>
      <c r="L732" s="2">
        <v>194180.640625</v>
      </c>
      <c r="M732" s="2">
        <v>5.9263343811035156</v>
      </c>
      <c r="N732" s="2">
        <v>700394</v>
      </c>
      <c r="O732" s="2">
        <v>0</v>
      </c>
      <c r="P732" s="2">
        <v>0</v>
      </c>
      <c r="T732" s="2">
        <v>22723732</v>
      </c>
      <c r="U732" s="2">
        <v>1946450</v>
      </c>
      <c r="V732" s="2">
        <v>9.3681650161743164</v>
      </c>
      <c r="X732" s="2">
        <v>70.744773864746094</v>
      </c>
      <c r="Z732" s="2">
        <v>33.898853302001953</v>
      </c>
      <c r="AA732" s="2">
        <v>67033924</v>
      </c>
      <c r="AB732" s="2">
        <v>32120721</v>
      </c>
    </row>
    <row r="733" spans="1:28" x14ac:dyDescent="0.25">
      <c r="A733" s="2">
        <v>122006</v>
      </c>
      <c r="B733" s="2">
        <v>106172003</v>
      </c>
      <c r="C733" s="2" t="s">
        <v>1435</v>
      </c>
      <c r="D733" s="2">
        <v>2024</v>
      </c>
      <c r="E733" s="2" t="s">
        <v>662</v>
      </c>
      <c r="F733" s="2">
        <v>122</v>
      </c>
      <c r="G733" s="2">
        <v>6</v>
      </c>
      <c r="H733" s="2">
        <v>19392492</v>
      </c>
      <c r="I733" s="2">
        <v>839908.5</v>
      </c>
      <c r="J733" s="2">
        <v>4.5271778106689453</v>
      </c>
      <c r="K733" s="2">
        <v>3621214</v>
      </c>
      <c r="L733" s="2">
        <v>150460.828125</v>
      </c>
      <c r="M733" s="2">
        <v>4.3351058959960938</v>
      </c>
      <c r="N733" s="2">
        <v>700394</v>
      </c>
      <c r="O733" s="2">
        <v>0</v>
      </c>
      <c r="P733" s="2">
        <v>0</v>
      </c>
      <c r="T733" s="2">
        <v>23714100</v>
      </c>
      <c r="U733" s="2">
        <v>990368</v>
      </c>
      <c r="V733" s="2">
        <v>4.3582983016967773</v>
      </c>
      <c r="X733" s="2">
        <v>67.712783813476563</v>
      </c>
      <c r="Z733" s="2">
        <v>33.859519958496094</v>
      </c>
      <c r="AA733" s="2">
        <v>70036727</v>
      </c>
      <c r="AB733" s="2">
        <v>35021599</v>
      </c>
    </row>
    <row r="734" spans="1:28" x14ac:dyDescent="0.25">
      <c r="A734" s="2">
        <v>123001</v>
      </c>
      <c r="B734" s="2">
        <v>119352203</v>
      </c>
      <c r="C734" s="2" t="s">
        <v>1436</v>
      </c>
      <c r="D734" s="2">
        <v>2019</v>
      </c>
      <c r="E734" s="2" t="s">
        <v>662</v>
      </c>
      <c r="F734" s="2">
        <v>123</v>
      </c>
      <c r="G734" s="2">
        <v>1</v>
      </c>
      <c r="H734" s="2">
        <v>4443035</v>
      </c>
      <c r="K734" s="2">
        <v>877111.86</v>
      </c>
      <c r="N734" s="2">
        <v>209240</v>
      </c>
      <c r="T734" s="2">
        <v>5529387</v>
      </c>
      <c r="W734" s="2">
        <v>8246102.0500000007</v>
      </c>
      <c r="X734" s="2">
        <v>67.054557800292969</v>
      </c>
      <c r="Y734" s="2">
        <v>21706855.23</v>
      </c>
      <c r="Z734" s="2">
        <v>25.472999572753906</v>
      </c>
    </row>
    <row r="735" spans="1:28" x14ac:dyDescent="0.25">
      <c r="A735" s="2">
        <v>123002</v>
      </c>
      <c r="B735" s="2">
        <v>119352203</v>
      </c>
      <c r="C735" s="2" t="s">
        <v>1436</v>
      </c>
      <c r="D735" s="2">
        <v>2020</v>
      </c>
      <c r="E735" s="2" t="s">
        <v>662</v>
      </c>
      <c r="F735" s="2">
        <v>123</v>
      </c>
      <c r="G735" s="2">
        <v>2</v>
      </c>
      <c r="H735" s="2">
        <v>4513633</v>
      </c>
      <c r="I735" s="2">
        <v>70598</v>
      </c>
      <c r="J735" s="2">
        <v>1.5889588594436646</v>
      </c>
      <c r="K735" s="2">
        <v>910148.74</v>
      </c>
      <c r="L735" s="2">
        <v>33036.87890625</v>
      </c>
      <c r="M735" s="2">
        <v>3.7665526866912842</v>
      </c>
      <c r="N735" s="2">
        <v>209240</v>
      </c>
      <c r="O735" s="2">
        <v>0</v>
      </c>
      <c r="P735" s="2">
        <v>0</v>
      </c>
      <c r="T735" s="2">
        <v>5633021.5</v>
      </c>
      <c r="U735" s="2">
        <v>103634.5</v>
      </c>
      <c r="V735" s="2">
        <v>1.8742493391036987</v>
      </c>
      <c r="W735" s="2">
        <v>8767563.7700000014</v>
      </c>
      <c r="X735" s="2">
        <v>64.248420715332031</v>
      </c>
      <c r="Y735" s="2">
        <v>22949479.020000003</v>
      </c>
      <c r="Z735" s="2">
        <v>24.545312881469727</v>
      </c>
    </row>
    <row r="736" spans="1:28" x14ac:dyDescent="0.25">
      <c r="A736" s="2">
        <v>123003</v>
      </c>
      <c r="B736" s="2">
        <v>119352203</v>
      </c>
      <c r="C736" s="2" t="s">
        <v>1436</v>
      </c>
      <c r="D736" s="2">
        <v>2021</v>
      </c>
      <c r="E736" s="2" t="s">
        <v>662</v>
      </c>
      <c r="F736" s="2">
        <v>123</v>
      </c>
      <c r="G736" s="2">
        <v>3</v>
      </c>
      <c r="H736" s="2">
        <v>4513628.5</v>
      </c>
      <c r="I736" s="2">
        <v>-4.5</v>
      </c>
      <c r="J736" s="2">
        <v>-9.9697957921307534E-5</v>
      </c>
      <c r="K736" s="2">
        <v>910122.15</v>
      </c>
      <c r="L736" s="2">
        <v>-26.590000152587891</v>
      </c>
      <c r="M736" s="2">
        <v>-2.921500476077199E-3</v>
      </c>
      <c r="N736" s="2">
        <v>209240</v>
      </c>
      <c r="O736" s="2">
        <v>0</v>
      </c>
      <c r="P736" s="2">
        <v>0</v>
      </c>
      <c r="T736" s="2">
        <v>5632990.5</v>
      </c>
      <c r="U736" s="2">
        <v>-31</v>
      </c>
      <c r="V736" s="2">
        <v>-5.5032630916684866E-4</v>
      </c>
      <c r="W736" s="2">
        <v>8290389.4700000007</v>
      </c>
      <c r="X736" s="2">
        <v>67.946029663085938</v>
      </c>
      <c r="Y736" s="2">
        <v>23112628.359999999</v>
      </c>
      <c r="Z736" s="2">
        <v>24.371915817260742</v>
      </c>
    </row>
    <row r="737" spans="1:28" x14ac:dyDescent="0.25">
      <c r="A737" s="2">
        <v>123004</v>
      </c>
      <c r="B737" s="2">
        <v>119352203</v>
      </c>
      <c r="C737" s="2" t="s">
        <v>1436</v>
      </c>
      <c r="D737" s="2">
        <v>2022</v>
      </c>
      <c r="E737" s="2" t="s">
        <v>662</v>
      </c>
      <c r="F737" s="2">
        <v>123</v>
      </c>
      <c r="G737" s="2">
        <v>4</v>
      </c>
      <c r="H737" s="2">
        <v>4558490</v>
      </c>
      <c r="I737" s="2">
        <v>44861.5</v>
      </c>
      <c r="J737" s="2">
        <v>0.99391210079193115</v>
      </c>
      <c r="K737" s="2">
        <v>971070.12</v>
      </c>
      <c r="L737" s="2">
        <v>60947.96875</v>
      </c>
      <c r="M737" s="2">
        <v>6.6966800689697266</v>
      </c>
      <c r="N737" s="2">
        <v>209240</v>
      </c>
      <c r="O737" s="2">
        <v>0</v>
      </c>
      <c r="P737" s="2">
        <v>0</v>
      </c>
      <c r="T737" s="2">
        <v>5738800</v>
      </c>
      <c r="U737" s="2">
        <v>105809.5</v>
      </c>
      <c r="V737" s="2">
        <v>1.8783894777297974</v>
      </c>
      <c r="W737" s="2">
        <v>8503048.3200000003</v>
      </c>
      <c r="X737" s="2">
        <v>67.4910888671875</v>
      </c>
      <c r="Y737" s="2">
        <v>25806291.100000001</v>
      </c>
      <c r="Z737" s="2">
        <v>22.237987518310547</v>
      </c>
    </row>
    <row r="738" spans="1:28" x14ac:dyDescent="0.25">
      <c r="A738" s="2">
        <v>123005</v>
      </c>
      <c r="B738" s="2">
        <v>119352203</v>
      </c>
      <c r="C738" s="2" t="s">
        <v>1436</v>
      </c>
      <c r="D738" s="2">
        <v>2023</v>
      </c>
      <c r="E738" s="2" t="s">
        <v>662</v>
      </c>
      <c r="F738" s="2">
        <v>123</v>
      </c>
      <c r="G738" s="2">
        <v>5</v>
      </c>
      <c r="H738" s="2">
        <v>4851870.74</v>
      </c>
      <c r="I738" s="2">
        <v>293380.75</v>
      </c>
      <c r="J738" s="2">
        <v>6.4359192848205566</v>
      </c>
      <c r="K738" s="2">
        <v>1029451.35</v>
      </c>
      <c r="L738" s="2">
        <v>58381.23046875</v>
      </c>
      <c r="M738" s="2">
        <v>6.0120511054992676</v>
      </c>
      <c r="N738" s="2">
        <v>209240</v>
      </c>
      <c r="O738" s="2">
        <v>0</v>
      </c>
      <c r="P738" s="2">
        <v>0</v>
      </c>
      <c r="T738" s="2">
        <v>6090562</v>
      </c>
      <c r="U738" s="2">
        <v>351762</v>
      </c>
      <c r="V738" s="2">
        <v>6.1295394897460938</v>
      </c>
      <c r="X738" s="2">
        <v>65.910247802734375</v>
      </c>
      <c r="Z738" s="2">
        <v>24.430402755737305</v>
      </c>
      <c r="AA738" s="2">
        <v>24930257</v>
      </c>
      <c r="AB738" s="2">
        <v>9240690</v>
      </c>
    </row>
    <row r="739" spans="1:28" x14ac:dyDescent="0.25">
      <c r="A739" s="2">
        <v>123006</v>
      </c>
      <c r="B739" s="2">
        <v>119352203</v>
      </c>
      <c r="C739" s="2" t="s">
        <v>1436</v>
      </c>
      <c r="D739" s="2">
        <v>2024</v>
      </c>
      <c r="E739" s="2" t="s">
        <v>662</v>
      </c>
      <c r="F739" s="2">
        <v>123</v>
      </c>
      <c r="G739" s="2">
        <v>6</v>
      </c>
      <c r="H739" s="2">
        <v>5156189</v>
      </c>
      <c r="I739" s="2">
        <v>304318.25</v>
      </c>
      <c r="J739" s="2">
        <v>6.272183895111084</v>
      </c>
      <c r="K739" s="2">
        <v>1084500</v>
      </c>
      <c r="L739" s="2">
        <v>55048.6484375</v>
      </c>
      <c r="M739" s="2">
        <v>5.3473773002624512</v>
      </c>
      <c r="N739" s="2">
        <v>209240</v>
      </c>
      <c r="O739" s="2">
        <v>0</v>
      </c>
      <c r="P739" s="2">
        <v>0</v>
      </c>
      <c r="T739" s="2">
        <v>6449929</v>
      </c>
      <c r="U739" s="2">
        <v>359367</v>
      </c>
      <c r="V739" s="2">
        <v>5.9003915786743164</v>
      </c>
      <c r="X739" s="2">
        <v>67.670448303222656</v>
      </c>
      <c r="Z739" s="2">
        <v>26.124086380004883</v>
      </c>
      <c r="AA739" s="2">
        <v>24689587</v>
      </c>
      <c r="AB739" s="2">
        <v>9531382</v>
      </c>
    </row>
    <row r="740" spans="1:28" x14ac:dyDescent="0.25">
      <c r="A740" s="2">
        <v>124001</v>
      </c>
      <c r="B740" s="2">
        <v>103022503</v>
      </c>
      <c r="C740" s="2" t="s">
        <v>1437</v>
      </c>
      <c r="D740" s="2">
        <v>2019</v>
      </c>
      <c r="E740" s="2" t="s">
        <v>662</v>
      </c>
      <c r="F740" s="2">
        <v>124</v>
      </c>
      <c r="G740" s="2">
        <v>1</v>
      </c>
      <c r="H740" s="2">
        <v>11997527</v>
      </c>
      <c r="K740" s="2">
        <v>675452.01</v>
      </c>
      <c r="N740" s="2">
        <v>202807</v>
      </c>
      <c r="T740" s="2">
        <v>12875786</v>
      </c>
      <c r="W740" s="2">
        <v>16562127.869999997</v>
      </c>
      <c r="X740" s="2">
        <v>77.742340087890625</v>
      </c>
      <c r="Y740" s="2">
        <v>20350632.169999998</v>
      </c>
      <c r="Z740" s="2">
        <v>63.269710540771484</v>
      </c>
    </row>
    <row r="741" spans="1:28" x14ac:dyDescent="0.25">
      <c r="A741" s="2">
        <v>124002</v>
      </c>
      <c r="B741" s="2">
        <v>103022503</v>
      </c>
      <c r="C741" s="2" t="s">
        <v>1437</v>
      </c>
      <c r="D741" s="2">
        <v>2020</v>
      </c>
      <c r="E741" s="2" t="s">
        <v>662</v>
      </c>
      <c r="F741" s="2">
        <v>124</v>
      </c>
      <c r="G741" s="2">
        <v>2</v>
      </c>
      <c r="H741" s="2">
        <v>12126262</v>
      </c>
      <c r="I741" s="2">
        <v>128735</v>
      </c>
      <c r="J741" s="2">
        <v>1.0730128288269043</v>
      </c>
      <c r="K741" s="2">
        <v>746853.97</v>
      </c>
      <c r="L741" s="2">
        <v>71401.9609375</v>
      </c>
      <c r="M741" s="2">
        <v>10.570989608764648</v>
      </c>
      <c r="N741" s="2">
        <v>202807</v>
      </c>
      <c r="O741" s="2">
        <v>0</v>
      </c>
      <c r="P741" s="2">
        <v>0</v>
      </c>
      <c r="T741" s="2">
        <v>13075923</v>
      </c>
      <c r="U741" s="2">
        <v>200137</v>
      </c>
      <c r="V741" s="2">
        <v>1.5543671846389771</v>
      </c>
      <c r="W741" s="2">
        <v>16854909.990000002</v>
      </c>
      <c r="X741" s="2">
        <v>77.579307556152344</v>
      </c>
      <c r="Y741" s="2">
        <v>19863858.840000004</v>
      </c>
      <c r="Z741" s="2">
        <v>65.827705383300781</v>
      </c>
    </row>
    <row r="742" spans="1:28" x14ac:dyDescent="0.25">
      <c r="A742" s="2">
        <v>124003</v>
      </c>
      <c r="B742" s="2">
        <v>103022503</v>
      </c>
      <c r="C742" s="2" t="s">
        <v>1437</v>
      </c>
      <c r="D742" s="2">
        <v>2021</v>
      </c>
      <c r="E742" s="2" t="s">
        <v>662</v>
      </c>
      <c r="F742" s="2">
        <v>124</v>
      </c>
      <c r="G742" s="2">
        <v>3</v>
      </c>
      <c r="H742" s="2">
        <v>12126251</v>
      </c>
      <c r="I742" s="2">
        <v>-11</v>
      </c>
      <c r="J742" s="2">
        <v>-9.0712208475451916E-5</v>
      </c>
      <c r="K742" s="2">
        <v>746818.78</v>
      </c>
      <c r="L742" s="2">
        <v>-35.189998626708984</v>
      </c>
      <c r="M742" s="2">
        <v>-4.7117643989622593E-3</v>
      </c>
      <c r="N742" s="2">
        <v>202807</v>
      </c>
      <c r="O742" s="2">
        <v>0</v>
      </c>
      <c r="P742" s="2">
        <v>0</v>
      </c>
      <c r="T742" s="2">
        <v>13075877</v>
      </c>
      <c r="U742" s="2">
        <v>-46</v>
      </c>
      <c r="V742" s="2">
        <v>-3.5179161932319403E-4</v>
      </c>
      <c r="W742" s="2">
        <v>16118141.57</v>
      </c>
      <c r="X742" s="2">
        <v>81.125213623046875</v>
      </c>
      <c r="Y742" s="2">
        <v>20030980.91</v>
      </c>
      <c r="Z742" s="2">
        <v>65.278266906738281</v>
      </c>
    </row>
    <row r="743" spans="1:28" x14ac:dyDescent="0.25">
      <c r="A743" s="2">
        <v>124004</v>
      </c>
      <c r="B743" s="2">
        <v>103022503</v>
      </c>
      <c r="C743" s="2" t="s">
        <v>1437</v>
      </c>
      <c r="D743" s="2">
        <v>2022</v>
      </c>
      <c r="E743" s="2" t="s">
        <v>662</v>
      </c>
      <c r="F743" s="2">
        <v>124</v>
      </c>
      <c r="G743" s="2">
        <v>4</v>
      </c>
      <c r="H743" s="2">
        <v>12689263</v>
      </c>
      <c r="I743" s="2">
        <v>563012</v>
      </c>
      <c r="J743" s="2">
        <v>4.6429190635681152</v>
      </c>
      <c r="K743" s="2">
        <v>822414</v>
      </c>
      <c r="L743" s="2">
        <v>75595.21875</v>
      </c>
      <c r="M743" s="2">
        <v>10.122297286987305</v>
      </c>
      <c r="N743" s="2">
        <v>202807</v>
      </c>
      <c r="O743" s="2">
        <v>0</v>
      </c>
      <c r="P743" s="2">
        <v>0</v>
      </c>
      <c r="T743" s="2">
        <v>13714484</v>
      </c>
      <c r="U743" s="2">
        <v>638607</v>
      </c>
      <c r="V743" s="2">
        <v>4.8838558197021484</v>
      </c>
      <c r="W743" s="2">
        <v>16387964</v>
      </c>
      <c r="X743" s="2">
        <v>83.686317443847656</v>
      </c>
      <c r="Y743" s="2">
        <v>21673672</v>
      </c>
      <c r="Z743" s="2">
        <v>63.27716064453125</v>
      </c>
    </row>
    <row r="744" spans="1:28" x14ac:dyDescent="0.25">
      <c r="A744" s="2">
        <v>124005</v>
      </c>
      <c r="B744" s="2">
        <v>103022503</v>
      </c>
      <c r="C744" s="2" t="s">
        <v>1437</v>
      </c>
      <c r="D744" s="2">
        <v>2023</v>
      </c>
      <c r="E744" s="2" t="s">
        <v>662</v>
      </c>
      <c r="F744" s="2">
        <v>124</v>
      </c>
      <c r="G744" s="2">
        <v>5</v>
      </c>
      <c r="H744" s="2">
        <v>13675773.279999999</v>
      </c>
      <c r="I744" s="2">
        <v>986510.25</v>
      </c>
      <c r="J744" s="2">
        <v>7.7743701934814453</v>
      </c>
      <c r="K744" s="2">
        <v>893145.87</v>
      </c>
      <c r="L744" s="2">
        <v>70731.8671875</v>
      </c>
      <c r="M744" s="2">
        <v>8.6005191802978516</v>
      </c>
      <c r="N744" s="2">
        <v>202807</v>
      </c>
      <c r="O744" s="2">
        <v>0</v>
      </c>
      <c r="P744" s="2">
        <v>0</v>
      </c>
      <c r="T744" s="2">
        <v>14771726</v>
      </c>
      <c r="U744" s="2">
        <v>1057242</v>
      </c>
      <c r="V744" s="2">
        <v>7.7089447975158691</v>
      </c>
      <c r="X744" s="2">
        <v>88.888214111328125</v>
      </c>
      <c r="Z744" s="2">
        <v>70.815513610839844</v>
      </c>
      <c r="AA744" s="2">
        <v>20859449</v>
      </c>
      <c r="AB744" s="2">
        <v>16618318</v>
      </c>
    </row>
    <row r="745" spans="1:28" x14ac:dyDescent="0.25">
      <c r="A745" s="2">
        <v>124006</v>
      </c>
      <c r="B745" s="2">
        <v>103022503</v>
      </c>
      <c r="C745" s="2" t="s">
        <v>1437</v>
      </c>
      <c r="D745" s="2">
        <v>2024</v>
      </c>
      <c r="E745" s="2" t="s">
        <v>662</v>
      </c>
      <c r="F745" s="2">
        <v>124</v>
      </c>
      <c r="G745" s="2">
        <v>6</v>
      </c>
      <c r="H745" s="2">
        <v>14537262</v>
      </c>
      <c r="I745" s="2">
        <v>861488.75</v>
      </c>
      <c r="J745" s="2">
        <v>6.2993783950805664</v>
      </c>
      <c r="K745" s="2">
        <v>945363</v>
      </c>
      <c r="L745" s="2">
        <v>52217.12890625</v>
      </c>
      <c r="M745" s="2">
        <v>5.8464279174804688</v>
      </c>
      <c r="N745" s="2">
        <v>202807</v>
      </c>
      <c r="O745" s="2">
        <v>0</v>
      </c>
      <c r="P745" s="2">
        <v>0</v>
      </c>
      <c r="T745" s="2">
        <v>15685432</v>
      </c>
      <c r="U745" s="2">
        <v>913706</v>
      </c>
      <c r="V745" s="2">
        <v>6.1855058670043945</v>
      </c>
      <c r="X745" s="2">
        <v>92.903984069824219</v>
      </c>
      <c r="Z745" s="2">
        <v>70.4744873046875</v>
      </c>
      <c r="AA745" s="2">
        <v>22256893</v>
      </c>
      <c r="AB745" s="2">
        <v>16883487</v>
      </c>
    </row>
    <row r="746" spans="1:28" x14ac:dyDescent="0.25">
      <c r="A746" s="2">
        <v>125001</v>
      </c>
      <c r="B746" s="2">
        <v>103022803</v>
      </c>
      <c r="C746" s="2" t="s">
        <v>1438</v>
      </c>
      <c r="D746" s="2">
        <v>2019</v>
      </c>
      <c r="E746" s="2" t="s">
        <v>662</v>
      </c>
      <c r="F746" s="2">
        <v>125</v>
      </c>
      <c r="G746" s="2">
        <v>1</v>
      </c>
      <c r="H746" s="2">
        <v>7007927.5</v>
      </c>
      <c r="K746" s="2">
        <v>1430710.35</v>
      </c>
      <c r="N746" s="2">
        <v>2376130</v>
      </c>
      <c r="T746" s="2">
        <v>10814768</v>
      </c>
      <c r="W746" s="2">
        <v>16435889.75</v>
      </c>
      <c r="X746" s="2">
        <v>65.799713134765625</v>
      </c>
      <c r="Y746" s="2">
        <v>34921886.530000001</v>
      </c>
      <c r="Z746" s="2">
        <v>30.968452453613281</v>
      </c>
    </row>
    <row r="747" spans="1:28" x14ac:dyDescent="0.25">
      <c r="A747" s="2">
        <v>125002</v>
      </c>
      <c r="B747" s="2">
        <v>103022803</v>
      </c>
      <c r="C747" s="2" t="s">
        <v>1438</v>
      </c>
      <c r="D747" s="2">
        <v>2020</v>
      </c>
      <c r="E747" s="2" t="s">
        <v>662</v>
      </c>
      <c r="F747" s="2">
        <v>125</v>
      </c>
      <c r="G747" s="2">
        <v>2</v>
      </c>
      <c r="H747" s="2">
        <v>7269780.5</v>
      </c>
      <c r="I747" s="2">
        <v>261853</v>
      </c>
      <c r="J747" s="2">
        <v>3.7365255355834961</v>
      </c>
      <c r="K747" s="2">
        <v>1502860.21</v>
      </c>
      <c r="L747" s="2">
        <v>72149.859375</v>
      </c>
      <c r="M747" s="2">
        <v>5.0429396629333496</v>
      </c>
      <c r="N747" s="2">
        <v>2376130</v>
      </c>
      <c r="O747" s="2">
        <v>0</v>
      </c>
      <c r="P747" s="2">
        <v>0</v>
      </c>
      <c r="T747" s="2">
        <v>11148771</v>
      </c>
      <c r="U747" s="2">
        <v>334003</v>
      </c>
      <c r="V747" s="2">
        <v>3.0883972644805908</v>
      </c>
      <c r="W747" s="2">
        <v>17653002.549999997</v>
      </c>
      <c r="X747" s="2">
        <v>63.155097961425781</v>
      </c>
      <c r="Y747" s="2">
        <v>35220348.549999997</v>
      </c>
      <c r="Z747" s="2">
        <v>31.654346466064453</v>
      </c>
    </row>
    <row r="748" spans="1:28" x14ac:dyDescent="0.25">
      <c r="A748" s="2">
        <v>125003</v>
      </c>
      <c r="B748" s="2">
        <v>103022803</v>
      </c>
      <c r="C748" s="2" t="s">
        <v>1438</v>
      </c>
      <c r="D748" s="2">
        <v>2021</v>
      </c>
      <c r="E748" s="2" t="s">
        <v>662</v>
      </c>
      <c r="F748" s="2">
        <v>125</v>
      </c>
      <c r="G748" s="2">
        <v>3</v>
      </c>
      <c r="H748" s="2">
        <v>7269768</v>
      </c>
      <c r="I748" s="2">
        <v>-12.5</v>
      </c>
      <c r="J748" s="2">
        <v>-1.7194467363879085E-4</v>
      </c>
      <c r="K748" s="2">
        <v>1363610</v>
      </c>
      <c r="L748" s="2">
        <v>-139250.203125</v>
      </c>
      <c r="M748" s="2">
        <v>-9.2656793594360352</v>
      </c>
      <c r="N748" s="2">
        <v>2376130</v>
      </c>
      <c r="O748" s="2">
        <v>0</v>
      </c>
      <c r="P748" s="2">
        <v>0</v>
      </c>
      <c r="T748" s="2">
        <v>11009508</v>
      </c>
      <c r="U748" s="2">
        <v>-139263</v>
      </c>
      <c r="V748" s="2">
        <v>-1.2491332292556763</v>
      </c>
      <c r="W748" s="2">
        <v>16954152</v>
      </c>
      <c r="X748" s="2">
        <v>64.936943054199219</v>
      </c>
      <c r="Y748" s="2">
        <v>35055987</v>
      </c>
      <c r="Z748" s="2">
        <v>31.405500411987305</v>
      </c>
    </row>
    <row r="749" spans="1:28" x14ac:dyDescent="0.25">
      <c r="A749" s="2">
        <v>125004</v>
      </c>
      <c r="B749" s="2">
        <v>103022803</v>
      </c>
      <c r="C749" s="2" t="s">
        <v>1438</v>
      </c>
      <c r="D749" s="2">
        <v>2022</v>
      </c>
      <c r="E749" s="2" t="s">
        <v>662</v>
      </c>
      <c r="F749" s="2">
        <v>125</v>
      </c>
      <c r="G749" s="2">
        <v>4</v>
      </c>
      <c r="H749" s="2">
        <v>7974937</v>
      </c>
      <c r="I749" s="2">
        <v>705169</v>
      </c>
      <c r="J749" s="2">
        <v>9.7000207901000977</v>
      </c>
      <c r="K749" s="2">
        <v>1442375.16</v>
      </c>
      <c r="L749" s="2">
        <v>78765.15625</v>
      </c>
      <c r="M749" s="2">
        <v>5.7762231826782227</v>
      </c>
      <c r="N749" s="2">
        <v>2376130</v>
      </c>
      <c r="O749" s="2">
        <v>0</v>
      </c>
      <c r="P749" s="2">
        <v>0</v>
      </c>
      <c r="T749" s="2">
        <v>11793442</v>
      </c>
      <c r="U749" s="2">
        <v>783934</v>
      </c>
      <c r="V749" s="2">
        <v>7.1205182075500488</v>
      </c>
      <c r="W749" s="2">
        <v>17652646.000000004</v>
      </c>
      <c r="X749" s="2">
        <v>66.808349609375</v>
      </c>
      <c r="Y749" s="2">
        <v>37308240</v>
      </c>
      <c r="Z749" s="2">
        <v>31.610824584960938</v>
      </c>
    </row>
    <row r="750" spans="1:28" x14ac:dyDescent="0.25">
      <c r="A750" s="2">
        <v>125005</v>
      </c>
      <c r="B750" s="2">
        <v>103022803</v>
      </c>
      <c r="C750" s="2" t="s">
        <v>1438</v>
      </c>
      <c r="D750" s="2">
        <v>2023</v>
      </c>
      <c r="E750" s="2" t="s">
        <v>662</v>
      </c>
      <c r="F750" s="2">
        <v>125</v>
      </c>
      <c r="G750" s="2">
        <v>5</v>
      </c>
      <c r="H750" s="2">
        <v>10311114.060000001</v>
      </c>
      <c r="I750" s="2">
        <v>2336177</v>
      </c>
      <c r="J750" s="2">
        <v>29.293987274169922</v>
      </c>
      <c r="K750" s="2">
        <v>1639997.91</v>
      </c>
      <c r="L750" s="2">
        <v>197622.75</v>
      </c>
      <c r="M750" s="2">
        <v>13.701203346252441</v>
      </c>
      <c r="N750" s="2">
        <v>2376130</v>
      </c>
      <c r="O750" s="2">
        <v>0</v>
      </c>
      <c r="P750" s="2">
        <v>0</v>
      </c>
      <c r="T750" s="2">
        <v>14327242</v>
      </c>
      <c r="U750" s="2">
        <v>2533800</v>
      </c>
      <c r="V750" s="2">
        <v>21.484821319580078</v>
      </c>
      <c r="X750" s="2">
        <v>69.535896301269531</v>
      </c>
      <c r="Z750" s="2">
        <v>33.994422912597656</v>
      </c>
      <c r="AA750" s="2">
        <v>42145862</v>
      </c>
      <c r="AB750" s="2">
        <v>20604094</v>
      </c>
    </row>
    <row r="751" spans="1:28" x14ac:dyDescent="0.25">
      <c r="A751" s="2">
        <v>125006</v>
      </c>
      <c r="B751" s="2">
        <v>103022803</v>
      </c>
      <c r="C751" s="2" t="s">
        <v>1438</v>
      </c>
      <c r="D751" s="2">
        <v>2024</v>
      </c>
      <c r="E751" s="2" t="s">
        <v>662</v>
      </c>
      <c r="F751" s="2">
        <v>125</v>
      </c>
      <c r="G751" s="2">
        <v>6</v>
      </c>
      <c r="H751" s="2">
        <v>12018362</v>
      </c>
      <c r="I751" s="2">
        <v>1707248</v>
      </c>
      <c r="J751" s="2">
        <v>16.557355880737305</v>
      </c>
      <c r="K751" s="2">
        <v>1741459</v>
      </c>
      <c r="L751" s="2">
        <v>101461.09375</v>
      </c>
      <c r="M751" s="2">
        <v>6.1866598129272461</v>
      </c>
      <c r="N751" s="2">
        <v>2376130</v>
      </c>
      <c r="O751" s="2">
        <v>0</v>
      </c>
      <c r="P751" s="2">
        <v>0</v>
      </c>
      <c r="T751" s="2">
        <v>16135951</v>
      </c>
      <c r="U751" s="2">
        <v>1808709</v>
      </c>
      <c r="V751" s="2">
        <v>12.624264717102051</v>
      </c>
      <c r="X751" s="2">
        <v>79.111053466796875</v>
      </c>
      <c r="Z751" s="2">
        <v>36.542407989501953</v>
      </c>
      <c r="AA751" s="2">
        <v>44156782</v>
      </c>
      <c r="AB751" s="2">
        <v>20396583</v>
      </c>
    </row>
    <row r="752" spans="1:28" x14ac:dyDescent="0.25">
      <c r="A752" s="2">
        <v>126001</v>
      </c>
      <c r="B752" s="2">
        <v>117412003</v>
      </c>
      <c r="C752" s="2" t="s">
        <v>1439</v>
      </c>
      <c r="D752" s="2">
        <v>2019</v>
      </c>
      <c r="E752" s="2" t="s">
        <v>662</v>
      </c>
      <c r="F752" s="2">
        <v>126</v>
      </c>
      <c r="G752" s="2">
        <v>1</v>
      </c>
      <c r="H752" s="2">
        <v>8292264</v>
      </c>
      <c r="K752" s="2">
        <v>1072835.6100000001</v>
      </c>
      <c r="N752" s="2">
        <v>267638</v>
      </c>
      <c r="T752" s="2">
        <v>9632738</v>
      </c>
      <c r="W752" s="2">
        <v>14203581.139999997</v>
      </c>
      <c r="X752" s="2">
        <v>67.819076538085938</v>
      </c>
      <c r="Y752" s="2">
        <v>26034621.349999998</v>
      </c>
      <c r="Z752" s="2">
        <v>36.999725341796875</v>
      </c>
    </row>
    <row r="753" spans="1:28" x14ac:dyDescent="0.25">
      <c r="A753" s="2">
        <v>126002</v>
      </c>
      <c r="B753" s="2">
        <v>117412003</v>
      </c>
      <c r="C753" s="2" t="s">
        <v>1439</v>
      </c>
      <c r="D753" s="2">
        <v>2020</v>
      </c>
      <c r="E753" s="2" t="s">
        <v>662</v>
      </c>
      <c r="F753" s="2">
        <v>126</v>
      </c>
      <c r="G753" s="2">
        <v>2</v>
      </c>
      <c r="H753" s="2">
        <v>8390259</v>
      </c>
      <c r="I753" s="2">
        <v>97995</v>
      </c>
      <c r="J753" s="2">
        <v>1.1817641258239746</v>
      </c>
      <c r="K753" s="2">
        <v>1085302.1399999999</v>
      </c>
      <c r="L753" s="2">
        <v>12466.5302734375</v>
      </c>
      <c r="M753" s="2">
        <v>1.162016749382019</v>
      </c>
      <c r="N753" s="2">
        <v>267638</v>
      </c>
      <c r="O753" s="2">
        <v>0</v>
      </c>
      <c r="P753" s="2">
        <v>0</v>
      </c>
      <c r="T753" s="2">
        <v>9743199</v>
      </c>
      <c r="U753" s="2">
        <v>110461</v>
      </c>
      <c r="V753" s="2">
        <v>1.1467248201370239</v>
      </c>
      <c r="W753" s="2">
        <v>14753227.109999999</v>
      </c>
      <c r="X753" s="2">
        <v>66.0411376953125</v>
      </c>
      <c r="Y753" s="2">
        <v>26550384.620000001</v>
      </c>
      <c r="Z753" s="2">
        <v>36.697017669677734</v>
      </c>
    </row>
    <row r="754" spans="1:28" x14ac:dyDescent="0.25">
      <c r="A754" s="2">
        <v>126003</v>
      </c>
      <c r="B754" s="2">
        <v>117412003</v>
      </c>
      <c r="C754" s="2" t="s">
        <v>1439</v>
      </c>
      <c r="D754" s="2">
        <v>2021</v>
      </c>
      <c r="E754" s="2" t="s">
        <v>662</v>
      </c>
      <c r="F754" s="2">
        <v>126</v>
      </c>
      <c r="G754" s="2">
        <v>3</v>
      </c>
      <c r="H754" s="2">
        <v>8390254</v>
      </c>
      <c r="I754" s="2">
        <v>-5</v>
      </c>
      <c r="J754" s="2">
        <v>-5.9592915931716561E-5</v>
      </c>
      <c r="K754" s="2">
        <v>1085278.53</v>
      </c>
      <c r="L754" s="2">
        <v>-23.610000610351563</v>
      </c>
      <c r="M754" s="2">
        <v>-2.1754310000687838E-3</v>
      </c>
      <c r="N754" s="2">
        <v>267638</v>
      </c>
      <c r="O754" s="2">
        <v>0</v>
      </c>
      <c r="P754" s="2">
        <v>0</v>
      </c>
      <c r="T754" s="2">
        <v>9743171</v>
      </c>
      <c r="U754" s="2">
        <v>-28</v>
      </c>
      <c r="V754" s="2">
        <v>-2.8737995307892561E-4</v>
      </c>
      <c r="W754" s="2">
        <v>14648734.509999996</v>
      </c>
      <c r="X754" s="2">
        <v>66.512031555175781</v>
      </c>
      <c r="Y754" s="2">
        <v>27208277.52</v>
      </c>
      <c r="Z754" s="2">
        <v>35.809585571289063</v>
      </c>
    </row>
    <row r="755" spans="1:28" x14ac:dyDescent="0.25">
      <c r="A755" s="2">
        <v>126004</v>
      </c>
      <c r="B755" s="2">
        <v>117412003</v>
      </c>
      <c r="C755" s="2" t="s">
        <v>1439</v>
      </c>
      <c r="D755" s="2">
        <v>2022</v>
      </c>
      <c r="E755" s="2" t="s">
        <v>662</v>
      </c>
      <c r="F755" s="2">
        <v>126</v>
      </c>
      <c r="G755" s="2">
        <v>4</v>
      </c>
      <c r="H755" s="2">
        <v>8542635</v>
      </c>
      <c r="I755" s="2">
        <v>152381</v>
      </c>
      <c r="J755" s="2">
        <v>1.8161667585372925</v>
      </c>
      <c r="K755" s="2">
        <v>1158465.17</v>
      </c>
      <c r="L755" s="2">
        <v>73186.640625</v>
      </c>
      <c r="M755" s="2">
        <v>6.7435812950134277</v>
      </c>
      <c r="N755" s="2">
        <v>267638</v>
      </c>
      <c r="O755" s="2">
        <v>0</v>
      </c>
      <c r="P755" s="2">
        <v>0</v>
      </c>
      <c r="T755" s="2">
        <v>9968738</v>
      </c>
      <c r="U755" s="2">
        <v>225567</v>
      </c>
      <c r="V755" s="2">
        <v>2.315129280090332</v>
      </c>
      <c r="W755" s="2">
        <v>15103019.539999999</v>
      </c>
      <c r="X755" s="2">
        <v>66.004936218261719</v>
      </c>
      <c r="Y755" s="2">
        <v>27859338.710000001</v>
      </c>
      <c r="Z755" s="2">
        <v>35.782394409179688</v>
      </c>
    </row>
    <row r="756" spans="1:28" x14ac:dyDescent="0.25">
      <c r="A756" s="2">
        <v>126005</v>
      </c>
      <c r="B756" s="2">
        <v>117412003</v>
      </c>
      <c r="C756" s="2" t="s">
        <v>1439</v>
      </c>
      <c r="D756" s="2">
        <v>2023</v>
      </c>
      <c r="E756" s="2" t="s">
        <v>662</v>
      </c>
      <c r="F756" s="2">
        <v>126</v>
      </c>
      <c r="G756" s="2">
        <v>5</v>
      </c>
      <c r="H756" s="2">
        <v>8899770.5899999999</v>
      </c>
      <c r="I756" s="2">
        <v>357135.59375</v>
      </c>
      <c r="J756" s="2">
        <v>4.1806254386901855</v>
      </c>
      <c r="K756" s="2">
        <v>1208418.2</v>
      </c>
      <c r="L756" s="2">
        <v>49953.03125</v>
      </c>
      <c r="M756" s="2">
        <v>4.3120012283325195</v>
      </c>
      <c r="N756" s="2">
        <v>267638</v>
      </c>
      <c r="O756" s="2">
        <v>0</v>
      </c>
      <c r="P756" s="2">
        <v>0</v>
      </c>
      <c r="T756" s="2">
        <v>10375827</v>
      </c>
      <c r="U756" s="2">
        <v>407089</v>
      </c>
      <c r="V756" s="2">
        <v>4.0836563110351563</v>
      </c>
      <c r="X756" s="2">
        <v>70.749801635742188</v>
      </c>
      <c r="Z756" s="2">
        <v>38.692325592041016</v>
      </c>
      <c r="AA756" s="2">
        <v>26816241</v>
      </c>
      <c r="AB756" s="2">
        <v>14665521</v>
      </c>
    </row>
    <row r="757" spans="1:28" x14ac:dyDescent="0.25">
      <c r="A757" s="2">
        <v>126006</v>
      </c>
      <c r="B757" s="2">
        <v>117412003</v>
      </c>
      <c r="C757" s="2" t="s">
        <v>1439</v>
      </c>
      <c r="D757" s="2">
        <v>2024</v>
      </c>
      <c r="E757" s="2" t="s">
        <v>662</v>
      </c>
      <c r="F757" s="2">
        <v>126</v>
      </c>
      <c r="G757" s="2">
        <v>6</v>
      </c>
      <c r="H757" s="2">
        <v>9367239</v>
      </c>
      <c r="I757" s="2">
        <v>467468.40625</v>
      </c>
      <c r="J757" s="2">
        <v>5.252589225769043</v>
      </c>
      <c r="K757" s="2">
        <v>1281175</v>
      </c>
      <c r="L757" s="2">
        <v>72756.796875</v>
      </c>
      <c r="M757" s="2">
        <v>6.0208296775817871</v>
      </c>
      <c r="N757" s="2">
        <v>267638</v>
      </c>
      <c r="O757" s="2">
        <v>0</v>
      </c>
      <c r="P757" s="2">
        <v>0</v>
      </c>
      <c r="T757" s="2">
        <v>10916052</v>
      </c>
      <c r="U757" s="2">
        <v>540225</v>
      </c>
      <c r="V757" s="2">
        <v>5.2065730094909668</v>
      </c>
      <c r="X757" s="2">
        <v>70.20147705078125</v>
      </c>
      <c r="Z757" s="2">
        <v>38.557220458984375</v>
      </c>
      <c r="AA757" s="2">
        <v>28311305</v>
      </c>
      <c r="AB757" s="2">
        <v>15549605</v>
      </c>
    </row>
    <row r="758" spans="1:28" x14ac:dyDescent="0.25">
      <c r="A758" s="2">
        <v>127001</v>
      </c>
      <c r="B758" s="2">
        <v>121392303</v>
      </c>
      <c r="C758" s="2" t="s">
        <v>1440</v>
      </c>
      <c r="D758" s="2">
        <v>2019</v>
      </c>
      <c r="E758" s="2" t="s">
        <v>662</v>
      </c>
      <c r="F758" s="2">
        <v>127</v>
      </c>
      <c r="G758" s="2">
        <v>1</v>
      </c>
      <c r="H758" s="2">
        <v>12129006</v>
      </c>
      <c r="K758" s="2">
        <v>3531819.81</v>
      </c>
      <c r="N758" s="2">
        <v>705924</v>
      </c>
      <c r="T758" s="2">
        <v>16366750</v>
      </c>
      <c r="W758" s="2">
        <v>34543740.580000006</v>
      </c>
      <c r="X758" s="2">
        <v>47.379783630371094</v>
      </c>
      <c r="Y758" s="2">
        <v>148852054.46000001</v>
      </c>
      <c r="Z758" s="2">
        <v>10.99531364440918</v>
      </c>
    </row>
    <row r="759" spans="1:28" x14ac:dyDescent="0.25">
      <c r="A759" s="2">
        <v>127002</v>
      </c>
      <c r="B759" s="2">
        <v>121392303</v>
      </c>
      <c r="C759" s="2" t="s">
        <v>1440</v>
      </c>
      <c r="D759" s="2">
        <v>2020</v>
      </c>
      <c r="E759" s="2" t="s">
        <v>662</v>
      </c>
      <c r="F759" s="2">
        <v>127</v>
      </c>
      <c r="G759" s="2">
        <v>2</v>
      </c>
      <c r="H759" s="2">
        <v>12596257</v>
      </c>
      <c r="I759" s="2">
        <v>467251</v>
      </c>
      <c r="J759" s="2">
        <v>3.8523437976837158</v>
      </c>
      <c r="K759" s="2">
        <v>3707567.34</v>
      </c>
      <c r="L759" s="2">
        <v>175747.53125</v>
      </c>
      <c r="M759" s="2">
        <v>4.9761180877685547</v>
      </c>
      <c r="N759" s="2">
        <v>705924</v>
      </c>
      <c r="O759" s="2">
        <v>0</v>
      </c>
      <c r="P759" s="2">
        <v>0</v>
      </c>
      <c r="T759" s="2">
        <v>17009748</v>
      </c>
      <c r="U759" s="2">
        <v>642998</v>
      </c>
      <c r="V759" s="2">
        <v>3.9286847114562988</v>
      </c>
      <c r="W759" s="2">
        <v>35472019.450000003</v>
      </c>
      <c r="X759" s="2">
        <v>47.952579498291016</v>
      </c>
      <c r="Y759" s="2">
        <v>150253161.67999998</v>
      </c>
      <c r="Z759" s="2">
        <v>11.320725440979004</v>
      </c>
    </row>
    <row r="760" spans="1:28" x14ac:dyDescent="0.25">
      <c r="A760" s="2">
        <v>127003</v>
      </c>
      <c r="B760" s="2">
        <v>121392303</v>
      </c>
      <c r="C760" s="2" t="s">
        <v>1440</v>
      </c>
      <c r="D760" s="2">
        <v>2021</v>
      </c>
      <c r="E760" s="2" t="s">
        <v>662</v>
      </c>
      <c r="F760" s="2">
        <v>127</v>
      </c>
      <c r="G760" s="2">
        <v>3</v>
      </c>
      <c r="H760" s="2">
        <v>12596174</v>
      </c>
      <c r="I760" s="2">
        <v>-83</v>
      </c>
      <c r="J760" s="2">
        <v>-6.5892591373994946E-4</v>
      </c>
      <c r="K760" s="2">
        <v>3709736.67</v>
      </c>
      <c r="L760" s="2">
        <v>2169.330078125</v>
      </c>
      <c r="M760" s="2">
        <v>5.8510873466730118E-2</v>
      </c>
      <c r="N760" s="2">
        <v>705924</v>
      </c>
      <c r="O760" s="2">
        <v>0</v>
      </c>
      <c r="P760" s="2">
        <v>0</v>
      </c>
      <c r="T760" s="2">
        <v>17011836</v>
      </c>
      <c r="U760" s="2">
        <v>2088</v>
      </c>
      <c r="V760" s="2">
        <v>1.2275313958525658E-2</v>
      </c>
      <c r="W760" s="2">
        <v>35437401.069999993</v>
      </c>
      <c r="X760" s="2">
        <v>48.005313873291016</v>
      </c>
      <c r="Y760" s="2">
        <v>154044405.73999998</v>
      </c>
      <c r="Z760" s="2">
        <v>11.043462753295898</v>
      </c>
    </row>
    <row r="761" spans="1:28" x14ac:dyDescent="0.25">
      <c r="A761" s="2">
        <v>127004</v>
      </c>
      <c r="B761" s="2">
        <v>121392303</v>
      </c>
      <c r="C761" s="2" t="s">
        <v>1440</v>
      </c>
      <c r="D761" s="2">
        <v>2022</v>
      </c>
      <c r="E761" s="2" t="s">
        <v>662</v>
      </c>
      <c r="F761" s="2">
        <v>127</v>
      </c>
      <c r="G761" s="2">
        <v>4</v>
      </c>
      <c r="H761" s="2">
        <v>13315525</v>
      </c>
      <c r="I761" s="2">
        <v>719351</v>
      </c>
      <c r="J761" s="2">
        <v>5.7108688354492188</v>
      </c>
      <c r="K761" s="2">
        <v>3943712.62</v>
      </c>
      <c r="L761" s="2">
        <v>233975.953125</v>
      </c>
      <c r="M761" s="2">
        <v>6.3070769309997559</v>
      </c>
      <c r="N761" s="2">
        <v>705924</v>
      </c>
      <c r="O761" s="2">
        <v>0</v>
      </c>
      <c r="P761" s="2">
        <v>0</v>
      </c>
      <c r="T761" s="2">
        <v>17965162</v>
      </c>
      <c r="U761" s="2">
        <v>953326</v>
      </c>
      <c r="V761" s="2">
        <v>5.6038985252380371</v>
      </c>
      <c r="W761" s="2">
        <v>35999463.299999997</v>
      </c>
      <c r="X761" s="2">
        <v>49.903972625732422</v>
      </c>
      <c r="Y761" s="2">
        <v>170427678.52000001</v>
      </c>
      <c r="Z761" s="2">
        <v>10.541223526000977</v>
      </c>
    </row>
    <row r="762" spans="1:28" x14ac:dyDescent="0.25">
      <c r="A762" s="2">
        <v>127005</v>
      </c>
      <c r="B762" s="2">
        <v>121392303</v>
      </c>
      <c r="C762" s="2" t="s">
        <v>1440</v>
      </c>
      <c r="D762" s="2">
        <v>2023</v>
      </c>
      <c r="E762" s="2" t="s">
        <v>662</v>
      </c>
      <c r="F762" s="2">
        <v>127</v>
      </c>
      <c r="G762" s="2">
        <v>5</v>
      </c>
      <c r="H762" s="2">
        <v>15386018.66</v>
      </c>
      <c r="I762" s="2">
        <v>2070493.625</v>
      </c>
      <c r="J762" s="2">
        <v>15.549470901489258</v>
      </c>
      <c r="K762" s="2">
        <v>4184036.04</v>
      </c>
      <c r="L762" s="2">
        <v>240323.421875</v>
      </c>
      <c r="M762" s="2">
        <v>6.0938372611999512</v>
      </c>
      <c r="N762" s="2">
        <v>705924</v>
      </c>
      <c r="O762" s="2">
        <v>0</v>
      </c>
      <c r="P762" s="2">
        <v>0</v>
      </c>
      <c r="T762" s="2">
        <v>20275980</v>
      </c>
      <c r="U762" s="2">
        <v>2310818</v>
      </c>
      <c r="V762" s="2">
        <v>12.862772941589355</v>
      </c>
      <c r="X762" s="2">
        <v>51.308132171630859</v>
      </c>
      <c r="Z762" s="2">
        <v>12.231740951538086</v>
      </c>
      <c r="AA762" s="2">
        <v>165765278</v>
      </c>
      <c r="AB762" s="2">
        <v>39518063</v>
      </c>
    </row>
    <row r="763" spans="1:28" x14ac:dyDescent="0.25">
      <c r="A763" s="2">
        <v>127006</v>
      </c>
      <c r="B763" s="2">
        <v>121392303</v>
      </c>
      <c r="C763" s="2" t="s">
        <v>1440</v>
      </c>
      <c r="D763" s="2">
        <v>2024</v>
      </c>
      <c r="E763" s="2" t="s">
        <v>662</v>
      </c>
      <c r="F763" s="2">
        <v>127</v>
      </c>
      <c r="G763" s="2">
        <v>6</v>
      </c>
      <c r="H763" s="2">
        <v>16858904</v>
      </c>
      <c r="I763" s="2">
        <v>1472885.375</v>
      </c>
      <c r="J763" s="2">
        <v>9.5728816986083984</v>
      </c>
      <c r="K763" s="2">
        <v>4431456</v>
      </c>
      <c r="L763" s="2">
        <v>247419.953125</v>
      </c>
      <c r="M763" s="2">
        <v>5.9134278297424316</v>
      </c>
      <c r="N763" s="2">
        <v>705924</v>
      </c>
      <c r="O763" s="2">
        <v>0</v>
      </c>
      <c r="P763" s="2">
        <v>0</v>
      </c>
      <c r="T763" s="2">
        <v>21996284</v>
      </c>
      <c r="U763" s="2">
        <v>1720304</v>
      </c>
      <c r="V763" s="2">
        <v>8.4844427108764648</v>
      </c>
      <c r="X763" s="2">
        <v>50.094776153564453</v>
      </c>
      <c r="Z763" s="2">
        <v>12.434269905090332</v>
      </c>
      <c r="AA763" s="2">
        <v>176900485</v>
      </c>
      <c r="AB763" s="2">
        <v>43909338</v>
      </c>
    </row>
    <row r="764" spans="1:28" x14ac:dyDescent="0.25">
      <c r="A764" s="2">
        <v>128001</v>
      </c>
      <c r="B764" s="2">
        <v>115212503</v>
      </c>
      <c r="C764" s="2" t="s">
        <v>1441</v>
      </c>
      <c r="D764" s="2">
        <v>2019</v>
      </c>
      <c r="E764" s="2" t="s">
        <v>662</v>
      </c>
      <c r="F764" s="2">
        <v>128</v>
      </c>
      <c r="G764" s="2">
        <v>1</v>
      </c>
      <c r="H764" s="2">
        <v>6244972.5</v>
      </c>
      <c r="K764" s="2">
        <v>1379377.96</v>
      </c>
      <c r="N764" s="2">
        <v>327237</v>
      </c>
      <c r="T764" s="2">
        <v>7951587.5</v>
      </c>
      <c r="W764" s="2">
        <v>12579676.740000002</v>
      </c>
      <c r="X764" s="2">
        <v>63.209793090820313</v>
      </c>
      <c r="Y764" s="2">
        <v>42727642.68</v>
      </c>
      <c r="Z764" s="2">
        <v>18.60993766784668</v>
      </c>
    </row>
    <row r="765" spans="1:28" x14ac:dyDescent="0.25">
      <c r="A765" s="2">
        <v>128002</v>
      </c>
      <c r="B765" s="2">
        <v>115212503</v>
      </c>
      <c r="C765" s="2" t="s">
        <v>1441</v>
      </c>
      <c r="D765" s="2">
        <v>2020</v>
      </c>
      <c r="E765" s="2" t="s">
        <v>662</v>
      </c>
      <c r="F765" s="2">
        <v>128</v>
      </c>
      <c r="G765" s="2">
        <v>2</v>
      </c>
      <c r="H765" s="2">
        <v>6367955</v>
      </c>
      <c r="I765" s="2">
        <v>122982.5</v>
      </c>
      <c r="J765" s="2">
        <v>1.969304084777832</v>
      </c>
      <c r="K765" s="2">
        <v>1442459.61</v>
      </c>
      <c r="L765" s="2">
        <v>63081.6484375</v>
      </c>
      <c r="M765" s="2">
        <v>4.5731954574584961</v>
      </c>
      <c r="N765" s="2">
        <v>327237</v>
      </c>
      <c r="O765" s="2">
        <v>0</v>
      </c>
      <c r="P765" s="2">
        <v>0</v>
      </c>
      <c r="T765" s="2">
        <v>8137651.5</v>
      </c>
      <c r="U765" s="2">
        <v>186064</v>
      </c>
      <c r="V765" s="2">
        <v>2.3399603366851807</v>
      </c>
      <c r="W765" s="2">
        <v>12746701.790000001</v>
      </c>
      <c r="X765" s="2">
        <v>63.841232299804688</v>
      </c>
      <c r="Y765" s="2">
        <v>42611414.369999997</v>
      </c>
      <c r="Z765" s="2">
        <v>19.09735107421875</v>
      </c>
    </row>
    <row r="766" spans="1:28" x14ac:dyDescent="0.25">
      <c r="A766" s="2">
        <v>128003</v>
      </c>
      <c r="B766" s="2">
        <v>115212503</v>
      </c>
      <c r="C766" s="2" t="s">
        <v>1441</v>
      </c>
      <c r="D766" s="2">
        <v>2021</v>
      </c>
      <c r="E766" s="2" t="s">
        <v>662</v>
      </c>
      <c r="F766" s="2">
        <v>128</v>
      </c>
      <c r="G766" s="2">
        <v>3</v>
      </c>
      <c r="H766" s="2">
        <v>6367948.5</v>
      </c>
      <c r="I766" s="2">
        <v>-6.5</v>
      </c>
      <c r="J766" s="2">
        <v>-1.0207358718616888E-4</v>
      </c>
      <c r="K766" s="2">
        <v>1442406.57</v>
      </c>
      <c r="L766" s="2">
        <v>-53.040000915527344</v>
      </c>
      <c r="M766" s="2">
        <v>-3.677052678540349E-3</v>
      </c>
      <c r="N766" s="2">
        <v>327237</v>
      </c>
      <c r="O766" s="2">
        <v>0</v>
      </c>
      <c r="P766" s="2">
        <v>0</v>
      </c>
      <c r="T766" s="2">
        <v>8137592</v>
      </c>
      <c r="U766" s="2">
        <v>-59.5</v>
      </c>
      <c r="V766" s="2">
        <v>-7.3116918792948127E-4</v>
      </c>
      <c r="W766" s="2">
        <v>12797429.27</v>
      </c>
      <c r="X766" s="2">
        <v>63.58770751953125</v>
      </c>
      <c r="Y766" s="2">
        <v>44467784.219999999</v>
      </c>
      <c r="Z766" s="2">
        <v>18.299972534179688</v>
      </c>
    </row>
    <row r="767" spans="1:28" x14ac:dyDescent="0.25">
      <c r="A767" s="2">
        <v>128004</v>
      </c>
      <c r="B767" s="2">
        <v>115212503</v>
      </c>
      <c r="C767" s="2" t="s">
        <v>1441</v>
      </c>
      <c r="D767" s="2">
        <v>2022</v>
      </c>
      <c r="E767" s="2" t="s">
        <v>662</v>
      </c>
      <c r="F767" s="2">
        <v>128</v>
      </c>
      <c r="G767" s="2">
        <v>4</v>
      </c>
      <c r="H767" s="2">
        <v>6666860</v>
      </c>
      <c r="I767" s="2">
        <v>298911.5</v>
      </c>
      <c r="J767" s="2">
        <v>4.6939997673034668</v>
      </c>
      <c r="K767" s="2">
        <v>1548784.58</v>
      </c>
      <c r="L767" s="2">
        <v>106378.0078125</v>
      </c>
      <c r="M767" s="2">
        <v>7.3750362396240234</v>
      </c>
      <c r="N767" s="2">
        <v>327237</v>
      </c>
      <c r="O767" s="2">
        <v>0</v>
      </c>
      <c r="P767" s="2">
        <v>0</v>
      </c>
      <c r="T767" s="2">
        <v>8542882</v>
      </c>
      <c r="U767" s="2">
        <v>405290</v>
      </c>
      <c r="V767" s="2">
        <v>4.9804658889770508</v>
      </c>
      <c r="W767" s="2">
        <v>13432741.570000004</v>
      </c>
      <c r="X767" s="2">
        <v>63.597457885742188</v>
      </c>
      <c r="Y767" s="2">
        <v>47723314.500000007</v>
      </c>
      <c r="Z767" s="2">
        <v>17.900856018066406</v>
      </c>
    </row>
    <row r="768" spans="1:28" x14ac:dyDescent="0.25">
      <c r="A768" s="2">
        <v>128005</v>
      </c>
      <c r="B768" s="2">
        <v>115212503</v>
      </c>
      <c r="C768" s="2" t="s">
        <v>1441</v>
      </c>
      <c r="D768" s="2">
        <v>2023</v>
      </c>
      <c r="E768" s="2" t="s">
        <v>662</v>
      </c>
      <c r="F768" s="2">
        <v>128</v>
      </c>
      <c r="G768" s="2">
        <v>5</v>
      </c>
      <c r="H768" s="2">
        <v>7743957.6600000001</v>
      </c>
      <c r="I768" s="2">
        <v>1077097.625</v>
      </c>
      <c r="J768" s="2">
        <v>16.155996322631836</v>
      </c>
      <c r="K768" s="2">
        <v>1669051.38</v>
      </c>
      <c r="L768" s="2">
        <v>120266.796875</v>
      </c>
      <c r="M768" s="2">
        <v>7.7652373313903809</v>
      </c>
      <c r="N768" s="2">
        <v>327237</v>
      </c>
      <c r="O768" s="2">
        <v>0</v>
      </c>
      <c r="P768" s="2">
        <v>0</v>
      </c>
      <c r="T768" s="2">
        <v>9740246</v>
      </c>
      <c r="U768" s="2">
        <v>1197364</v>
      </c>
      <c r="V768" s="2">
        <v>14.015925407409668</v>
      </c>
      <c r="X768" s="2">
        <v>71.041748046875</v>
      </c>
      <c r="Z768" s="2">
        <v>20.269153594970703</v>
      </c>
      <c r="AA768" s="2">
        <v>48054526</v>
      </c>
      <c r="AB768" s="2">
        <v>13710594</v>
      </c>
    </row>
    <row r="769" spans="1:28" x14ac:dyDescent="0.25">
      <c r="A769" s="2">
        <v>128006</v>
      </c>
      <c r="B769" s="2">
        <v>115212503</v>
      </c>
      <c r="C769" s="2" t="s">
        <v>1441</v>
      </c>
      <c r="D769" s="2">
        <v>2024</v>
      </c>
      <c r="E769" s="2" t="s">
        <v>662</v>
      </c>
      <c r="F769" s="2">
        <v>128</v>
      </c>
      <c r="G769" s="2">
        <v>6</v>
      </c>
      <c r="H769" s="2">
        <v>8334466</v>
      </c>
      <c r="I769" s="2">
        <v>590508.3125</v>
      </c>
      <c r="J769" s="2">
        <v>7.6254076957702637</v>
      </c>
      <c r="K769" s="2">
        <v>1778636</v>
      </c>
      <c r="L769" s="2">
        <v>109584.6171875</v>
      </c>
      <c r="M769" s="2">
        <v>6.5656828880310059</v>
      </c>
      <c r="N769" s="2">
        <v>327237</v>
      </c>
      <c r="O769" s="2">
        <v>0</v>
      </c>
      <c r="P769" s="2">
        <v>0</v>
      </c>
      <c r="T769" s="2">
        <v>10440339</v>
      </c>
      <c r="U769" s="2">
        <v>700093</v>
      </c>
      <c r="V769" s="2">
        <v>7.1876316070556641</v>
      </c>
      <c r="X769" s="2">
        <v>74.160713195800781</v>
      </c>
      <c r="Z769" s="2">
        <v>21.527332305908203</v>
      </c>
      <c r="AA769" s="2">
        <v>48498064</v>
      </c>
      <c r="AB769" s="2">
        <v>14077991</v>
      </c>
    </row>
    <row r="770" spans="1:28" x14ac:dyDescent="0.25">
      <c r="A770" s="2">
        <v>129001</v>
      </c>
      <c r="B770" s="2">
        <v>120452003</v>
      </c>
      <c r="C770" s="2" t="s">
        <v>1442</v>
      </c>
      <c r="D770" s="2">
        <v>2019</v>
      </c>
      <c r="E770" s="2" t="s">
        <v>662</v>
      </c>
      <c r="F770" s="2">
        <v>129</v>
      </c>
      <c r="G770" s="2">
        <v>1</v>
      </c>
      <c r="H770" s="2">
        <v>16445428</v>
      </c>
      <c r="K770" s="2">
        <v>4255794.6500000004</v>
      </c>
      <c r="N770" s="2">
        <v>1248758</v>
      </c>
      <c r="T770" s="2">
        <v>21949980</v>
      </c>
      <c r="W770" s="2">
        <v>46836046.590000004</v>
      </c>
      <c r="X770" s="2">
        <v>46.865570068359375</v>
      </c>
      <c r="Y770" s="2">
        <v>161717118.97</v>
      </c>
      <c r="Z770" s="2">
        <v>13.573071479797363</v>
      </c>
    </row>
    <row r="771" spans="1:28" x14ac:dyDescent="0.25">
      <c r="A771" s="2">
        <v>129002</v>
      </c>
      <c r="B771" s="2">
        <v>120452003</v>
      </c>
      <c r="C771" s="2" t="s">
        <v>1442</v>
      </c>
      <c r="D771" s="2">
        <v>2020</v>
      </c>
      <c r="E771" s="2" t="s">
        <v>662</v>
      </c>
      <c r="F771" s="2">
        <v>129</v>
      </c>
      <c r="G771" s="2">
        <v>2</v>
      </c>
      <c r="H771" s="2">
        <v>16802126</v>
      </c>
      <c r="I771" s="2">
        <v>356698</v>
      </c>
      <c r="J771" s="2">
        <v>2.1689796447753906</v>
      </c>
      <c r="K771" s="2">
        <v>4657727.42</v>
      </c>
      <c r="L771" s="2">
        <v>401932.78125</v>
      </c>
      <c r="M771" s="2">
        <v>9.4443645477294922</v>
      </c>
      <c r="N771" s="2">
        <v>1248758</v>
      </c>
      <c r="O771" s="2">
        <v>0</v>
      </c>
      <c r="P771" s="2">
        <v>0</v>
      </c>
      <c r="T771" s="2">
        <v>22708612</v>
      </c>
      <c r="U771" s="2">
        <v>758632</v>
      </c>
      <c r="V771" s="2">
        <v>3.4561853408813477</v>
      </c>
      <c r="W771" s="2">
        <v>50709675.620000005</v>
      </c>
      <c r="X771" s="2">
        <v>44.7816162109375</v>
      </c>
      <c r="Y771" s="2">
        <v>161106084.71000001</v>
      </c>
      <c r="Z771" s="2">
        <v>14.095439910888672</v>
      </c>
    </row>
    <row r="772" spans="1:28" x14ac:dyDescent="0.25">
      <c r="A772" s="2">
        <v>129003</v>
      </c>
      <c r="B772" s="2">
        <v>120452003</v>
      </c>
      <c r="C772" s="2" t="s">
        <v>1442</v>
      </c>
      <c r="D772" s="2">
        <v>2021</v>
      </c>
      <c r="E772" s="2" t="s">
        <v>662</v>
      </c>
      <c r="F772" s="2">
        <v>129</v>
      </c>
      <c r="G772" s="2">
        <v>3</v>
      </c>
      <c r="H772" s="2">
        <v>16802164</v>
      </c>
      <c r="I772" s="2">
        <v>38</v>
      </c>
      <c r="J772" s="2">
        <v>2.2616185015067458E-4</v>
      </c>
      <c r="K772" s="2">
        <v>4657441.57</v>
      </c>
      <c r="L772" s="2">
        <v>-285.85000610351563</v>
      </c>
      <c r="M772" s="2">
        <v>-6.1371130868792534E-3</v>
      </c>
      <c r="N772" s="2">
        <v>1248758</v>
      </c>
      <c r="O772" s="2">
        <v>0</v>
      </c>
      <c r="P772" s="2">
        <v>0</v>
      </c>
      <c r="T772" s="2">
        <v>22708364</v>
      </c>
      <c r="U772" s="2">
        <v>-248</v>
      </c>
      <c r="V772" s="2">
        <v>-1.0920966742560267E-3</v>
      </c>
      <c r="W772" s="2">
        <v>50801723.039999999</v>
      </c>
      <c r="X772" s="2">
        <v>44.699989318847656</v>
      </c>
      <c r="Y772" s="2">
        <v>173724480.72999999</v>
      </c>
      <c r="Z772" s="2">
        <v>13.071481704711914</v>
      </c>
    </row>
    <row r="773" spans="1:28" x14ac:dyDescent="0.25">
      <c r="A773" s="2">
        <v>129004</v>
      </c>
      <c r="B773" s="2">
        <v>120452003</v>
      </c>
      <c r="C773" s="2" t="s">
        <v>1442</v>
      </c>
      <c r="D773" s="2">
        <v>2022</v>
      </c>
      <c r="E773" s="2" t="s">
        <v>662</v>
      </c>
      <c r="F773" s="2">
        <v>129</v>
      </c>
      <c r="G773" s="2">
        <v>4</v>
      </c>
      <c r="H773" s="2">
        <v>18273860</v>
      </c>
      <c r="I773" s="2">
        <v>1471696</v>
      </c>
      <c r="J773" s="2">
        <v>8.758967399597168</v>
      </c>
      <c r="K773" s="2">
        <v>5039464.04</v>
      </c>
      <c r="L773" s="2">
        <v>382022.46875</v>
      </c>
      <c r="M773" s="2">
        <v>8.2024106979370117</v>
      </c>
      <c r="N773" s="2">
        <v>1248758</v>
      </c>
      <c r="O773" s="2">
        <v>0</v>
      </c>
      <c r="P773" s="2">
        <v>0</v>
      </c>
      <c r="T773" s="2">
        <v>24562082</v>
      </c>
      <c r="U773" s="2">
        <v>1853718</v>
      </c>
      <c r="V773" s="2">
        <v>8.1631507873535156</v>
      </c>
      <c r="W773" s="2">
        <v>50830797.68</v>
      </c>
      <c r="X773" s="2">
        <v>48.321258544921875</v>
      </c>
      <c r="Y773" s="2">
        <v>173263426.71000001</v>
      </c>
      <c r="Z773" s="2">
        <v>14.176149368286133</v>
      </c>
    </row>
    <row r="774" spans="1:28" x14ac:dyDescent="0.25">
      <c r="A774" s="2">
        <v>129005</v>
      </c>
      <c r="B774" s="2">
        <v>120452003</v>
      </c>
      <c r="C774" s="2" t="s">
        <v>1442</v>
      </c>
      <c r="D774" s="2">
        <v>2023</v>
      </c>
      <c r="E774" s="2" t="s">
        <v>662</v>
      </c>
      <c r="F774" s="2">
        <v>129</v>
      </c>
      <c r="G774" s="2">
        <v>5</v>
      </c>
      <c r="H774" s="2">
        <v>21286643.550000001</v>
      </c>
      <c r="I774" s="2">
        <v>3012783.5</v>
      </c>
      <c r="J774" s="2">
        <v>16.486848831176758</v>
      </c>
      <c r="K774" s="2">
        <v>5668114.6100000003</v>
      </c>
      <c r="L774" s="2">
        <v>628650.5625</v>
      </c>
      <c r="M774" s="2">
        <v>12.474552154541016</v>
      </c>
      <c r="N774" s="2">
        <v>1248758</v>
      </c>
      <c r="O774" s="2">
        <v>0</v>
      </c>
      <c r="P774" s="2">
        <v>0</v>
      </c>
      <c r="T774" s="2">
        <v>28203516</v>
      </c>
      <c r="U774" s="2">
        <v>3641434</v>
      </c>
      <c r="V774" s="2">
        <v>14.82542896270752</v>
      </c>
      <c r="X774" s="2">
        <v>50.778087615966797</v>
      </c>
      <c r="Z774" s="2">
        <v>15.712213516235352</v>
      </c>
      <c r="AA774" s="2">
        <v>179500593</v>
      </c>
      <c r="AB774" s="2">
        <v>55542691</v>
      </c>
    </row>
    <row r="775" spans="1:28" x14ac:dyDescent="0.25">
      <c r="A775" s="2">
        <v>129006</v>
      </c>
      <c r="B775" s="2">
        <v>120452003</v>
      </c>
      <c r="C775" s="2" t="s">
        <v>1442</v>
      </c>
      <c r="D775" s="2">
        <v>2024</v>
      </c>
      <c r="E775" s="2" t="s">
        <v>662</v>
      </c>
      <c r="F775" s="2">
        <v>129</v>
      </c>
      <c r="G775" s="2">
        <v>6</v>
      </c>
      <c r="H775" s="2">
        <v>24097452</v>
      </c>
      <c r="I775" s="2">
        <v>2810808.5</v>
      </c>
      <c r="J775" s="2">
        <v>13.204564094543457</v>
      </c>
      <c r="K775" s="2">
        <v>6073826</v>
      </c>
      <c r="L775" s="2">
        <v>405711.375</v>
      </c>
      <c r="M775" s="2">
        <v>7.1577839851379395</v>
      </c>
      <c r="N775" s="2">
        <v>1248758</v>
      </c>
      <c r="O775" s="2">
        <v>0</v>
      </c>
      <c r="P775" s="2">
        <v>0</v>
      </c>
      <c r="T775" s="2">
        <v>31420036</v>
      </c>
      <c r="U775" s="2">
        <v>3216520</v>
      </c>
      <c r="V775" s="2">
        <v>11.404677391052246</v>
      </c>
      <c r="X775" s="2">
        <v>51.911399841308594</v>
      </c>
      <c r="Z775" s="2">
        <v>17.525150299072266</v>
      </c>
      <c r="AA775" s="2">
        <v>179285398</v>
      </c>
      <c r="AB775" s="2">
        <v>60526274</v>
      </c>
    </row>
    <row r="776" spans="1:28" x14ac:dyDescent="0.25">
      <c r="A776" s="2">
        <v>130001</v>
      </c>
      <c r="B776" s="2">
        <v>113362303</v>
      </c>
      <c r="C776" s="2" t="s">
        <v>1443</v>
      </c>
      <c r="D776" s="2">
        <v>2019</v>
      </c>
      <c r="E776" s="2" t="s">
        <v>662</v>
      </c>
      <c r="F776" s="2">
        <v>130</v>
      </c>
      <c r="G776" s="2">
        <v>1</v>
      </c>
      <c r="H776" s="2">
        <v>4574626</v>
      </c>
      <c r="K776" s="2">
        <v>1672895.3</v>
      </c>
      <c r="N776" s="2">
        <v>247418</v>
      </c>
      <c r="Q776" s="2">
        <v>65280.4</v>
      </c>
      <c r="T776" s="2">
        <v>6560220</v>
      </c>
      <c r="W776" s="2">
        <v>14155754.289999999</v>
      </c>
      <c r="X776" s="2">
        <v>46.343132019042969</v>
      </c>
      <c r="Y776" s="2">
        <v>58539115.039999999</v>
      </c>
      <c r="Z776" s="2">
        <v>11.206558227539063</v>
      </c>
    </row>
    <row r="777" spans="1:28" x14ac:dyDescent="0.25">
      <c r="A777" s="2">
        <v>130002</v>
      </c>
      <c r="B777" s="2">
        <v>113362303</v>
      </c>
      <c r="C777" s="2" t="s">
        <v>1443</v>
      </c>
      <c r="D777" s="2">
        <v>2020</v>
      </c>
      <c r="E777" s="2" t="s">
        <v>662</v>
      </c>
      <c r="F777" s="2">
        <v>130</v>
      </c>
      <c r="G777" s="2">
        <v>2</v>
      </c>
      <c r="H777" s="2">
        <v>4737293.5</v>
      </c>
      <c r="I777" s="2">
        <v>162667.5</v>
      </c>
      <c r="J777" s="2">
        <v>3.5558645725250244</v>
      </c>
      <c r="K777" s="2">
        <v>1687496.43</v>
      </c>
      <c r="L777" s="2">
        <v>14601.1298828125</v>
      </c>
      <c r="M777" s="2">
        <v>0.87280595302581787</v>
      </c>
      <c r="N777" s="2">
        <v>247418</v>
      </c>
      <c r="O777" s="2">
        <v>0</v>
      </c>
      <c r="P777" s="2">
        <v>0</v>
      </c>
      <c r="Q777" s="2">
        <v>95225.61</v>
      </c>
      <c r="R777" s="2">
        <v>29945.2109375</v>
      </c>
      <c r="S777" s="2">
        <v>45.871669769287109</v>
      </c>
      <c r="T777" s="2">
        <v>6767433.5</v>
      </c>
      <c r="U777" s="2">
        <v>207213.5</v>
      </c>
      <c r="V777" s="2">
        <v>3.1586363315582275</v>
      </c>
      <c r="W777" s="2">
        <v>14527293.629999999</v>
      </c>
      <c r="X777" s="2">
        <v>46.584270477294922</v>
      </c>
      <c r="Y777" s="2">
        <v>59445299.669999994</v>
      </c>
      <c r="Z777" s="2">
        <v>11.384304046630859</v>
      </c>
    </row>
    <row r="778" spans="1:28" x14ac:dyDescent="0.25">
      <c r="A778" s="2">
        <v>130003</v>
      </c>
      <c r="B778" s="2">
        <v>113362303</v>
      </c>
      <c r="C778" s="2" t="s">
        <v>1443</v>
      </c>
      <c r="D778" s="2">
        <v>2021</v>
      </c>
      <c r="E778" s="2" t="s">
        <v>662</v>
      </c>
      <c r="F778" s="2">
        <v>130</v>
      </c>
      <c r="G778" s="2">
        <v>3</v>
      </c>
      <c r="H778" s="2">
        <v>4737282.5</v>
      </c>
      <c r="I778" s="2">
        <v>-11</v>
      </c>
      <c r="J778" s="2">
        <v>-2.3220009461510926E-4</v>
      </c>
      <c r="K778" s="2">
        <v>1687479.46</v>
      </c>
      <c r="L778" s="2">
        <v>-16.969999313354492</v>
      </c>
      <c r="M778" s="2">
        <v>-1.0056317551061511E-3</v>
      </c>
      <c r="N778" s="2">
        <v>247418</v>
      </c>
      <c r="O778" s="2">
        <v>0</v>
      </c>
      <c r="P778" s="2">
        <v>0</v>
      </c>
      <c r="Q778" s="2">
        <v>49976</v>
      </c>
      <c r="R778" s="2">
        <v>-45249.609375</v>
      </c>
      <c r="S778" s="2">
        <v>-47.518318176269531</v>
      </c>
      <c r="T778" s="2">
        <v>6722156</v>
      </c>
      <c r="U778" s="2">
        <v>-45277.5</v>
      </c>
      <c r="V778" s="2">
        <v>-0.66904979944229126</v>
      </c>
      <c r="W778" s="2">
        <v>14605905.91</v>
      </c>
      <c r="X778" s="2">
        <v>46.023548126220703</v>
      </c>
      <c r="Y778" s="2">
        <v>62559308.479999997</v>
      </c>
      <c r="Z778" s="2">
        <v>10.74525260925293</v>
      </c>
    </row>
    <row r="779" spans="1:28" x14ac:dyDescent="0.25">
      <c r="A779" s="2">
        <v>130004</v>
      </c>
      <c r="B779" s="2">
        <v>113362303</v>
      </c>
      <c r="C779" s="2" t="s">
        <v>1443</v>
      </c>
      <c r="D779" s="2">
        <v>2022</v>
      </c>
      <c r="E779" s="2" t="s">
        <v>662</v>
      </c>
      <c r="F779" s="2">
        <v>130</v>
      </c>
      <c r="G779" s="2">
        <v>4</v>
      </c>
      <c r="H779" s="2">
        <v>4996584.5</v>
      </c>
      <c r="I779" s="2">
        <v>259302</v>
      </c>
      <c r="J779" s="2">
        <v>5.4736442565917969</v>
      </c>
      <c r="K779" s="2">
        <v>1721444.66</v>
      </c>
      <c r="L779" s="2">
        <v>33965.19921875</v>
      </c>
      <c r="M779" s="2">
        <v>2.0127770900726318</v>
      </c>
      <c r="N779" s="2">
        <v>247418</v>
      </c>
      <c r="O779" s="2">
        <v>0</v>
      </c>
      <c r="P779" s="2">
        <v>0</v>
      </c>
      <c r="Q779" s="2">
        <v>50761</v>
      </c>
      <c r="R779" s="2">
        <v>785</v>
      </c>
      <c r="S779" s="2">
        <v>1.5707539319992065</v>
      </c>
      <c r="T779" s="2">
        <v>7016208</v>
      </c>
      <c r="U779" s="2">
        <v>294052</v>
      </c>
      <c r="V779" s="2">
        <v>4.3743705749511719</v>
      </c>
      <c r="W779" s="2">
        <v>14442988.369999999</v>
      </c>
      <c r="X779" s="2">
        <v>48.578643798828125</v>
      </c>
      <c r="Y779" s="2">
        <v>65290529.339999996</v>
      </c>
      <c r="Z779" s="2">
        <v>10.746134757995605</v>
      </c>
    </row>
    <row r="780" spans="1:28" x14ac:dyDescent="0.25">
      <c r="A780" s="2">
        <v>130005</v>
      </c>
      <c r="B780" s="2">
        <v>113362303</v>
      </c>
      <c r="C780" s="2" t="s">
        <v>1443</v>
      </c>
      <c r="D780" s="2">
        <v>2023</v>
      </c>
      <c r="E780" s="2" t="s">
        <v>662</v>
      </c>
      <c r="F780" s="2">
        <v>130</v>
      </c>
      <c r="G780" s="2">
        <v>5</v>
      </c>
      <c r="H780" s="2">
        <v>5418109.7999999998</v>
      </c>
      <c r="I780" s="2">
        <v>421525.3125</v>
      </c>
      <c r="J780" s="2">
        <v>8.4362688064575195</v>
      </c>
      <c r="K780" s="2">
        <v>1749282.39</v>
      </c>
      <c r="L780" s="2">
        <v>27837.73046875</v>
      </c>
      <c r="M780" s="2">
        <v>1.6171144247055054</v>
      </c>
      <c r="N780" s="2">
        <v>247418</v>
      </c>
      <c r="O780" s="2">
        <v>0</v>
      </c>
      <c r="P780" s="2">
        <v>0</v>
      </c>
      <c r="Q780" s="2">
        <v>55353</v>
      </c>
      <c r="R780" s="2">
        <v>4592</v>
      </c>
      <c r="S780" s="2">
        <v>9.0463151931762695</v>
      </c>
      <c r="T780" s="2">
        <v>7470163.5</v>
      </c>
      <c r="U780" s="2">
        <v>453955.5</v>
      </c>
      <c r="V780" s="2">
        <v>6.470097541809082</v>
      </c>
      <c r="X780" s="2">
        <v>51.314548492431641</v>
      </c>
      <c r="Z780" s="2">
        <v>11.73121166229248</v>
      </c>
      <c r="AA780" s="2">
        <v>63677683</v>
      </c>
      <c r="AB780" s="2">
        <v>14557594</v>
      </c>
    </row>
    <row r="781" spans="1:28" x14ac:dyDescent="0.25">
      <c r="A781" s="2">
        <v>130006</v>
      </c>
      <c r="B781" s="2">
        <v>113362303</v>
      </c>
      <c r="C781" s="2" t="s">
        <v>1443</v>
      </c>
      <c r="D781" s="2">
        <v>2024</v>
      </c>
      <c r="E781" s="2" t="s">
        <v>662</v>
      </c>
      <c r="F781" s="2">
        <v>130</v>
      </c>
      <c r="G781" s="2">
        <v>6</v>
      </c>
      <c r="H781" s="2">
        <v>5916834</v>
      </c>
      <c r="I781" s="2">
        <v>498724.1875</v>
      </c>
      <c r="J781" s="2">
        <v>9.2047634124755859</v>
      </c>
      <c r="K781" s="2">
        <v>1792811</v>
      </c>
      <c r="L781" s="2">
        <v>43528.609375</v>
      </c>
      <c r="M781" s="2">
        <v>2.4883694648742676</v>
      </c>
      <c r="N781" s="2">
        <v>247418</v>
      </c>
      <c r="O781" s="2">
        <v>0</v>
      </c>
      <c r="P781" s="2">
        <v>0</v>
      </c>
      <c r="Q781" s="2">
        <v>53003</v>
      </c>
      <c r="R781" s="2">
        <v>-2350</v>
      </c>
      <c r="S781" s="2">
        <v>-4.2454791069030762</v>
      </c>
      <c r="T781" s="2">
        <v>8010066</v>
      </c>
      <c r="U781" s="2">
        <v>539902.5</v>
      </c>
      <c r="V781" s="2">
        <v>7.227452278137207</v>
      </c>
      <c r="X781" s="2">
        <v>52.405014038085938</v>
      </c>
      <c r="Z781" s="2">
        <v>12.064350128173828</v>
      </c>
      <c r="AA781" s="2">
        <v>66394510</v>
      </c>
      <c r="AB781" s="2">
        <v>15284923</v>
      </c>
    </row>
    <row r="782" spans="1:28" x14ac:dyDescent="0.25">
      <c r="A782" s="2">
        <v>131001</v>
      </c>
      <c r="B782" s="2">
        <v>113382303</v>
      </c>
      <c r="C782" s="2" t="s">
        <v>1444</v>
      </c>
      <c r="D782" s="2">
        <v>2019</v>
      </c>
      <c r="E782" s="2" t="s">
        <v>662</v>
      </c>
      <c r="F782" s="2">
        <v>131</v>
      </c>
      <c r="G782" s="2">
        <v>1</v>
      </c>
      <c r="H782" s="2">
        <v>5112937</v>
      </c>
      <c r="K782" s="2">
        <v>1173301.05</v>
      </c>
      <c r="N782" s="2">
        <v>258521</v>
      </c>
      <c r="Q782" s="2">
        <v>25884.799999999999</v>
      </c>
      <c r="T782" s="2">
        <v>6570644</v>
      </c>
      <c r="W782" s="2">
        <v>12573834.82</v>
      </c>
      <c r="X782" s="2">
        <v>52.256484985351563</v>
      </c>
      <c r="Y782" s="2">
        <v>43418320.799999997</v>
      </c>
      <c r="Z782" s="2">
        <v>15.133344650268555</v>
      </c>
    </row>
    <row r="783" spans="1:28" x14ac:dyDescent="0.25">
      <c r="A783" s="2">
        <v>131002</v>
      </c>
      <c r="B783" s="2">
        <v>113382303</v>
      </c>
      <c r="C783" s="2" t="s">
        <v>1444</v>
      </c>
      <c r="D783" s="2">
        <v>2020</v>
      </c>
      <c r="E783" s="2" t="s">
        <v>662</v>
      </c>
      <c r="F783" s="2">
        <v>131</v>
      </c>
      <c r="G783" s="2">
        <v>2</v>
      </c>
      <c r="H783" s="2">
        <v>5285464.5</v>
      </c>
      <c r="I783" s="2">
        <v>172527.5</v>
      </c>
      <c r="J783" s="2">
        <v>3.3743326663970947</v>
      </c>
      <c r="K783" s="2">
        <v>1225446.51</v>
      </c>
      <c r="L783" s="2">
        <v>52145.4609375</v>
      </c>
      <c r="M783" s="2">
        <v>4.4443378448486328</v>
      </c>
      <c r="N783" s="2">
        <v>258521</v>
      </c>
      <c r="O783" s="2">
        <v>0</v>
      </c>
      <c r="P783" s="2">
        <v>0</v>
      </c>
      <c r="Q783" s="2">
        <v>31058.86</v>
      </c>
      <c r="R783" s="2">
        <v>5174.06005859375</v>
      </c>
      <c r="S783" s="2">
        <v>19.988796234130859</v>
      </c>
      <c r="T783" s="2">
        <v>6800491</v>
      </c>
      <c r="U783" s="2">
        <v>229847</v>
      </c>
      <c r="V783" s="2">
        <v>3.4980893135070801</v>
      </c>
      <c r="W783" s="2">
        <v>13121435.25</v>
      </c>
      <c r="X783" s="2">
        <v>51.827339172363281</v>
      </c>
      <c r="Y783" s="2">
        <v>44353250.380000003</v>
      </c>
      <c r="Z783" s="2">
        <v>15.332565307617188</v>
      </c>
    </row>
    <row r="784" spans="1:28" x14ac:dyDescent="0.25">
      <c r="A784" s="2">
        <v>131003</v>
      </c>
      <c r="B784" s="2">
        <v>113382303</v>
      </c>
      <c r="C784" s="2" t="s">
        <v>1444</v>
      </c>
      <c r="D784" s="2">
        <v>2021</v>
      </c>
      <c r="E784" s="2" t="s">
        <v>662</v>
      </c>
      <c r="F784" s="2">
        <v>131</v>
      </c>
      <c r="G784" s="2">
        <v>3</v>
      </c>
      <c r="H784" s="2">
        <v>5265104.5</v>
      </c>
      <c r="I784" s="2">
        <v>-20360</v>
      </c>
      <c r="J784" s="2">
        <v>-0.38520738482475281</v>
      </c>
      <c r="K784" s="2">
        <v>1234491.6399999999</v>
      </c>
      <c r="L784" s="2">
        <v>9045.1298828125</v>
      </c>
      <c r="M784" s="2">
        <v>0.73810893297195435</v>
      </c>
      <c r="N784" s="2">
        <v>258521</v>
      </c>
      <c r="O784" s="2">
        <v>0</v>
      </c>
      <c r="P784" s="2">
        <v>0</v>
      </c>
      <c r="Q784" s="2">
        <v>82569.8</v>
      </c>
      <c r="R784" s="2">
        <v>51510.94140625</v>
      </c>
      <c r="S784" s="2">
        <v>165.84942626953125</v>
      </c>
      <c r="T784" s="2">
        <v>6840687</v>
      </c>
      <c r="U784" s="2">
        <v>40196</v>
      </c>
      <c r="V784" s="2">
        <v>0.59107494354248047</v>
      </c>
      <c r="W784" s="2">
        <v>13120290.400000002</v>
      </c>
      <c r="X784" s="2">
        <v>52.138229370117188</v>
      </c>
      <c r="Y784" s="2">
        <v>45919580.400000006</v>
      </c>
      <c r="Z784" s="2">
        <v>14.897102355957031</v>
      </c>
    </row>
    <row r="785" spans="1:28" x14ac:dyDescent="0.25">
      <c r="A785" s="2">
        <v>131004</v>
      </c>
      <c r="B785" s="2">
        <v>113382303</v>
      </c>
      <c r="C785" s="2" t="s">
        <v>1444</v>
      </c>
      <c r="D785" s="2">
        <v>2022</v>
      </c>
      <c r="E785" s="2" t="s">
        <v>662</v>
      </c>
      <c r="F785" s="2">
        <v>131</v>
      </c>
      <c r="G785" s="2">
        <v>4</v>
      </c>
      <c r="H785" s="2">
        <v>5490088.5</v>
      </c>
      <c r="I785" s="2">
        <v>224984</v>
      </c>
      <c r="J785" s="2">
        <v>4.2731156349182129</v>
      </c>
      <c r="K785" s="2">
        <v>1328478.8700000001</v>
      </c>
      <c r="L785" s="2">
        <v>93987.2265625</v>
      </c>
      <c r="M785" s="2">
        <v>7.6134357452392578</v>
      </c>
      <c r="N785" s="2">
        <v>258521</v>
      </c>
      <c r="O785" s="2">
        <v>0</v>
      </c>
      <c r="P785" s="2">
        <v>0</v>
      </c>
      <c r="Q785" s="2">
        <v>29455</v>
      </c>
      <c r="R785" s="2">
        <v>-53114.80078125</v>
      </c>
      <c r="S785" s="2">
        <v>-64.3271484375</v>
      </c>
      <c r="T785" s="2">
        <v>7106543.5</v>
      </c>
      <c r="U785" s="2">
        <v>265856.5</v>
      </c>
      <c r="V785" s="2">
        <v>3.8864006996154785</v>
      </c>
      <c r="W785" s="2">
        <v>13702560.34</v>
      </c>
      <c r="X785" s="2">
        <v>51.862888336181641</v>
      </c>
      <c r="Y785" s="2">
        <v>49880110.150000006</v>
      </c>
      <c r="Z785" s="2">
        <v>14.247248649597168</v>
      </c>
    </row>
    <row r="786" spans="1:28" x14ac:dyDescent="0.25">
      <c r="A786" s="2">
        <v>131005</v>
      </c>
      <c r="B786" s="2">
        <v>113382303</v>
      </c>
      <c r="C786" s="2" t="s">
        <v>1444</v>
      </c>
      <c r="D786" s="2">
        <v>2023</v>
      </c>
      <c r="E786" s="2" t="s">
        <v>662</v>
      </c>
      <c r="F786" s="2">
        <v>131</v>
      </c>
      <c r="G786" s="2">
        <v>5</v>
      </c>
      <c r="H786" s="2">
        <v>5842847.8499999996</v>
      </c>
      <c r="I786" s="2">
        <v>352759.34375</v>
      </c>
      <c r="J786" s="2">
        <v>6.4253854751586914</v>
      </c>
      <c r="K786" s="2">
        <v>1448164.73</v>
      </c>
      <c r="L786" s="2">
        <v>119685.859375</v>
      </c>
      <c r="M786" s="2">
        <v>9.0092411041259766</v>
      </c>
      <c r="N786" s="2">
        <v>258521</v>
      </c>
      <c r="O786" s="2">
        <v>0</v>
      </c>
      <c r="P786" s="2">
        <v>0</v>
      </c>
      <c r="Q786" s="2">
        <v>32292</v>
      </c>
      <c r="R786" s="2">
        <v>2837</v>
      </c>
      <c r="S786" s="2">
        <v>9.6316413879394531</v>
      </c>
      <c r="T786" s="2">
        <v>7581825.5</v>
      </c>
      <c r="U786" s="2">
        <v>475282</v>
      </c>
      <c r="V786" s="2">
        <v>6.6879487037658691</v>
      </c>
      <c r="X786" s="2">
        <v>51.194057464599609</v>
      </c>
      <c r="Z786" s="2">
        <v>14.728435516357422</v>
      </c>
      <c r="AA786" s="2">
        <v>51477466</v>
      </c>
      <c r="AB786" s="2">
        <v>14809972</v>
      </c>
    </row>
    <row r="787" spans="1:28" x14ac:dyDescent="0.25">
      <c r="A787" s="2">
        <v>131006</v>
      </c>
      <c r="B787" s="2">
        <v>113382303</v>
      </c>
      <c r="C787" s="2" t="s">
        <v>1444</v>
      </c>
      <c r="D787" s="2">
        <v>2024</v>
      </c>
      <c r="E787" s="2" t="s">
        <v>662</v>
      </c>
      <c r="F787" s="2">
        <v>131</v>
      </c>
      <c r="G787" s="2">
        <v>6</v>
      </c>
      <c r="H787" s="2">
        <v>6168799</v>
      </c>
      <c r="I787" s="2">
        <v>325951.15625</v>
      </c>
      <c r="J787" s="2">
        <v>5.5786347389221191</v>
      </c>
      <c r="K787" s="2">
        <v>1526290</v>
      </c>
      <c r="L787" s="2">
        <v>78125.2734375</v>
      </c>
      <c r="M787" s="2">
        <v>5.394777774810791</v>
      </c>
      <c r="N787" s="2">
        <v>258521</v>
      </c>
      <c r="O787" s="2">
        <v>0</v>
      </c>
      <c r="P787" s="2">
        <v>0</v>
      </c>
      <c r="Q787" s="2">
        <v>52030</v>
      </c>
      <c r="R787" s="2">
        <v>19738</v>
      </c>
      <c r="S787" s="2">
        <v>61.123497009277344</v>
      </c>
      <c r="T787" s="2">
        <v>8005640</v>
      </c>
      <c r="U787" s="2">
        <v>423814.5</v>
      </c>
      <c r="V787" s="2">
        <v>5.589874267578125</v>
      </c>
      <c r="X787" s="2">
        <v>52.173427581787109</v>
      </c>
      <c r="Z787" s="2">
        <v>14.744720458984375</v>
      </c>
      <c r="AA787" s="2">
        <v>54294959</v>
      </c>
      <c r="AB787" s="2">
        <v>15344286</v>
      </c>
    </row>
    <row r="788" spans="1:28" x14ac:dyDescent="0.25">
      <c r="A788" s="2">
        <v>132001</v>
      </c>
      <c r="B788" s="2">
        <v>112672203</v>
      </c>
      <c r="C788" s="2" t="s">
        <v>1445</v>
      </c>
      <c r="D788" s="2">
        <v>2019</v>
      </c>
      <c r="E788" s="2" t="s">
        <v>662</v>
      </c>
      <c r="F788" s="2">
        <v>132</v>
      </c>
      <c r="G788" s="2">
        <v>1</v>
      </c>
      <c r="H788" s="2">
        <v>7810290</v>
      </c>
      <c r="K788" s="2">
        <v>1927757.76</v>
      </c>
      <c r="N788" s="2">
        <v>374675</v>
      </c>
      <c r="T788" s="2">
        <v>10112723</v>
      </c>
      <c r="W788" s="2">
        <v>16637633.970000001</v>
      </c>
      <c r="X788" s="2">
        <v>60.782218933105469</v>
      </c>
      <c r="Y788" s="2">
        <v>47972907.280000001</v>
      </c>
      <c r="Z788" s="2">
        <v>21.080070495605469</v>
      </c>
    </row>
    <row r="789" spans="1:28" x14ac:dyDescent="0.25">
      <c r="A789" s="2">
        <v>132002</v>
      </c>
      <c r="B789" s="2">
        <v>112672203</v>
      </c>
      <c r="C789" s="2" t="s">
        <v>1445</v>
      </c>
      <c r="D789" s="2">
        <v>2020</v>
      </c>
      <c r="E789" s="2" t="s">
        <v>662</v>
      </c>
      <c r="F789" s="2">
        <v>132</v>
      </c>
      <c r="G789" s="2">
        <v>2</v>
      </c>
      <c r="H789" s="2">
        <v>8006732</v>
      </c>
      <c r="I789" s="2">
        <v>196442</v>
      </c>
      <c r="J789" s="2">
        <v>2.5151691436767578</v>
      </c>
      <c r="K789" s="2">
        <v>1994695.58</v>
      </c>
      <c r="L789" s="2">
        <v>66937.8203125</v>
      </c>
      <c r="M789" s="2">
        <v>3.4723148345947266</v>
      </c>
      <c r="N789" s="2">
        <v>374675</v>
      </c>
      <c r="O789" s="2">
        <v>0</v>
      </c>
      <c r="P789" s="2">
        <v>0</v>
      </c>
      <c r="T789" s="2">
        <v>10376103</v>
      </c>
      <c r="U789" s="2">
        <v>263380</v>
      </c>
      <c r="V789" s="2">
        <v>2.6044418811798096</v>
      </c>
      <c r="W789" s="2">
        <v>17112044.879999999</v>
      </c>
      <c r="X789" s="2">
        <v>60.636253356933594</v>
      </c>
      <c r="Y789" s="2">
        <v>49213083.619999997</v>
      </c>
      <c r="Z789" s="2">
        <v>21.084033966064453</v>
      </c>
    </row>
    <row r="790" spans="1:28" x14ac:dyDescent="0.25">
      <c r="A790" s="2">
        <v>132003</v>
      </c>
      <c r="B790" s="2">
        <v>112672203</v>
      </c>
      <c r="C790" s="2" t="s">
        <v>1445</v>
      </c>
      <c r="D790" s="2">
        <v>2021</v>
      </c>
      <c r="E790" s="2" t="s">
        <v>662</v>
      </c>
      <c r="F790" s="2">
        <v>132</v>
      </c>
      <c r="G790" s="2">
        <v>3</v>
      </c>
      <c r="H790" s="2">
        <v>8006723</v>
      </c>
      <c r="I790" s="2">
        <v>-9</v>
      </c>
      <c r="J790" s="2">
        <v>-1.1240541061852127E-4</v>
      </c>
      <c r="K790" s="2">
        <v>1994627.45</v>
      </c>
      <c r="L790" s="2">
        <v>-68.129997253417969</v>
      </c>
      <c r="M790" s="2">
        <v>-3.4155587200075388E-3</v>
      </c>
      <c r="N790" s="2">
        <v>374675</v>
      </c>
      <c r="O790" s="2">
        <v>0</v>
      </c>
      <c r="P790" s="2">
        <v>0</v>
      </c>
      <c r="T790" s="2">
        <v>10376025</v>
      </c>
      <c r="U790" s="2">
        <v>-78</v>
      </c>
      <c r="V790" s="2">
        <v>-7.5172731885686517E-4</v>
      </c>
      <c r="W790" s="2">
        <v>17021709.620000005</v>
      </c>
      <c r="X790" s="2">
        <v>60.957595825195313</v>
      </c>
      <c r="Y790" s="2">
        <v>49924392.900000006</v>
      </c>
      <c r="Z790" s="2">
        <v>20.783477783203125</v>
      </c>
    </row>
    <row r="791" spans="1:28" x14ac:dyDescent="0.25">
      <c r="A791" s="2">
        <v>132004</v>
      </c>
      <c r="B791" s="2">
        <v>112672203</v>
      </c>
      <c r="C791" s="2" t="s">
        <v>1445</v>
      </c>
      <c r="D791" s="2">
        <v>2022</v>
      </c>
      <c r="E791" s="2" t="s">
        <v>662</v>
      </c>
      <c r="F791" s="2">
        <v>132</v>
      </c>
      <c r="G791" s="2">
        <v>4</v>
      </c>
      <c r="H791" s="2">
        <v>8265324.5</v>
      </c>
      <c r="I791" s="2">
        <v>258601.5</v>
      </c>
      <c r="J791" s="2">
        <v>3.229804515838623</v>
      </c>
      <c r="K791" s="2">
        <v>2073641.37</v>
      </c>
      <c r="L791" s="2">
        <v>79013.921875</v>
      </c>
      <c r="M791" s="2">
        <v>3.9613373279571533</v>
      </c>
      <c r="N791" s="2">
        <v>374675</v>
      </c>
      <c r="O791" s="2">
        <v>0</v>
      </c>
      <c r="P791" s="2">
        <v>0</v>
      </c>
      <c r="T791" s="2">
        <v>10713641</v>
      </c>
      <c r="U791" s="2">
        <v>337616</v>
      </c>
      <c r="V791" s="2">
        <v>3.2538087368011475</v>
      </c>
      <c r="W791" s="2">
        <v>17563426.799999997</v>
      </c>
      <c r="X791" s="2">
        <v>60.999717712402344</v>
      </c>
      <c r="Y791" s="2">
        <v>52386549.729999997</v>
      </c>
      <c r="Z791" s="2">
        <v>20.451129913330078</v>
      </c>
    </row>
    <row r="792" spans="1:28" x14ac:dyDescent="0.25">
      <c r="A792" s="2">
        <v>132005</v>
      </c>
      <c r="B792" s="2">
        <v>112672203</v>
      </c>
      <c r="C792" s="2" t="s">
        <v>1445</v>
      </c>
      <c r="D792" s="2">
        <v>2023</v>
      </c>
      <c r="E792" s="2" t="s">
        <v>662</v>
      </c>
      <c r="F792" s="2">
        <v>132</v>
      </c>
      <c r="G792" s="2">
        <v>5</v>
      </c>
      <c r="H792" s="2">
        <v>8872434.5199999996</v>
      </c>
      <c r="I792" s="2">
        <v>607110</v>
      </c>
      <c r="J792" s="2">
        <v>7.3452653884887695</v>
      </c>
      <c r="K792" s="2">
        <v>2214223.73</v>
      </c>
      <c r="L792" s="2">
        <v>140582.359375</v>
      </c>
      <c r="M792" s="2">
        <v>6.7794923782348633</v>
      </c>
      <c r="N792" s="2">
        <v>374675</v>
      </c>
      <c r="O792" s="2">
        <v>0</v>
      </c>
      <c r="P792" s="2">
        <v>0</v>
      </c>
      <c r="T792" s="2">
        <v>11461334</v>
      </c>
      <c r="U792" s="2">
        <v>747693</v>
      </c>
      <c r="V792" s="2">
        <v>6.9788880348205566</v>
      </c>
      <c r="X792" s="2">
        <v>65.654800415039063</v>
      </c>
      <c r="Z792" s="2">
        <v>22.136922836303711</v>
      </c>
      <c r="AA792" s="2">
        <v>51774738</v>
      </c>
      <c r="AB792" s="2">
        <v>17456963</v>
      </c>
    </row>
    <row r="793" spans="1:28" x14ac:dyDescent="0.25">
      <c r="A793" s="2">
        <v>132006</v>
      </c>
      <c r="B793" s="2">
        <v>112672203</v>
      </c>
      <c r="C793" s="2" t="s">
        <v>1445</v>
      </c>
      <c r="D793" s="2">
        <v>2024</v>
      </c>
      <c r="E793" s="2" t="s">
        <v>662</v>
      </c>
      <c r="F793" s="2">
        <v>132</v>
      </c>
      <c r="G793" s="2">
        <v>6</v>
      </c>
      <c r="H793" s="2">
        <v>9180578</v>
      </c>
      <c r="I793" s="2">
        <v>308143.46875</v>
      </c>
      <c r="J793" s="2">
        <v>3.4730432033538818</v>
      </c>
      <c r="K793" s="2">
        <v>2303895</v>
      </c>
      <c r="L793" s="2">
        <v>89671.2734375</v>
      </c>
      <c r="M793" s="2">
        <v>4.0497837066650391</v>
      </c>
      <c r="N793" s="2">
        <v>374675</v>
      </c>
      <c r="O793" s="2">
        <v>0</v>
      </c>
      <c r="P793" s="2">
        <v>0</v>
      </c>
      <c r="T793" s="2">
        <v>11859148</v>
      </c>
      <c r="U793" s="2">
        <v>397814</v>
      </c>
      <c r="V793" s="2">
        <v>3.4709222316741943</v>
      </c>
      <c r="X793" s="2">
        <v>63.920074462890625</v>
      </c>
      <c r="Z793" s="2">
        <v>21.587213516235352</v>
      </c>
      <c r="AA793" s="2">
        <v>54935983</v>
      </c>
      <c r="AB793" s="2">
        <v>18553088</v>
      </c>
    </row>
    <row r="794" spans="1:28" x14ac:dyDescent="0.25">
      <c r="A794" s="2">
        <v>133001</v>
      </c>
      <c r="B794" s="2">
        <v>120483302</v>
      </c>
      <c r="C794" s="2" t="s">
        <v>1446</v>
      </c>
      <c r="D794" s="2">
        <v>2019</v>
      </c>
      <c r="E794" s="2" t="s">
        <v>662</v>
      </c>
      <c r="F794" s="2">
        <v>133</v>
      </c>
      <c r="G794" s="2">
        <v>1</v>
      </c>
      <c r="H794" s="2">
        <v>21251352</v>
      </c>
      <c r="K794" s="2">
        <v>4317025.7699999996</v>
      </c>
      <c r="N794" s="2">
        <v>1289684</v>
      </c>
      <c r="Q794" s="2">
        <v>56877.24</v>
      </c>
      <c r="T794" s="2">
        <v>26914940</v>
      </c>
      <c r="W794" s="2">
        <v>48774157.600000001</v>
      </c>
      <c r="X794" s="2">
        <v>55.182788848876953</v>
      </c>
      <c r="Y794" s="2">
        <v>165651371.32999998</v>
      </c>
      <c r="Z794" s="2">
        <v>16.247941970825195</v>
      </c>
    </row>
    <row r="795" spans="1:28" x14ac:dyDescent="0.25">
      <c r="A795" s="2">
        <v>133002</v>
      </c>
      <c r="B795" s="2">
        <v>120483302</v>
      </c>
      <c r="C795" s="2" t="s">
        <v>1446</v>
      </c>
      <c r="D795" s="2">
        <v>2020</v>
      </c>
      <c r="E795" s="2" t="s">
        <v>662</v>
      </c>
      <c r="F795" s="2">
        <v>133</v>
      </c>
      <c r="G795" s="2">
        <v>2</v>
      </c>
      <c r="H795" s="2">
        <v>22042186</v>
      </c>
      <c r="I795" s="2">
        <v>790834</v>
      </c>
      <c r="J795" s="2">
        <v>3.7213349342346191</v>
      </c>
      <c r="K795" s="2">
        <v>4754976.92</v>
      </c>
      <c r="L795" s="2">
        <v>437951.15625</v>
      </c>
      <c r="M795" s="2">
        <v>10.144742965698242</v>
      </c>
      <c r="N795" s="2">
        <v>1289684</v>
      </c>
      <c r="O795" s="2">
        <v>0</v>
      </c>
      <c r="P795" s="2">
        <v>0</v>
      </c>
      <c r="Q795" s="2">
        <v>98287.77</v>
      </c>
      <c r="R795" s="2">
        <v>41410.53125</v>
      </c>
      <c r="S795" s="2">
        <v>72.806854248046875</v>
      </c>
      <c r="T795" s="2">
        <v>28185134</v>
      </c>
      <c r="U795" s="2">
        <v>1270194</v>
      </c>
      <c r="V795" s="2">
        <v>4.7192897796630859</v>
      </c>
      <c r="W795" s="2">
        <v>52338152.419999994</v>
      </c>
      <c r="X795" s="2">
        <v>53.851985931396484</v>
      </c>
      <c r="Y795" s="2">
        <v>219514765.28999999</v>
      </c>
      <c r="Z795" s="2">
        <v>12.839743614196777</v>
      </c>
    </row>
    <row r="796" spans="1:28" x14ac:dyDescent="0.25">
      <c r="A796" s="2">
        <v>133003</v>
      </c>
      <c r="B796" s="2">
        <v>120483302</v>
      </c>
      <c r="C796" s="2" t="s">
        <v>1446</v>
      </c>
      <c r="D796" s="2">
        <v>2021</v>
      </c>
      <c r="E796" s="2" t="s">
        <v>662</v>
      </c>
      <c r="F796" s="2">
        <v>133</v>
      </c>
      <c r="G796" s="2">
        <v>3</v>
      </c>
      <c r="H796" s="2">
        <v>22042150</v>
      </c>
      <c r="I796" s="2">
        <v>-36</v>
      </c>
      <c r="J796" s="2">
        <v>-1.6332318773493171E-4</v>
      </c>
      <c r="K796" s="2">
        <v>4682624</v>
      </c>
      <c r="L796" s="2">
        <v>-72352.921875</v>
      </c>
      <c r="M796" s="2">
        <v>-1.5216250419616699</v>
      </c>
      <c r="N796" s="2">
        <v>1289684</v>
      </c>
      <c r="O796" s="2">
        <v>0</v>
      </c>
      <c r="P796" s="2">
        <v>0</v>
      </c>
      <c r="Q796" s="2">
        <v>95001.47</v>
      </c>
      <c r="R796" s="2">
        <v>-3286.300048828125</v>
      </c>
      <c r="S796" s="2">
        <v>-3.3435492515563965</v>
      </c>
      <c r="T796" s="2">
        <v>28109460</v>
      </c>
      <c r="U796" s="2">
        <v>-75674</v>
      </c>
      <c r="V796" s="2">
        <v>-0.26848906278610229</v>
      </c>
      <c r="W796" s="2">
        <v>52203613.849999994</v>
      </c>
      <c r="X796" s="2">
        <v>53.845813751220703</v>
      </c>
      <c r="Y796" s="2">
        <v>173847563.12</v>
      </c>
      <c r="Z796" s="2">
        <v>16.169027328491211</v>
      </c>
    </row>
    <row r="797" spans="1:28" x14ac:dyDescent="0.25">
      <c r="A797" s="2">
        <v>133004</v>
      </c>
      <c r="B797" s="2">
        <v>120483302</v>
      </c>
      <c r="C797" s="2" t="s">
        <v>1446</v>
      </c>
      <c r="D797" s="2">
        <v>2022</v>
      </c>
      <c r="E797" s="2" t="s">
        <v>662</v>
      </c>
      <c r="F797" s="2">
        <v>133</v>
      </c>
      <c r="G797" s="2">
        <v>4</v>
      </c>
      <c r="H797" s="2">
        <v>22836466</v>
      </c>
      <c r="I797" s="2">
        <v>794316</v>
      </c>
      <c r="J797" s="2">
        <v>3.6036231517791748</v>
      </c>
      <c r="K797" s="2">
        <v>5075683.84</v>
      </c>
      <c r="L797" s="2">
        <v>393059.84375</v>
      </c>
      <c r="M797" s="2">
        <v>8.394007682800293</v>
      </c>
      <c r="N797" s="2">
        <v>1289684</v>
      </c>
      <c r="O797" s="2">
        <v>0</v>
      </c>
      <c r="P797" s="2">
        <v>0</v>
      </c>
      <c r="Q797" s="2">
        <v>97296</v>
      </c>
      <c r="R797" s="2">
        <v>2294.530029296875</v>
      </c>
      <c r="S797" s="2">
        <v>2.415257453918457</v>
      </c>
      <c r="T797" s="2">
        <v>29299130</v>
      </c>
      <c r="U797" s="2">
        <v>1189670</v>
      </c>
      <c r="V797" s="2">
        <v>4.232276439666748</v>
      </c>
      <c r="W797" s="2">
        <v>53590911.549999997</v>
      </c>
      <c r="X797" s="2">
        <v>54.671825408935547</v>
      </c>
      <c r="Y797" s="2">
        <v>197785760.18000001</v>
      </c>
      <c r="Z797" s="2">
        <v>14.813569068908691</v>
      </c>
    </row>
    <row r="798" spans="1:28" x14ac:dyDescent="0.25">
      <c r="A798" s="2">
        <v>133005</v>
      </c>
      <c r="B798" s="2">
        <v>120483302</v>
      </c>
      <c r="C798" s="2" t="s">
        <v>1446</v>
      </c>
      <c r="D798" s="2">
        <v>2023</v>
      </c>
      <c r="E798" s="2" t="s">
        <v>662</v>
      </c>
      <c r="F798" s="2">
        <v>133</v>
      </c>
      <c r="G798" s="2">
        <v>5</v>
      </c>
      <c r="H798" s="2">
        <v>25057728.91</v>
      </c>
      <c r="I798" s="2">
        <v>2221263</v>
      </c>
      <c r="J798" s="2">
        <v>9.7268238067626953</v>
      </c>
      <c r="K798" s="2">
        <v>5578043.7400000002</v>
      </c>
      <c r="L798" s="2">
        <v>502359.90625</v>
      </c>
      <c r="M798" s="2">
        <v>9.8973836898803711</v>
      </c>
      <c r="N798" s="2">
        <v>1289684</v>
      </c>
      <c r="O798" s="2">
        <v>0</v>
      </c>
      <c r="P798" s="2">
        <v>0</v>
      </c>
      <c r="Q798" s="2">
        <v>106340</v>
      </c>
      <c r="R798" s="2">
        <v>9044</v>
      </c>
      <c r="S798" s="2">
        <v>9.2953462600708008</v>
      </c>
      <c r="T798" s="2">
        <v>32031796</v>
      </c>
      <c r="U798" s="2">
        <v>2732666</v>
      </c>
      <c r="V798" s="2">
        <v>9.3267822265625</v>
      </c>
      <c r="X798" s="2">
        <v>58.815853118896484</v>
      </c>
      <c r="Z798" s="2">
        <v>16.814008712768555</v>
      </c>
      <c r="AA798" s="2">
        <v>190506589</v>
      </c>
      <c r="AB798" s="2">
        <v>54461161</v>
      </c>
    </row>
    <row r="799" spans="1:28" x14ac:dyDescent="0.25">
      <c r="A799" s="2">
        <v>133006</v>
      </c>
      <c r="B799" s="2">
        <v>120483302</v>
      </c>
      <c r="C799" s="2" t="s">
        <v>1446</v>
      </c>
      <c r="D799" s="2">
        <v>2024</v>
      </c>
      <c r="E799" s="2" t="s">
        <v>662</v>
      </c>
      <c r="F799" s="2">
        <v>133</v>
      </c>
      <c r="G799" s="2">
        <v>6</v>
      </c>
      <c r="H799" s="2">
        <v>27539880</v>
      </c>
      <c r="I799" s="2">
        <v>2482151</v>
      </c>
      <c r="J799" s="2">
        <v>9.9057302474975586</v>
      </c>
      <c r="K799" s="2">
        <v>5978273</v>
      </c>
      <c r="L799" s="2">
        <v>400229.25</v>
      </c>
      <c r="M799" s="2">
        <v>7.1750826835632324</v>
      </c>
      <c r="N799" s="2">
        <v>1289684</v>
      </c>
      <c r="O799" s="2">
        <v>0</v>
      </c>
      <c r="P799" s="2">
        <v>0</v>
      </c>
      <c r="Q799" s="2">
        <v>116299</v>
      </c>
      <c r="R799" s="2">
        <v>9959</v>
      </c>
      <c r="S799" s="2">
        <v>9.3652439117431641</v>
      </c>
      <c r="T799" s="2">
        <v>34924136</v>
      </c>
      <c r="U799" s="2">
        <v>2892340</v>
      </c>
      <c r="V799" s="2">
        <v>9.0295906066894531</v>
      </c>
      <c r="X799" s="2">
        <v>59.637344360351563</v>
      </c>
      <c r="Z799" s="2">
        <v>17.404672622680664</v>
      </c>
      <c r="AA799" s="2">
        <v>200659540</v>
      </c>
      <c r="AB799" s="2">
        <v>58560849</v>
      </c>
    </row>
    <row r="800" spans="1:28" x14ac:dyDescent="0.25">
      <c r="A800" s="2">
        <v>134001</v>
      </c>
      <c r="B800" s="2">
        <v>103023153</v>
      </c>
      <c r="C800" s="2" t="s">
        <v>1447</v>
      </c>
      <c r="D800" s="2">
        <v>2019</v>
      </c>
      <c r="E800" s="2" t="s">
        <v>662</v>
      </c>
      <c r="F800" s="2">
        <v>134</v>
      </c>
      <c r="G800" s="2">
        <v>1</v>
      </c>
      <c r="H800" s="2">
        <v>9390689</v>
      </c>
      <c r="K800" s="2">
        <v>1838991.01</v>
      </c>
      <c r="N800" s="2">
        <v>453629</v>
      </c>
      <c r="T800" s="2">
        <v>11683309</v>
      </c>
      <c r="W800" s="2">
        <v>19454223.619999997</v>
      </c>
      <c r="X800" s="2">
        <v>60.055385589599609</v>
      </c>
      <c r="Y800" s="2">
        <v>43075475.159999996</v>
      </c>
      <c r="Z800" s="2">
        <v>27.122879028320313</v>
      </c>
    </row>
    <row r="801" spans="1:28" x14ac:dyDescent="0.25">
      <c r="A801" s="2">
        <v>134002</v>
      </c>
      <c r="B801" s="2">
        <v>103023153</v>
      </c>
      <c r="C801" s="2" t="s">
        <v>1447</v>
      </c>
      <c r="D801" s="2">
        <v>2020</v>
      </c>
      <c r="E801" s="2" t="s">
        <v>662</v>
      </c>
      <c r="F801" s="2">
        <v>134</v>
      </c>
      <c r="G801" s="2">
        <v>2</v>
      </c>
      <c r="H801" s="2">
        <v>9620637</v>
      </c>
      <c r="I801" s="2">
        <v>229948</v>
      </c>
      <c r="J801" s="2">
        <v>2.4486808776855469</v>
      </c>
      <c r="K801" s="2">
        <v>1918700.05</v>
      </c>
      <c r="L801" s="2">
        <v>79709.0390625</v>
      </c>
      <c r="M801" s="2">
        <v>4.3343896865844727</v>
      </c>
      <c r="N801" s="2">
        <v>453629</v>
      </c>
      <c r="O801" s="2">
        <v>0</v>
      </c>
      <c r="P801" s="2">
        <v>0</v>
      </c>
      <c r="T801" s="2">
        <v>11992966</v>
      </c>
      <c r="U801" s="2">
        <v>309657</v>
      </c>
      <c r="V801" s="2">
        <v>2.6504220962524414</v>
      </c>
      <c r="W801" s="2">
        <v>19960842.060000002</v>
      </c>
      <c r="X801" s="2">
        <v>60.082466125488281</v>
      </c>
      <c r="Y801" s="2">
        <v>44156419.680000007</v>
      </c>
      <c r="Z801" s="2">
        <v>27.160186767578125</v>
      </c>
    </row>
    <row r="802" spans="1:28" x14ac:dyDescent="0.25">
      <c r="A802" s="2">
        <v>134003</v>
      </c>
      <c r="B802" s="2">
        <v>103023153</v>
      </c>
      <c r="C802" s="2" t="s">
        <v>1447</v>
      </c>
      <c r="D802" s="2">
        <v>2021</v>
      </c>
      <c r="E802" s="2" t="s">
        <v>662</v>
      </c>
      <c r="F802" s="2">
        <v>134</v>
      </c>
      <c r="G802" s="2">
        <v>3</v>
      </c>
      <c r="H802" s="2">
        <v>9620630</v>
      </c>
      <c r="I802" s="2">
        <v>-7</v>
      </c>
      <c r="J802" s="2">
        <v>-7.2760252805892378E-5</v>
      </c>
      <c r="K802" s="2">
        <v>1918627.7</v>
      </c>
      <c r="L802" s="2">
        <v>-72.349998474121094</v>
      </c>
      <c r="M802" s="2">
        <v>-3.770782146602869E-3</v>
      </c>
      <c r="N802" s="2">
        <v>453629</v>
      </c>
      <c r="O802" s="2">
        <v>0</v>
      </c>
      <c r="P802" s="2">
        <v>0</v>
      </c>
      <c r="T802" s="2">
        <v>11992887</v>
      </c>
      <c r="U802" s="2">
        <v>-79</v>
      </c>
      <c r="V802" s="2">
        <v>-6.587194511666894E-4</v>
      </c>
      <c r="W802" s="2">
        <v>19799282.229999997</v>
      </c>
      <c r="X802" s="2">
        <v>60.572330474853516</v>
      </c>
      <c r="Y802" s="2">
        <v>46117000.119999997</v>
      </c>
      <c r="Z802" s="2">
        <v>26.005350112915039</v>
      </c>
    </row>
    <row r="803" spans="1:28" x14ac:dyDescent="0.25">
      <c r="A803" s="2">
        <v>134004</v>
      </c>
      <c r="B803" s="2">
        <v>103023153</v>
      </c>
      <c r="C803" s="2" t="s">
        <v>1447</v>
      </c>
      <c r="D803" s="2">
        <v>2022</v>
      </c>
      <c r="E803" s="2" t="s">
        <v>662</v>
      </c>
      <c r="F803" s="2">
        <v>134</v>
      </c>
      <c r="G803" s="2">
        <v>4</v>
      </c>
      <c r="H803" s="2">
        <v>9827174</v>
      </c>
      <c r="I803" s="2">
        <v>206544</v>
      </c>
      <c r="J803" s="2">
        <v>2.1468863487243652</v>
      </c>
      <c r="K803" s="2">
        <v>1975448.31</v>
      </c>
      <c r="L803" s="2">
        <v>56820.609375</v>
      </c>
      <c r="M803" s="2">
        <v>2.9615235328674316</v>
      </c>
      <c r="N803" s="2">
        <v>453629</v>
      </c>
      <c r="O803" s="2">
        <v>0</v>
      </c>
      <c r="P803" s="2">
        <v>0</v>
      </c>
      <c r="T803" s="2">
        <v>12256251</v>
      </c>
      <c r="U803" s="2">
        <v>263364</v>
      </c>
      <c r="V803" s="2">
        <v>2.1960017681121826</v>
      </c>
      <c r="W803" s="2">
        <v>20358338.380000003</v>
      </c>
      <c r="X803" s="2">
        <v>60.202610015869141</v>
      </c>
      <c r="Y803" s="2">
        <v>49131297.990000002</v>
      </c>
      <c r="Z803" s="2">
        <v>24.945913314819336</v>
      </c>
    </row>
    <row r="804" spans="1:28" x14ac:dyDescent="0.25">
      <c r="A804" s="2">
        <v>134005</v>
      </c>
      <c r="B804" s="2">
        <v>103023153</v>
      </c>
      <c r="C804" s="2" t="s">
        <v>1447</v>
      </c>
      <c r="D804" s="2">
        <v>2023</v>
      </c>
      <c r="E804" s="2" t="s">
        <v>662</v>
      </c>
      <c r="F804" s="2">
        <v>134</v>
      </c>
      <c r="G804" s="2">
        <v>5</v>
      </c>
      <c r="H804" s="2">
        <v>10490949.51</v>
      </c>
      <c r="I804" s="2">
        <v>663775.5</v>
      </c>
      <c r="J804" s="2">
        <v>6.7544903755187988</v>
      </c>
      <c r="K804" s="2">
        <v>2175298.17</v>
      </c>
      <c r="L804" s="2">
        <v>199849.859375</v>
      </c>
      <c r="M804" s="2">
        <v>10.116683959960938</v>
      </c>
      <c r="N804" s="2">
        <v>453629</v>
      </c>
      <c r="O804" s="2">
        <v>0</v>
      </c>
      <c r="P804" s="2">
        <v>0</v>
      </c>
      <c r="T804" s="2">
        <v>13119877</v>
      </c>
      <c r="U804" s="2">
        <v>863626</v>
      </c>
      <c r="V804" s="2">
        <v>7.046412467956543</v>
      </c>
      <c r="X804" s="2">
        <v>63.758785247802734</v>
      </c>
      <c r="Z804" s="2">
        <v>26.974964141845703</v>
      </c>
      <c r="AA804" s="2">
        <v>48637236</v>
      </c>
      <c r="AB804" s="2">
        <v>20577363</v>
      </c>
    </row>
    <row r="805" spans="1:28" x14ac:dyDescent="0.25">
      <c r="A805" s="2">
        <v>134006</v>
      </c>
      <c r="B805" s="2">
        <v>103023153</v>
      </c>
      <c r="C805" s="2" t="s">
        <v>1447</v>
      </c>
      <c r="D805" s="2">
        <v>2024</v>
      </c>
      <c r="E805" s="2" t="s">
        <v>662</v>
      </c>
      <c r="F805" s="2">
        <v>134</v>
      </c>
      <c r="G805" s="2">
        <v>6</v>
      </c>
      <c r="H805" s="2">
        <v>11373619</v>
      </c>
      <c r="I805" s="2">
        <v>882669.5</v>
      </c>
      <c r="J805" s="2">
        <v>8.4136285781860352</v>
      </c>
      <c r="K805" s="2">
        <v>2276680</v>
      </c>
      <c r="L805" s="2">
        <v>101381.828125</v>
      </c>
      <c r="M805" s="2">
        <v>4.6605944633483887</v>
      </c>
      <c r="N805" s="2">
        <v>453629</v>
      </c>
      <c r="O805" s="2">
        <v>0</v>
      </c>
      <c r="P805" s="2">
        <v>0</v>
      </c>
      <c r="T805" s="2">
        <v>14103928</v>
      </c>
      <c r="U805" s="2">
        <v>984051</v>
      </c>
      <c r="V805" s="2">
        <v>7.5004591941833496</v>
      </c>
      <c r="X805" s="2">
        <v>62.453815460205078</v>
      </c>
      <c r="Z805" s="2">
        <v>28.382850646972656</v>
      </c>
      <c r="AA805" s="2">
        <v>49691725</v>
      </c>
      <c r="AB805" s="2">
        <v>22582972</v>
      </c>
    </row>
    <row r="806" spans="1:28" x14ac:dyDescent="0.25">
      <c r="A806" s="2">
        <v>135001</v>
      </c>
      <c r="B806" s="2">
        <v>113362403</v>
      </c>
      <c r="C806" s="2" t="s">
        <v>1448</v>
      </c>
      <c r="D806" s="2">
        <v>2019</v>
      </c>
      <c r="E806" s="2" t="s">
        <v>662</v>
      </c>
      <c r="F806" s="2">
        <v>135</v>
      </c>
      <c r="G806" s="2">
        <v>1</v>
      </c>
      <c r="H806" s="2">
        <v>8985070</v>
      </c>
      <c r="K806" s="2">
        <v>2160292.5499999998</v>
      </c>
      <c r="N806" s="2">
        <v>472997</v>
      </c>
      <c r="Q806" s="2">
        <v>53876.04</v>
      </c>
      <c r="T806" s="2">
        <v>11672236</v>
      </c>
      <c r="W806" s="2">
        <v>19389791.57</v>
      </c>
      <c r="X806" s="2">
        <v>60.197841644287109</v>
      </c>
      <c r="Y806" s="2">
        <v>64056967.719999999</v>
      </c>
      <c r="Z806" s="2">
        <v>18.221649169921875</v>
      </c>
    </row>
    <row r="807" spans="1:28" x14ac:dyDescent="0.25">
      <c r="A807" s="2">
        <v>135002</v>
      </c>
      <c r="B807" s="2">
        <v>113362403</v>
      </c>
      <c r="C807" s="2" t="s">
        <v>1448</v>
      </c>
      <c r="D807" s="2">
        <v>2020</v>
      </c>
      <c r="E807" s="2" t="s">
        <v>662</v>
      </c>
      <c r="F807" s="2">
        <v>135</v>
      </c>
      <c r="G807" s="2">
        <v>2</v>
      </c>
      <c r="H807" s="2">
        <v>9215283</v>
      </c>
      <c r="I807" s="2">
        <v>230213</v>
      </c>
      <c r="J807" s="2">
        <v>2.5621726512908936</v>
      </c>
      <c r="K807" s="2">
        <v>2251511.9900000002</v>
      </c>
      <c r="L807" s="2">
        <v>91219.4375</v>
      </c>
      <c r="M807" s="2">
        <v>4.2225503921508789</v>
      </c>
      <c r="N807" s="2">
        <v>472997</v>
      </c>
      <c r="O807" s="2">
        <v>0</v>
      </c>
      <c r="P807" s="2">
        <v>0</v>
      </c>
      <c r="Q807" s="2">
        <v>44362.31</v>
      </c>
      <c r="R807" s="2">
        <v>-9513.73046875</v>
      </c>
      <c r="S807" s="2">
        <v>-17.658554077148438</v>
      </c>
      <c r="T807" s="2">
        <v>11984154</v>
      </c>
      <c r="U807" s="2">
        <v>311918</v>
      </c>
      <c r="V807" s="2">
        <v>2.6723072528839111</v>
      </c>
      <c r="W807" s="2">
        <v>19859222.170000002</v>
      </c>
      <c r="X807" s="2">
        <v>60.345535278320313</v>
      </c>
      <c r="Y807" s="2">
        <v>64989672.560000002</v>
      </c>
      <c r="Z807" s="2">
        <v>18.440090179443359</v>
      </c>
    </row>
    <row r="808" spans="1:28" x14ac:dyDescent="0.25">
      <c r="A808" s="2">
        <v>135003</v>
      </c>
      <c r="B808" s="2">
        <v>113362403</v>
      </c>
      <c r="C808" s="2" t="s">
        <v>1448</v>
      </c>
      <c r="D808" s="2">
        <v>2021</v>
      </c>
      <c r="E808" s="2" t="s">
        <v>662</v>
      </c>
      <c r="F808" s="2">
        <v>135</v>
      </c>
      <c r="G808" s="2">
        <v>3</v>
      </c>
      <c r="H808" s="2">
        <v>9215273</v>
      </c>
      <c r="I808" s="2">
        <v>-10</v>
      </c>
      <c r="J808" s="2">
        <v>-1.0851538536371663E-4</v>
      </c>
      <c r="K808" s="2">
        <v>2251353.63</v>
      </c>
      <c r="L808" s="2">
        <v>-158.36000061035156</v>
      </c>
      <c r="M808" s="2">
        <v>-7.0334956981241703E-3</v>
      </c>
      <c r="N808" s="2">
        <v>472997</v>
      </c>
      <c r="O808" s="2">
        <v>0</v>
      </c>
      <c r="P808" s="2">
        <v>0</v>
      </c>
      <c r="Q808" s="2">
        <v>42402.93</v>
      </c>
      <c r="R808" s="2">
        <v>-1959.3800048828125</v>
      </c>
      <c r="S808" s="2">
        <v>-4.4167671203613281</v>
      </c>
      <c r="T808" s="2">
        <v>11982027</v>
      </c>
      <c r="U808" s="2">
        <v>-2127</v>
      </c>
      <c r="V808" s="2">
        <v>-1.7748435959219933E-2</v>
      </c>
      <c r="W808" s="2">
        <v>20380781.469999999</v>
      </c>
      <c r="X808" s="2">
        <v>58.790813446044922</v>
      </c>
      <c r="Y808" s="2">
        <v>69275030.519999996</v>
      </c>
      <c r="Z808" s="2">
        <v>17.296314239501953</v>
      </c>
    </row>
    <row r="809" spans="1:28" x14ac:dyDescent="0.25">
      <c r="A809" s="2">
        <v>135004</v>
      </c>
      <c r="B809" s="2">
        <v>113362403</v>
      </c>
      <c r="C809" s="2" t="s">
        <v>1448</v>
      </c>
      <c r="D809" s="2">
        <v>2022</v>
      </c>
      <c r="E809" s="2" t="s">
        <v>662</v>
      </c>
      <c r="F809" s="2">
        <v>135</v>
      </c>
      <c r="G809" s="2">
        <v>4</v>
      </c>
      <c r="H809" s="2">
        <v>9344745</v>
      </c>
      <c r="I809" s="2">
        <v>129472</v>
      </c>
      <c r="J809" s="2">
        <v>1.4049719572067261</v>
      </c>
      <c r="K809" s="2">
        <v>2346227.98</v>
      </c>
      <c r="L809" s="2">
        <v>94874.3515625</v>
      </c>
      <c r="M809" s="2">
        <v>4.2141027450561523</v>
      </c>
      <c r="N809" s="2">
        <v>472997</v>
      </c>
      <c r="O809" s="2">
        <v>0</v>
      </c>
      <c r="P809" s="2">
        <v>0</v>
      </c>
      <c r="Q809" s="2">
        <v>44600</v>
      </c>
      <c r="R809" s="2">
        <v>2197.070068359375</v>
      </c>
      <c r="S809" s="2">
        <v>5.1814107894897461</v>
      </c>
      <c r="T809" s="2">
        <v>12208570</v>
      </c>
      <c r="U809" s="2">
        <v>226543</v>
      </c>
      <c r="V809" s="2">
        <v>1.8906900882720947</v>
      </c>
      <c r="W809" s="2">
        <v>20706833.170000002</v>
      </c>
      <c r="X809" s="2">
        <v>58.959136962890625</v>
      </c>
      <c r="Y809" s="2">
        <v>71529509.030000001</v>
      </c>
      <c r="Z809" s="2">
        <v>17.067878723144531</v>
      </c>
    </row>
    <row r="810" spans="1:28" x14ac:dyDescent="0.25">
      <c r="A810" s="2">
        <v>135005</v>
      </c>
      <c r="B810" s="2">
        <v>113362403</v>
      </c>
      <c r="C810" s="2" t="s">
        <v>1448</v>
      </c>
      <c r="D810" s="2">
        <v>2023</v>
      </c>
      <c r="E810" s="2" t="s">
        <v>662</v>
      </c>
      <c r="F810" s="2">
        <v>135</v>
      </c>
      <c r="G810" s="2">
        <v>5</v>
      </c>
      <c r="H810" s="2">
        <v>10317010.810000001</v>
      </c>
      <c r="I810" s="2">
        <v>972265.8125</v>
      </c>
      <c r="J810" s="2">
        <v>10.404412269592285</v>
      </c>
      <c r="K810" s="2">
        <v>2400492.36</v>
      </c>
      <c r="L810" s="2">
        <v>54264.37890625</v>
      </c>
      <c r="M810" s="2">
        <v>2.3128349781036377</v>
      </c>
      <c r="N810" s="2">
        <v>472997</v>
      </c>
      <c r="O810" s="2">
        <v>0</v>
      </c>
      <c r="P810" s="2">
        <v>0</v>
      </c>
      <c r="Q810" s="2">
        <v>46293</v>
      </c>
      <c r="R810" s="2">
        <v>1693</v>
      </c>
      <c r="S810" s="2">
        <v>3.795964241027832</v>
      </c>
      <c r="T810" s="2">
        <v>13236793</v>
      </c>
      <c r="U810" s="2">
        <v>1028223</v>
      </c>
      <c r="V810" s="2">
        <v>8.4221410751342773</v>
      </c>
      <c r="X810" s="2">
        <v>62.811538696289063</v>
      </c>
      <c r="Z810" s="2">
        <v>18.122886657714844</v>
      </c>
      <c r="AA810" s="2">
        <v>73039101</v>
      </c>
      <c r="AB810" s="2">
        <v>21073824</v>
      </c>
    </row>
    <row r="811" spans="1:28" x14ac:dyDescent="0.25">
      <c r="A811" s="2">
        <v>135006</v>
      </c>
      <c r="B811" s="2">
        <v>113362403</v>
      </c>
      <c r="C811" s="2" t="s">
        <v>1448</v>
      </c>
      <c r="D811" s="2">
        <v>2024</v>
      </c>
      <c r="E811" s="2" t="s">
        <v>662</v>
      </c>
      <c r="F811" s="2">
        <v>135</v>
      </c>
      <c r="G811" s="2">
        <v>6</v>
      </c>
      <c r="H811" s="2">
        <v>11227260</v>
      </c>
      <c r="I811" s="2">
        <v>910249.1875</v>
      </c>
      <c r="J811" s="2">
        <v>8.8227996826171875</v>
      </c>
      <c r="K811" s="2">
        <v>2513357</v>
      </c>
      <c r="L811" s="2">
        <v>112864.640625</v>
      </c>
      <c r="M811" s="2">
        <v>4.7017288208007813</v>
      </c>
      <c r="N811" s="2">
        <v>472997</v>
      </c>
      <c r="O811" s="2">
        <v>0</v>
      </c>
      <c r="P811" s="2">
        <v>0</v>
      </c>
      <c r="Q811" s="2">
        <v>47072</v>
      </c>
      <c r="R811" s="2">
        <v>779</v>
      </c>
      <c r="S811" s="2">
        <v>1.6827597618103027</v>
      </c>
      <c r="T811" s="2">
        <v>14260686</v>
      </c>
      <c r="U811" s="2">
        <v>1023893</v>
      </c>
      <c r="V811" s="2">
        <v>7.7352042198181152</v>
      </c>
      <c r="X811" s="2">
        <v>63.580074310302734</v>
      </c>
      <c r="Z811" s="2">
        <v>18.410324096679688</v>
      </c>
      <c r="AA811" s="2">
        <v>77460267</v>
      </c>
      <c r="AB811" s="2">
        <v>22429490</v>
      </c>
    </row>
    <row r="812" spans="1:28" x14ac:dyDescent="0.25">
      <c r="A812" s="2">
        <v>136001</v>
      </c>
      <c r="B812" s="2">
        <v>119582503</v>
      </c>
      <c r="C812" s="2" t="s">
        <v>1449</v>
      </c>
      <c r="D812" s="2">
        <v>2019</v>
      </c>
      <c r="E812" s="2" t="s">
        <v>662</v>
      </c>
      <c r="F812" s="2">
        <v>136</v>
      </c>
      <c r="G812" s="2">
        <v>1</v>
      </c>
      <c r="H812" s="2">
        <v>6774324.5</v>
      </c>
      <c r="K812" s="2">
        <v>958500.53</v>
      </c>
      <c r="N812" s="2">
        <v>226601</v>
      </c>
      <c r="T812" s="2">
        <v>7959426</v>
      </c>
      <c r="W812" s="2">
        <v>11792536.939999999</v>
      </c>
      <c r="X812" s="2">
        <v>67.495452880859375</v>
      </c>
      <c r="Y812" s="2">
        <v>21140807.529999997</v>
      </c>
      <c r="Z812" s="2">
        <v>37.649581909179688</v>
      </c>
    </row>
    <row r="813" spans="1:28" x14ac:dyDescent="0.25">
      <c r="A813" s="2">
        <v>136002</v>
      </c>
      <c r="B813" s="2">
        <v>119582503</v>
      </c>
      <c r="C813" s="2" t="s">
        <v>1449</v>
      </c>
      <c r="D813" s="2">
        <v>2020</v>
      </c>
      <c r="E813" s="2" t="s">
        <v>662</v>
      </c>
      <c r="F813" s="2">
        <v>136</v>
      </c>
      <c r="G813" s="2">
        <v>2</v>
      </c>
      <c r="H813" s="2">
        <v>6882665.5</v>
      </c>
      <c r="I813" s="2">
        <v>108341</v>
      </c>
      <c r="J813" s="2">
        <v>1.5992885828018188</v>
      </c>
      <c r="K813" s="2">
        <v>984259.88</v>
      </c>
      <c r="L813" s="2">
        <v>25759.349609375</v>
      </c>
      <c r="M813" s="2">
        <v>2.6874632835388184</v>
      </c>
      <c r="N813" s="2">
        <v>226601</v>
      </c>
      <c r="O813" s="2">
        <v>0</v>
      </c>
      <c r="P813" s="2">
        <v>0</v>
      </c>
      <c r="T813" s="2">
        <v>8093526.5</v>
      </c>
      <c r="U813" s="2">
        <v>134100.5</v>
      </c>
      <c r="V813" s="2">
        <v>1.6848011016845703</v>
      </c>
      <c r="W813" s="2">
        <v>11756319.809999999</v>
      </c>
      <c r="X813" s="2">
        <v>68.844047546386719</v>
      </c>
      <c r="Y813" s="2">
        <v>21187174.079999998</v>
      </c>
      <c r="Z813" s="2">
        <v>38.200122833251953</v>
      </c>
    </row>
    <row r="814" spans="1:28" x14ac:dyDescent="0.25">
      <c r="A814" s="2">
        <v>136003</v>
      </c>
      <c r="B814" s="2">
        <v>119582503</v>
      </c>
      <c r="C814" s="2" t="s">
        <v>1449</v>
      </c>
      <c r="D814" s="2">
        <v>2021</v>
      </c>
      <c r="E814" s="2" t="s">
        <v>662</v>
      </c>
      <c r="F814" s="2">
        <v>136</v>
      </c>
      <c r="G814" s="2">
        <v>3</v>
      </c>
      <c r="H814" s="2">
        <v>6882660</v>
      </c>
      <c r="I814" s="2">
        <v>-5.5</v>
      </c>
      <c r="J814" s="2">
        <v>-7.9910903878044337E-5</v>
      </c>
      <c r="K814" s="2">
        <v>984213.29</v>
      </c>
      <c r="L814" s="2">
        <v>-46.590000152587891</v>
      </c>
      <c r="M814" s="2">
        <v>-4.7335061244666576E-3</v>
      </c>
      <c r="N814" s="2">
        <v>226601</v>
      </c>
      <c r="O814" s="2">
        <v>0</v>
      </c>
      <c r="P814" s="2">
        <v>0</v>
      </c>
      <c r="T814" s="2">
        <v>8093474.5</v>
      </c>
      <c r="U814" s="2">
        <v>-52</v>
      </c>
      <c r="V814" s="2">
        <v>-6.4248876878991723E-4</v>
      </c>
      <c r="W814" s="2">
        <v>11871484.33</v>
      </c>
      <c r="X814" s="2">
        <v>68.175758361816406</v>
      </c>
      <c r="Y814" s="2">
        <v>22193151.34</v>
      </c>
      <c r="Z814" s="2">
        <v>36.468341827392578</v>
      </c>
    </row>
    <row r="815" spans="1:28" x14ac:dyDescent="0.25">
      <c r="A815" s="2">
        <v>136004</v>
      </c>
      <c r="B815" s="2">
        <v>119582503</v>
      </c>
      <c r="C815" s="2" t="s">
        <v>1449</v>
      </c>
      <c r="D815" s="2">
        <v>2022</v>
      </c>
      <c r="E815" s="2" t="s">
        <v>662</v>
      </c>
      <c r="F815" s="2">
        <v>136</v>
      </c>
      <c r="G815" s="2">
        <v>4</v>
      </c>
      <c r="H815" s="2">
        <v>7026449.5</v>
      </c>
      <c r="I815" s="2">
        <v>143789.5</v>
      </c>
      <c r="J815" s="2">
        <v>2.089155912399292</v>
      </c>
      <c r="K815" s="2">
        <v>1024431.36</v>
      </c>
      <c r="L815" s="2">
        <v>40218.0703125</v>
      </c>
      <c r="M815" s="2">
        <v>4.0863165855407715</v>
      </c>
      <c r="N815" s="2">
        <v>226601</v>
      </c>
      <c r="O815" s="2">
        <v>0</v>
      </c>
      <c r="P815" s="2">
        <v>0</v>
      </c>
      <c r="T815" s="2">
        <v>8277482</v>
      </c>
      <c r="U815" s="2">
        <v>184007.5</v>
      </c>
      <c r="V815" s="2">
        <v>2.273529052734375</v>
      </c>
      <c r="W815" s="2">
        <v>12202274.9</v>
      </c>
      <c r="X815" s="2">
        <v>67.835563659667969</v>
      </c>
      <c r="Y815" s="2">
        <v>23005206.09</v>
      </c>
      <c r="Z815" s="2">
        <v>35.980907440185547</v>
      </c>
    </row>
    <row r="816" spans="1:28" x14ac:dyDescent="0.25">
      <c r="A816" s="2">
        <v>136005</v>
      </c>
      <c r="B816" s="2">
        <v>119582503</v>
      </c>
      <c r="C816" s="2" t="s">
        <v>1449</v>
      </c>
      <c r="D816" s="2">
        <v>2023</v>
      </c>
      <c r="E816" s="2" t="s">
        <v>662</v>
      </c>
      <c r="F816" s="2">
        <v>136</v>
      </c>
      <c r="G816" s="2">
        <v>5</v>
      </c>
      <c r="H816" s="2">
        <v>7251458.6600000001</v>
      </c>
      <c r="I816" s="2">
        <v>225009.15625</v>
      </c>
      <c r="J816" s="2">
        <v>3.2023165225982666</v>
      </c>
      <c r="K816" s="2">
        <v>1090554.98</v>
      </c>
      <c r="L816" s="2">
        <v>66123.6171875</v>
      </c>
      <c r="M816" s="2">
        <v>6.4546656608581543</v>
      </c>
      <c r="N816" s="2">
        <v>226601</v>
      </c>
      <c r="O816" s="2">
        <v>0</v>
      </c>
      <c r="P816" s="2">
        <v>0</v>
      </c>
      <c r="T816" s="2">
        <v>8568614</v>
      </c>
      <c r="U816" s="2">
        <v>291132</v>
      </c>
      <c r="V816" s="2">
        <v>3.5171566009521484</v>
      </c>
      <c r="X816" s="2">
        <v>69.251449584960938</v>
      </c>
      <c r="Z816" s="2">
        <v>37.267616271972656</v>
      </c>
      <c r="AA816" s="2">
        <v>22992118</v>
      </c>
      <c r="AB816" s="2">
        <v>12373191</v>
      </c>
    </row>
    <row r="817" spans="1:28" x14ac:dyDescent="0.25">
      <c r="A817" s="2">
        <v>136006</v>
      </c>
      <c r="B817" s="2">
        <v>119582503</v>
      </c>
      <c r="C817" s="2" t="s">
        <v>1449</v>
      </c>
      <c r="D817" s="2">
        <v>2024</v>
      </c>
      <c r="E817" s="2" t="s">
        <v>662</v>
      </c>
      <c r="F817" s="2">
        <v>136</v>
      </c>
      <c r="G817" s="2">
        <v>6</v>
      </c>
      <c r="H817" s="2">
        <v>7556708</v>
      </c>
      <c r="I817" s="2">
        <v>305249.34375</v>
      </c>
      <c r="J817" s="2">
        <v>4.2094888687133789</v>
      </c>
      <c r="K817" s="2">
        <v>1134700</v>
      </c>
      <c r="L817" s="2">
        <v>44145.01953125</v>
      </c>
      <c r="M817" s="2">
        <v>4.047940731048584</v>
      </c>
      <c r="N817" s="2">
        <v>226601</v>
      </c>
      <c r="O817" s="2">
        <v>0</v>
      </c>
      <c r="P817" s="2">
        <v>0</v>
      </c>
      <c r="T817" s="2">
        <v>8918009</v>
      </c>
      <c r="U817" s="2">
        <v>349395</v>
      </c>
      <c r="V817" s="2">
        <v>4.0776138305664063</v>
      </c>
      <c r="X817" s="2">
        <v>70.485206604003906</v>
      </c>
      <c r="Z817" s="2">
        <v>38.664573669433594</v>
      </c>
      <c r="AA817" s="2">
        <v>23065064</v>
      </c>
      <c r="AB817" s="2">
        <v>12652313</v>
      </c>
    </row>
    <row r="818" spans="1:28" x14ac:dyDescent="0.25">
      <c r="A818" s="2">
        <v>137001</v>
      </c>
      <c r="B818" s="2">
        <v>104372003</v>
      </c>
      <c r="C818" s="2" t="s">
        <v>1450</v>
      </c>
      <c r="D818" s="2">
        <v>2019</v>
      </c>
      <c r="E818" s="2" t="s">
        <v>662</v>
      </c>
      <c r="F818" s="2">
        <v>137</v>
      </c>
      <c r="G818" s="2">
        <v>1</v>
      </c>
      <c r="H818" s="2">
        <v>11571655</v>
      </c>
      <c r="K818" s="2">
        <v>1444273.16</v>
      </c>
      <c r="N818" s="2">
        <v>361395</v>
      </c>
      <c r="T818" s="2">
        <v>13377323</v>
      </c>
      <c r="W818" s="2">
        <v>17917804.98</v>
      </c>
      <c r="X818" s="2">
        <v>74.659385681152344</v>
      </c>
      <c r="Y818" s="2">
        <v>28299347.899999999</v>
      </c>
      <c r="Z818" s="2">
        <v>47.270782470703125</v>
      </c>
    </row>
    <row r="819" spans="1:28" x14ac:dyDescent="0.25">
      <c r="A819" s="2">
        <v>137002</v>
      </c>
      <c r="B819" s="2">
        <v>104372003</v>
      </c>
      <c r="C819" s="2" t="s">
        <v>1450</v>
      </c>
      <c r="D819" s="2">
        <v>2020</v>
      </c>
      <c r="E819" s="2" t="s">
        <v>662</v>
      </c>
      <c r="F819" s="2">
        <v>137</v>
      </c>
      <c r="G819" s="2">
        <v>2</v>
      </c>
      <c r="H819" s="2">
        <v>11686404</v>
      </c>
      <c r="I819" s="2">
        <v>114749</v>
      </c>
      <c r="J819" s="2">
        <v>0.99163860082626343</v>
      </c>
      <c r="K819" s="2">
        <v>1487936.49</v>
      </c>
      <c r="L819" s="2">
        <v>43663.328125</v>
      </c>
      <c r="M819" s="2">
        <v>3.0232043266296387</v>
      </c>
      <c r="N819" s="2">
        <v>361395</v>
      </c>
      <c r="O819" s="2">
        <v>0</v>
      </c>
      <c r="P819" s="2">
        <v>0</v>
      </c>
      <c r="T819" s="2">
        <v>13535735</v>
      </c>
      <c r="U819" s="2">
        <v>158412</v>
      </c>
      <c r="V819" s="2">
        <v>1.1841831207275391</v>
      </c>
      <c r="W819" s="2">
        <v>18239178.439999998</v>
      </c>
      <c r="X819" s="2">
        <v>74.212417602539063</v>
      </c>
      <c r="Y819" s="2">
        <v>28537998.279999997</v>
      </c>
      <c r="Z819" s="2">
        <v>47.430568695068359</v>
      </c>
    </row>
    <row r="820" spans="1:28" x14ac:dyDescent="0.25">
      <c r="A820" s="2">
        <v>137003</v>
      </c>
      <c r="B820" s="2">
        <v>104372003</v>
      </c>
      <c r="C820" s="2" t="s">
        <v>1450</v>
      </c>
      <c r="D820" s="2">
        <v>2021</v>
      </c>
      <c r="E820" s="2" t="s">
        <v>662</v>
      </c>
      <c r="F820" s="2">
        <v>137</v>
      </c>
      <c r="G820" s="2">
        <v>3</v>
      </c>
      <c r="H820" s="2">
        <v>11686399</v>
      </c>
      <c r="I820" s="2">
        <v>-5</v>
      </c>
      <c r="J820" s="2">
        <v>-4.27847626269795E-5</v>
      </c>
      <c r="K820" s="2">
        <v>1489444.27</v>
      </c>
      <c r="L820" s="2">
        <v>1507.780029296875</v>
      </c>
      <c r="M820" s="2">
        <v>0.1013336256146431</v>
      </c>
      <c r="N820" s="2">
        <v>361395</v>
      </c>
      <c r="O820" s="2">
        <v>0</v>
      </c>
      <c r="P820" s="2">
        <v>0</v>
      </c>
      <c r="T820" s="2">
        <v>13537238</v>
      </c>
      <c r="U820" s="2">
        <v>1503</v>
      </c>
      <c r="V820" s="2">
        <v>1.110394112765789E-2</v>
      </c>
      <c r="W820" s="2">
        <v>18181398.149999999</v>
      </c>
      <c r="X820" s="2">
        <v>74.456527709960938</v>
      </c>
      <c r="Y820" s="2">
        <v>30500171.949999996</v>
      </c>
      <c r="Z820" s="2">
        <v>44.384136199951172</v>
      </c>
    </row>
    <row r="821" spans="1:28" x14ac:dyDescent="0.25">
      <c r="A821" s="2">
        <v>137004</v>
      </c>
      <c r="B821" s="2">
        <v>104372003</v>
      </c>
      <c r="C821" s="2" t="s">
        <v>1450</v>
      </c>
      <c r="D821" s="2">
        <v>2022</v>
      </c>
      <c r="E821" s="2" t="s">
        <v>662</v>
      </c>
      <c r="F821" s="2">
        <v>137</v>
      </c>
      <c r="G821" s="2">
        <v>4</v>
      </c>
      <c r="H821" s="2">
        <v>11732948</v>
      </c>
      <c r="I821" s="2">
        <v>46549</v>
      </c>
      <c r="J821" s="2">
        <v>0.39831772446632385</v>
      </c>
      <c r="K821" s="2">
        <v>1519098.71</v>
      </c>
      <c r="L821" s="2">
        <v>29654.439453125</v>
      </c>
      <c r="M821" s="2">
        <v>1.9909734725952148</v>
      </c>
      <c r="N821" s="2">
        <v>361395</v>
      </c>
      <c r="O821" s="2">
        <v>0</v>
      </c>
      <c r="P821" s="2">
        <v>0</v>
      </c>
      <c r="T821" s="2">
        <v>13613442</v>
      </c>
      <c r="U821" s="2">
        <v>76204</v>
      </c>
      <c r="V821" s="2">
        <v>0.56292134523391724</v>
      </c>
      <c r="W821" s="2">
        <v>18373535.350000001</v>
      </c>
      <c r="X821" s="2">
        <v>74.092666625976563</v>
      </c>
      <c r="Y821" s="2">
        <v>31123646.150000002</v>
      </c>
      <c r="Z821" s="2">
        <v>43.7398681640625</v>
      </c>
    </row>
    <row r="822" spans="1:28" x14ac:dyDescent="0.25">
      <c r="A822" s="2">
        <v>137005</v>
      </c>
      <c r="B822" s="2">
        <v>104372003</v>
      </c>
      <c r="C822" s="2" t="s">
        <v>1450</v>
      </c>
      <c r="D822" s="2">
        <v>2023</v>
      </c>
      <c r="E822" s="2" t="s">
        <v>662</v>
      </c>
      <c r="F822" s="2">
        <v>137</v>
      </c>
      <c r="G822" s="2">
        <v>5</v>
      </c>
      <c r="H822" s="2">
        <v>12186150.310000001</v>
      </c>
      <c r="I822" s="2">
        <v>453202.3125</v>
      </c>
      <c r="J822" s="2">
        <v>3.8626465797424316</v>
      </c>
      <c r="K822" s="2">
        <v>1557122.48</v>
      </c>
      <c r="L822" s="2">
        <v>38023.76953125</v>
      </c>
      <c r="M822" s="2">
        <v>2.5030479431152344</v>
      </c>
      <c r="N822" s="2">
        <v>361395</v>
      </c>
      <c r="O822" s="2">
        <v>0</v>
      </c>
      <c r="P822" s="2">
        <v>0</v>
      </c>
      <c r="T822" s="2">
        <v>14104667</v>
      </c>
      <c r="U822" s="2">
        <v>491225</v>
      </c>
      <c r="V822" s="2">
        <v>3.608381986618042</v>
      </c>
      <c r="X822" s="2">
        <v>75.824546813964844</v>
      </c>
      <c r="Z822" s="2">
        <v>47.315563201904297</v>
      </c>
      <c r="AA822" s="2">
        <v>29809784</v>
      </c>
      <c r="AB822" s="2">
        <v>18601717</v>
      </c>
    </row>
    <row r="823" spans="1:28" x14ac:dyDescent="0.25">
      <c r="A823" s="2">
        <v>137006</v>
      </c>
      <c r="B823" s="2">
        <v>104372003</v>
      </c>
      <c r="C823" s="2" t="s">
        <v>1450</v>
      </c>
      <c r="D823" s="2">
        <v>2024</v>
      </c>
      <c r="E823" s="2" t="s">
        <v>662</v>
      </c>
      <c r="F823" s="2">
        <v>137</v>
      </c>
      <c r="G823" s="2">
        <v>6</v>
      </c>
      <c r="H823" s="2">
        <v>12677137</v>
      </c>
      <c r="I823" s="2">
        <v>490986.6875</v>
      </c>
      <c r="J823" s="2">
        <v>4.029055118560791</v>
      </c>
      <c r="K823" s="2">
        <v>1608040</v>
      </c>
      <c r="L823" s="2">
        <v>50917.51953125</v>
      </c>
      <c r="M823" s="2">
        <v>3.2699751853942871</v>
      </c>
      <c r="N823" s="2">
        <v>361395</v>
      </c>
      <c r="O823" s="2">
        <v>0</v>
      </c>
      <c r="P823" s="2">
        <v>0</v>
      </c>
      <c r="T823" s="2">
        <v>14646572</v>
      </c>
      <c r="U823" s="2">
        <v>541905</v>
      </c>
      <c r="V823" s="2">
        <v>3.8420262336730957</v>
      </c>
      <c r="X823" s="2">
        <v>77.219253540039063</v>
      </c>
      <c r="Z823" s="2">
        <v>47.624130249023438</v>
      </c>
      <c r="AA823" s="2">
        <v>30754519</v>
      </c>
      <c r="AB823" s="2">
        <v>18967513</v>
      </c>
    </row>
    <row r="824" spans="1:28" x14ac:dyDescent="0.25">
      <c r="A824" s="2">
        <v>138001</v>
      </c>
      <c r="B824" s="2">
        <v>113362603</v>
      </c>
      <c r="C824" s="2" t="s">
        <v>1451</v>
      </c>
      <c r="D824" s="2">
        <v>2019</v>
      </c>
      <c r="E824" s="2" t="s">
        <v>662</v>
      </c>
      <c r="F824" s="2">
        <v>138</v>
      </c>
      <c r="G824" s="2">
        <v>1</v>
      </c>
      <c r="H824" s="2">
        <v>9888075</v>
      </c>
      <c r="K824" s="2">
        <v>2292563.63</v>
      </c>
      <c r="N824" s="2">
        <v>515064</v>
      </c>
      <c r="Q824" s="2">
        <v>30347.55</v>
      </c>
      <c r="T824" s="2">
        <v>12726051</v>
      </c>
      <c r="W824" s="2">
        <v>20843661.299999997</v>
      </c>
      <c r="X824" s="2">
        <v>61.054779052734375</v>
      </c>
      <c r="Y824" s="2">
        <v>70017547.159999996</v>
      </c>
      <c r="Z824" s="2">
        <v>18.175516128540039</v>
      </c>
    </row>
    <row r="825" spans="1:28" x14ac:dyDescent="0.25">
      <c r="A825" s="2">
        <v>138002</v>
      </c>
      <c r="B825" s="2">
        <v>113362603</v>
      </c>
      <c r="C825" s="2" t="s">
        <v>1451</v>
      </c>
      <c r="D825" s="2">
        <v>2020</v>
      </c>
      <c r="E825" s="2" t="s">
        <v>662</v>
      </c>
      <c r="F825" s="2">
        <v>138</v>
      </c>
      <c r="G825" s="2">
        <v>2</v>
      </c>
      <c r="H825" s="2">
        <v>10176324</v>
      </c>
      <c r="I825" s="2">
        <v>288249</v>
      </c>
      <c r="J825" s="2">
        <v>2.9151175022125244</v>
      </c>
      <c r="K825" s="2">
        <v>2443962.83</v>
      </c>
      <c r="L825" s="2">
        <v>151399.203125</v>
      </c>
      <c r="M825" s="2">
        <v>6.6039257049560547</v>
      </c>
      <c r="N825" s="2">
        <v>515064</v>
      </c>
      <c r="O825" s="2">
        <v>0</v>
      </c>
      <c r="P825" s="2">
        <v>0</v>
      </c>
      <c r="Q825" s="2">
        <v>34011.33</v>
      </c>
      <c r="R825" s="2">
        <v>3663.780029296875</v>
      </c>
      <c r="S825" s="2">
        <v>12.072737693786621</v>
      </c>
      <c r="T825" s="2">
        <v>13169362</v>
      </c>
      <c r="U825" s="2">
        <v>443311</v>
      </c>
      <c r="V825" s="2">
        <v>3.4834921360015869</v>
      </c>
      <c r="W825" s="2">
        <v>21600991.300000001</v>
      </c>
      <c r="X825" s="2">
        <v>60.966468811035156</v>
      </c>
      <c r="Y825" s="2">
        <v>71048983.329999998</v>
      </c>
      <c r="Z825" s="2">
        <v>18.535610198974609</v>
      </c>
    </row>
    <row r="826" spans="1:28" x14ac:dyDescent="0.25">
      <c r="A826" s="2">
        <v>138003</v>
      </c>
      <c r="B826" s="2">
        <v>113362603</v>
      </c>
      <c r="C826" s="2" t="s">
        <v>1451</v>
      </c>
      <c r="D826" s="2">
        <v>2021</v>
      </c>
      <c r="E826" s="2" t="s">
        <v>662</v>
      </c>
      <c r="F826" s="2">
        <v>138</v>
      </c>
      <c r="G826" s="2">
        <v>3</v>
      </c>
      <c r="H826" s="2">
        <v>10176310</v>
      </c>
      <c r="I826" s="2">
        <v>-14</v>
      </c>
      <c r="J826" s="2">
        <v>-1.3757424312643707E-4</v>
      </c>
      <c r="K826" s="2">
        <v>2443852</v>
      </c>
      <c r="L826" s="2">
        <v>-110.83000183105469</v>
      </c>
      <c r="M826" s="2">
        <v>-4.5348480343818665E-3</v>
      </c>
      <c r="N826" s="2">
        <v>515064</v>
      </c>
      <c r="O826" s="2">
        <v>0</v>
      </c>
      <c r="P826" s="2">
        <v>0</v>
      </c>
      <c r="Q826" s="2">
        <v>41646.97</v>
      </c>
      <c r="R826" s="2">
        <v>7635.64013671875</v>
      </c>
      <c r="S826" s="2">
        <v>22.450283050537109</v>
      </c>
      <c r="T826" s="2">
        <v>13176873</v>
      </c>
      <c r="U826" s="2">
        <v>7511</v>
      </c>
      <c r="V826" s="2">
        <v>5.7033892720937729E-2</v>
      </c>
      <c r="W826" s="2">
        <v>21932450.550000004</v>
      </c>
      <c r="X826" s="2">
        <v>60.079345703125</v>
      </c>
      <c r="Y826" s="2">
        <v>73808350.090000018</v>
      </c>
      <c r="Z826" s="2">
        <v>17.852821350097656</v>
      </c>
    </row>
    <row r="827" spans="1:28" x14ac:dyDescent="0.25">
      <c r="A827" s="2">
        <v>138004</v>
      </c>
      <c r="B827" s="2">
        <v>113362603</v>
      </c>
      <c r="C827" s="2" t="s">
        <v>1451</v>
      </c>
      <c r="D827" s="2">
        <v>2022</v>
      </c>
      <c r="E827" s="2" t="s">
        <v>662</v>
      </c>
      <c r="F827" s="2">
        <v>138</v>
      </c>
      <c r="G827" s="2">
        <v>4</v>
      </c>
      <c r="H827" s="2">
        <v>11085411</v>
      </c>
      <c r="I827" s="2">
        <v>909101</v>
      </c>
      <c r="J827" s="2">
        <v>8.9335031509399414</v>
      </c>
      <c r="K827" s="2">
        <v>2573208.6</v>
      </c>
      <c r="L827" s="2">
        <v>129356.6015625</v>
      </c>
      <c r="M827" s="2">
        <v>5.2931437492370605</v>
      </c>
      <c r="N827" s="2">
        <v>515064</v>
      </c>
      <c r="O827" s="2">
        <v>0</v>
      </c>
      <c r="P827" s="2">
        <v>0</v>
      </c>
      <c r="Q827" s="2">
        <v>40872</v>
      </c>
      <c r="R827" s="2">
        <v>-774.969970703125</v>
      </c>
      <c r="S827" s="2">
        <v>-1.8608076572418213</v>
      </c>
      <c r="T827" s="2">
        <v>14214556</v>
      </c>
      <c r="U827" s="2">
        <v>1037683</v>
      </c>
      <c r="V827" s="2">
        <v>7.8750324249267578</v>
      </c>
      <c r="W827" s="2">
        <v>23028726.639999997</v>
      </c>
      <c r="X827" s="2">
        <v>61.725322723388672</v>
      </c>
      <c r="Y827" s="2">
        <v>77464499.439999998</v>
      </c>
      <c r="Z827" s="2">
        <v>18.349767684936523</v>
      </c>
    </row>
    <row r="828" spans="1:28" x14ac:dyDescent="0.25">
      <c r="A828" s="2">
        <v>138005</v>
      </c>
      <c r="B828" s="2">
        <v>113362603</v>
      </c>
      <c r="C828" s="2" t="s">
        <v>1451</v>
      </c>
      <c r="D828" s="2">
        <v>2023</v>
      </c>
      <c r="E828" s="2" t="s">
        <v>662</v>
      </c>
      <c r="F828" s="2">
        <v>138</v>
      </c>
      <c r="G828" s="2">
        <v>5</v>
      </c>
      <c r="H828" s="2">
        <v>13025001.59</v>
      </c>
      <c r="I828" s="2">
        <v>1939590.625</v>
      </c>
      <c r="J828" s="2">
        <v>17.496786117553711</v>
      </c>
      <c r="K828" s="2">
        <v>2801575.94</v>
      </c>
      <c r="L828" s="2">
        <v>228367.34375</v>
      </c>
      <c r="M828" s="2">
        <v>8.8748083114624023</v>
      </c>
      <c r="N828" s="2">
        <v>515064</v>
      </c>
      <c r="O828" s="2">
        <v>0</v>
      </c>
      <c r="P828" s="2">
        <v>0</v>
      </c>
      <c r="Q828" s="2">
        <v>44695</v>
      </c>
      <c r="R828" s="2">
        <v>3823</v>
      </c>
      <c r="S828" s="2">
        <v>9.3535919189453125</v>
      </c>
      <c r="T828" s="2">
        <v>16386337</v>
      </c>
      <c r="U828" s="2">
        <v>2171781</v>
      </c>
      <c r="V828" s="2">
        <v>15.278571128845215</v>
      </c>
      <c r="X828" s="2">
        <v>64.099601745605469</v>
      </c>
      <c r="Z828" s="2">
        <v>20.351818084716797</v>
      </c>
      <c r="AA828" s="2">
        <v>80515350</v>
      </c>
      <c r="AB828" s="2">
        <v>25563867</v>
      </c>
    </row>
    <row r="829" spans="1:28" x14ac:dyDescent="0.25">
      <c r="A829" s="2">
        <v>138006</v>
      </c>
      <c r="B829" s="2">
        <v>113362603</v>
      </c>
      <c r="C829" s="2" t="s">
        <v>1451</v>
      </c>
      <c r="D829" s="2">
        <v>2024</v>
      </c>
      <c r="E829" s="2" t="s">
        <v>662</v>
      </c>
      <c r="F829" s="2">
        <v>138</v>
      </c>
      <c r="G829" s="2">
        <v>6</v>
      </c>
      <c r="H829" s="2">
        <v>14240687</v>
      </c>
      <c r="I829" s="2">
        <v>1215685.375</v>
      </c>
      <c r="J829" s="2">
        <v>9.3334760665893555</v>
      </c>
      <c r="K829" s="2">
        <v>2956220</v>
      </c>
      <c r="L829" s="2">
        <v>154644.0625</v>
      </c>
      <c r="M829" s="2">
        <v>5.5198955535888672</v>
      </c>
      <c r="N829" s="2">
        <v>515064</v>
      </c>
      <c r="O829" s="2">
        <v>0</v>
      </c>
      <c r="P829" s="2">
        <v>0</v>
      </c>
      <c r="Q829" s="2">
        <v>55364</v>
      </c>
      <c r="R829" s="2">
        <v>10669</v>
      </c>
      <c r="S829" s="2">
        <v>23.87067985534668</v>
      </c>
      <c r="T829" s="2">
        <v>17767336</v>
      </c>
      <c r="U829" s="2">
        <v>1380999</v>
      </c>
      <c r="V829" s="2">
        <v>8.4277467727661133</v>
      </c>
      <c r="X829" s="2">
        <v>65.733375549316406</v>
      </c>
      <c r="Z829" s="2">
        <v>21.20106315612793</v>
      </c>
      <c r="AA829" s="2">
        <v>83803989</v>
      </c>
      <c r="AB829" s="2">
        <v>27029397</v>
      </c>
    </row>
    <row r="830" spans="1:28" x14ac:dyDescent="0.25">
      <c r="A830" s="2">
        <v>139001</v>
      </c>
      <c r="B830" s="2">
        <v>105252602</v>
      </c>
      <c r="C830" s="2" t="s">
        <v>1452</v>
      </c>
      <c r="D830" s="2">
        <v>2019</v>
      </c>
      <c r="E830" s="2" t="s">
        <v>662</v>
      </c>
      <c r="F830" s="2">
        <v>139</v>
      </c>
      <c r="G830" s="2">
        <v>1</v>
      </c>
      <c r="H830" s="2">
        <v>79309304</v>
      </c>
      <c r="K830" s="2">
        <v>10929648</v>
      </c>
      <c r="N830" s="2">
        <v>2602655</v>
      </c>
      <c r="Q830" s="2">
        <v>1038637</v>
      </c>
      <c r="T830" s="2">
        <v>93880248</v>
      </c>
      <c r="W830" s="2">
        <v>128587689</v>
      </c>
      <c r="X830" s="2">
        <v>73.008735656738281</v>
      </c>
      <c r="Y830" s="2">
        <v>304906302</v>
      </c>
      <c r="Z830" s="2">
        <v>30.789867401123047</v>
      </c>
    </row>
    <row r="831" spans="1:28" x14ac:dyDescent="0.25">
      <c r="A831" s="2">
        <v>139002</v>
      </c>
      <c r="B831" s="2">
        <v>105252602</v>
      </c>
      <c r="C831" s="2" t="s">
        <v>1452</v>
      </c>
      <c r="D831" s="2">
        <v>2020</v>
      </c>
      <c r="E831" s="2" t="s">
        <v>662</v>
      </c>
      <c r="F831" s="2">
        <v>139</v>
      </c>
      <c r="G831" s="2">
        <v>2</v>
      </c>
      <c r="H831" s="2">
        <v>81822616</v>
      </c>
      <c r="I831" s="2">
        <v>2513312</v>
      </c>
      <c r="J831" s="2">
        <v>3.1690001487731934</v>
      </c>
      <c r="K831" s="2">
        <v>11322932.619999999</v>
      </c>
      <c r="L831" s="2">
        <v>393284.625</v>
      </c>
      <c r="M831" s="2">
        <v>3.5983283519744873</v>
      </c>
      <c r="N831" s="2">
        <v>2602655</v>
      </c>
      <c r="O831" s="2">
        <v>0</v>
      </c>
      <c r="P831" s="2">
        <v>0</v>
      </c>
      <c r="Q831" s="2">
        <v>1073634</v>
      </c>
      <c r="R831" s="2">
        <v>34997</v>
      </c>
      <c r="S831" s="2">
        <v>3.3695120811462402</v>
      </c>
      <c r="T831" s="2">
        <v>96821840</v>
      </c>
      <c r="U831" s="2">
        <v>2941592</v>
      </c>
      <c r="V831" s="2">
        <v>3.1333448886871338</v>
      </c>
      <c r="W831" s="2">
        <v>133132455</v>
      </c>
      <c r="X831" s="2">
        <v>72.725944519042969</v>
      </c>
      <c r="Y831" s="2">
        <v>210316002</v>
      </c>
      <c r="Z831" s="2">
        <v>46.036365509033203</v>
      </c>
    </row>
    <row r="832" spans="1:28" x14ac:dyDescent="0.25">
      <c r="A832" s="2">
        <v>139003</v>
      </c>
      <c r="B832" s="2">
        <v>105252602</v>
      </c>
      <c r="C832" s="2" t="s">
        <v>1452</v>
      </c>
      <c r="D832" s="2">
        <v>2021</v>
      </c>
      <c r="E832" s="2" t="s">
        <v>662</v>
      </c>
      <c r="F832" s="2">
        <v>139</v>
      </c>
      <c r="G832" s="2">
        <v>3</v>
      </c>
      <c r="H832" s="2">
        <v>81822512</v>
      </c>
      <c r="I832" s="2">
        <v>-104</v>
      </c>
      <c r="J832" s="2">
        <v>-1.2710422743111849E-4</v>
      </c>
      <c r="K832" s="2">
        <v>11297457</v>
      </c>
      <c r="L832" s="2">
        <v>-25475.619140625</v>
      </c>
      <c r="M832" s="2">
        <v>-0.22499136626720428</v>
      </c>
      <c r="N832" s="2">
        <v>2602655</v>
      </c>
      <c r="O832" s="2">
        <v>0</v>
      </c>
      <c r="P832" s="2">
        <v>0</v>
      </c>
      <c r="Q832" s="2">
        <v>1035887</v>
      </c>
      <c r="R832" s="2">
        <v>-37747</v>
      </c>
      <c r="S832" s="2">
        <v>-3.5158164501190186</v>
      </c>
      <c r="T832" s="2">
        <v>96758512</v>
      </c>
      <c r="U832" s="2">
        <v>-63328</v>
      </c>
      <c r="V832" s="2">
        <v>-6.5406732261180878E-2</v>
      </c>
      <c r="W832" s="2">
        <v>133285204.88</v>
      </c>
      <c r="X832" s="2">
        <v>72.595085144042969</v>
      </c>
      <c r="Y832" s="2">
        <v>225481395.88</v>
      </c>
      <c r="Z832" s="2">
        <v>42.911972045898438</v>
      </c>
    </row>
    <row r="833" spans="1:28" x14ac:dyDescent="0.25">
      <c r="A833" s="2">
        <v>139004</v>
      </c>
      <c r="B833" s="2">
        <v>105252602</v>
      </c>
      <c r="C833" s="2" t="s">
        <v>1452</v>
      </c>
      <c r="D833" s="2">
        <v>2022</v>
      </c>
      <c r="E833" s="2" t="s">
        <v>662</v>
      </c>
      <c r="F833" s="2">
        <v>139</v>
      </c>
      <c r="G833" s="2">
        <v>4</v>
      </c>
      <c r="H833" s="2">
        <v>88302624</v>
      </c>
      <c r="I833" s="2">
        <v>6480112</v>
      </c>
      <c r="J833" s="2">
        <v>7.9197177886962891</v>
      </c>
      <c r="K833" s="2">
        <v>11783835</v>
      </c>
      <c r="L833" s="2">
        <v>486378</v>
      </c>
      <c r="M833" s="2">
        <v>4.305199146270752</v>
      </c>
      <c r="N833" s="2">
        <v>2602655</v>
      </c>
      <c r="O833" s="2">
        <v>0</v>
      </c>
      <c r="P833" s="2">
        <v>0</v>
      </c>
      <c r="Q833" s="2">
        <v>468129</v>
      </c>
      <c r="R833" s="2">
        <v>-567758</v>
      </c>
      <c r="S833" s="2">
        <v>-54.808872222900391</v>
      </c>
      <c r="T833" s="2">
        <v>103157240</v>
      </c>
      <c r="U833" s="2">
        <v>6398728</v>
      </c>
      <c r="V833" s="2">
        <v>6.6130905151367188</v>
      </c>
      <c r="W833" s="2">
        <v>139480822.26999998</v>
      </c>
      <c r="X833" s="2">
        <v>73.9580078125</v>
      </c>
      <c r="Y833" s="2">
        <v>247738134.26999998</v>
      </c>
      <c r="Z833" s="2">
        <v>41.639629364013672</v>
      </c>
    </row>
    <row r="834" spans="1:28" x14ac:dyDescent="0.25">
      <c r="A834" s="2">
        <v>139005</v>
      </c>
      <c r="B834" s="2">
        <v>105252602</v>
      </c>
      <c r="C834" s="2" t="s">
        <v>1452</v>
      </c>
      <c r="D834" s="2">
        <v>2023</v>
      </c>
      <c r="E834" s="2" t="s">
        <v>662</v>
      </c>
      <c r="F834" s="2">
        <v>139</v>
      </c>
      <c r="G834" s="2">
        <v>5</v>
      </c>
      <c r="H834" s="2">
        <v>104095783.95999999</v>
      </c>
      <c r="I834" s="2">
        <v>15793160</v>
      </c>
      <c r="J834" s="2">
        <v>17.88526725769043</v>
      </c>
      <c r="K834" s="2">
        <v>13150993.65</v>
      </c>
      <c r="L834" s="2">
        <v>1367158.625</v>
      </c>
      <c r="M834" s="2">
        <v>11.601984024047852</v>
      </c>
      <c r="N834" s="2">
        <v>2602655</v>
      </c>
      <c r="O834" s="2">
        <v>0</v>
      </c>
      <c r="P834" s="2">
        <v>0</v>
      </c>
      <c r="T834" s="2">
        <v>119849432</v>
      </c>
      <c r="U834" s="2">
        <v>16692192</v>
      </c>
      <c r="V834" s="2">
        <v>16.181308746337891</v>
      </c>
      <c r="X834" s="2">
        <v>81.965896606445313</v>
      </c>
      <c r="Z834" s="2">
        <v>47.611312866210938</v>
      </c>
      <c r="AA834" s="2">
        <v>251724693</v>
      </c>
      <c r="AB834" s="2">
        <v>146218655</v>
      </c>
    </row>
    <row r="835" spans="1:28" x14ac:dyDescent="0.25">
      <c r="A835" s="2">
        <v>139006</v>
      </c>
      <c r="B835" s="2">
        <v>105252602</v>
      </c>
      <c r="C835" s="2" t="s">
        <v>1452</v>
      </c>
      <c r="D835" s="2">
        <v>2024</v>
      </c>
      <c r="E835" s="2" t="s">
        <v>662</v>
      </c>
      <c r="F835" s="2">
        <v>139</v>
      </c>
      <c r="G835" s="2">
        <v>6</v>
      </c>
      <c r="H835" s="2">
        <v>115541792</v>
      </c>
      <c r="I835" s="2">
        <v>11446008</v>
      </c>
      <c r="J835" s="2">
        <v>10.995650291442871</v>
      </c>
      <c r="K835" s="2">
        <v>13841888</v>
      </c>
      <c r="L835" s="2">
        <v>690894.375</v>
      </c>
      <c r="M835" s="2">
        <v>5.2535524368286133</v>
      </c>
      <c r="N835" s="2">
        <v>2602655</v>
      </c>
      <c r="O835" s="2">
        <v>0</v>
      </c>
      <c r="P835" s="2">
        <v>0</v>
      </c>
      <c r="T835" s="2">
        <v>131986336</v>
      </c>
      <c r="U835" s="2">
        <v>12136904</v>
      </c>
      <c r="V835" s="2">
        <v>10.126792907714844</v>
      </c>
      <c r="X835" s="2">
        <v>78.916297912597656</v>
      </c>
      <c r="Z835" s="2">
        <v>46.991806030273438</v>
      </c>
      <c r="AA835" s="2">
        <v>280870953</v>
      </c>
      <c r="AB835" s="2">
        <v>167248511</v>
      </c>
    </row>
    <row r="836" spans="1:28" x14ac:dyDescent="0.25">
      <c r="A836" s="2">
        <v>140001</v>
      </c>
      <c r="B836" s="2">
        <v>108053003</v>
      </c>
      <c r="C836" s="2" t="s">
        <v>1453</v>
      </c>
      <c r="D836" s="2">
        <v>2019</v>
      </c>
      <c r="E836" s="2" t="s">
        <v>662</v>
      </c>
      <c r="F836" s="2">
        <v>140</v>
      </c>
      <c r="G836" s="2">
        <v>1</v>
      </c>
      <c r="H836" s="2">
        <v>6082750</v>
      </c>
      <c r="K836" s="2">
        <v>951657.53</v>
      </c>
      <c r="N836" s="2">
        <v>245969</v>
      </c>
      <c r="T836" s="2">
        <v>7280376.5</v>
      </c>
      <c r="W836" s="2">
        <v>11178119.779999999</v>
      </c>
      <c r="X836" s="2">
        <v>65.130599975585938</v>
      </c>
      <c r="Y836" s="2">
        <v>21069133.59</v>
      </c>
      <c r="Z836" s="2">
        <v>34.554702758789063</v>
      </c>
    </row>
    <row r="837" spans="1:28" x14ac:dyDescent="0.25">
      <c r="A837" s="2">
        <v>140002</v>
      </c>
      <c r="B837" s="2">
        <v>108053003</v>
      </c>
      <c r="C837" s="2" t="s">
        <v>1453</v>
      </c>
      <c r="D837" s="2">
        <v>2020</v>
      </c>
      <c r="E837" s="2" t="s">
        <v>662</v>
      </c>
      <c r="F837" s="2">
        <v>140</v>
      </c>
      <c r="G837" s="2">
        <v>2</v>
      </c>
      <c r="H837" s="2">
        <v>6194054</v>
      </c>
      <c r="I837" s="2">
        <v>111304</v>
      </c>
      <c r="J837" s="2">
        <v>1.8298302888870239</v>
      </c>
      <c r="K837" s="2">
        <v>979187.19</v>
      </c>
      <c r="L837" s="2">
        <v>27529.66015625</v>
      </c>
      <c r="M837" s="2">
        <v>2.8928117752075195</v>
      </c>
      <c r="N837" s="2">
        <v>245969</v>
      </c>
      <c r="O837" s="2">
        <v>0</v>
      </c>
      <c r="P837" s="2">
        <v>0</v>
      </c>
      <c r="T837" s="2">
        <v>7419210</v>
      </c>
      <c r="U837" s="2">
        <v>138833.5</v>
      </c>
      <c r="V837" s="2">
        <v>1.9069550037384033</v>
      </c>
      <c r="W837" s="2">
        <v>12022781.26</v>
      </c>
      <c r="X837" s="2">
        <v>61.709598541259766</v>
      </c>
      <c r="Y837" s="2">
        <v>22210792.709999997</v>
      </c>
      <c r="Z837" s="2">
        <v>33.40362548828125</v>
      </c>
    </row>
    <row r="838" spans="1:28" x14ac:dyDescent="0.25">
      <c r="A838" s="2">
        <v>140003</v>
      </c>
      <c r="B838" s="2">
        <v>108053003</v>
      </c>
      <c r="C838" s="2" t="s">
        <v>1453</v>
      </c>
      <c r="D838" s="2">
        <v>2021</v>
      </c>
      <c r="E838" s="2" t="s">
        <v>662</v>
      </c>
      <c r="F838" s="2">
        <v>140</v>
      </c>
      <c r="G838" s="2">
        <v>3</v>
      </c>
      <c r="H838" s="2">
        <v>6194047.5</v>
      </c>
      <c r="I838" s="2">
        <v>-6.5</v>
      </c>
      <c r="J838" s="2">
        <v>-1.0493934678379446E-4</v>
      </c>
      <c r="K838" s="2">
        <v>979157.37</v>
      </c>
      <c r="L838" s="2">
        <v>-29.819999694824219</v>
      </c>
      <c r="M838" s="2">
        <v>-3.045382909476757E-3</v>
      </c>
      <c r="N838" s="2">
        <v>245969</v>
      </c>
      <c r="O838" s="2">
        <v>0</v>
      </c>
      <c r="P838" s="2">
        <v>0</v>
      </c>
      <c r="T838" s="2">
        <v>7419174</v>
      </c>
      <c r="U838" s="2">
        <v>-36</v>
      </c>
      <c r="V838" s="2">
        <v>-4.8522686120122671E-4</v>
      </c>
      <c r="W838" s="2">
        <v>11861261.880000003</v>
      </c>
      <c r="X838" s="2">
        <v>62.549617767333984</v>
      </c>
      <c r="Y838" s="2">
        <v>22939648.390000004</v>
      </c>
      <c r="Z838" s="2">
        <v>32.342144012451172</v>
      </c>
    </row>
    <row r="839" spans="1:28" x14ac:dyDescent="0.25">
      <c r="A839" s="2">
        <v>140004</v>
      </c>
      <c r="B839" s="2">
        <v>108053003</v>
      </c>
      <c r="C839" s="2" t="s">
        <v>1453</v>
      </c>
      <c r="D839" s="2">
        <v>2022</v>
      </c>
      <c r="E839" s="2" t="s">
        <v>662</v>
      </c>
      <c r="F839" s="2">
        <v>140</v>
      </c>
      <c r="G839" s="2">
        <v>4</v>
      </c>
      <c r="H839" s="2">
        <v>6470609.5</v>
      </c>
      <c r="I839" s="2">
        <v>276562</v>
      </c>
      <c r="J839" s="2">
        <v>4.4649639129638672</v>
      </c>
      <c r="K839" s="2">
        <v>990970.04</v>
      </c>
      <c r="L839" s="2">
        <v>11812.669921875</v>
      </c>
      <c r="M839" s="2">
        <v>1.2064118385314941</v>
      </c>
      <c r="N839" s="2">
        <v>245969</v>
      </c>
      <c r="O839" s="2">
        <v>0</v>
      </c>
      <c r="P839" s="2">
        <v>0</v>
      </c>
      <c r="T839" s="2">
        <v>7707548.5</v>
      </c>
      <c r="U839" s="2">
        <v>288374.5</v>
      </c>
      <c r="V839" s="2">
        <v>3.8868815898895264</v>
      </c>
      <c r="W839" s="2">
        <v>11898937.23</v>
      </c>
      <c r="X839" s="2">
        <v>64.775100708007813</v>
      </c>
      <c r="Y839" s="2">
        <v>23786062.440000001</v>
      </c>
      <c r="Z839" s="2">
        <v>32.403633117675781</v>
      </c>
    </row>
    <row r="840" spans="1:28" x14ac:dyDescent="0.25">
      <c r="A840" s="2">
        <v>140005</v>
      </c>
      <c r="B840" s="2">
        <v>108053003</v>
      </c>
      <c r="C840" s="2" t="s">
        <v>1453</v>
      </c>
      <c r="D840" s="2">
        <v>2023</v>
      </c>
      <c r="E840" s="2" t="s">
        <v>662</v>
      </c>
      <c r="F840" s="2">
        <v>140</v>
      </c>
      <c r="G840" s="2">
        <v>5</v>
      </c>
      <c r="H840" s="2">
        <v>7010309.1699999999</v>
      </c>
      <c r="I840" s="2">
        <v>539699.6875</v>
      </c>
      <c r="J840" s="2">
        <v>8.3407859802246094</v>
      </c>
      <c r="K840" s="2">
        <v>1057098.29</v>
      </c>
      <c r="L840" s="2">
        <v>66128.25</v>
      </c>
      <c r="M840" s="2">
        <v>6.6730828285217285</v>
      </c>
      <c r="N840" s="2">
        <v>245969</v>
      </c>
      <c r="O840" s="2">
        <v>0</v>
      </c>
      <c r="P840" s="2">
        <v>0</v>
      </c>
      <c r="T840" s="2">
        <v>8313376.5</v>
      </c>
      <c r="U840" s="2">
        <v>605828</v>
      </c>
      <c r="V840" s="2">
        <v>7.8601903915405273</v>
      </c>
      <c r="X840" s="2">
        <v>71.581245422363281</v>
      </c>
      <c r="Z840" s="2">
        <v>36.267921447753906</v>
      </c>
      <c r="AA840" s="2">
        <v>22922121</v>
      </c>
      <c r="AB840" s="2">
        <v>11613903</v>
      </c>
    </row>
    <row r="841" spans="1:28" x14ac:dyDescent="0.25">
      <c r="A841" s="2">
        <v>140006</v>
      </c>
      <c r="B841" s="2">
        <v>108053003</v>
      </c>
      <c r="C841" s="2" t="s">
        <v>1453</v>
      </c>
      <c r="D841" s="2">
        <v>2024</v>
      </c>
      <c r="E841" s="2" t="s">
        <v>662</v>
      </c>
      <c r="F841" s="2">
        <v>140</v>
      </c>
      <c r="G841" s="2">
        <v>6</v>
      </c>
      <c r="H841" s="2">
        <v>7536361</v>
      </c>
      <c r="I841" s="2">
        <v>526051.8125</v>
      </c>
      <c r="J841" s="2">
        <v>7.5039749145507813</v>
      </c>
      <c r="K841" s="2">
        <v>1087559</v>
      </c>
      <c r="L841" s="2">
        <v>30460.7109375</v>
      </c>
      <c r="M841" s="2">
        <v>2.881540060043335</v>
      </c>
      <c r="N841" s="2">
        <v>245969</v>
      </c>
      <c r="O841" s="2">
        <v>0</v>
      </c>
      <c r="P841" s="2">
        <v>0</v>
      </c>
      <c r="T841" s="2">
        <v>8869889</v>
      </c>
      <c r="U841" s="2">
        <v>556512.5</v>
      </c>
      <c r="V841" s="2">
        <v>6.6941814422607422</v>
      </c>
      <c r="X841" s="2">
        <v>72.739265441894531</v>
      </c>
      <c r="Z841" s="2">
        <v>37.600650787353516</v>
      </c>
      <c r="AA841" s="2">
        <v>23589721</v>
      </c>
      <c r="AB841" s="2">
        <v>12194086</v>
      </c>
    </row>
    <row r="842" spans="1:28" x14ac:dyDescent="0.25">
      <c r="A842" s="2">
        <v>141001</v>
      </c>
      <c r="B842" s="2">
        <v>114062003</v>
      </c>
      <c r="C842" s="2" t="s">
        <v>1454</v>
      </c>
      <c r="D842" s="2">
        <v>2019</v>
      </c>
      <c r="E842" s="2" t="s">
        <v>662</v>
      </c>
      <c r="F842" s="2">
        <v>141</v>
      </c>
      <c r="G842" s="2">
        <v>1</v>
      </c>
      <c r="H842" s="2">
        <v>8816641</v>
      </c>
      <c r="K842" s="2">
        <v>2082195.5</v>
      </c>
      <c r="N842" s="2">
        <v>542921</v>
      </c>
      <c r="T842" s="2">
        <v>11441757</v>
      </c>
      <c r="W842" s="2">
        <v>22395813.209999997</v>
      </c>
      <c r="X842" s="2">
        <v>51.088821411132813</v>
      </c>
      <c r="Y842" s="2">
        <v>83519513.209999993</v>
      </c>
      <c r="Z842" s="2">
        <v>13.699501991271973</v>
      </c>
    </row>
    <row r="843" spans="1:28" x14ac:dyDescent="0.25">
      <c r="A843" s="2">
        <v>141002</v>
      </c>
      <c r="B843" s="2">
        <v>114062003</v>
      </c>
      <c r="C843" s="2" t="s">
        <v>1454</v>
      </c>
      <c r="D843" s="2">
        <v>2020</v>
      </c>
      <c r="E843" s="2" t="s">
        <v>662</v>
      </c>
      <c r="F843" s="2">
        <v>141</v>
      </c>
      <c r="G843" s="2">
        <v>2</v>
      </c>
      <c r="H843" s="2">
        <v>8975685</v>
      </c>
      <c r="I843" s="2">
        <v>159044</v>
      </c>
      <c r="J843" s="2">
        <v>1.8039069175720215</v>
      </c>
      <c r="K843" s="2">
        <v>2249423.4700000002</v>
      </c>
      <c r="L843" s="2">
        <v>167227.96875</v>
      </c>
      <c r="M843" s="2">
        <v>8.0313291549682617</v>
      </c>
      <c r="N843" s="2">
        <v>542921</v>
      </c>
      <c r="O843" s="2">
        <v>0</v>
      </c>
      <c r="P843" s="2">
        <v>0</v>
      </c>
      <c r="T843" s="2">
        <v>11768029</v>
      </c>
      <c r="U843" s="2">
        <v>326272</v>
      </c>
      <c r="V843" s="2">
        <v>2.8515899181365967</v>
      </c>
      <c r="W843" s="2">
        <v>21963366.420000002</v>
      </c>
      <c r="X843" s="2">
        <v>53.58026123046875</v>
      </c>
      <c r="Y843" s="2">
        <v>98214944.080000013</v>
      </c>
      <c r="Z843" s="2">
        <v>11.981912612915039</v>
      </c>
    </row>
    <row r="844" spans="1:28" x14ac:dyDescent="0.25">
      <c r="A844" s="2">
        <v>141003</v>
      </c>
      <c r="B844" s="2">
        <v>114062003</v>
      </c>
      <c r="C844" s="2" t="s">
        <v>1454</v>
      </c>
      <c r="D844" s="2">
        <v>2021</v>
      </c>
      <c r="E844" s="2" t="s">
        <v>662</v>
      </c>
      <c r="F844" s="2">
        <v>141</v>
      </c>
      <c r="G844" s="2">
        <v>3</v>
      </c>
      <c r="H844" s="2">
        <v>8975676</v>
      </c>
      <c r="I844" s="2">
        <v>-9</v>
      </c>
      <c r="J844" s="2">
        <v>-1.0027089592767879E-4</v>
      </c>
      <c r="K844" s="2">
        <v>2198326.38</v>
      </c>
      <c r="L844" s="2">
        <v>-51097.08984375</v>
      </c>
      <c r="M844" s="2">
        <v>-2.2715637683868408</v>
      </c>
      <c r="N844" s="2">
        <v>542921</v>
      </c>
      <c r="O844" s="2">
        <v>0</v>
      </c>
      <c r="P844" s="2">
        <v>0</v>
      </c>
      <c r="T844" s="2">
        <v>11716923</v>
      </c>
      <c r="U844" s="2">
        <v>-51106</v>
      </c>
      <c r="V844" s="2">
        <v>-0.43427833914756775</v>
      </c>
      <c r="W844" s="2">
        <v>22038866.079999998</v>
      </c>
      <c r="X844" s="2">
        <v>53.164817810058594</v>
      </c>
      <c r="Y844" s="2">
        <v>98518637.829999983</v>
      </c>
      <c r="Z844" s="2">
        <v>11.893102645874023</v>
      </c>
    </row>
    <row r="845" spans="1:28" x14ac:dyDescent="0.25">
      <c r="A845" s="2">
        <v>141004</v>
      </c>
      <c r="B845" s="2">
        <v>114062003</v>
      </c>
      <c r="C845" s="2" t="s">
        <v>1454</v>
      </c>
      <c r="D845" s="2">
        <v>2022</v>
      </c>
      <c r="E845" s="2" t="s">
        <v>662</v>
      </c>
      <c r="F845" s="2">
        <v>141</v>
      </c>
      <c r="G845" s="2">
        <v>4</v>
      </c>
      <c r="H845" s="2">
        <v>9315500</v>
      </c>
      <c r="I845" s="2">
        <v>339824</v>
      </c>
      <c r="J845" s="2">
        <v>3.7860546112060547</v>
      </c>
      <c r="K845" s="2">
        <v>2431169.9300000002</v>
      </c>
      <c r="L845" s="2">
        <v>232843.546875</v>
      </c>
      <c r="M845" s="2">
        <v>10.591855049133301</v>
      </c>
      <c r="N845" s="2">
        <v>542921</v>
      </c>
      <c r="O845" s="2">
        <v>0</v>
      </c>
      <c r="P845" s="2">
        <v>0</v>
      </c>
      <c r="T845" s="2">
        <v>12289591</v>
      </c>
      <c r="U845" s="2">
        <v>572668</v>
      </c>
      <c r="V845" s="2">
        <v>4.8875288963317871</v>
      </c>
      <c r="W845" s="2">
        <v>23077162.939999998</v>
      </c>
      <c r="X845" s="2">
        <v>53.254341125488281</v>
      </c>
      <c r="Y845" s="2">
        <v>81075417.870000005</v>
      </c>
      <c r="Z845" s="2">
        <v>15.158221244812012</v>
      </c>
    </row>
    <row r="846" spans="1:28" x14ac:dyDescent="0.25">
      <c r="A846" s="2">
        <v>141005</v>
      </c>
      <c r="B846" s="2">
        <v>114062003</v>
      </c>
      <c r="C846" s="2" t="s">
        <v>1454</v>
      </c>
      <c r="D846" s="2">
        <v>2023</v>
      </c>
      <c r="E846" s="2" t="s">
        <v>662</v>
      </c>
      <c r="F846" s="2">
        <v>141</v>
      </c>
      <c r="G846" s="2">
        <v>5</v>
      </c>
      <c r="H846" s="2">
        <v>10198265</v>
      </c>
      <c r="I846" s="2">
        <v>882765</v>
      </c>
      <c r="J846" s="2">
        <v>9.4763031005859375</v>
      </c>
      <c r="K846" s="2">
        <v>2705404.68</v>
      </c>
      <c r="L846" s="2">
        <v>274234.75</v>
      </c>
      <c r="M846" s="2">
        <v>11.279950141906738</v>
      </c>
      <c r="N846" s="2">
        <v>542921</v>
      </c>
      <c r="O846" s="2">
        <v>0</v>
      </c>
      <c r="P846" s="2">
        <v>0</v>
      </c>
      <c r="T846" s="2">
        <v>13446591</v>
      </c>
      <c r="U846" s="2">
        <v>1157000</v>
      </c>
      <c r="V846" s="2">
        <v>9.4144716262817383</v>
      </c>
      <c r="X846" s="2">
        <v>54.905849456787109</v>
      </c>
      <c r="Z846" s="2">
        <v>16.606716156005859</v>
      </c>
      <c r="AA846" s="2">
        <v>80970798</v>
      </c>
      <c r="AB846" s="2">
        <v>24490271</v>
      </c>
    </row>
    <row r="847" spans="1:28" x14ac:dyDescent="0.25">
      <c r="A847" s="2">
        <v>141006</v>
      </c>
      <c r="B847" s="2">
        <v>114062003</v>
      </c>
      <c r="C847" s="2" t="s">
        <v>1454</v>
      </c>
      <c r="D847" s="2">
        <v>2024</v>
      </c>
      <c r="E847" s="2" t="s">
        <v>662</v>
      </c>
      <c r="F847" s="2">
        <v>141</v>
      </c>
      <c r="G847" s="2">
        <v>6</v>
      </c>
      <c r="H847" s="2">
        <v>11251467</v>
      </c>
      <c r="I847" s="2">
        <v>1053202</v>
      </c>
      <c r="J847" s="2">
        <v>10.327266693115234</v>
      </c>
      <c r="K847" s="2">
        <v>2899465</v>
      </c>
      <c r="L847" s="2">
        <v>194060.3125</v>
      </c>
      <c r="M847" s="2">
        <v>7.1730608940124512</v>
      </c>
      <c r="N847" s="2">
        <v>542921</v>
      </c>
      <c r="O847" s="2">
        <v>0</v>
      </c>
      <c r="P847" s="2">
        <v>0</v>
      </c>
      <c r="T847" s="2">
        <v>14693853</v>
      </c>
      <c r="U847" s="2">
        <v>1247262</v>
      </c>
      <c r="V847" s="2">
        <v>9.2756748199462891</v>
      </c>
      <c r="X847" s="2">
        <v>57.690032958984375</v>
      </c>
      <c r="Z847" s="2">
        <v>17.582674026489258</v>
      </c>
      <c r="AA847" s="2">
        <v>83570073</v>
      </c>
      <c r="AB847" s="2">
        <v>25470349</v>
      </c>
    </row>
    <row r="848" spans="1:28" x14ac:dyDescent="0.25">
      <c r="A848" s="2">
        <v>142001</v>
      </c>
      <c r="B848" s="2">
        <v>112013054</v>
      </c>
      <c r="C848" s="2" t="s">
        <v>1455</v>
      </c>
      <c r="D848" s="2">
        <v>2019</v>
      </c>
      <c r="E848" s="2" t="s">
        <v>662</v>
      </c>
      <c r="F848" s="2">
        <v>142</v>
      </c>
      <c r="G848" s="2">
        <v>1</v>
      </c>
      <c r="H848" s="2">
        <v>3522816.75</v>
      </c>
      <c r="K848" s="2">
        <v>646992.55000000005</v>
      </c>
      <c r="N848" s="2">
        <v>147924</v>
      </c>
      <c r="Q848" s="2">
        <v>19941.53</v>
      </c>
      <c r="T848" s="2">
        <v>4337674.5</v>
      </c>
      <c r="W848" s="2">
        <v>6992480.6899999995</v>
      </c>
      <c r="X848" s="2">
        <v>62.033412933349609</v>
      </c>
      <c r="Y848" s="2">
        <v>19108272.689999998</v>
      </c>
      <c r="Z848" s="2">
        <v>22.700506210327148</v>
      </c>
    </row>
    <row r="849" spans="1:28" x14ac:dyDescent="0.25">
      <c r="A849" s="2">
        <v>142002</v>
      </c>
      <c r="B849" s="2">
        <v>112013054</v>
      </c>
      <c r="C849" s="2" t="s">
        <v>1455</v>
      </c>
      <c r="D849" s="2">
        <v>2020</v>
      </c>
      <c r="E849" s="2" t="s">
        <v>662</v>
      </c>
      <c r="F849" s="2">
        <v>142</v>
      </c>
      <c r="G849" s="2">
        <v>2</v>
      </c>
      <c r="H849" s="2">
        <v>3569217.5</v>
      </c>
      <c r="I849" s="2">
        <v>46400.75</v>
      </c>
      <c r="J849" s="2">
        <v>1.3171491622924805</v>
      </c>
      <c r="K849" s="2">
        <v>659754.94999999995</v>
      </c>
      <c r="L849" s="2">
        <v>12762.400390625</v>
      </c>
      <c r="M849" s="2">
        <v>1.972572922706604</v>
      </c>
      <c r="N849" s="2">
        <v>147924</v>
      </c>
      <c r="O849" s="2">
        <v>0</v>
      </c>
      <c r="P849" s="2">
        <v>0</v>
      </c>
      <c r="Q849" s="2">
        <v>17776.7</v>
      </c>
      <c r="R849" s="2">
        <v>-2164.830078125</v>
      </c>
      <c r="S849" s="2">
        <v>-10.855887413024902</v>
      </c>
      <c r="T849" s="2">
        <v>4394673</v>
      </c>
      <c r="U849" s="2">
        <v>56998.5</v>
      </c>
      <c r="V849" s="2">
        <v>1.3140336275100708</v>
      </c>
      <c r="W849" s="2">
        <v>7085997.2200000007</v>
      </c>
      <c r="X849" s="2">
        <v>62.019119262695313</v>
      </c>
      <c r="Y849" s="2">
        <v>31841522.52</v>
      </c>
      <c r="Z849" s="2">
        <v>13.801705360412598</v>
      </c>
    </row>
    <row r="850" spans="1:28" x14ac:dyDescent="0.25">
      <c r="A850" s="2">
        <v>142003</v>
      </c>
      <c r="B850" s="2">
        <v>112013054</v>
      </c>
      <c r="C850" s="2" t="s">
        <v>1455</v>
      </c>
      <c r="D850" s="2">
        <v>2021</v>
      </c>
      <c r="E850" s="2" t="s">
        <v>662</v>
      </c>
      <c r="F850" s="2">
        <v>142</v>
      </c>
      <c r="G850" s="2">
        <v>3</v>
      </c>
      <c r="H850" s="2">
        <v>3569217</v>
      </c>
      <c r="I850" s="2">
        <v>-0.5</v>
      </c>
      <c r="J850" s="2">
        <v>-1.400867313350318E-5</v>
      </c>
      <c r="K850" s="2">
        <v>659738.5</v>
      </c>
      <c r="L850" s="2">
        <v>-16.450000762939453</v>
      </c>
      <c r="M850" s="2">
        <v>-2.4933500681072474E-3</v>
      </c>
      <c r="N850" s="2">
        <v>147924</v>
      </c>
      <c r="O850" s="2">
        <v>0</v>
      </c>
      <c r="P850" s="2">
        <v>0</v>
      </c>
      <c r="Q850" s="2">
        <v>8903</v>
      </c>
      <c r="R850" s="2">
        <v>-8873.7001953125</v>
      </c>
      <c r="S850" s="2">
        <v>-49.917587280273438</v>
      </c>
      <c r="T850" s="2">
        <v>4385782.5</v>
      </c>
      <c r="U850" s="2">
        <v>-8890.5</v>
      </c>
      <c r="V850" s="2">
        <v>-0.2023017406463623</v>
      </c>
      <c r="W850" s="2">
        <v>6963923.9699999979</v>
      </c>
      <c r="X850" s="2">
        <v>62.978610992431641</v>
      </c>
      <c r="Y850" s="2">
        <v>19831870.759999998</v>
      </c>
      <c r="Z850" s="2">
        <v>22.11482048034668</v>
      </c>
    </row>
    <row r="851" spans="1:28" x14ac:dyDescent="0.25">
      <c r="A851" s="2">
        <v>142004</v>
      </c>
      <c r="B851" s="2">
        <v>112013054</v>
      </c>
      <c r="C851" s="2" t="s">
        <v>1455</v>
      </c>
      <c r="D851" s="2">
        <v>2022</v>
      </c>
      <c r="E851" s="2" t="s">
        <v>662</v>
      </c>
      <c r="F851" s="2">
        <v>142</v>
      </c>
      <c r="G851" s="2">
        <v>4</v>
      </c>
      <c r="H851" s="2">
        <v>3603431.5</v>
      </c>
      <c r="I851" s="2">
        <v>34214.5</v>
      </c>
      <c r="J851" s="2">
        <v>0.95859962701797485</v>
      </c>
      <c r="K851" s="2">
        <v>686558.98</v>
      </c>
      <c r="L851" s="2">
        <v>26820.48046875</v>
      </c>
      <c r="M851" s="2">
        <v>4.0653200149536133</v>
      </c>
      <c r="N851" s="2">
        <v>147924</v>
      </c>
      <c r="O851" s="2">
        <v>0</v>
      </c>
      <c r="P851" s="2">
        <v>0</v>
      </c>
      <c r="Q851" s="2">
        <v>2241</v>
      </c>
      <c r="R851" s="2">
        <v>-6662</v>
      </c>
      <c r="S851" s="2">
        <v>-74.828712463378906</v>
      </c>
      <c r="T851" s="2">
        <v>4440155.5</v>
      </c>
      <c r="U851" s="2">
        <v>54373</v>
      </c>
      <c r="V851" s="2">
        <v>1.2397559881210327</v>
      </c>
      <c r="W851" s="2">
        <v>6958886.2299999995</v>
      </c>
      <c r="X851" s="2">
        <v>63.805549621582031</v>
      </c>
      <c r="Y851" s="2">
        <v>19913608.48</v>
      </c>
      <c r="Z851" s="2">
        <v>22.297090530395508</v>
      </c>
    </row>
    <row r="852" spans="1:28" x14ac:dyDescent="0.25">
      <c r="A852" s="2">
        <v>142005</v>
      </c>
      <c r="B852" s="2">
        <v>112013054</v>
      </c>
      <c r="C852" s="2" t="s">
        <v>1455</v>
      </c>
      <c r="D852" s="2">
        <v>2023</v>
      </c>
      <c r="E852" s="2" t="s">
        <v>662</v>
      </c>
      <c r="F852" s="2">
        <v>142</v>
      </c>
      <c r="G852" s="2">
        <v>5</v>
      </c>
      <c r="H852" s="2">
        <v>3977441.98</v>
      </c>
      <c r="I852" s="2">
        <v>374010.46875</v>
      </c>
      <c r="J852" s="2">
        <v>10.379286766052246</v>
      </c>
      <c r="K852" s="2">
        <v>713985.32</v>
      </c>
      <c r="L852" s="2">
        <v>27426.33984375</v>
      </c>
      <c r="M852" s="2">
        <v>3.9947535991668701</v>
      </c>
      <c r="N852" s="2">
        <v>147924</v>
      </c>
      <c r="O852" s="2">
        <v>0</v>
      </c>
      <c r="P852" s="2">
        <v>0</v>
      </c>
      <c r="Q852" s="2">
        <v>2426</v>
      </c>
      <c r="R852" s="2">
        <v>185</v>
      </c>
      <c r="S852" s="2">
        <v>8.2552433013916016</v>
      </c>
      <c r="T852" s="2">
        <v>4841777.5</v>
      </c>
      <c r="U852" s="2">
        <v>401622</v>
      </c>
      <c r="V852" s="2">
        <v>9.0452241897583008</v>
      </c>
      <c r="X852" s="2">
        <v>66.757606506347656</v>
      </c>
      <c r="Z852" s="2">
        <v>24.408390045166016</v>
      </c>
      <c r="AA852" s="2">
        <v>19836530</v>
      </c>
      <c r="AB852" s="2">
        <v>7252773</v>
      </c>
    </row>
    <row r="853" spans="1:28" x14ac:dyDescent="0.25">
      <c r="A853" s="2">
        <v>142006</v>
      </c>
      <c r="B853" s="2">
        <v>112013054</v>
      </c>
      <c r="C853" s="2" t="s">
        <v>1455</v>
      </c>
      <c r="D853" s="2">
        <v>2024</v>
      </c>
      <c r="E853" s="2" t="s">
        <v>662</v>
      </c>
      <c r="F853" s="2">
        <v>142</v>
      </c>
      <c r="G853" s="2">
        <v>6</v>
      </c>
      <c r="H853" s="2">
        <v>4098693</v>
      </c>
      <c r="I853" s="2">
        <v>121251.0234375</v>
      </c>
      <c r="J853" s="2">
        <v>3.0484673976898193</v>
      </c>
      <c r="K853" s="2">
        <v>739856</v>
      </c>
      <c r="L853" s="2">
        <v>25870.6796875</v>
      </c>
      <c r="M853" s="2">
        <v>3.6234190464019775</v>
      </c>
      <c r="N853" s="2">
        <v>147924</v>
      </c>
      <c r="O853" s="2">
        <v>0</v>
      </c>
      <c r="P853" s="2">
        <v>0</v>
      </c>
      <c r="Q853" s="2">
        <v>18405</v>
      </c>
      <c r="R853" s="2">
        <v>15979</v>
      </c>
      <c r="S853" s="2">
        <v>658.65625</v>
      </c>
      <c r="T853" s="2">
        <v>5004878</v>
      </c>
      <c r="U853" s="2">
        <v>163100.5</v>
      </c>
      <c r="V853" s="2">
        <v>3.3686079978942871</v>
      </c>
      <c r="X853" s="2">
        <v>63.559024810791016</v>
      </c>
      <c r="Z853" s="2">
        <v>23.603321075439453</v>
      </c>
      <c r="AA853" s="2">
        <v>21204126</v>
      </c>
      <c r="AB853" s="2">
        <v>7874378</v>
      </c>
    </row>
    <row r="854" spans="1:28" x14ac:dyDescent="0.25">
      <c r="A854" s="2">
        <v>143001</v>
      </c>
      <c r="B854" s="2">
        <v>105253303</v>
      </c>
      <c r="C854" s="2" t="s">
        <v>1456</v>
      </c>
      <c r="D854" s="2">
        <v>2019</v>
      </c>
      <c r="E854" s="2" t="s">
        <v>662</v>
      </c>
      <c r="F854" s="2">
        <v>143</v>
      </c>
      <c r="G854" s="2">
        <v>1</v>
      </c>
      <c r="H854" s="2">
        <v>3242309</v>
      </c>
      <c r="K854" s="2">
        <v>933433</v>
      </c>
      <c r="N854" s="2">
        <v>143386</v>
      </c>
      <c r="T854" s="2">
        <v>4319128</v>
      </c>
      <c r="W854" s="2">
        <v>7658092</v>
      </c>
      <c r="X854" s="2">
        <v>56.399532318115234</v>
      </c>
      <c r="Y854" s="2">
        <v>27083116</v>
      </c>
      <c r="Z854" s="2">
        <v>15.947677612304688</v>
      </c>
    </row>
    <row r="855" spans="1:28" x14ac:dyDescent="0.25">
      <c r="A855" s="2">
        <v>143002</v>
      </c>
      <c r="B855" s="2">
        <v>105253303</v>
      </c>
      <c r="C855" s="2" t="s">
        <v>1456</v>
      </c>
      <c r="D855" s="2">
        <v>2020</v>
      </c>
      <c r="E855" s="2" t="s">
        <v>662</v>
      </c>
      <c r="F855" s="2">
        <v>143</v>
      </c>
      <c r="G855" s="2">
        <v>2</v>
      </c>
      <c r="H855" s="2">
        <v>3297928</v>
      </c>
      <c r="I855" s="2">
        <v>55619</v>
      </c>
      <c r="J855" s="2">
        <v>1.7154133319854736</v>
      </c>
      <c r="K855" s="2">
        <v>964313</v>
      </c>
      <c r="L855" s="2">
        <v>30880</v>
      </c>
      <c r="M855" s="2">
        <v>3.308218240737915</v>
      </c>
      <c r="N855" s="2">
        <v>143386</v>
      </c>
      <c r="O855" s="2">
        <v>0</v>
      </c>
      <c r="P855" s="2">
        <v>0</v>
      </c>
      <c r="T855" s="2">
        <v>4405627</v>
      </c>
      <c r="U855" s="2">
        <v>86499</v>
      </c>
      <c r="V855" s="2">
        <v>2.0026957988739014</v>
      </c>
      <c r="W855" s="2">
        <v>7734425</v>
      </c>
      <c r="X855" s="2">
        <v>56.961273193359375</v>
      </c>
      <c r="Y855" s="2">
        <v>27969210</v>
      </c>
      <c r="Z855" s="2">
        <v>15.751703262329102</v>
      </c>
    </row>
    <row r="856" spans="1:28" x14ac:dyDescent="0.25">
      <c r="A856" s="2">
        <v>143003</v>
      </c>
      <c r="B856" s="2">
        <v>105253303</v>
      </c>
      <c r="C856" s="2" t="s">
        <v>1456</v>
      </c>
      <c r="D856" s="2">
        <v>2021</v>
      </c>
      <c r="E856" s="2" t="s">
        <v>662</v>
      </c>
      <c r="F856" s="2">
        <v>143</v>
      </c>
      <c r="G856" s="2">
        <v>3</v>
      </c>
      <c r="H856" s="2">
        <v>3297924</v>
      </c>
      <c r="I856" s="2">
        <v>-4</v>
      </c>
      <c r="J856" s="2">
        <v>-1.2128827802371234E-4</v>
      </c>
      <c r="K856" s="2">
        <v>964288</v>
      </c>
      <c r="L856" s="2">
        <v>-25</v>
      </c>
      <c r="M856" s="2">
        <v>-2.5925191584974527E-3</v>
      </c>
      <c r="N856" s="2">
        <v>143386</v>
      </c>
      <c r="O856" s="2">
        <v>0</v>
      </c>
      <c r="P856" s="2">
        <v>0</v>
      </c>
      <c r="T856" s="2">
        <v>4405598</v>
      </c>
      <c r="U856" s="2">
        <v>-29</v>
      </c>
      <c r="V856" s="2">
        <v>-6.5824907505884767E-4</v>
      </c>
      <c r="W856" s="2">
        <v>7989287</v>
      </c>
      <c r="X856" s="2">
        <v>55.143817901611328</v>
      </c>
      <c r="Y856" s="2">
        <v>37328637</v>
      </c>
      <c r="Z856" s="2">
        <v>11.802193641662598</v>
      </c>
    </row>
    <row r="857" spans="1:28" x14ac:dyDescent="0.25">
      <c r="A857" s="2">
        <v>143004</v>
      </c>
      <c r="B857" s="2">
        <v>105253303</v>
      </c>
      <c r="C857" s="2" t="s">
        <v>1456</v>
      </c>
      <c r="D857" s="2">
        <v>2022</v>
      </c>
      <c r="E857" s="2" t="s">
        <v>662</v>
      </c>
      <c r="F857" s="2">
        <v>143</v>
      </c>
      <c r="G857" s="2">
        <v>4</v>
      </c>
      <c r="H857" s="2">
        <v>3434154</v>
      </c>
      <c r="I857" s="2">
        <v>136230</v>
      </c>
      <c r="J857" s="2">
        <v>4.1307802200317383</v>
      </c>
      <c r="K857" s="2">
        <v>1009131</v>
      </c>
      <c r="L857" s="2">
        <v>44843</v>
      </c>
      <c r="M857" s="2">
        <v>4.6503739356994629</v>
      </c>
      <c r="N857" s="2">
        <v>143386</v>
      </c>
      <c r="O857" s="2">
        <v>0</v>
      </c>
      <c r="P857" s="2">
        <v>0</v>
      </c>
      <c r="T857" s="2">
        <v>4586671</v>
      </c>
      <c r="U857" s="2">
        <v>181073</v>
      </c>
      <c r="V857" s="2">
        <v>4.1100664138793945</v>
      </c>
      <c r="W857" s="2">
        <v>8165094</v>
      </c>
      <c r="X857" s="2">
        <v>56.174137115478516</v>
      </c>
      <c r="Y857" s="2">
        <v>29963528</v>
      </c>
      <c r="Z857" s="2">
        <v>15.307513236999512</v>
      </c>
    </row>
    <row r="858" spans="1:28" x14ac:dyDescent="0.25">
      <c r="A858" s="2">
        <v>143005</v>
      </c>
      <c r="B858" s="2">
        <v>105253303</v>
      </c>
      <c r="C858" s="2" t="s">
        <v>1456</v>
      </c>
      <c r="D858" s="2">
        <v>2023</v>
      </c>
      <c r="E858" s="2" t="s">
        <v>662</v>
      </c>
      <c r="F858" s="2">
        <v>143</v>
      </c>
      <c r="G858" s="2">
        <v>5</v>
      </c>
      <c r="H858" s="2">
        <v>3826938.01</v>
      </c>
      <c r="I858" s="2">
        <v>392784</v>
      </c>
      <c r="J858" s="2">
        <v>11.437577247619629</v>
      </c>
      <c r="K858" s="2">
        <v>1069222.42</v>
      </c>
      <c r="L858" s="2">
        <v>60091.421875</v>
      </c>
      <c r="M858" s="2">
        <v>5.9547691345214844</v>
      </c>
      <c r="N858" s="2">
        <v>143386</v>
      </c>
      <c r="O858" s="2">
        <v>0</v>
      </c>
      <c r="P858" s="2">
        <v>0</v>
      </c>
      <c r="T858" s="2">
        <v>5039546.5</v>
      </c>
      <c r="U858" s="2">
        <v>452875.5</v>
      </c>
      <c r="V858" s="2">
        <v>9.8737297058105469</v>
      </c>
      <c r="X858" s="2">
        <v>59.256546020507813</v>
      </c>
      <c r="Z858" s="2">
        <v>16.507347106933594</v>
      </c>
      <c r="AA858" s="2">
        <v>30529112</v>
      </c>
      <c r="AB858" s="2">
        <v>8504624</v>
      </c>
    </row>
    <row r="859" spans="1:28" x14ac:dyDescent="0.25">
      <c r="A859" s="2">
        <v>143006</v>
      </c>
      <c r="B859" s="2">
        <v>105253303</v>
      </c>
      <c r="C859" s="2" t="s">
        <v>1456</v>
      </c>
      <c r="D859" s="2">
        <v>2024</v>
      </c>
      <c r="E859" s="2" t="s">
        <v>662</v>
      </c>
      <c r="F859" s="2">
        <v>143</v>
      </c>
      <c r="G859" s="2">
        <v>6</v>
      </c>
      <c r="H859" s="2">
        <v>4280505</v>
      </c>
      <c r="I859" s="2">
        <v>453567</v>
      </c>
      <c r="J859" s="2">
        <v>11.851955413818359</v>
      </c>
      <c r="K859" s="2">
        <v>1121235</v>
      </c>
      <c r="L859" s="2">
        <v>52012.578125</v>
      </c>
      <c r="M859" s="2">
        <v>4.8645238876342773</v>
      </c>
      <c r="N859" s="2">
        <v>143386</v>
      </c>
      <c r="O859" s="2">
        <v>0</v>
      </c>
      <c r="P859" s="2">
        <v>0</v>
      </c>
      <c r="T859" s="2">
        <v>5545126</v>
      </c>
      <c r="U859" s="2">
        <v>505579.5</v>
      </c>
      <c r="V859" s="2">
        <v>10.032241821289063</v>
      </c>
      <c r="X859" s="2">
        <v>60.965686798095703</v>
      </c>
      <c r="Z859" s="2">
        <v>17.151968002319336</v>
      </c>
      <c r="AA859" s="2">
        <v>32329386</v>
      </c>
      <c r="AB859" s="2">
        <v>9095487</v>
      </c>
    </row>
    <row r="860" spans="1:28" x14ac:dyDescent="0.25">
      <c r="A860" s="2">
        <v>144001</v>
      </c>
      <c r="B860" s="2">
        <v>112282004</v>
      </c>
      <c r="C860" s="2" t="s">
        <v>1457</v>
      </c>
      <c r="D860" s="2">
        <v>2019</v>
      </c>
      <c r="E860" s="2" t="s">
        <v>662</v>
      </c>
      <c r="F860" s="2">
        <v>144</v>
      </c>
      <c r="G860" s="2">
        <v>1</v>
      </c>
      <c r="H860" s="2">
        <v>2394911.25</v>
      </c>
      <c r="K860" s="2">
        <v>343829.78</v>
      </c>
      <c r="N860" s="2">
        <v>76871</v>
      </c>
      <c r="T860" s="2">
        <v>2815612</v>
      </c>
      <c r="W860" s="2">
        <v>4061637.42</v>
      </c>
      <c r="X860" s="2">
        <v>69.322090148925781</v>
      </c>
      <c r="Y860" s="2">
        <v>8094692.3399999999</v>
      </c>
      <c r="Z860" s="2">
        <v>34.783435821533203</v>
      </c>
    </row>
    <row r="861" spans="1:28" x14ac:dyDescent="0.25">
      <c r="A861" s="2">
        <v>144002</v>
      </c>
      <c r="B861" s="2">
        <v>112282004</v>
      </c>
      <c r="C861" s="2" t="s">
        <v>1457</v>
      </c>
      <c r="D861" s="2">
        <v>2020</v>
      </c>
      <c r="E861" s="2" t="s">
        <v>662</v>
      </c>
      <c r="F861" s="2">
        <v>144</v>
      </c>
      <c r="G861" s="2">
        <v>2</v>
      </c>
      <c r="H861" s="2">
        <v>2392907.75</v>
      </c>
      <c r="I861" s="2">
        <v>-2003.5</v>
      </c>
      <c r="J861" s="2">
        <v>-8.3656542003154755E-2</v>
      </c>
      <c r="K861" s="2">
        <v>352276.51</v>
      </c>
      <c r="L861" s="2">
        <v>8446.73046875</v>
      </c>
      <c r="M861" s="2">
        <v>2.456660270690918</v>
      </c>
      <c r="N861" s="2">
        <v>76871</v>
      </c>
      <c r="O861" s="2">
        <v>0</v>
      </c>
      <c r="P861" s="2">
        <v>0</v>
      </c>
      <c r="T861" s="2">
        <v>2822055.25</v>
      </c>
      <c r="U861" s="2">
        <v>6443.25</v>
      </c>
      <c r="V861" s="2">
        <v>0.22884012758731842</v>
      </c>
      <c r="W861" s="2">
        <v>4331968.99</v>
      </c>
      <c r="X861" s="2">
        <v>65.144859313964844</v>
      </c>
      <c r="Y861" s="2">
        <v>8361878.7599999998</v>
      </c>
      <c r="Z861" s="2">
        <v>33.749057769775391</v>
      </c>
    </row>
    <row r="862" spans="1:28" x14ac:dyDescent="0.25">
      <c r="A862" s="2">
        <v>144003</v>
      </c>
      <c r="B862" s="2">
        <v>112282004</v>
      </c>
      <c r="C862" s="2" t="s">
        <v>1457</v>
      </c>
      <c r="D862" s="2">
        <v>2021</v>
      </c>
      <c r="E862" s="2" t="s">
        <v>662</v>
      </c>
      <c r="F862" s="2">
        <v>144</v>
      </c>
      <c r="G862" s="2">
        <v>3</v>
      </c>
      <c r="H862" s="2">
        <v>2392906</v>
      </c>
      <c r="I862" s="2">
        <v>-1.75</v>
      </c>
      <c r="J862" s="2">
        <v>-7.3132781835738569E-5</v>
      </c>
      <c r="K862" s="2">
        <v>352267.32</v>
      </c>
      <c r="L862" s="2">
        <v>-9.1899995803833008</v>
      </c>
      <c r="M862" s="2">
        <v>-2.6087462902069092E-3</v>
      </c>
      <c r="N862" s="2">
        <v>76871</v>
      </c>
      <c r="O862" s="2">
        <v>0</v>
      </c>
      <c r="P862" s="2">
        <v>0</v>
      </c>
      <c r="T862" s="2">
        <v>2822044.25</v>
      </c>
      <c r="U862" s="2">
        <v>-11</v>
      </c>
      <c r="V862" s="2">
        <v>-3.8978684460744262E-4</v>
      </c>
      <c r="W862" s="2">
        <v>4301649.6899999995</v>
      </c>
      <c r="X862" s="2">
        <v>65.603767395019531</v>
      </c>
      <c r="Y862" s="2">
        <v>8829289.4399999995</v>
      </c>
      <c r="Z862" s="2">
        <v>31.962303161621094</v>
      </c>
    </row>
    <row r="863" spans="1:28" x14ac:dyDescent="0.25">
      <c r="A863" s="2">
        <v>144004</v>
      </c>
      <c r="B863" s="2">
        <v>112282004</v>
      </c>
      <c r="C863" s="2" t="s">
        <v>1457</v>
      </c>
      <c r="D863" s="2">
        <v>2022</v>
      </c>
      <c r="E863" s="2" t="s">
        <v>662</v>
      </c>
      <c r="F863" s="2">
        <v>144</v>
      </c>
      <c r="G863" s="2">
        <v>4</v>
      </c>
      <c r="H863" s="2">
        <v>2468624.75</v>
      </c>
      <c r="I863" s="2">
        <v>75718.75</v>
      </c>
      <c r="J863" s="2">
        <v>3.1643011569976807</v>
      </c>
      <c r="K863" s="2">
        <v>353442.54</v>
      </c>
      <c r="L863" s="2">
        <v>1175.219970703125</v>
      </c>
      <c r="M863" s="2">
        <v>0.33361595869064331</v>
      </c>
      <c r="N863" s="2">
        <v>76871</v>
      </c>
      <c r="O863" s="2">
        <v>0</v>
      </c>
      <c r="P863" s="2">
        <v>0</v>
      </c>
      <c r="T863" s="2">
        <v>2898938.25</v>
      </c>
      <c r="U863" s="2">
        <v>76894</v>
      </c>
      <c r="V863" s="2">
        <v>2.7247624397277832</v>
      </c>
      <c r="W863" s="2">
        <v>3843499.8599999994</v>
      </c>
      <c r="X863" s="2">
        <v>75.4244384765625</v>
      </c>
      <c r="Y863" s="2">
        <v>10647860.179999998</v>
      </c>
      <c r="Z863" s="2">
        <v>27.225547790527344</v>
      </c>
    </row>
    <row r="864" spans="1:28" x14ac:dyDescent="0.25">
      <c r="A864" s="2">
        <v>144005</v>
      </c>
      <c r="B864" s="2">
        <v>112282004</v>
      </c>
      <c r="C864" s="2" t="s">
        <v>1457</v>
      </c>
      <c r="D864" s="2">
        <v>2023</v>
      </c>
      <c r="E864" s="2" t="s">
        <v>662</v>
      </c>
      <c r="F864" s="2">
        <v>144</v>
      </c>
      <c r="G864" s="2">
        <v>5</v>
      </c>
      <c r="H864" s="2">
        <v>2604532.66</v>
      </c>
      <c r="I864" s="2">
        <v>135907.90625</v>
      </c>
      <c r="J864" s="2">
        <v>5.5054097175598145</v>
      </c>
      <c r="K864" s="2">
        <v>368141.57</v>
      </c>
      <c r="L864" s="2">
        <v>14699.0302734375</v>
      </c>
      <c r="M864" s="2">
        <v>4.1588172912597656</v>
      </c>
      <c r="N864" s="2">
        <v>76871</v>
      </c>
      <c r="O864" s="2">
        <v>0</v>
      </c>
      <c r="P864" s="2">
        <v>0</v>
      </c>
      <c r="T864" s="2">
        <v>3049545.25</v>
      </c>
      <c r="U864" s="2">
        <v>150607</v>
      </c>
      <c r="V864" s="2">
        <v>5.195246696472168</v>
      </c>
      <c r="X864" s="2">
        <v>69.592781066894531</v>
      </c>
      <c r="Z864" s="2">
        <v>28.018692016601563</v>
      </c>
      <c r="AA864" s="2">
        <v>10883967</v>
      </c>
      <c r="AB864" s="2">
        <v>4381985</v>
      </c>
    </row>
    <row r="865" spans="1:28" x14ac:dyDescent="0.25">
      <c r="A865" s="2">
        <v>144006</v>
      </c>
      <c r="B865" s="2">
        <v>112282004</v>
      </c>
      <c r="C865" s="2" t="s">
        <v>1457</v>
      </c>
      <c r="D865" s="2">
        <v>2024</v>
      </c>
      <c r="E865" s="2" t="s">
        <v>662</v>
      </c>
      <c r="F865" s="2">
        <v>144</v>
      </c>
      <c r="G865" s="2">
        <v>6</v>
      </c>
      <c r="H865" s="2">
        <v>2778906</v>
      </c>
      <c r="I865" s="2">
        <v>174373.34375</v>
      </c>
      <c r="J865" s="2">
        <v>6.6949954032897949</v>
      </c>
      <c r="K865" s="2">
        <v>371001</v>
      </c>
      <c r="L865" s="2">
        <v>2859.429931640625</v>
      </c>
      <c r="M865" s="2">
        <v>0.77672022581100464</v>
      </c>
      <c r="N865" s="2">
        <v>76871</v>
      </c>
      <c r="O865" s="2">
        <v>0</v>
      </c>
      <c r="P865" s="2">
        <v>0</v>
      </c>
      <c r="T865" s="2">
        <v>3226778</v>
      </c>
      <c r="U865" s="2">
        <v>177232.75</v>
      </c>
      <c r="V865" s="2">
        <v>5.8117761611938477</v>
      </c>
      <c r="X865" s="2">
        <v>73.198448181152344</v>
      </c>
      <c r="Z865" s="2">
        <v>36.454647064208984</v>
      </c>
      <c r="AA865" s="2">
        <v>8851486</v>
      </c>
      <c r="AB865" s="2">
        <v>4408260</v>
      </c>
    </row>
    <row r="866" spans="1:28" x14ac:dyDescent="0.25">
      <c r="A866" s="2">
        <v>145001</v>
      </c>
      <c r="B866" s="2">
        <v>104432503</v>
      </c>
      <c r="C866" s="2" t="s">
        <v>1458</v>
      </c>
      <c r="D866" s="2">
        <v>2019</v>
      </c>
      <c r="E866" s="2" t="s">
        <v>662</v>
      </c>
      <c r="F866" s="2">
        <v>145</v>
      </c>
      <c r="G866" s="2">
        <v>1</v>
      </c>
      <c r="H866" s="2">
        <v>7483754</v>
      </c>
      <c r="K866" s="2">
        <v>853756</v>
      </c>
      <c r="N866" s="2">
        <v>217908</v>
      </c>
      <c r="T866" s="2">
        <v>8555418</v>
      </c>
      <c r="W866" s="2">
        <v>12620700</v>
      </c>
      <c r="X866" s="2">
        <v>67.788772583007813</v>
      </c>
      <c r="Y866" s="2">
        <v>18384588</v>
      </c>
      <c r="Z866" s="2">
        <v>46.535816192626953</v>
      </c>
    </row>
    <row r="867" spans="1:28" x14ac:dyDescent="0.25">
      <c r="A867" s="2">
        <v>145002</v>
      </c>
      <c r="B867" s="2">
        <v>104432503</v>
      </c>
      <c r="C867" s="2" t="s">
        <v>1458</v>
      </c>
      <c r="D867" s="2">
        <v>2020</v>
      </c>
      <c r="E867" s="2" t="s">
        <v>662</v>
      </c>
      <c r="F867" s="2">
        <v>145</v>
      </c>
      <c r="G867" s="2">
        <v>2</v>
      </c>
      <c r="H867" s="2">
        <v>7806512</v>
      </c>
      <c r="I867" s="2">
        <v>322758</v>
      </c>
      <c r="J867" s="2">
        <v>4.3127822875976563</v>
      </c>
      <c r="K867" s="2">
        <v>908685</v>
      </c>
      <c r="L867" s="2">
        <v>54929</v>
      </c>
      <c r="M867" s="2">
        <v>6.4338054656982422</v>
      </c>
      <c r="N867" s="2">
        <v>217908</v>
      </c>
      <c r="O867" s="2">
        <v>0</v>
      </c>
      <c r="P867" s="2">
        <v>0</v>
      </c>
      <c r="T867" s="2">
        <v>8933105</v>
      </c>
      <c r="U867" s="2">
        <v>377687</v>
      </c>
      <c r="V867" s="2">
        <v>4.4145941734313965</v>
      </c>
      <c r="W867" s="2">
        <v>13225500</v>
      </c>
      <c r="X867" s="2">
        <v>67.5445556640625</v>
      </c>
      <c r="Y867" s="2">
        <v>19205232</v>
      </c>
      <c r="Z867" s="2">
        <v>46.513912200927734</v>
      </c>
    </row>
    <row r="868" spans="1:28" x14ac:dyDescent="0.25">
      <c r="A868" s="2">
        <v>145003</v>
      </c>
      <c r="B868" s="2">
        <v>104432503</v>
      </c>
      <c r="C868" s="2" t="s">
        <v>1458</v>
      </c>
      <c r="D868" s="2">
        <v>2021</v>
      </c>
      <c r="E868" s="2" t="s">
        <v>662</v>
      </c>
      <c r="F868" s="2">
        <v>145</v>
      </c>
      <c r="G868" s="2">
        <v>3</v>
      </c>
      <c r="H868" s="2">
        <v>7806502</v>
      </c>
      <c r="I868" s="2">
        <v>-10</v>
      </c>
      <c r="J868" s="2">
        <v>-1.2809818144887686E-4</v>
      </c>
      <c r="K868" s="2">
        <v>908641</v>
      </c>
      <c r="L868" s="2">
        <v>-44</v>
      </c>
      <c r="M868" s="2">
        <v>-4.8421621322631836E-3</v>
      </c>
      <c r="N868" s="2">
        <v>217908</v>
      </c>
      <c r="O868" s="2">
        <v>0</v>
      </c>
      <c r="P868" s="2">
        <v>0</v>
      </c>
      <c r="T868" s="2">
        <v>8933051</v>
      </c>
      <c r="U868" s="2">
        <v>-54</v>
      </c>
      <c r="V868" s="2">
        <v>-6.0449307784438133E-4</v>
      </c>
      <c r="W868" s="2">
        <v>13586993</v>
      </c>
      <c r="X868" s="2">
        <v>65.747077941894531</v>
      </c>
      <c r="Y868" s="2">
        <v>29769547</v>
      </c>
      <c r="Z868" s="2">
        <v>30.007345199584961</v>
      </c>
    </row>
    <row r="869" spans="1:28" x14ac:dyDescent="0.25">
      <c r="A869" s="2">
        <v>145004</v>
      </c>
      <c r="B869" s="2">
        <v>104432503</v>
      </c>
      <c r="C869" s="2" t="s">
        <v>1458</v>
      </c>
      <c r="D869" s="2">
        <v>2022</v>
      </c>
      <c r="E869" s="2" t="s">
        <v>662</v>
      </c>
      <c r="F869" s="2">
        <v>145</v>
      </c>
      <c r="G869" s="2">
        <v>4</v>
      </c>
      <c r="H869" s="2">
        <v>8355135</v>
      </c>
      <c r="I869" s="2">
        <v>548633</v>
      </c>
      <c r="J869" s="2">
        <v>7.027897834777832</v>
      </c>
      <c r="K869" s="2">
        <v>942753</v>
      </c>
      <c r="L869" s="2">
        <v>34112</v>
      </c>
      <c r="M869" s="2">
        <v>3.7541780471801758</v>
      </c>
      <c r="N869" s="2">
        <v>217908</v>
      </c>
      <c r="O869" s="2">
        <v>0</v>
      </c>
      <c r="P869" s="2">
        <v>0</v>
      </c>
      <c r="T869" s="2">
        <v>9515796</v>
      </c>
      <c r="U869" s="2">
        <v>582745</v>
      </c>
      <c r="V869" s="2">
        <v>6.5234708786010742</v>
      </c>
      <c r="W869" s="2">
        <v>14162828</v>
      </c>
      <c r="X869" s="2">
        <v>67.188529968261719</v>
      </c>
      <c r="Y869" s="2">
        <v>23104378</v>
      </c>
      <c r="Z869" s="2">
        <v>41.186115264892578</v>
      </c>
    </row>
    <row r="870" spans="1:28" x14ac:dyDescent="0.25">
      <c r="A870" s="2">
        <v>145005</v>
      </c>
      <c r="B870" s="2">
        <v>104432503</v>
      </c>
      <c r="C870" s="2" t="s">
        <v>1458</v>
      </c>
      <c r="D870" s="2">
        <v>2023</v>
      </c>
      <c r="E870" s="2" t="s">
        <v>662</v>
      </c>
      <c r="F870" s="2">
        <v>145</v>
      </c>
      <c r="G870" s="2">
        <v>5</v>
      </c>
      <c r="H870" s="2">
        <v>10415181.960000001</v>
      </c>
      <c r="I870" s="2">
        <v>2060047</v>
      </c>
      <c r="J870" s="2">
        <v>24.656059265136719</v>
      </c>
      <c r="K870" s="2">
        <v>1041963.46</v>
      </c>
      <c r="L870" s="2">
        <v>99210.4609375</v>
      </c>
      <c r="M870" s="2">
        <v>10.523484230041504</v>
      </c>
      <c r="N870" s="2">
        <v>217908</v>
      </c>
      <c r="O870" s="2">
        <v>0</v>
      </c>
      <c r="P870" s="2">
        <v>0</v>
      </c>
      <c r="T870" s="2">
        <v>11675053</v>
      </c>
      <c r="U870" s="2">
        <v>2159257</v>
      </c>
      <c r="V870" s="2">
        <v>22.691291809082031</v>
      </c>
      <c r="X870" s="2">
        <v>78.390373229980469</v>
      </c>
      <c r="Z870" s="2">
        <v>47.095855712890625</v>
      </c>
      <c r="AA870" s="2">
        <v>24789979</v>
      </c>
      <c r="AB870" s="2">
        <v>14893478</v>
      </c>
    </row>
    <row r="871" spans="1:28" x14ac:dyDescent="0.25">
      <c r="A871" s="2">
        <v>145006</v>
      </c>
      <c r="B871" s="2">
        <v>104432503</v>
      </c>
      <c r="C871" s="2" t="s">
        <v>1458</v>
      </c>
      <c r="D871" s="2">
        <v>2024</v>
      </c>
      <c r="E871" s="2" t="s">
        <v>662</v>
      </c>
      <c r="F871" s="2">
        <v>145</v>
      </c>
      <c r="G871" s="2">
        <v>6</v>
      </c>
      <c r="H871" s="2">
        <v>11468760</v>
      </c>
      <c r="I871" s="2">
        <v>1053578</v>
      </c>
      <c r="J871" s="2">
        <v>10.115791320800781</v>
      </c>
      <c r="K871" s="2">
        <v>1104549</v>
      </c>
      <c r="L871" s="2">
        <v>62585.5390625</v>
      </c>
      <c r="M871" s="2">
        <v>6.006500244140625</v>
      </c>
      <c r="N871" s="2">
        <v>217908</v>
      </c>
      <c r="O871" s="2">
        <v>0</v>
      </c>
      <c r="P871" s="2">
        <v>0</v>
      </c>
      <c r="T871" s="2">
        <v>12791217</v>
      </c>
      <c r="U871" s="2">
        <v>1116164</v>
      </c>
      <c r="V871" s="2">
        <v>9.5602474212646484</v>
      </c>
      <c r="X871" s="2">
        <v>78.32110595703125</v>
      </c>
      <c r="Z871" s="2">
        <v>51.622638702392578</v>
      </c>
      <c r="AA871" s="2">
        <v>24778309</v>
      </c>
      <c r="AB871" s="2">
        <v>16331763</v>
      </c>
    </row>
    <row r="872" spans="1:28" x14ac:dyDescent="0.25">
      <c r="A872" s="2">
        <v>146001</v>
      </c>
      <c r="B872" s="2">
        <v>108112003</v>
      </c>
      <c r="C872" s="2" t="s">
        <v>1459</v>
      </c>
      <c r="D872" s="2">
        <v>2019</v>
      </c>
      <c r="E872" s="2" t="s">
        <v>662</v>
      </c>
      <c r="F872" s="2">
        <v>146</v>
      </c>
      <c r="G872" s="2">
        <v>1</v>
      </c>
      <c r="H872" s="2">
        <v>5393885</v>
      </c>
      <c r="K872" s="2">
        <v>556200.99</v>
      </c>
      <c r="N872" s="2">
        <v>158485</v>
      </c>
      <c r="T872" s="2">
        <v>6108571</v>
      </c>
      <c r="W872" s="2">
        <v>8387991.8100000005</v>
      </c>
      <c r="X872" s="2">
        <v>72.825187683105469</v>
      </c>
      <c r="Y872" s="2">
        <v>11471823.93</v>
      </c>
      <c r="Z872" s="2">
        <v>53.24847412109375</v>
      </c>
    </row>
    <row r="873" spans="1:28" x14ac:dyDescent="0.25">
      <c r="A873" s="2">
        <v>146002</v>
      </c>
      <c r="B873" s="2">
        <v>108112003</v>
      </c>
      <c r="C873" s="2" t="s">
        <v>1459</v>
      </c>
      <c r="D873" s="2">
        <v>2020</v>
      </c>
      <c r="E873" s="2" t="s">
        <v>662</v>
      </c>
      <c r="F873" s="2">
        <v>146</v>
      </c>
      <c r="G873" s="2">
        <v>2</v>
      </c>
      <c r="H873" s="2">
        <v>5514867.5</v>
      </c>
      <c r="I873" s="2">
        <v>120982.5</v>
      </c>
      <c r="J873" s="2">
        <v>2.2429566383361816</v>
      </c>
      <c r="K873" s="2">
        <v>605525.98</v>
      </c>
      <c r="L873" s="2">
        <v>49324.98828125</v>
      </c>
      <c r="M873" s="2">
        <v>8.8681955337524414</v>
      </c>
      <c r="N873" s="2">
        <v>158485</v>
      </c>
      <c r="O873" s="2">
        <v>0</v>
      </c>
      <c r="P873" s="2">
        <v>0</v>
      </c>
      <c r="T873" s="2">
        <v>6278878.5</v>
      </c>
      <c r="U873" s="2">
        <v>170307.5</v>
      </c>
      <c r="V873" s="2">
        <v>2.7880089282989502</v>
      </c>
      <c r="W873" s="2">
        <v>8730860.7899999991</v>
      </c>
      <c r="X873" s="2">
        <v>71.915916442871094</v>
      </c>
      <c r="Y873" s="2">
        <v>11928499.189999999</v>
      </c>
      <c r="Z873" s="2">
        <v>52.637622833251953</v>
      </c>
    </row>
    <row r="874" spans="1:28" x14ac:dyDescent="0.25">
      <c r="A874" s="2">
        <v>146003</v>
      </c>
      <c r="B874" s="2">
        <v>108112003</v>
      </c>
      <c r="C874" s="2" t="s">
        <v>1459</v>
      </c>
      <c r="D874" s="2">
        <v>2021</v>
      </c>
      <c r="E874" s="2" t="s">
        <v>662</v>
      </c>
      <c r="F874" s="2">
        <v>146</v>
      </c>
      <c r="G874" s="2">
        <v>3</v>
      </c>
      <c r="H874" s="2">
        <v>5514863.5</v>
      </c>
      <c r="I874" s="2">
        <v>-4</v>
      </c>
      <c r="J874" s="2">
        <v>-7.2531205660197884E-5</v>
      </c>
      <c r="K874" s="2">
        <v>605487.25</v>
      </c>
      <c r="L874" s="2">
        <v>-38.729999542236328</v>
      </c>
      <c r="M874" s="2">
        <v>-6.3960920087993145E-3</v>
      </c>
      <c r="N874" s="2">
        <v>158485</v>
      </c>
      <c r="O874" s="2">
        <v>0</v>
      </c>
      <c r="P874" s="2">
        <v>0</v>
      </c>
      <c r="T874" s="2">
        <v>6278836</v>
      </c>
      <c r="U874" s="2">
        <v>-42.5</v>
      </c>
      <c r="V874" s="2">
        <v>-6.7687244154512882E-4</v>
      </c>
      <c r="W874" s="2">
        <v>8574220.9300000016</v>
      </c>
      <c r="X874" s="2">
        <v>73.229232788085938</v>
      </c>
      <c r="Y874" s="2">
        <v>12648180.500000002</v>
      </c>
      <c r="Z874" s="2">
        <v>49.642208099365234</v>
      </c>
    </row>
    <row r="875" spans="1:28" x14ac:dyDescent="0.25">
      <c r="A875" s="2">
        <v>146004</v>
      </c>
      <c r="B875" s="2">
        <v>108112003</v>
      </c>
      <c r="C875" s="2" t="s">
        <v>1459</v>
      </c>
      <c r="D875" s="2">
        <v>2022</v>
      </c>
      <c r="E875" s="2" t="s">
        <v>662</v>
      </c>
      <c r="F875" s="2">
        <v>146</v>
      </c>
      <c r="G875" s="2">
        <v>4</v>
      </c>
      <c r="H875" s="2">
        <v>5781793</v>
      </c>
      <c r="I875" s="2">
        <v>266929.5</v>
      </c>
      <c r="J875" s="2">
        <v>4.8401832580566406</v>
      </c>
      <c r="K875" s="2">
        <v>611169.24</v>
      </c>
      <c r="L875" s="2">
        <v>5681.990234375</v>
      </c>
      <c r="M875" s="2">
        <v>0.93841612339019775</v>
      </c>
      <c r="N875" s="2">
        <v>158485</v>
      </c>
      <c r="O875" s="2">
        <v>0</v>
      </c>
      <c r="P875" s="2">
        <v>0</v>
      </c>
      <c r="T875" s="2">
        <v>6551447</v>
      </c>
      <c r="U875" s="2">
        <v>272611</v>
      </c>
      <c r="V875" s="2">
        <v>4.3417444229125977</v>
      </c>
      <c r="W875" s="2">
        <v>8844006.879999999</v>
      </c>
      <c r="X875" s="2">
        <v>74.077812194824219</v>
      </c>
      <c r="Y875" s="2">
        <v>13483760.93</v>
      </c>
      <c r="Z875" s="2">
        <v>48.587684631347656</v>
      </c>
    </row>
    <row r="876" spans="1:28" x14ac:dyDescent="0.25">
      <c r="A876" s="2">
        <v>146005</v>
      </c>
      <c r="B876" s="2">
        <v>108112003</v>
      </c>
      <c r="C876" s="2" t="s">
        <v>1459</v>
      </c>
      <c r="D876" s="2">
        <v>2023</v>
      </c>
      <c r="E876" s="2" t="s">
        <v>662</v>
      </c>
      <c r="F876" s="2">
        <v>146</v>
      </c>
      <c r="G876" s="2">
        <v>5</v>
      </c>
      <c r="H876" s="2">
        <v>6265739.6600000001</v>
      </c>
      <c r="I876" s="2">
        <v>483946.65625</v>
      </c>
      <c r="J876" s="2">
        <v>8.370182991027832</v>
      </c>
      <c r="K876" s="2">
        <v>706456.55</v>
      </c>
      <c r="L876" s="2">
        <v>95287.3125</v>
      </c>
      <c r="M876" s="2">
        <v>15.590986251831055</v>
      </c>
      <c r="N876" s="2">
        <v>158485</v>
      </c>
      <c r="O876" s="2">
        <v>0</v>
      </c>
      <c r="P876" s="2">
        <v>0</v>
      </c>
      <c r="T876" s="2">
        <v>7130681</v>
      </c>
      <c r="U876" s="2">
        <v>579234</v>
      </c>
      <c r="V876" s="2">
        <v>8.8413143157958984</v>
      </c>
      <c r="X876" s="2">
        <v>80.120407104492188</v>
      </c>
      <c r="Z876" s="2">
        <v>56.81170654296875</v>
      </c>
      <c r="AA876" s="2">
        <v>12551429</v>
      </c>
      <c r="AB876" s="2">
        <v>8899956</v>
      </c>
    </row>
    <row r="877" spans="1:28" x14ac:dyDescent="0.25">
      <c r="A877" s="2">
        <v>146006</v>
      </c>
      <c r="B877" s="2">
        <v>108112003</v>
      </c>
      <c r="C877" s="2" t="s">
        <v>1459</v>
      </c>
      <c r="D877" s="2">
        <v>2024</v>
      </c>
      <c r="E877" s="2" t="s">
        <v>662</v>
      </c>
      <c r="F877" s="2">
        <v>146</v>
      </c>
      <c r="G877" s="2">
        <v>6</v>
      </c>
      <c r="H877" s="2">
        <v>6836303</v>
      </c>
      <c r="I877" s="2">
        <v>570563.3125</v>
      </c>
      <c r="J877" s="2">
        <v>9.1060810089111328</v>
      </c>
      <c r="K877" s="2">
        <v>729440</v>
      </c>
      <c r="L877" s="2">
        <v>22983.44921875</v>
      </c>
      <c r="M877" s="2">
        <v>3.2533423900604248</v>
      </c>
      <c r="N877" s="2">
        <v>158485</v>
      </c>
      <c r="O877" s="2">
        <v>0</v>
      </c>
      <c r="P877" s="2">
        <v>0</v>
      </c>
      <c r="T877" s="2">
        <v>7724228</v>
      </c>
      <c r="U877" s="2">
        <v>593547</v>
      </c>
      <c r="V877" s="2">
        <v>8.323847770690918</v>
      </c>
      <c r="X877" s="2">
        <v>78.052589416503906</v>
      </c>
      <c r="Z877" s="2">
        <v>54.936641693115234</v>
      </c>
      <c r="AA877" s="2">
        <v>14060248</v>
      </c>
      <c r="AB877" s="2">
        <v>9896184</v>
      </c>
    </row>
    <row r="878" spans="1:28" x14ac:dyDescent="0.25">
      <c r="A878" s="2">
        <v>147001</v>
      </c>
      <c r="B878" s="2">
        <v>114062503</v>
      </c>
      <c r="C878" s="2" t="s">
        <v>1460</v>
      </c>
      <c r="D878" s="2">
        <v>2019</v>
      </c>
      <c r="E878" s="2" t="s">
        <v>662</v>
      </c>
      <c r="F878" s="2">
        <v>147</v>
      </c>
      <c r="G878" s="2">
        <v>1</v>
      </c>
      <c r="H878" s="2">
        <v>6080995</v>
      </c>
      <c r="K878" s="2">
        <v>1479094.79</v>
      </c>
      <c r="N878" s="2">
        <v>371717</v>
      </c>
      <c r="Q878" s="2">
        <v>8235.2800000000007</v>
      </c>
      <c r="T878" s="2">
        <v>7940042.5</v>
      </c>
      <c r="W878" s="2">
        <v>14982399.51</v>
      </c>
      <c r="X878" s="2">
        <v>52.995800018310547</v>
      </c>
      <c r="Y878" s="2">
        <v>46816350.339999996</v>
      </c>
      <c r="Z878" s="2">
        <v>16.959978103637695</v>
      </c>
    </row>
    <row r="879" spans="1:28" x14ac:dyDescent="0.25">
      <c r="A879" s="2">
        <v>147002</v>
      </c>
      <c r="B879" s="2">
        <v>114062503</v>
      </c>
      <c r="C879" s="2" t="s">
        <v>1460</v>
      </c>
      <c r="D879" s="2">
        <v>2020</v>
      </c>
      <c r="E879" s="2" t="s">
        <v>662</v>
      </c>
      <c r="F879" s="2">
        <v>147</v>
      </c>
      <c r="G879" s="2">
        <v>2</v>
      </c>
      <c r="H879" s="2">
        <v>6217868</v>
      </c>
      <c r="I879" s="2">
        <v>136873</v>
      </c>
      <c r="J879" s="2">
        <v>2.2508323192596436</v>
      </c>
      <c r="K879" s="2">
        <v>1540868.62</v>
      </c>
      <c r="L879" s="2">
        <v>61773.828125</v>
      </c>
      <c r="M879" s="2">
        <v>4.1764616966247559</v>
      </c>
      <c r="N879" s="2">
        <v>371717</v>
      </c>
      <c r="O879" s="2">
        <v>0</v>
      </c>
      <c r="P879" s="2">
        <v>0</v>
      </c>
      <c r="T879" s="2">
        <v>8130453.5</v>
      </c>
      <c r="U879" s="2">
        <v>190411</v>
      </c>
      <c r="V879" s="2">
        <v>2.3981106281280518</v>
      </c>
      <c r="W879" s="2">
        <v>15243670.650000002</v>
      </c>
      <c r="X879" s="2">
        <v>53.336585998535156</v>
      </c>
      <c r="Y879" s="2">
        <v>47011186.650000006</v>
      </c>
      <c r="Z879" s="2">
        <v>17.294721603393555</v>
      </c>
    </row>
    <row r="880" spans="1:28" x14ac:dyDescent="0.25">
      <c r="A880" s="2">
        <v>147003</v>
      </c>
      <c r="B880" s="2">
        <v>114062503</v>
      </c>
      <c r="C880" s="2" t="s">
        <v>1460</v>
      </c>
      <c r="D880" s="2">
        <v>2021</v>
      </c>
      <c r="E880" s="2" t="s">
        <v>662</v>
      </c>
      <c r="F880" s="2">
        <v>147</v>
      </c>
      <c r="G880" s="2">
        <v>3</v>
      </c>
      <c r="H880" s="2">
        <v>6217862</v>
      </c>
      <c r="I880" s="2">
        <v>-6</v>
      </c>
      <c r="J880" s="2">
        <v>-9.6496100013609976E-5</v>
      </c>
      <c r="K880" s="2">
        <v>1540805.83</v>
      </c>
      <c r="L880" s="2">
        <v>-62.790000915527344</v>
      </c>
      <c r="M880" s="2">
        <v>-4.0749744512140751E-3</v>
      </c>
      <c r="N880" s="2">
        <v>371717</v>
      </c>
      <c r="O880" s="2">
        <v>0</v>
      </c>
      <c r="P880" s="2">
        <v>0</v>
      </c>
      <c r="T880" s="2">
        <v>8130385</v>
      </c>
      <c r="U880" s="2">
        <v>-68.5</v>
      </c>
      <c r="V880" s="2">
        <v>-8.4251142106950283E-4</v>
      </c>
      <c r="W880" s="2">
        <v>15298920.199999999</v>
      </c>
      <c r="X880" s="2">
        <v>53.143520355224609</v>
      </c>
      <c r="Y880" s="2">
        <v>47784765.160000004</v>
      </c>
      <c r="Z880" s="2">
        <v>17.014596939086914</v>
      </c>
    </row>
    <row r="881" spans="1:28" x14ac:dyDescent="0.25">
      <c r="A881" s="2">
        <v>147004</v>
      </c>
      <c r="B881" s="2">
        <v>114062503</v>
      </c>
      <c r="C881" s="2" t="s">
        <v>1460</v>
      </c>
      <c r="D881" s="2">
        <v>2022</v>
      </c>
      <c r="E881" s="2" t="s">
        <v>662</v>
      </c>
      <c r="F881" s="2">
        <v>147</v>
      </c>
      <c r="G881" s="2">
        <v>4</v>
      </c>
      <c r="H881" s="2">
        <v>6317509</v>
      </c>
      <c r="I881" s="2">
        <v>99647</v>
      </c>
      <c r="J881" s="2">
        <v>1.6025927066802979</v>
      </c>
      <c r="K881" s="2">
        <v>1643858.78</v>
      </c>
      <c r="L881" s="2">
        <v>103052.953125</v>
      </c>
      <c r="M881" s="2">
        <v>6.6882500648498535</v>
      </c>
      <c r="N881" s="2">
        <v>371717</v>
      </c>
      <c r="O881" s="2">
        <v>0</v>
      </c>
      <c r="P881" s="2">
        <v>0</v>
      </c>
      <c r="T881" s="2">
        <v>8333085</v>
      </c>
      <c r="U881" s="2">
        <v>202700</v>
      </c>
      <c r="V881" s="2">
        <v>2.4931168556213379</v>
      </c>
      <c r="W881" s="2">
        <v>15530268.899999999</v>
      </c>
      <c r="X881" s="2">
        <v>53.657054901123047</v>
      </c>
      <c r="Y881" s="2">
        <v>49252036.399999999</v>
      </c>
      <c r="Z881" s="2">
        <v>16.919269561767578</v>
      </c>
    </row>
    <row r="882" spans="1:28" x14ac:dyDescent="0.25">
      <c r="A882" s="2">
        <v>147005</v>
      </c>
      <c r="B882" s="2">
        <v>114062503</v>
      </c>
      <c r="C882" s="2" t="s">
        <v>1460</v>
      </c>
      <c r="D882" s="2">
        <v>2023</v>
      </c>
      <c r="E882" s="2" t="s">
        <v>662</v>
      </c>
      <c r="F882" s="2">
        <v>147</v>
      </c>
      <c r="G882" s="2">
        <v>5</v>
      </c>
      <c r="H882" s="2">
        <v>6503790.5199999996</v>
      </c>
      <c r="I882" s="2">
        <v>186281.515625</v>
      </c>
      <c r="J882" s="2">
        <v>2.9486546516418457</v>
      </c>
      <c r="K882" s="2">
        <v>1651730.43</v>
      </c>
      <c r="L882" s="2">
        <v>7871.64990234375</v>
      </c>
      <c r="M882" s="2">
        <v>0.47885197401046753</v>
      </c>
      <c r="N882" s="2">
        <v>371717</v>
      </c>
      <c r="O882" s="2">
        <v>0</v>
      </c>
      <c r="P882" s="2">
        <v>0</v>
      </c>
      <c r="T882" s="2">
        <v>8527238</v>
      </c>
      <c r="U882" s="2">
        <v>194153</v>
      </c>
      <c r="V882" s="2">
        <v>2.3299055099487305</v>
      </c>
      <c r="X882" s="2">
        <v>51.20989990234375</v>
      </c>
      <c r="Z882" s="2">
        <v>16.81743049621582</v>
      </c>
      <c r="AA882" s="2">
        <v>50704764</v>
      </c>
      <c r="AB882" s="2">
        <v>16651542</v>
      </c>
    </row>
    <row r="883" spans="1:28" x14ac:dyDescent="0.25">
      <c r="A883" s="2">
        <v>147006</v>
      </c>
      <c r="B883" s="2">
        <v>114062503</v>
      </c>
      <c r="C883" s="2" t="s">
        <v>1460</v>
      </c>
      <c r="D883" s="2">
        <v>2024</v>
      </c>
      <c r="E883" s="2" t="s">
        <v>662</v>
      </c>
      <c r="F883" s="2">
        <v>147</v>
      </c>
      <c r="G883" s="2">
        <v>6</v>
      </c>
      <c r="H883" s="2">
        <v>7105682</v>
      </c>
      <c r="I883" s="2">
        <v>601891.5</v>
      </c>
      <c r="J883" s="2">
        <v>9.2544717788696289</v>
      </c>
      <c r="K883" s="2">
        <v>1729012</v>
      </c>
      <c r="L883" s="2">
        <v>77281.5703125</v>
      </c>
      <c r="M883" s="2">
        <v>4.6788244247436523</v>
      </c>
      <c r="N883" s="2">
        <v>371717</v>
      </c>
      <c r="O883" s="2">
        <v>0</v>
      </c>
      <c r="P883" s="2">
        <v>0</v>
      </c>
      <c r="T883" s="2">
        <v>9206411</v>
      </c>
      <c r="U883" s="2">
        <v>679173</v>
      </c>
      <c r="V883" s="2">
        <v>7.9647479057312012</v>
      </c>
      <c r="X883" s="2">
        <v>52.597896575927734</v>
      </c>
      <c r="Z883" s="2">
        <v>18.025415420532227</v>
      </c>
      <c r="AA883" s="2">
        <v>51074610</v>
      </c>
      <c r="AB883" s="2">
        <v>17503382</v>
      </c>
    </row>
    <row r="884" spans="1:28" x14ac:dyDescent="0.25">
      <c r="A884" s="2">
        <v>148001</v>
      </c>
      <c r="B884" s="2">
        <v>111292304</v>
      </c>
      <c r="C884" s="2" t="s">
        <v>1461</v>
      </c>
      <c r="D884" s="2">
        <v>2019</v>
      </c>
      <c r="E884" s="2" t="s">
        <v>662</v>
      </c>
      <c r="F884" s="2">
        <v>148</v>
      </c>
      <c r="G884" s="2">
        <v>1</v>
      </c>
      <c r="H884" s="2">
        <v>2893500</v>
      </c>
      <c r="K884" s="2">
        <v>289876.99</v>
      </c>
      <c r="N884" s="2">
        <v>76499</v>
      </c>
      <c r="T884" s="2">
        <v>3259876</v>
      </c>
      <c r="W884" s="2">
        <v>4701791.54</v>
      </c>
      <c r="X884" s="2">
        <v>69.332633972167969</v>
      </c>
      <c r="Y884" s="2">
        <v>7603409.04</v>
      </c>
      <c r="Z884" s="2">
        <v>42.873874664306641</v>
      </c>
    </row>
    <row r="885" spans="1:28" x14ac:dyDescent="0.25">
      <c r="A885" s="2">
        <v>148002</v>
      </c>
      <c r="B885" s="2">
        <v>111292304</v>
      </c>
      <c r="C885" s="2" t="s">
        <v>1461</v>
      </c>
      <c r="D885" s="2">
        <v>2020</v>
      </c>
      <c r="E885" s="2" t="s">
        <v>662</v>
      </c>
      <c r="F885" s="2">
        <v>148</v>
      </c>
      <c r="G885" s="2">
        <v>2</v>
      </c>
      <c r="H885" s="2">
        <v>2940723</v>
      </c>
      <c r="I885" s="2">
        <v>47223</v>
      </c>
      <c r="J885" s="2">
        <v>1.6320372819900513</v>
      </c>
      <c r="K885" s="2">
        <v>286168.43</v>
      </c>
      <c r="L885" s="2">
        <v>-3708.56005859375</v>
      </c>
      <c r="M885" s="2">
        <v>-1.2793564796447754</v>
      </c>
      <c r="N885" s="2">
        <v>76499</v>
      </c>
      <c r="O885" s="2">
        <v>0</v>
      </c>
      <c r="P885" s="2">
        <v>0</v>
      </c>
      <c r="T885" s="2">
        <v>3303390.5</v>
      </c>
      <c r="U885" s="2">
        <v>43514.5</v>
      </c>
      <c r="V885" s="2">
        <v>1.3348513841629028</v>
      </c>
      <c r="W885" s="2">
        <v>4777012.26</v>
      </c>
      <c r="X885" s="2">
        <v>69.151809692382813</v>
      </c>
      <c r="Y885" s="2">
        <v>7723265.4399999995</v>
      </c>
      <c r="Z885" s="2">
        <v>42.771942138671875</v>
      </c>
    </row>
    <row r="886" spans="1:28" x14ac:dyDescent="0.25">
      <c r="A886" s="2">
        <v>148003</v>
      </c>
      <c r="B886" s="2">
        <v>111292304</v>
      </c>
      <c r="C886" s="2" t="s">
        <v>1461</v>
      </c>
      <c r="D886" s="2">
        <v>2021</v>
      </c>
      <c r="E886" s="2" t="s">
        <v>662</v>
      </c>
      <c r="F886" s="2">
        <v>148</v>
      </c>
      <c r="G886" s="2">
        <v>3</v>
      </c>
      <c r="H886" s="2">
        <v>2940721</v>
      </c>
      <c r="I886" s="2">
        <v>-2</v>
      </c>
      <c r="J886" s="2">
        <v>-6.8010485847480595E-5</v>
      </c>
      <c r="K886" s="2">
        <v>286164</v>
      </c>
      <c r="L886" s="2">
        <v>-4.429999828338623</v>
      </c>
      <c r="M886" s="2">
        <v>-1.5480393776670098E-3</v>
      </c>
      <c r="N886" s="2">
        <v>76499</v>
      </c>
      <c r="O886" s="2">
        <v>0</v>
      </c>
      <c r="P886" s="2">
        <v>0</v>
      </c>
      <c r="T886" s="2">
        <v>3303384</v>
      </c>
      <c r="U886" s="2">
        <v>-6.5</v>
      </c>
      <c r="V886" s="2">
        <v>-1.9676753436215222E-4</v>
      </c>
      <c r="W886" s="2">
        <v>4678596.6400000006</v>
      </c>
      <c r="X886" s="2">
        <v>70.606300354003906</v>
      </c>
      <c r="Y886" s="2">
        <v>8034080.6400000006</v>
      </c>
      <c r="Z886" s="2">
        <v>41.117137908935547</v>
      </c>
    </row>
    <row r="887" spans="1:28" x14ac:dyDescent="0.25">
      <c r="A887" s="2">
        <v>148004</v>
      </c>
      <c r="B887" s="2">
        <v>111292304</v>
      </c>
      <c r="C887" s="2" t="s">
        <v>1461</v>
      </c>
      <c r="D887" s="2">
        <v>2022</v>
      </c>
      <c r="E887" s="2" t="s">
        <v>662</v>
      </c>
      <c r="F887" s="2">
        <v>148</v>
      </c>
      <c r="G887" s="2">
        <v>4</v>
      </c>
      <c r="H887" s="2">
        <v>2965651.5</v>
      </c>
      <c r="I887" s="2">
        <v>24930.5</v>
      </c>
      <c r="J887" s="2">
        <v>0.84776830673217773</v>
      </c>
      <c r="K887" s="2">
        <v>300812</v>
      </c>
      <c r="L887" s="2">
        <v>14648</v>
      </c>
      <c r="M887" s="2">
        <v>5.1187429428100586</v>
      </c>
      <c r="N887" s="2">
        <v>76499</v>
      </c>
      <c r="O887" s="2">
        <v>0</v>
      </c>
      <c r="P887" s="2">
        <v>0</v>
      </c>
      <c r="T887" s="2">
        <v>3342962.5</v>
      </c>
      <c r="U887" s="2">
        <v>39578.5</v>
      </c>
      <c r="V887" s="2">
        <v>1.1981198787689209</v>
      </c>
      <c r="W887" s="2">
        <v>4776661.0600000005</v>
      </c>
      <c r="X887" s="2">
        <v>69.985343933105469</v>
      </c>
      <c r="Y887" s="2">
        <v>8158156.4900000012</v>
      </c>
      <c r="Z887" s="2">
        <v>40.976936340332031</v>
      </c>
    </row>
    <row r="888" spans="1:28" x14ac:dyDescent="0.25">
      <c r="A888" s="2">
        <v>148005</v>
      </c>
      <c r="B888" s="2">
        <v>111292304</v>
      </c>
      <c r="C888" s="2" t="s">
        <v>1461</v>
      </c>
      <c r="D888" s="2">
        <v>2023</v>
      </c>
      <c r="E888" s="2" t="s">
        <v>662</v>
      </c>
      <c r="F888" s="2">
        <v>148</v>
      </c>
      <c r="G888" s="2">
        <v>5</v>
      </c>
      <c r="H888" s="2">
        <v>3137250.43</v>
      </c>
      <c r="I888" s="2">
        <v>171598.9375</v>
      </c>
      <c r="J888" s="2">
        <v>5.7862133979797363</v>
      </c>
      <c r="K888" s="2">
        <v>313524.89</v>
      </c>
      <c r="L888" s="2">
        <v>12712.8896484375</v>
      </c>
      <c r="M888" s="2">
        <v>4.2261910438537598</v>
      </c>
      <c r="N888" s="2">
        <v>76499</v>
      </c>
      <c r="O888" s="2">
        <v>0</v>
      </c>
      <c r="P888" s="2">
        <v>0</v>
      </c>
      <c r="T888" s="2">
        <v>3527274.5</v>
      </c>
      <c r="U888" s="2">
        <v>184312</v>
      </c>
      <c r="V888" s="2">
        <v>5.5134329795837402</v>
      </c>
      <c r="X888" s="2">
        <v>69.661209106445313</v>
      </c>
      <c r="Z888" s="2">
        <v>40.117828369140625</v>
      </c>
      <c r="AA888" s="2">
        <v>8792287</v>
      </c>
      <c r="AB888" s="2">
        <v>5063470</v>
      </c>
    </row>
    <row r="889" spans="1:28" x14ac:dyDescent="0.25">
      <c r="A889" s="2">
        <v>148006</v>
      </c>
      <c r="B889" s="2">
        <v>111292304</v>
      </c>
      <c r="C889" s="2" t="s">
        <v>1461</v>
      </c>
      <c r="D889" s="2">
        <v>2024</v>
      </c>
      <c r="E889" s="2" t="s">
        <v>662</v>
      </c>
      <c r="F889" s="2">
        <v>148</v>
      </c>
      <c r="G889" s="2">
        <v>6</v>
      </c>
      <c r="H889" s="2">
        <v>3261668</v>
      </c>
      <c r="I889" s="2">
        <v>124417.5703125</v>
      </c>
      <c r="J889" s="2">
        <v>3.9658157825469971</v>
      </c>
      <c r="K889" s="2">
        <v>328117</v>
      </c>
      <c r="L889" s="2">
        <v>14592.1103515625</v>
      </c>
      <c r="M889" s="2">
        <v>4.6542110443115234</v>
      </c>
      <c r="N889" s="2">
        <v>76499</v>
      </c>
      <c r="O889" s="2">
        <v>0</v>
      </c>
      <c r="P889" s="2">
        <v>0</v>
      </c>
      <c r="T889" s="2">
        <v>3666284</v>
      </c>
      <c r="U889" s="2">
        <v>139009.5</v>
      </c>
      <c r="V889" s="2">
        <v>3.9409890174865723</v>
      </c>
      <c r="X889" s="2">
        <v>70.30828857421875</v>
      </c>
      <c r="Z889" s="2">
        <v>40.549053192138672</v>
      </c>
      <c r="AA889" s="2">
        <v>9041602</v>
      </c>
      <c r="AB889" s="2">
        <v>5214583</v>
      </c>
    </row>
    <row r="890" spans="1:28" x14ac:dyDescent="0.25">
      <c r="A890" s="2">
        <v>149001</v>
      </c>
      <c r="B890" s="2">
        <v>106272003</v>
      </c>
      <c r="C890" s="2" t="s">
        <v>1462</v>
      </c>
      <c r="D890" s="2">
        <v>2019</v>
      </c>
      <c r="E890" s="2" t="s">
        <v>662</v>
      </c>
      <c r="F890" s="2">
        <v>149</v>
      </c>
      <c r="G890" s="2">
        <v>1</v>
      </c>
      <c r="H890" s="2">
        <v>2758787.75</v>
      </c>
      <c r="K890" s="2">
        <v>460300.47</v>
      </c>
      <c r="N890" s="2">
        <v>60729</v>
      </c>
      <c r="T890" s="2">
        <v>3279817.25</v>
      </c>
      <c r="W890" s="2">
        <v>5274249.1100000003</v>
      </c>
      <c r="X890" s="2">
        <v>62.185482025146484</v>
      </c>
      <c r="Y890" s="2">
        <v>13311674.949999999</v>
      </c>
      <c r="Z890" s="2">
        <v>24.638652801513672</v>
      </c>
    </row>
    <row r="891" spans="1:28" x14ac:dyDescent="0.25">
      <c r="A891" s="2">
        <v>149002</v>
      </c>
      <c r="B891" s="2">
        <v>106272003</v>
      </c>
      <c r="C891" s="2" t="s">
        <v>1462</v>
      </c>
      <c r="D891" s="2">
        <v>2020</v>
      </c>
      <c r="E891" s="2" t="s">
        <v>662</v>
      </c>
      <c r="F891" s="2">
        <v>149</v>
      </c>
      <c r="G891" s="2">
        <v>2</v>
      </c>
      <c r="H891" s="2">
        <v>3019474.25</v>
      </c>
      <c r="I891" s="2">
        <v>260686.5</v>
      </c>
      <c r="J891" s="2">
        <v>9.4493131637573242</v>
      </c>
      <c r="K891" s="2">
        <v>465451.94</v>
      </c>
      <c r="L891" s="2">
        <v>5151.47021484375</v>
      </c>
      <c r="M891" s="2">
        <v>1.1191537380218506</v>
      </c>
      <c r="N891" s="2">
        <v>60729</v>
      </c>
      <c r="O891" s="2">
        <v>0</v>
      </c>
      <c r="P891" s="2">
        <v>0</v>
      </c>
      <c r="T891" s="2">
        <v>3545655.25</v>
      </c>
      <c r="U891" s="2">
        <v>265838</v>
      </c>
      <c r="V891" s="2">
        <v>8.1052684783935547</v>
      </c>
      <c r="W891" s="2">
        <v>5693490.7100000009</v>
      </c>
      <c r="X891" s="2">
        <v>62.275596618652344</v>
      </c>
      <c r="Y891" s="2">
        <v>13774685.390000001</v>
      </c>
      <c r="Z891" s="2">
        <v>25.740371704101563</v>
      </c>
    </row>
    <row r="892" spans="1:28" x14ac:dyDescent="0.25">
      <c r="A892" s="2">
        <v>149003</v>
      </c>
      <c r="B892" s="2">
        <v>106272003</v>
      </c>
      <c r="C892" s="2" t="s">
        <v>1462</v>
      </c>
      <c r="D892" s="2">
        <v>2021</v>
      </c>
      <c r="E892" s="2" t="s">
        <v>662</v>
      </c>
      <c r="F892" s="2">
        <v>149</v>
      </c>
      <c r="G892" s="2">
        <v>3</v>
      </c>
      <c r="H892" s="2">
        <v>3019468.75</v>
      </c>
      <c r="I892" s="2">
        <v>-5.5</v>
      </c>
      <c r="J892" s="2">
        <v>-1.8215092131868005E-4</v>
      </c>
      <c r="K892" s="2">
        <v>465444.42</v>
      </c>
      <c r="L892" s="2">
        <v>-7.5199999809265137</v>
      </c>
      <c r="M892" s="2">
        <v>-1.6156340716406703E-3</v>
      </c>
      <c r="N892" s="2">
        <v>60729</v>
      </c>
      <c r="O892" s="2">
        <v>0</v>
      </c>
      <c r="P892" s="2">
        <v>0</v>
      </c>
      <c r="T892" s="2">
        <v>3545642.25</v>
      </c>
      <c r="U892" s="2">
        <v>-13</v>
      </c>
      <c r="V892" s="2">
        <v>-3.6664592335000634E-4</v>
      </c>
      <c r="W892" s="2">
        <v>5777185.4399999995</v>
      </c>
      <c r="X892" s="2">
        <v>61.373176574707031</v>
      </c>
      <c r="Y892" s="2">
        <v>14121116.949999999</v>
      </c>
      <c r="Z892" s="2">
        <v>25.108795166015625</v>
      </c>
    </row>
    <row r="893" spans="1:28" x14ac:dyDescent="0.25">
      <c r="A893" s="2">
        <v>149004</v>
      </c>
      <c r="B893" s="2">
        <v>106272003</v>
      </c>
      <c r="C893" s="2" t="s">
        <v>1462</v>
      </c>
      <c r="D893" s="2">
        <v>2022</v>
      </c>
      <c r="E893" s="2" t="s">
        <v>662</v>
      </c>
      <c r="F893" s="2">
        <v>149</v>
      </c>
      <c r="G893" s="2">
        <v>4</v>
      </c>
      <c r="H893" s="2">
        <v>2978140.25</v>
      </c>
      <c r="I893" s="2">
        <v>-41328.5</v>
      </c>
      <c r="J893" s="2">
        <v>-1.3687341213226318</v>
      </c>
      <c r="K893" s="2">
        <v>473871.06</v>
      </c>
      <c r="L893" s="2">
        <v>8426.6396484375</v>
      </c>
      <c r="M893" s="2">
        <v>1.8104503154754639</v>
      </c>
      <c r="N893" s="2">
        <v>102046</v>
      </c>
      <c r="O893" s="2">
        <v>41317</v>
      </c>
      <c r="P893" s="2">
        <v>68.035041809082031</v>
      </c>
      <c r="T893" s="2">
        <v>3554057.25</v>
      </c>
      <c r="U893" s="2">
        <v>8415</v>
      </c>
      <c r="V893" s="2">
        <v>0.23733359575271606</v>
      </c>
      <c r="W893" s="2">
        <v>5736611.0099999998</v>
      </c>
      <c r="X893" s="2">
        <v>61.953952789306641</v>
      </c>
      <c r="Y893" s="2">
        <v>14744028.309999999</v>
      </c>
      <c r="Z893" s="2">
        <v>24.105062484741211</v>
      </c>
    </row>
    <row r="894" spans="1:28" x14ac:dyDescent="0.25">
      <c r="A894" s="2">
        <v>149005</v>
      </c>
      <c r="B894" s="2">
        <v>106272003</v>
      </c>
      <c r="C894" s="2" t="s">
        <v>1462</v>
      </c>
      <c r="D894" s="2">
        <v>2023</v>
      </c>
      <c r="E894" s="2" t="s">
        <v>662</v>
      </c>
      <c r="F894" s="2">
        <v>149</v>
      </c>
      <c r="G894" s="2">
        <v>5</v>
      </c>
      <c r="H894" s="2">
        <v>2999961.41</v>
      </c>
      <c r="I894" s="2">
        <v>21821.16015625</v>
      </c>
      <c r="J894" s="2">
        <v>0.73271095752716064</v>
      </c>
      <c r="K894" s="2">
        <v>489572.25</v>
      </c>
      <c r="L894" s="2">
        <v>15701.1904296875</v>
      </c>
      <c r="M894" s="2">
        <v>3.3133885860443115</v>
      </c>
      <c r="N894" s="2">
        <v>102046</v>
      </c>
      <c r="O894" s="2">
        <v>0</v>
      </c>
      <c r="P894" s="2">
        <v>0</v>
      </c>
      <c r="T894" s="2">
        <v>3591579.75</v>
      </c>
      <c r="U894" s="2">
        <v>37522.5</v>
      </c>
      <c r="V894" s="2">
        <v>1.0557651519775391</v>
      </c>
      <c r="X894" s="2">
        <v>62.990444183349609</v>
      </c>
      <c r="Z894" s="2">
        <v>24.947612762451172</v>
      </c>
      <c r="AA894" s="2">
        <v>14396487</v>
      </c>
      <c r="AB894" s="2">
        <v>5701785</v>
      </c>
    </row>
    <row r="895" spans="1:28" x14ac:dyDescent="0.25">
      <c r="A895" s="2">
        <v>149006</v>
      </c>
      <c r="B895" s="2">
        <v>106272003</v>
      </c>
      <c r="C895" s="2" t="s">
        <v>1462</v>
      </c>
      <c r="D895" s="2">
        <v>2024</v>
      </c>
      <c r="E895" s="2" t="s">
        <v>662</v>
      </c>
      <c r="F895" s="2">
        <v>149</v>
      </c>
      <c r="G895" s="2">
        <v>6</v>
      </c>
      <c r="H895" s="2">
        <v>3671477</v>
      </c>
      <c r="I895" s="2">
        <v>671515.5625</v>
      </c>
      <c r="J895" s="2">
        <v>22.384140014648438</v>
      </c>
      <c r="K895" s="2">
        <v>495573</v>
      </c>
      <c r="L895" s="2">
        <v>6000.75</v>
      </c>
      <c r="M895" s="2">
        <v>1.2257128953933716</v>
      </c>
      <c r="N895" s="2">
        <v>102046</v>
      </c>
      <c r="O895" s="2">
        <v>0</v>
      </c>
      <c r="P895" s="2">
        <v>0</v>
      </c>
      <c r="T895" s="2">
        <v>4269096</v>
      </c>
      <c r="U895" s="2">
        <v>677516.25</v>
      </c>
      <c r="V895" s="2">
        <v>18.864017486572266</v>
      </c>
      <c r="X895" s="2">
        <v>67.043991088867188</v>
      </c>
      <c r="Z895" s="2">
        <v>28.291866302490234</v>
      </c>
      <c r="AA895" s="2">
        <v>15089482</v>
      </c>
      <c r="AB895" s="2">
        <v>6367604</v>
      </c>
    </row>
    <row r="896" spans="1:28" x14ac:dyDescent="0.25">
      <c r="A896" s="2">
        <v>150001</v>
      </c>
      <c r="B896" s="2">
        <v>119583003</v>
      </c>
      <c r="C896" s="2" t="s">
        <v>1463</v>
      </c>
      <c r="D896" s="2">
        <v>2019</v>
      </c>
      <c r="E896" s="2" t="s">
        <v>662</v>
      </c>
      <c r="F896" s="2">
        <v>150</v>
      </c>
      <c r="G896" s="2">
        <v>1</v>
      </c>
      <c r="H896" s="2">
        <v>3486756.5</v>
      </c>
      <c r="K896" s="2">
        <v>501554.27</v>
      </c>
      <c r="N896" s="2">
        <v>121293</v>
      </c>
      <c r="T896" s="2">
        <v>4109603.75</v>
      </c>
      <c r="W896" s="2">
        <v>8021645.9600000009</v>
      </c>
      <c r="X896" s="2">
        <v>51.231426239013672</v>
      </c>
      <c r="Y896" s="2">
        <v>15686474.9</v>
      </c>
      <c r="Z896" s="2">
        <v>26.198389053344727</v>
      </c>
    </row>
    <row r="897" spans="1:28" x14ac:dyDescent="0.25">
      <c r="A897" s="2">
        <v>150002</v>
      </c>
      <c r="B897" s="2">
        <v>119583003</v>
      </c>
      <c r="C897" s="2" t="s">
        <v>1463</v>
      </c>
      <c r="D897" s="2">
        <v>2020</v>
      </c>
      <c r="E897" s="2" t="s">
        <v>662</v>
      </c>
      <c r="F897" s="2">
        <v>150</v>
      </c>
      <c r="G897" s="2">
        <v>2</v>
      </c>
      <c r="H897" s="2">
        <v>3519599.5</v>
      </c>
      <c r="I897" s="2">
        <v>32843</v>
      </c>
      <c r="J897" s="2">
        <v>0.94193559885025024</v>
      </c>
      <c r="K897" s="2">
        <v>524515.51</v>
      </c>
      <c r="L897" s="2">
        <v>22961.240234375</v>
      </c>
      <c r="M897" s="2">
        <v>4.5780172348022461</v>
      </c>
      <c r="N897" s="2">
        <v>121293</v>
      </c>
      <c r="O897" s="2">
        <v>0</v>
      </c>
      <c r="P897" s="2">
        <v>0</v>
      </c>
      <c r="T897" s="2">
        <v>4165408</v>
      </c>
      <c r="U897" s="2">
        <v>55804.25</v>
      </c>
      <c r="V897" s="2">
        <v>1.3578985929489136</v>
      </c>
      <c r="W897" s="2">
        <v>7711430.8799999999</v>
      </c>
      <c r="X897" s="2">
        <v>54.016017913818359</v>
      </c>
      <c r="Y897" s="2">
        <v>15493889.049999999</v>
      </c>
      <c r="Z897" s="2">
        <v>26.884199142456055</v>
      </c>
    </row>
    <row r="898" spans="1:28" x14ac:dyDescent="0.25">
      <c r="A898" s="2">
        <v>150003</v>
      </c>
      <c r="B898" s="2">
        <v>119583003</v>
      </c>
      <c r="C898" s="2" t="s">
        <v>1463</v>
      </c>
      <c r="D898" s="2">
        <v>2021</v>
      </c>
      <c r="E898" s="2" t="s">
        <v>662</v>
      </c>
      <c r="F898" s="2">
        <v>150</v>
      </c>
      <c r="G898" s="2">
        <v>3</v>
      </c>
      <c r="H898" s="2">
        <v>3519596</v>
      </c>
      <c r="I898" s="2">
        <v>-3.5</v>
      </c>
      <c r="J898" s="2">
        <v>-9.9443132057785988E-5</v>
      </c>
      <c r="K898" s="2">
        <v>524496</v>
      </c>
      <c r="L898" s="2">
        <v>-19.510000228881836</v>
      </c>
      <c r="M898" s="2">
        <v>-3.7196232005953789E-3</v>
      </c>
      <c r="N898" s="2">
        <v>121293</v>
      </c>
      <c r="O898" s="2">
        <v>0</v>
      </c>
      <c r="P898" s="2">
        <v>0</v>
      </c>
      <c r="T898" s="2">
        <v>4165385</v>
      </c>
      <c r="U898" s="2">
        <v>-23</v>
      </c>
      <c r="V898" s="2">
        <v>-5.5216677719727159E-4</v>
      </c>
      <c r="W898" s="2">
        <v>7860132</v>
      </c>
      <c r="X898" s="2">
        <v>52.993831634521484</v>
      </c>
      <c r="Y898" s="2">
        <v>16194373</v>
      </c>
      <c r="Z898" s="2">
        <v>25.721187591552734</v>
      </c>
    </row>
    <row r="899" spans="1:28" x14ac:dyDescent="0.25">
      <c r="A899" s="2">
        <v>150004</v>
      </c>
      <c r="B899" s="2">
        <v>119583003</v>
      </c>
      <c r="C899" s="2" t="s">
        <v>1463</v>
      </c>
      <c r="D899" s="2">
        <v>2022</v>
      </c>
      <c r="E899" s="2" t="s">
        <v>662</v>
      </c>
      <c r="F899" s="2">
        <v>150</v>
      </c>
      <c r="G899" s="2">
        <v>4</v>
      </c>
      <c r="H899" s="2">
        <v>3640113.5</v>
      </c>
      <c r="I899" s="2">
        <v>120517.5</v>
      </c>
      <c r="J899" s="2">
        <v>3.4241855144500732</v>
      </c>
      <c r="K899" s="2">
        <v>566943.96</v>
      </c>
      <c r="L899" s="2">
        <v>42447.9609375</v>
      </c>
      <c r="M899" s="2">
        <v>8.0930948257446289</v>
      </c>
      <c r="N899" s="2">
        <v>121293</v>
      </c>
      <c r="O899" s="2">
        <v>0</v>
      </c>
      <c r="P899" s="2">
        <v>0</v>
      </c>
      <c r="T899" s="2">
        <v>4328350.5</v>
      </c>
      <c r="U899" s="2">
        <v>162965.5</v>
      </c>
      <c r="V899" s="2">
        <v>3.9123754501342773</v>
      </c>
      <c r="W899" s="2">
        <v>7944256.2500000009</v>
      </c>
      <c r="X899" s="2">
        <v>54.484024047851563</v>
      </c>
      <c r="Y899" s="2">
        <v>17147496.600000001</v>
      </c>
      <c r="Z899" s="2">
        <v>25.241880416870117</v>
      </c>
    </row>
    <row r="900" spans="1:28" x14ac:dyDescent="0.25">
      <c r="A900" s="2">
        <v>150005</v>
      </c>
      <c r="B900" s="2">
        <v>119583003</v>
      </c>
      <c r="C900" s="2" t="s">
        <v>1463</v>
      </c>
      <c r="D900" s="2">
        <v>2023</v>
      </c>
      <c r="E900" s="2" t="s">
        <v>662</v>
      </c>
      <c r="F900" s="2">
        <v>150</v>
      </c>
      <c r="G900" s="2">
        <v>5</v>
      </c>
      <c r="H900" s="2">
        <v>3893824.37</v>
      </c>
      <c r="I900" s="2">
        <v>253710.875</v>
      </c>
      <c r="J900" s="2">
        <v>6.9698615074157715</v>
      </c>
      <c r="K900" s="2">
        <v>606350.4</v>
      </c>
      <c r="L900" s="2">
        <v>39406.44140625</v>
      </c>
      <c r="M900" s="2">
        <v>6.950676441192627</v>
      </c>
      <c r="N900" s="2">
        <v>121293</v>
      </c>
      <c r="O900" s="2">
        <v>0</v>
      </c>
      <c r="P900" s="2">
        <v>0</v>
      </c>
      <c r="T900" s="2">
        <v>4621467.5</v>
      </c>
      <c r="U900" s="2">
        <v>293117</v>
      </c>
      <c r="V900" s="2">
        <v>6.7720255851745605</v>
      </c>
      <c r="X900" s="2">
        <v>57.041435241699219</v>
      </c>
      <c r="Z900" s="2">
        <v>26.850830078125</v>
      </c>
      <c r="AA900" s="2">
        <v>17211637</v>
      </c>
      <c r="AB900" s="2">
        <v>8101948</v>
      </c>
    </row>
    <row r="901" spans="1:28" x14ac:dyDescent="0.25">
      <c r="A901" s="2">
        <v>150006</v>
      </c>
      <c r="B901" s="2">
        <v>119583003</v>
      </c>
      <c r="C901" s="2" t="s">
        <v>1463</v>
      </c>
      <c r="D901" s="2">
        <v>2024</v>
      </c>
      <c r="E901" s="2" t="s">
        <v>662</v>
      </c>
      <c r="F901" s="2">
        <v>150</v>
      </c>
      <c r="G901" s="2">
        <v>6</v>
      </c>
      <c r="H901" s="2">
        <v>4234411</v>
      </c>
      <c r="I901" s="2">
        <v>340586.625</v>
      </c>
      <c r="J901" s="2">
        <v>8.7468414306640625</v>
      </c>
      <c r="K901" s="2">
        <v>640429</v>
      </c>
      <c r="L901" s="2">
        <v>34078.6015625</v>
      </c>
      <c r="M901" s="2">
        <v>5.6202816963195801</v>
      </c>
      <c r="N901" s="2">
        <v>121293</v>
      </c>
      <c r="O901" s="2">
        <v>0</v>
      </c>
      <c r="P901" s="2">
        <v>0</v>
      </c>
      <c r="T901" s="2">
        <v>4996133</v>
      </c>
      <c r="U901" s="2">
        <v>374665.5</v>
      </c>
      <c r="V901" s="2">
        <v>8.1070680618286133</v>
      </c>
      <c r="X901" s="2">
        <v>57.638240814208984</v>
      </c>
      <c r="Z901" s="2">
        <v>28.692682266235352</v>
      </c>
      <c r="AA901" s="2">
        <v>17412569</v>
      </c>
      <c r="AB901" s="2">
        <v>8668087</v>
      </c>
    </row>
    <row r="902" spans="1:28" x14ac:dyDescent="0.25">
      <c r="A902" s="2">
        <v>151001</v>
      </c>
      <c r="B902" s="2">
        <v>108112203</v>
      </c>
      <c r="C902" s="2" t="s">
        <v>1464</v>
      </c>
      <c r="D902" s="2">
        <v>2019</v>
      </c>
      <c r="E902" s="2" t="s">
        <v>662</v>
      </c>
      <c r="F902" s="2">
        <v>151</v>
      </c>
      <c r="G902" s="2">
        <v>1</v>
      </c>
      <c r="H902" s="2">
        <v>12605988</v>
      </c>
      <c r="K902" s="2">
        <v>1404788.51</v>
      </c>
      <c r="N902" s="2">
        <v>397738</v>
      </c>
      <c r="T902" s="2">
        <v>14408515</v>
      </c>
      <c r="W902" s="2">
        <v>19450473.670000002</v>
      </c>
      <c r="X902" s="2">
        <v>74.077964782714844</v>
      </c>
      <c r="Y902" s="2">
        <v>26792195.900000002</v>
      </c>
      <c r="Z902" s="2">
        <v>53.778774261474609</v>
      </c>
    </row>
    <row r="903" spans="1:28" x14ac:dyDescent="0.25">
      <c r="A903" s="2">
        <v>151002</v>
      </c>
      <c r="B903" s="2">
        <v>108112203</v>
      </c>
      <c r="C903" s="2" t="s">
        <v>1464</v>
      </c>
      <c r="D903" s="2">
        <v>2020</v>
      </c>
      <c r="E903" s="2" t="s">
        <v>662</v>
      </c>
      <c r="F903" s="2">
        <v>151</v>
      </c>
      <c r="G903" s="2">
        <v>2</v>
      </c>
      <c r="H903" s="2">
        <v>12626211</v>
      </c>
      <c r="I903" s="2">
        <v>20223</v>
      </c>
      <c r="J903" s="2">
        <v>0.16042375564575195</v>
      </c>
      <c r="K903" s="2">
        <v>1433873.39</v>
      </c>
      <c r="L903" s="2">
        <v>29084.880859375</v>
      </c>
      <c r="M903" s="2">
        <v>2.0704097747802734</v>
      </c>
      <c r="N903" s="2">
        <v>397738</v>
      </c>
      <c r="O903" s="2">
        <v>0</v>
      </c>
      <c r="P903" s="2">
        <v>0</v>
      </c>
      <c r="T903" s="2">
        <v>14457822</v>
      </c>
      <c r="U903" s="2">
        <v>49307</v>
      </c>
      <c r="V903" s="2">
        <v>0.34220737218856812</v>
      </c>
      <c r="W903" s="2">
        <v>22385691.820000008</v>
      </c>
      <c r="X903" s="2">
        <v>64.585105895996094</v>
      </c>
      <c r="Y903" s="2">
        <v>29374086.380000006</v>
      </c>
      <c r="Z903" s="2">
        <v>49.219646453857422</v>
      </c>
    </row>
    <row r="904" spans="1:28" x14ac:dyDescent="0.25">
      <c r="A904" s="2">
        <v>151003</v>
      </c>
      <c r="B904" s="2">
        <v>108112203</v>
      </c>
      <c r="C904" s="2" t="s">
        <v>1464</v>
      </c>
      <c r="D904" s="2">
        <v>2021</v>
      </c>
      <c r="E904" s="2" t="s">
        <v>662</v>
      </c>
      <c r="F904" s="2">
        <v>151</v>
      </c>
      <c r="G904" s="2">
        <v>3</v>
      </c>
      <c r="H904" s="2">
        <v>12626207</v>
      </c>
      <c r="I904" s="2">
        <v>-4</v>
      </c>
      <c r="J904" s="2">
        <v>-3.1680130632594228E-5</v>
      </c>
      <c r="K904" s="2">
        <v>1433850.05</v>
      </c>
      <c r="L904" s="2">
        <v>-23.340000152587891</v>
      </c>
      <c r="M904" s="2">
        <v>-1.6277587274089456E-3</v>
      </c>
      <c r="N904" s="2">
        <v>397738</v>
      </c>
      <c r="O904" s="2">
        <v>0</v>
      </c>
      <c r="P904" s="2">
        <v>0</v>
      </c>
      <c r="T904" s="2">
        <v>14457795</v>
      </c>
      <c r="U904" s="2">
        <v>-27</v>
      </c>
      <c r="V904" s="2">
        <v>-1.8675012688618153E-4</v>
      </c>
      <c r="W904" s="2">
        <v>19799161.850000001</v>
      </c>
      <c r="X904" s="2">
        <v>73.022254943847656</v>
      </c>
      <c r="Y904" s="2">
        <v>27490169.620000001</v>
      </c>
      <c r="Z904" s="2">
        <v>52.592601776123047</v>
      </c>
    </row>
    <row r="905" spans="1:28" x14ac:dyDescent="0.25">
      <c r="A905" s="2">
        <v>151004</v>
      </c>
      <c r="B905" s="2">
        <v>108112203</v>
      </c>
      <c r="C905" s="2" t="s">
        <v>1464</v>
      </c>
      <c r="D905" s="2">
        <v>2022</v>
      </c>
      <c r="E905" s="2" t="s">
        <v>662</v>
      </c>
      <c r="F905" s="2">
        <v>151</v>
      </c>
      <c r="G905" s="2">
        <v>4</v>
      </c>
      <c r="H905" s="2">
        <v>12723834</v>
      </c>
      <c r="I905" s="2">
        <v>97627</v>
      </c>
      <c r="J905" s="2">
        <v>0.77320927381515503</v>
      </c>
      <c r="K905" s="2">
        <v>1476989.23</v>
      </c>
      <c r="L905" s="2">
        <v>43139.1796875</v>
      </c>
      <c r="M905" s="2">
        <v>3.0086255073547363</v>
      </c>
      <c r="N905" s="2">
        <v>397738</v>
      </c>
      <c r="O905" s="2">
        <v>0</v>
      </c>
      <c r="P905" s="2">
        <v>0</v>
      </c>
      <c r="T905" s="2">
        <v>14598561</v>
      </c>
      <c r="U905" s="2">
        <v>140766</v>
      </c>
      <c r="V905" s="2">
        <v>0.97363394498825073</v>
      </c>
      <c r="W905" s="2">
        <v>19880940.599999998</v>
      </c>
      <c r="X905" s="2">
        <v>73.429931640625</v>
      </c>
      <c r="Y905" s="2">
        <v>28435966.929999996</v>
      </c>
      <c r="Z905" s="2">
        <v>51.338367462158203</v>
      </c>
    </row>
    <row r="906" spans="1:28" x14ac:dyDescent="0.25">
      <c r="A906" s="2">
        <v>151005</v>
      </c>
      <c r="B906" s="2">
        <v>108112203</v>
      </c>
      <c r="C906" s="2" t="s">
        <v>1464</v>
      </c>
      <c r="D906" s="2">
        <v>2023</v>
      </c>
      <c r="E906" s="2" t="s">
        <v>662</v>
      </c>
      <c r="F906" s="2">
        <v>151</v>
      </c>
      <c r="G906" s="2">
        <v>5</v>
      </c>
      <c r="H906" s="2">
        <v>13199804.310000001</v>
      </c>
      <c r="I906" s="2">
        <v>475970.3125</v>
      </c>
      <c r="J906" s="2">
        <v>3.7407774925231934</v>
      </c>
      <c r="K906" s="2">
        <v>1527441.24</v>
      </c>
      <c r="L906" s="2">
        <v>50452.01171875</v>
      </c>
      <c r="M906" s="2">
        <v>3.4158685207366943</v>
      </c>
      <c r="N906" s="2">
        <v>397738</v>
      </c>
      <c r="O906" s="2">
        <v>0</v>
      </c>
      <c r="P906" s="2">
        <v>0</v>
      </c>
      <c r="T906" s="2">
        <v>15124983</v>
      </c>
      <c r="U906" s="2">
        <v>526422</v>
      </c>
      <c r="V906" s="2">
        <v>3.6059856414794922</v>
      </c>
      <c r="X906" s="2">
        <v>72.730247497558594</v>
      </c>
      <c r="Z906" s="2">
        <v>52.395408630371094</v>
      </c>
      <c r="AA906" s="2">
        <v>28867000</v>
      </c>
      <c r="AB906" s="2">
        <v>20796000</v>
      </c>
    </row>
    <row r="907" spans="1:28" x14ac:dyDescent="0.25">
      <c r="A907" s="2">
        <v>151006</v>
      </c>
      <c r="B907" s="2">
        <v>108112203</v>
      </c>
      <c r="C907" s="2" t="s">
        <v>1464</v>
      </c>
      <c r="D907" s="2">
        <v>2024</v>
      </c>
      <c r="E907" s="2" t="s">
        <v>662</v>
      </c>
      <c r="F907" s="2">
        <v>151</v>
      </c>
      <c r="G907" s="2">
        <v>6</v>
      </c>
      <c r="H907" s="2">
        <v>13519552</v>
      </c>
      <c r="I907" s="2">
        <v>319747.6875</v>
      </c>
      <c r="J907" s="2">
        <v>2.4223668575286865</v>
      </c>
      <c r="K907" s="2">
        <v>1561851</v>
      </c>
      <c r="L907" s="2">
        <v>34409.76171875</v>
      </c>
      <c r="M907" s="2">
        <v>2.2527713775634766</v>
      </c>
      <c r="N907" s="2">
        <v>397738</v>
      </c>
      <c r="O907" s="2">
        <v>0</v>
      </c>
      <c r="P907" s="2">
        <v>0</v>
      </c>
      <c r="T907" s="2">
        <v>15479141</v>
      </c>
      <c r="U907" s="2">
        <v>354158</v>
      </c>
      <c r="V907" s="2">
        <v>2.3415431976318359</v>
      </c>
      <c r="X907" s="2">
        <v>71.287345886230469</v>
      </c>
      <c r="Z907" s="2">
        <v>50.774589538574219</v>
      </c>
      <c r="AA907" s="2">
        <v>30486000</v>
      </c>
      <c r="AB907" s="2">
        <v>21713730</v>
      </c>
    </row>
    <row r="908" spans="1:28" x14ac:dyDescent="0.25">
      <c r="A908" s="2">
        <v>152001</v>
      </c>
      <c r="B908" s="2">
        <v>101632403</v>
      </c>
      <c r="C908" s="2" t="s">
        <v>1465</v>
      </c>
      <c r="D908" s="2">
        <v>2019</v>
      </c>
      <c r="E908" s="2" t="s">
        <v>662</v>
      </c>
      <c r="F908" s="2">
        <v>152</v>
      </c>
      <c r="G908" s="2">
        <v>1</v>
      </c>
      <c r="H908" s="2">
        <v>6508962.5</v>
      </c>
      <c r="K908" s="2">
        <v>808553.18</v>
      </c>
      <c r="N908" s="2">
        <v>186506</v>
      </c>
      <c r="Q908" s="2">
        <v>70756.02</v>
      </c>
      <c r="T908" s="2">
        <v>7574777.5</v>
      </c>
      <c r="W908" s="2">
        <v>10436080.060000001</v>
      </c>
      <c r="X908" s="2">
        <v>72.582595825195313</v>
      </c>
      <c r="Y908" s="2">
        <v>18757803.240000002</v>
      </c>
      <c r="Z908" s="2">
        <v>40.382007598876953</v>
      </c>
    </row>
    <row r="909" spans="1:28" x14ac:dyDescent="0.25">
      <c r="A909" s="2">
        <v>152002</v>
      </c>
      <c r="B909" s="2">
        <v>101632403</v>
      </c>
      <c r="C909" s="2" t="s">
        <v>1465</v>
      </c>
      <c r="D909" s="2">
        <v>2020</v>
      </c>
      <c r="E909" s="2" t="s">
        <v>662</v>
      </c>
      <c r="F909" s="2">
        <v>152</v>
      </c>
      <c r="G909" s="2">
        <v>2</v>
      </c>
      <c r="H909" s="2">
        <v>6596800</v>
      </c>
      <c r="I909" s="2">
        <v>87837.5</v>
      </c>
      <c r="J909" s="2">
        <v>1.3494853973388672</v>
      </c>
      <c r="K909" s="2">
        <v>835536.9</v>
      </c>
      <c r="L909" s="2">
        <v>26983.720703125</v>
      </c>
      <c r="M909" s="2">
        <v>3.3372845649719238</v>
      </c>
      <c r="N909" s="2">
        <v>186506</v>
      </c>
      <c r="O909" s="2">
        <v>0</v>
      </c>
      <c r="P909" s="2">
        <v>0</v>
      </c>
      <c r="Q909" s="2">
        <v>82426.929999999993</v>
      </c>
      <c r="R909" s="2">
        <v>11670.91015625</v>
      </c>
      <c r="S909" s="2">
        <v>16.494583129882813</v>
      </c>
      <c r="T909" s="2">
        <v>7701270</v>
      </c>
      <c r="U909" s="2">
        <v>126492.5</v>
      </c>
      <c r="V909" s="2">
        <v>1.6699169874191284</v>
      </c>
      <c r="W909" s="2">
        <v>10588275.470000001</v>
      </c>
      <c r="X909" s="2">
        <v>72.733940124511719</v>
      </c>
      <c r="Y909" s="2">
        <v>19236625.699999999</v>
      </c>
      <c r="Z909" s="2">
        <v>40.034412384033203</v>
      </c>
    </row>
    <row r="910" spans="1:28" x14ac:dyDescent="0.25">
      <c r="A910" s="2">
        <v>152003</v>
      </c>
      <c r="B910" s="2">
        <v>101632403</v>
      </c>
      <c r="C910" s="2" t="s">
        <v>1465</v>
      </c>
      <c r="D910" s="2">
        <v>2021</v>
      </c>
      <c r="E910" s="2" t="s">
        <v>662</v>
      </c>
      <c r="F910" s="2">
        <v>152</v>
      </c>
      <c r="G910" s="2">
        <v>3</v>
      </c>
      <c r="H910" s="2">
        <v>6596797.5</v>
      </c>
      <c r="I910" s="2">
        <v>-2.5</v>
      </c>
      <c r="J910" s="2">
        <v>-3.7897163565503433E-5</v>
      </c>
      <c r="K910" s="2">
        <v>835506.8</v>
      </c>
      <c r="L910" s="2">
        <v>-30.100000381469727</v>
      </c>
      <c r="M910" s="2">
        <v>-3.6024739965796471E-3</v>
      </c>
      <c r="N910" s="2">
        <v>186506</v>
      </c>
      <c r="O910" s="2">
        <v>0</v>
      </c>
      <c r="P910" s="2">
        <v>0</v>
      </c>
      <c r="Q910" s="2">
        <v>67047.839999999997</v>
      </c>
      <c r="R910" s="2">
        <v>-15379.08984375</v>
      </c>
      <c r="S910" s="2">
        <v>-18.657846450805664</v>
      </c>
      <c r="T910" s="2">
        <v>7685858.5</v>
      </c>
      <c r="U910" s="2">
        <v>-15411.5</v>
      </c>
      <c r="V910" s="2">
        <v>-0.2001163512468338</v>
      </c>
      <c r="W910" s="2">
        <v>10803818.439999999</v>
      </c>
      <c r="X910" s="2">
        <v>71.140205383300781</v>
      </c>
      <c r="Y910" s="2">
        <v>20127962.099999998</v>
      </c>
      <c r="Z910" s="2">
        <v>38.184982299804688</v>
      </c>
    </row>
    <row r="911" spans="1:28" x14ac:dyDescent="0.25">
      <c r="A911" s="2">
        <v>152004</v>
      </c>
      <c r="B911" s="2">
        <v>101632403</v>
      </c>
      <c r="C911" s="2" t="s">
        <v>1465</v>
      </c>
      <c r="D911" s="2">
        <v>2022</v>
      </c>
      <c r="E911" s="2" t="s">
        <v>662</v>
      </c>
      <c r="F911" s="2">
        <v>152</v>
      </c>
      <c r="G911" s="2">
        <v>4</v>
      </c>
      <c r="H911" s="2">
        <v>6719540</v>
      </c>
      <c r="I911" s="2">
        <v>122742.5</v>
      </c>
      <c r="J911" s="2">
        <v>1.8606376647949219</v>
      </c>
      <c r="K911" s="2">
        <v>856385.14</v>
      </c>
      <c r="L911" s="2">
        <v>20878.33984375</v>
      </c>
      <c r="M911" s="2">
        <v>2.4988832473754883</v>
      </c>
      <c r="N911" s="2">
        <v>186506</v>
      </c>
      <c r="O911" s="2">
        <v>0</v>
      </c>
      <c r="P911" s="2">
        <v>0</v>
      </c>
      <c r="Q911" s="2">
        <v>64167</v>
      </c>
      <c r="R911" s="2">
        <v>-2880.840087890625</v>
      </c>
      <c r="S911" s="2">
        <v>-4.2966933250427246</v>
      </c>
      <c r="T911" s="2">
        <v>7826598</v>
      </c>
      <c r="U911" s="2">
        <v>140739.5</v>
      </c>
      <c r="V911" s="2">
        <v>1.8311487436294556</v>
      </c>
      <c r="W911" s="2">
        <v>10563823.199999999</v>
      </c>
      <c r="X911" s="2">
        <v>74.08868408203125</v>
      </c>
      <c r="Y911" s="2">
        <v>20723812.289999999</v>
      </c>
      <c r="Z911" s="2">
        <v>37.766208648681641</v>
      </c>
    </row>
    <row r="912" spans="1:28" x14ac:dyDescent="0.25">
      <c r="A912" s="2">
        <v>152005</v>
      </c>
      <c r="B912" s="2">
        <v>101632403</v>
      </c>
      <c r="C912" s="2" t="s">
        <v>1465</v>
      </c>
      <c r="D912" s="2">
        <v>2023</v>
      </c>
      <c r="E912" s="2" t="s">
        <v>662</v>
      </c>
      <c r="F912" s="2">
        <v>152</v>
      </c>
      <c r="G912" s="2">
        <v>5</v>
      </c>
      <c r="H912" s="2">
        <v>6836642.5499999998</v>
      </c>
      <c r="I912" s="2">
        <v>117102.546875</v>
      </c>
      <c r="J912" s="2">
        <v>1.7427167892456055</v>
      </c>
      <c r="K912" s="2">
        <v>925596.26</v>
      </c>
      <c r="L912" s="2">
        <v>69211.1171875</v>
      </c>
      <c r="M912" s="2">
        <v>8.0817747116088867</v>
      </c>
      <c r="N912" s="2">
        <v>186506</v>
      </c>
      <c r="O912" s="2">
        <v>0</v>
      </c>
      <c r="P912" s="2">
        <v>0</v>
      </c>
      <c r="Q912" s="2">
        <v>65499</v>
      </c>
      <c r="R912" s="2">
        <v>1332</v>
      </c>
      <c r="S912" s="2">
        <v>2.0758333206176758</v>
      </c>
      <c r="T912" s="2">
        <v>8014244</v>
      </c>
      <c r="U912" s="2">
        <v>187646</v>
      </c>
      <c r="V912" s="2">
        <v>2.3975422382354736</v>
      </c>
      <c r="X912" s="2">
        <v>74.025558471679688</v>
      </c>
      <c r="Z912" s="2">
        <v>38.607582092285156</v>
      </c>
      <c r="AA912" s="2">
        <v>20758213</v>
      </c>
      <c r="AB912" s="2">
        <v>10826320</v>
      </c>
    </row>
    <row r="913" spans="1:28" x14ac:dyDescent="0.25">
      <c r="A913" s="2">
        <v>152006</v>
      </c>
      <c r="B913" s="2">
        <v>101632403</v>
      </c>
      <c r="C913" s="2" t="s">
        <v>1465</v>
      </c>
      <c r="D913" s="2">
        <v>2024</v>
      </c>
      <c r="E913" s="2" t="s">
        <v>662</v>
      </c>
      <c r="F913" s="2">
        <v>152</v>
      </c>
      <c r="G913" s="2">
        <v>6</v>
      </c>
      <c r="H913" s="2">
        <v>7076774</v>
      </c>
      <c r="I913" s="2">
        <v>240131.453125</v>
      </c>
      <c r="J913" s="2">
        <v>3.5124177932739258</v>
      </c>
      <c r="K913" s="2">
        <v>941125</v>
      </c>
      <c r="L913" s="2">
        <v>15528.740234375</v>
      </c>
      <c r="M913" s="2">
        <v>1.6777012348175049</v>
      </c>
      <c r="N913" s="2">
        <v>186506</v>
      </c>
      <c r="O913" s="2">
        <v>0</v>
      </c>
      <c r="P913" s="2">
        <v>0</v>
      </c>
      <c r="Q913" s="2">
        <v>107184</v>
      </c>
      <c r="R913" s="2">
        <v>41685</v>
      </c>
      <c r="S913" s="2">
        <v>63.642192840576172</v>
      </c>
      <c r="T913" s="2">
        <v>8311589</v>
      </c>
      <c r="U913" s="2">
        <v>297345</v>
      </c>
      <c r="V913" s="2">
        <v>3.7102065086364746</v>
      </c>
      <c r="X913" s="2">
        <v>74.628982543945313</v>
      </c>
      <c r="Z913" s="2">
        <v>38.12786865234375</v>
      </c>
      <c r="AA913" s="2">
        <v>21799250</v>
      </c>
      <c r="AB913" s="2">
        <v>11137213</v>
      </c>
    </row>
    <row r="914" spans="1:28" x14ac:dyDescent="0.25">
      <c r="A914" s="2">
        <v>153001</v>
      </c>
      <c r="B914" s="2">
        <v>105253553</v>
      </c>
      <c r="C914" s="2" t="s">
        <v>1466</v>
      </c>
      <c r="D914" s="2">
        <v>2019</v>
      </c>
      <c r="E914" s="2" t="s">
        <v>662</v>
      </c>
      <c r="F914" s="2">
        <v>153</v>
      </c>
      <c r="G914" s="2">
        <v>1</v>
      </c>
      <c r="H914" s="2">
        <v>7040647.5</v>
      </c>
      <c r="K914" s="2">
        <v>1213634.17</v>
      </c>
      <c r="N914" s="2">
        <v>281428</v>
      </c>
      <c r="T914" s="2">
        <v>8535710</v>
      </c>
      <c r="W914" s="2">
        <v>14562658.680000002</v>
      </c>
      <c r="X914" s="2">
        <v>58.613677978515625</v>
      </c>
      <c r="Y914" s="2">
        <v>34973704.68</v>
      </c>
      <c r="Z914" s="2">
        <v>24.406078338623047</v>
      </c>
    </row>
    <row r="915" spans="1:28" x14ac:dyDescent="0.25">
      <c r="A915" s="2">
        <v>153002</v>
      </c>
      <c r="B915" s="2">
        <v>105253553</v>
      </c>
      <c r="C915" s="2" t="s">
        <v>1466</v>
      </c>
      <c r="D915" s="2">
        <v>2020</v>
      </c>
      <c r="E915" s="2" t="s">
        <v>662</v>
      </c>
      <c r="F915" s="2">
        <v>153</v>
      </c>
      <c r="G915" s="2">
        <v>2</v>
      </c>
      <c r="H915" s="2">
        <v>7130692</v>
      </c>
      <c r="I915" s="2">
        <v>90044.5</v>
      </c>
      <c r="J915" s="2">
        <v>1.278923511505127</v>
      </c>
      <c r="K915" s="2">
        <v>1240003.55</v>
      </c>
      <c r="L915" s="2">
        <v>26369.380859375</v>
      </c>
      <c r="M915" s="2">
        <v>2.1727619171142578</v>
      </c>
      <c r="N915" s="2">
        <v>281428</v>
      </c>
      <c r="O915" s="2">
        <v>0</v>
      </c>
      <c r="P915" s="2">
        <v>0</v>
      </c>
      <c r="T915" s="2">
        <v>8652124</v>
      </c>
      <c r="U915" s="2">
        <v>116414</v>
      </c>
      <c r="V915" s="2">
        <v>1.3638466596603394</v>
      </c>
      <c r="W915" s="2">
        <v>14489969.879999999</v>
      </c>
      <c r="X915" s="2">
        <v>59.711124420166016</v>
      </c>
      <c r="Y915" s="2">
        <v>33757255.119999997</v>
      </c>
      <c r="Z915" s="2">
        <v>25.630413055419922</v>
      </c>
    </row>
    <row r="916" spans="1:28" x14ac:dyDescent="0.25">
      <c r="A916" s="2">
        <v>153003</v>
      </c>
      <c r="B916" s="2">
        <v>105253553</v>
      </c>
      <c r="C916" s="2" t="s">
        <v>1466</v>
      </c>
      <c r="D916" s="2">
        <v>2021</v>
      </c>
      <c r="E916" s="2" t="s">
        <v>662</v>
      </c>
      <c r="F916" s="2">
        <v>153</v>
      </c>
      <c r="G916" s="2">
        <v>3</v>
      </c>
      <c r="H916" s="2">
        <v>7130665</v>
      </c>
      <c r="I916" s="2">
        <v>-27</v>
      </c>
      <c r="J916" s="2">
        <v>-3.7864487967453897E-4</v>
      </c>
      <c r="K916" s="2">
        <v>1239976.1000000001</v>
      </c>
      <c r="L916" s="2">
        <v>-27.450000762939453</v>
      </c>
      <c r="M916" s="2">
        <v>-2.2137032356113195E-3</v>
      </c>
      <c r="N916" s="2">
        <v>281428</v>
      </c>
      <c r="O916" s="2">
        <v>0</v>
      </c>
      <c r="P916" s="2">
        <v>0</v>
      </c>
      <c r="T916" s="2">
        <v>8652069</v>
      </c>
      <c r="U916" s="2">
        <v>-55</v>
      </c>
      <c r="V916" s="2">
        <v>-6.3568208133801818E-4</v>
      </c>
      <c r="W916" s="2">
        <v>13920309.68</v>
      </c>
      <c r="X916" s="2">
        <v>62.154285430908203</v>
      </c>
      <c r="Y916" s="2">
        <v>35871577.479999997</v>
      </c>
      <c r="Z916" s="2">
        <v>24.119565963745117</v>
      </c>
    </row>
    <row r="917" spans="1:28" x14ac:dyDescent="0.25">
      <c r="A917" s="2">
        <v>153004</v>
      </c>
      <c r="B917" s="2">
        <v>105253553</v>
      </c>
      <c r="C917" s="2" t="s">
        <v>1466</v>
      </c>
      <c r="D917" s="2">
        <v>2022</v>
      </c>
      <c r="E917" s="2" t="s">
        <v>662</v>
      </c>
      <c r="F917" s="2">
        <v>153</v>
      </c>
      <c r="G917" s="2">
        <v>4</v>
      </c>
      <c r="H917" s="2">
        <v>7321219</v>
      </c>
      <c r="I917" s="2">
        <v>190554</v>
      </c>
      <c r="J917" s="2">
        <v>2.6723172664642334</v>
      </c>
      <c r="K917" s="2">
        <v>1273706.01</v>
      </c>
      <c r="L917" s="2">
        <v>33729.91015625</v>
      </c>
      <c r="M917" s="2">
        <v>2.7202064990997314</v>
      </c>
      <c r="N917" s="2">
        <v>281428</v>
      </c>
      <c r="O917" s="2">
        <v>0</v>
      </c>
      <c r="P917" s="2">
        <v>0</v>
      </c>
      <c r="T917" s="2">
        <v>8876353</v>
      </c>
      <c r="U917" s="2">
        <v>224284</v>
      </c>
      <c r="V917" s="2">
        <v>2.5922584533691406</v>
      </c>
      <c r="W917" s="2">
        <v>15097982.890000001</v>
      </c>
      <c r="X917" s="2">
        <v>58.791648864746094</v>
      </c>
      <c r="Y917" s="2">
        <v>38452099.240000002</v>
      </c>
      <c r="Z917" s="2">
        <v>23.084182739257813</v>
      </c>
    </row>
    <row r="918" spans="1:28" x14ac:dyDescent="0.25">
      <c r="A918" s="2">
        <v>153005</v>
      </c>
      <c r="B918" s="2">
        <v>105253553</v>
      </c>
      <c r="C918" s="2" t="s">
        <v>1466</v>
      </c>
      <c r="D918" s="2">
        <v>2023</v>
      </c>
      <c r="E918" s="2" t="s">
        <v>662</v>
      </c>
      <c r="F918" s="2">
        <v>153</v>
      </c>
      <c r="G918" s="2">
        <v>5</v>
      </c>
      <c r="H918" s="2">
        <v>7656146.6900000004</v>
      </c>
      <c r="I918" s="2">
        <v>334927.6875</v>
      </c>
      <c r="J918" s="2">
        <v>4.5747532844543457</v>
      </c>
      <c r="K918" s="2">
        <v>1353232.75</v>
      </c>
      <c r="L918" s="2">
        <v>79526.7421875</v>
      </c>
      <c r="M918" s="2">
        <v>6.2437281608581543</v>
      </c>
      <c r="N918" s="2">
        <v>281428</v>
      </c>
      <c r="O918" s="2">
        <v>0</v>
      </c>
      <c r="P918" s="2">
        <v>0</v>
      </c>
      <c r="T918" s="2">
        <v>9290807</v>
      </c>
      <c r="U918" s="2">
        <v>414454</v>
      </c>
      <c r="V918" s="2">
        <v>4.6691923141479492</v>
      </c>
      <c r="X918" s="2">
        <v>60.300804138183594</v>
      </c>
      <c r="Z918" s="2">
        <v>24.358514785766602</v>
      </c>
      <c r="AA918" s="2">
        <v>38141927</v>
      </c>
      <c r="AB918" s="2">
        <v>15407435</v>
      </c>
    </row>
    <row r="919" spans="1:28" x14ac:dyDescent="0.25">
      <c r="A919" s="2">
        <v>153006</v>
      </c>
      <c r="B919" s="2">
        <v>105253553</v>
      </c>
      <c r="C919" s="2" t="s">
        <v>1466</v>
      </c>
      <c r="D919" s="2">
        <v>2024</v>
      </c>
      <c r="E919" s="2" t="s">
        <v>662</v>
      </c>
      <c r="F919" s="2">
        <v>153</v>
      </c>
      <c r="G919" s="2">
        <v>6</v>
      </c>
      <c r="H919" s="2">
        <v>8515286</v>
      </c>
      <c r="I919" s="2">
        <v>859139.3125</v>
      </c>
      <c r="J919" s="2">
        <v>11.221562385559082</v>
      </c>
      <c r="K919" s="2">
        <v>1398281</v>
      </c>
      <c r="L919" s="2">
        <v>45048.25</v>
      </c>
      <c r="M919" s="2">
        <v>3.3289358615875244</v>
      </c>
      <c r="N919" s="2">
        <v>281428</v>
      </c>
      <c r="O919" s="2">
        <v>0</v>
      </c>
      <c r="P919" s="2">
        <v>0</v>
      </c>
      <c r="T919" s="2">
        <v>10194995</v>
      </c>
      <c r="U919" s="2">
        <v>904188</v>
      </c>
      <c r="V919" s="2">
        <v>9.7320718765258789</v>
      </c>
      <c r="X919" s="2">
        <v>69.242950439453125</v>
      </c>
      <c r="Z919" s="2">
        <v>28.684831619262695</v>
      </c>
      <c r="AA919" s="2">
        <v>35541414</v>
      </c>
      <c r="AB919" s="2">
        <v>14723514</v>
      </c>
    </row>
    <row r="920" spans="1:28" x14ac:dyDescent="0.25">
      <c r="A920" s="2">
        <v>154001</v>
      </c>
      <c r="B920" s="2">
        <v>103023912</v>
      </c>
      <c r="C920" s="2" t="s">
        <v>1467</v>
      </c>
      <c r="D920" s="2">
        <v>2019</v>
      </c>
      <c r="E920" s="2" t="s">
        <v>662</v>
      </c>
      <c r="F920" s="2">
        <v>154</v>
      </c>
      <c r="G920" s="2">
        <v>1</v>
      </c>
      <c r="H920" s="2">
        <v>3704366.25</v>
      </c>
      <c r="K920" s="2">
        <v>2392145.33</v>
      </c>
      <c r="N920" s="2">
        <v>205030</v>
      </c>
      <c r="T920" s="2">
        <v>6301541.5</v>
      </c>
      <c r="W920" s="2">
        <v>19296458.380000003</v>
      </c>
      <c r="X920" s="2">
        <v>32.656467437744141</v>
      </c>
      <c r="Y920" s="2">
        <v>98700663.209999993</v>
      </c>
      <c r="Z920" s="2">
        <v>6.3844976425170898</v>
      </c>
    </row>
    <row r="921" spans="1:28" x14ac:dyDescent="0.25">
      <c r="A921" s="2">
        <v>154002</v>
      </c>
      <c r="B921" s="2">
        <v>103023912</v>
      </c>
      <c r="C921" s="2" t="s">
        <v>1467</v>
      </c>
      <c r="D921" s="2">
        <v>2020</v>
      </c>
      <c r="E921" s="2" t="s">
        <v>662</v>
      </c>
      <c r="F921" s="2">
        <v>154</v>
      </c>
      <c r="G921" s="2">
        <v>2</v>
      </c>
      <c r="H921" s="2">
        <v>3785155</v>
      </c>
      <c r="I921" s="2">
        <v>80788.75</v>
      </c>
      <c r="J921" s="2">
        <v>2.1809060573577881</v>
      </c>
      <c r="K921" s="2">
        <v>2567776.92</v>
      </c>
      <c r="L921" s="2">
        <v>175631.59375</v>
      </c>
      <c r="M921" s="2">
        <v>7.3420119285583496</v>
      </c>
      <c r="N921" s="2">
        <v>205030</v>
      </c>
      <c r="O921" s="2">
        <v>0</v>
      </c>
      <c r="P921" s="2">
        <v>0</v>
      </c>
      <c r="T921" s="2">
        <v>6557962</v>
      </c>
      <c r="U921" s="2">
        <v>256420.5</v>
      </c>
      <c r="V921" s="2">
        <v>4.0691709518432617</v>
      </c>
      <c r="W921" s="2">
        <v>19977614.140000001</v>
      </c>
      <c r="X921" s="2">
        <v>32.826553344726563</v>
      </c>
      <c r="Y921" s="2">
        <v>99555216.209999993</v>
      </c>
      <c r="Z921" s="2">
        <v>6.5872611999511719</v>
      </c>
    </row>
    <row r="922" spans="1:28" x14ac:dyDescent="0.25">
      <c r="A922" s="2">
        <v>154003</v>
      </c>
      <c r="B922" s="2">
        <v>103023912</v>
      </c>
      <c r="C922" s="2" t="s">
        <v>1467</v>
      </c>
      <c r="D922" s="2">
        <v>2021</v>
      </c>
      <c r="E922" s="2" t="s">
        <v>662</v>
      </c>
      <c r="F922" s="2">
        <v>154</v>
      </c>
      <c r="G922" s="2">
        <v>3</v>
      </c>
      <c r="H922" s="2">
        <v>3785148.25</v>
      </c>
      <c r="I922" s="2">
        <v>-6.75</v>
      </c>
      <c r="J922" s="2">
        <v>-1.7832823505159467E-4</v>
      </c>
      <c r="K922" s="2">
        <v>2417751.7599999998</v>
      </c>
      <c r="L922" s="2">
        <v>-150025.15625</v>
      </c>
      <c r="M922" s="2">
        <v>-5.8426089286804199</v>
      </c>
      <c r="N922" s="2">
        <v>205030</v>
      </c>
      <c r="O922" s="2">
        <v>0</v>
      </c>
      <c r="P922" s="2">
        <v>0</v>
      </c>
      <c r="T922" s="2">
        <v>6407930</v>
      </c>
      <c r="U922" s="2">
        <v>-150032</v>
      </c>
      <c r="V922" s="2">
        <v>-2.2877838611602783</v>
      </c>
      <c r="W922" s="2">
        <v>22070034.130000003</v>
      </c>
      <c r="X922" s="2">
        <v>29.034526824951172</v>
      </c>
      <c r="Y922" s="2">
        <v>103488821.86</v>
      </c>
      <c r="Z922" s="2">
        <v>6.1919054985046387</v>
      </c>
    </row>
    <row r="923" spans="1:28" x14ac:dyDescent="0.25">
      <c r="A923" s="2">
        <v>154004</v>
      </c>
      <c r="B923" s="2">
        <v>103023912</v>
      </c>
      <c r="C923" s="2" t="s">
        <v>1467</v>
      </c>
      <c r="D923" s="2">
        <v>2022</v>
      </c>
      <c r="E923" s="2" t="s">
        <v>662</v>
      </c>
      <c r="F923" s="2">
        <v>154</v>
      </c>
      <c r="G923" s="2">
        <v>4</v>
      </c>
      <c r="H923" s="2">
        <v>4091310.5</v>
      </c>
      <c r="I923" s="2">
        <v>306162.25</v>
      </c>
      <c r="J923" s="2">
        <v>8.0885143280029297</v>
      </c>
      <c r="K923" s="2">
        <v>2452856.66</v>
      </c>
      <c r="L923" s="2">
        <v>35104.8984375</v>
      </c>
      <c r="M923" s="2">
        <v>1.4519646167755127</v>
      </c>
      <c r="N923" s="2">
        <v>205030</v>
      </c>
      <c r="O923" s="2">
        <v>0</v>
      </c>
      <c r="P923" s="2">
        <v>0</v>
      </c>
      <c r="T923" s="2">
        <v>6749197</v>
      </c>
      <c r="U923" s="2">
        <v>341267</v>
      </c>
      <c r="V923" s="2">
        <v>5.3256978988647461</v>
      </c>
      <c r="W923" s="2">
        <v>20955927.109999999</v>
      </c>
      <c r="X923" s="2">
        <v>32.206626892089844</v>
      </c>
      <c r="Y923" s="2">
        <v>108781434.87</v>
      </c>
      <c r="Z923" s="2">
        <v>6.2043647766113281</v>
      </c>
    </row>
    <row r="924" spans="1:28" x14ac:dyDescent="0.25">
      <c r="A924" s="2">
        <v>154005</v>
      </c>
      <c r="B924" s="2">
        <v>103023912</v>
      </c>
      <c r="C924" s="2" t="s">
        <v>1467</v>
      </c>
      <c r="D924" s="2">
        <v>2023</v>
      </c>
      <c r="E924" s="2" t="s">
        <v>662</v>
      </c>
      <c r="F924" s="2">
        <v>154</v>
      </c>
      <c r="G924" s="2">
        <v>5</v>
      </c>
      <c r="H924" s="2">
        <v>4958888.41</v>
      </c>
      <c r="I924" s="2">
        <v>867577.9375</v>
      </c>
      <c r="J924" s="2">
        <v>21.205379486083984</v>
      </c>
      <c r="K924" s="2">
        <v>2512793.56</v>
      </c>
      <c r="L924" s="2">
        <v>59936.8984375</v>
      </c>
      <c r="M924" s="2">
        <v>2.4435548782348633</v>
      </c>
      <c r="N924" s="2">
        <v>205030</v>
      </c>
      <c r="O924" s="2">
        <v>0</v>
      </c>
      <c r="P924" s="2">
        <v>0</v>
      </c>
      <c r="T924" s="2">
        <v>7676712</v>
      </c>
      <c r="U924" s="2">
        <v>927515</v>
      </c>
      <c r="V924" s="2">
        <v>13.742597579956055</v>
      </c>
      <c r="X924" s="2">
        <v>34.911575317382813</v>
      </c>
      <c r="Z924" s="2">
        <v>7.1211552619934082</v>
      </c>
      <c r="AA924" s="2">
        <v>107801495</v>
      </c>
      <c r="AB924" s="2">
        <v>21989016</v>
      </c>
    </row>
    <row r="925" spans="1:28" x14ac:dyDescent="0.25">
      <c r="A925" s="2">
        <v>154006</v>
      </c>
      <c r="B925" s="2">
        <v>103023912</v>
      </c>
      <c r="C925" s="2" t="s">
        <v>1467</v>
      </c>
      <c r="D925" s="2">
        <v>2024</v>
      </c>
      <c r="E925" s="2" t="s">
        <v>662</v>
      </c>
      <c r="F925" s="2">
        <v>154</v>
      </c>
      <c r="G925" s="2">
        <v>6</v>
      </c>
      <c r="H925" s="2">
        <v>5549033</v>
      </c>
      <c r="I925" s="2">
        <v>590144.5625</v>
      </c>
      <c r="J925" s="2">
        <v>11.90074348449707</v>
      </c>
      <c r="K925" s="2">
        <v>2572231</v>
      </c>
      <c r="L925" s="2">
        <v>59437.44140625</v>
      </c>
      <c r="M925" s="2">
        <v>2.3653929233551025</v>
      </c>
      <c r="N925" s="2">
        <v>205030</v>
      </c>
      <c r="O925" s="2">
        <v>0</v>
      </c>
      <c r="P925" s="2">
        <v>0</v>
      </c>
      <c r="T925" s="2">
        <v>8326294</v>
      </c>
      <c r="U925" s="2">
        <v>649582</v>
      </c>
      <c r="V925" s="2">
        <v>8.4617214202880859</v>
      </c>
      <c r="X925" s="2">
        <v>36.353183746337891</v>
      </c>
      <c r="Z925" s="2">
        <v>7.3575153350830078</v>
      </c>
      <c r="AA925" s="2">
        <v>113167200</v>
      </c>
      <c r="AB925" s="2">
        <v>22903893</v>
      </c>
    </row>
    <row r="926" spans="1:28" x14ac:dyDescent="0.25">
      <c r="A926" s="2">
        <v>155001</v>
      </c>
      <c r="B926" s="2">
        <v>106612203</v>
      </c>
      <c r="C926" s="2" t="s">
        <v>1468</v>
      </c>
      <c r="D926" s="2">
        <v>2019</v>
      </c>
      <c r="E926" s="2" t="s">
        <v>662</v>
      </c>
      <c r="F926" s="2">
        <v>155</v>
      </c>
      <c r="G926" s="2">
        <v>1</v>
      </c>
      <c r="H926" s="2">
        <v>11736839</v>
      </c>
      <c r="K926" s="2">
        <v>1601527.82</v>
      </c>
      <c r="N926" s="2">
        <v>382881</v>
      </c>
      <c r="T926" s="2">
        <v>13721248</v>
      </c>
      <c r="W926" s="2">
        <v>19861092.580000002</v>
      </c>
      <c r="X926" s="2">
        <v>69.086067199707031</v>
      </c>
      <c r="Y926" s="2">
        <v>33365181.650000002</v>
      </c>
      <c r="Z926" s="2">
        <v>41.12445068359375</v>
      </c>
    </row>
    <row r="927" spans="1:28" x14ac:dyDescent="0.25">
      <c r="A927" s="2">
        <v>155002</v>
      </c>
      <c r="B927" s="2">
        <v>106612203</v>
      </c>
      <c r="C927" s="2" t="s">
        <v>1468</v>
      </c>
      <c r="D927" s="2">
        <v>2020</v>
      </c>
      <c r="E927" s="2" t="s">
        <v>662</v>
      </c>
      <c r="F927" s="2">
        <v>155</v>
      </c>
      <c r="G927" s="2">
        <v>2</v>
      </c>
      <c r="H927" s="2">
        <v>11903670</v>
      </c>
      <c r="I927" s="2">
        <v>166831</v>
      </c>
      <c r="J927" s="2">
        <v>1.4214304685592651</v>
      </c>
      <c r="K927" s="2">
        <v>1679703.07</v>
      </c>
      <c r="L927" s="2">
        <v>78175.25</v>
      </c>
      <c r="M927" s="2">
        <v>4.8812918663024902</v>
      </c>
      <c r="N927" s="2">
        <v>382881</v>
      </c>
      <c r="O927" s="2">
        <v>0</v>
      </c>
      <c r="P927" s="2">
        <v>0</v>
      </c>
      <c r="T927" s="2">
        <v>13966254</v>
      </c>
      <c r="U927" s="2">
        <v>245006</v>
      </c>
      <c r="V927" s="2">
        <v>1.7855956554412842</v>
      </c>
      <c r="W927" s="2">
        <v>20271401.209999997</v>
      </c>
      <c r="X927" s="2">
        <v>68.896339416503906</v>
      </c>
      <c r="Y927" s="2">
        <v>33789825.159999996</v>
      </c>
      <c r="Z927" s="2">
        <v>41.332721710205078</v>
      </c>
    </row>
    <row r="928" spans="1:28" x14ac:dyDescent="0.25">
      <c r="A928" s="2">
        <v>155003</v>
      </c>
      <c r="B928" s="2">
        <v>106612203</v>
      </c>
      <c r="C928" s="2" t="s">
        <v>1468</v>
      </c>
      <c r="D928" s="2">
        <v>2021</v>
      </c>
      <c r="E928" s="2" t="s">
        <v>662</v>
      </c>
      <c r="F928" s="2">
        <v>155</v>
      </c>
      <c r="G928" s="2">
        <v>3</v>
      </c>
      <c r="H928" s="2">
        <v>11903663</v>
      </c>
      <c r="I928" s="2">
        <v>-7</v>
      </c>
      <c r="J928" s="2">
        <v>-5.8805395383387804E-5</v>
      </c>
      <c r="K928" s="2">
        <v>1679620.49</v>
      </c>
      <c r="L928" s="2">
        <v>-82.580001831054688</v>
      </c>
      <c r="M928" s="2">
        <v>-4.9163452349603176E-3</v>
      </c>
      <c r="N928" s="2">
        <v>382881</v>
      </c>
      <c r="O928" s="2">
        <v>0</v>
      </c>
      <c r="P928" s="2">
        <v>0</v>
      </c>
      <c r="T928" s="2">
        <v>13966164</v>
      </c>
      <c r="U928" s="2">
        <v>-90</v>
      </c>
      <c r="V928" s="2">
        <v>-6.4441043650731444E-4</v>
      </c>
      <c r="W928" s="2">
        <v>20327350.34</v>
      </c>
      <c r="X928" s="2">
        <v>68.706268310546875</v>
      </c>
      <c r="Y928" s="2">
        <v>34486338.259999998</v>
      </c>
      <c r="Z928" s="2">
        <v>40.497673034667969</v>
      </c>
    </row>
    <row r="929" spans="1:28" x14ac:dyDescent="0.25">
      <c r="A929" s="2">
        <v>155004</v>
      </c>
      <c r="B929" s="2">
        <v>106612203</v>
      </c>
      <c r="C929" s="2" t="s">
        <v>1468</v>
      </c>
      <c r="D929" s="2">
        <v>2022</v>
      </c>
      <c r="E929" s="2" t="s">
        <v>662</v>
      </c>
      <c r="F929" s="2">
        <v>155</v>
      </c>
      <c r="G929" s="2">
        <v>4</v>
      </c>
      <c r="H929" s="2">
        <v>12168005</v>
      </c>
      <c r="I929" s="2">
        <v>264342</v>
      </c>
      <c r="J929" s="2">
        <v>2.2206778526306152</v>
      </c>
      <c r="K929" s="2">
        <v>1766697.06</v>
      </c>
      <c r="L929" s="2">
        <v>87076.5703125</v>
      </c>
      <c r="M929" s="2">
        <v>5.184300422668457</v>
      </c>
      <c r="N929" s="2">
        <v>382881</v>
      </c>
      <c r="O929" s="2">
        <v>0</v>
      </c>
      <c r="P929" s="2">
        <v>0</v>
      </c>
      <c r="T929" s="2">
        <v>14317583</v>
      </c>
      <c r="U929" s="2">
        <v>351419</v>
      </c>
      <c r="V929" s="2">
        <v>2.5162169933319092</v>
      </c>
      <c r="W929" s="2">
        <v>20674355.370000001</v>
      </c>
      <c r="X929" s="2">
        <v>69.252861022949219</v>
      </c>
      <c r="Y929" s="2">
        <v>34637964.920000002</v>
      </c>
      <c r="Z929" s="2">
        <v>41.334941864013672</v>
      </c>
    </row>
    <row r="930" spans="1:28" x14ac:dyDescent="0.25">
      <c r="A930" s="2">
        <v>155005</v>
      </c>
      <c r="B930" s="2">
        <v>106612203</v>
      </c>
      <c r="C930" s="2" t="s">
        <v>1468</v>
      </c>
      <c r="D930" s="2">
        <v>2023</v>
      </c>
      <c r="E930" s="2" t="s">
        <v>662</v>
      </c>
      <c r="F930" s="2">
        <v>155</v>
      </c>
      <c r="G930" s="2">
        <v>5</v>
      </c>
      <c r="H930" s="2">
        <v>12977007.449999999</v>
      </c>
      <c r="I930" s="2">
        <v>809002.4375</v>
      </c>
      <c r="J930" s="2">
        <v>6.6486039161682129</v>
      </c>
      <c r="K930" s="2">
        <v>1929922.5</v>
      </c>
      <c r="L930" s="2">
        <v>163225.4375</v>
      </c>
      <c r="M930" s="2">
        <v>9.2390165328979492</v>
      </c>
      <c r="N930" s="2">
        <v>382881</v>
      </c>
      <c r="O930" s="2">
        <v>0</v>
      </c>
      <c r="P930" s="2">
        <v>0</v>
      </c>
      <c r="T930" s="2">
        <v>15289811</v>
      </c>
      <c r="U930" s="2">
        <v>972228</v>
      </c>
      <c r="V930" s="2">
        <v>6.7904477119445801</v>
      </c>
      <c r="X930" s="2">
        <v>67.771293640136719</v>
      </c>
      <c r="Z930" s="2">
        <v>40.441547393798828</v>
      </c>
      <c r="AA930" s="2">
        <v>37807185</v>
      </c>
      <c r="AB930" s="2">
        <v>22560895</v>
      </c>
    </row>
    <row r="931" spans="1:28" x14ac:dyDescent="0.25">
      <c r="A931" s="2">
        <v>155006</v>
      </c>
      <c r="B931" s="2">
        <v>106612203</v>
      </c>
      <c r="C931" s="2" t="s">
        <v>1468</v>
      </c>
      <c r="D931" s="2">
        <v>2024</v>
      </c>
      <c r="E931" s="2" t="s">
        <v>662</v>
      </c>
      <c r="F931" s="2">
        <v>155</v>
      </c>
      <c r="G931" s="2">
        <v>6</v>
      </c>
      <c r="H931" s="2">
        <v>13476120</v>
      </c>
      <c r="I931" s="2">
        <v>499112.5625</v>
      </c>
      <c r="J931" s="2">
        <v>3.8461298942565918</v>
      </c>
      <c r="K931" s="2">
        <v>2018851</v>
      </c>
      <c r="L931" s="2">
        <v>88928.5</v>
      </c>
      <c r="M931" s="2">
        <v>4.6078791618347168</v>
      </c>
      <c r="N931" s="2">
        <v>382881</v>
      </c>
      <c r="O931" s="2">
        <v>0</v>
      </c>
      <c r="P931" s="2">
        <v>0</v>
      </c>
      <c r="T931" s="2">
        <v>15877852</v>
      </c>
      <c r="U931" s="2">
        <v>588041</v>
      </c>
      <c r="V931" s="2">
        <v>3.8459663391113281</v>
      </c>
      <c r="X931" s="2">
        <v>68.901252746582031</v>
      </c>
      <c r="Z931" s="2">
        <v>39.063739776611328</v>
      </c>
      <c r="AA931" s="2">
        <v>40646012</v>
      </c>
      <c r="AB931" s="2">
        <v>23044358</v>
      </c>
    </row>
    <row r="932" spans="1:28" x14ac:dyDescent="0.25">
      <c r="A932" s="2">
        <v>156001</v>
      </c>
      <c r="B932" s="2">
        <v>107652603</v>
      </c>
      <c r="C932" s="2" t="s">
        <v>1469</v>
      </c>
      <c r="D932" s="2">
        <v>2019</v>
      </c>
      <c r="E932" s="2" t="s">
        <v>662</v>
      </c>
      <c r="F932" s="2">
        <v>156</v>
      </c>
      <c r="G932" s="2">
        <v>1</v>
      </c>
      <c r="H932" s="2">
        <v>7063889.5</v>
      </c>
      <c r="K932" s="2">
        <v>1845736.38</v>
      </c>
      <c r="N932" s="2">
        <v>334456</v>
      </c>
      <c r="T932" s="2">
        <v>9244082</v>
      </c>
      <c r="W932" s="2">
        <v>16738132.689999999</v>
      </c>
      <c r="X932" s="2">
        <v>55.227676391601563</v>
      </c>
      <c r="Y932" s="2">
        <v>58508819.429999992</v>
      </c>
      <c r="Z932" s="2">
        <v>15.799468040466309</v>
      </c>
    </row>
    <row r="933" spans="1:28" x14ac:dyDescent="0.25">
      <c r="A933" s="2">
        <v>156002</v>
      </c>
      <c r="B933" s="2">
        <v>107652603</v>
      </c>
      <c r="C933" s="2" t="s">
        <v>1469</v>
      </c>
      <c r="D933" s="2">
        <v>2020</v>
      </c>
      <c r="E933" s="2" t="s">
        <v>662</v>
      </c>
      <c r="F933" s="2">
        <v>156</v>
      </c>
      <c r="G933" s="2">
        <v>2</v>
      </c>
      <c r="H933" s="2">
        <v>7142753.5</v>
      </c>
      <c r="I933" s="2">
        <v>78864</v>
      </c>
      <c r="J933" s="2">
        <v>1.1164387464523315</v>
      </c>
      <c r="K933" s="2">
        <v>1891805.18</v>
      </c>
      <c r="L933" s="2">
        <v>46068.80078125</v>
      </c>
      <c r="M933" s="2">
        <v>2.4959578514099121</v>
      </c>
      <c r="N933" s="2">
        <v>334456</v>
      </c>
      <c r="O933" s="2">
        <v>0</v>
      </c>
      <c r="P933" s="2">
        <v>0</v>
      </c>
      <c r="T933" s="2">
        <v>9369015</v>
      </c>
      <c r="U933" s="2">
        <v>124933</v>
      </c>
      <c r="V933" s="2">
        <v>1.3514916896820068</v>
      </c>
      <c r="W933" s="2">
        <v>17029039.220000003</v>
      </c>
      <c r="X933" s="2">
        <v>55.017871856689453</v>
      </c>
      <c r="Y933" s="2">
        <v>58561533.660000004</v>
      </c>
      <c r="Z933" s="2">
        <v>15.998581886291504</v>
      </c>
    </row>
    <row r="934" spans="1:28" x14ac:dyDescent="0.25">
      <c r="A934" s="2">
        <v>156003</v>
      </c>
      <c r="B934" s="2">
        <v>107652603</v>
      </c>
      <c r="C934" s="2" t="s">
        <v>1469</v>
      </c>
      <c r="D934" s="2">
        <v>2021</v>
      </c>
      <c r="E934" s="2" t="s">
        <v>662</v>
      </c>
      <c r="F934" s="2">
        <v>156</v>
      </c>
      <c r="G934" s="2">
        <v>3</v>
      </c>
      <c r="H934" s="2">
        <v>7142748.5</v>
      </c>
      <c r="I934" s="2">
        <v>-5</v>
      </c>
      <c r="J934" s="2">
        <v>-7.000101322773844E-5</v>
      </c>
      <c r="K934" s="2">
        <v>1891758.83</v>
      </c>
      <c r="L934" s="2">
        <v>-46.349998474121094</v>
      </c>
      <c r="M934" s="2">
        <v>-2.4500407744199038E-3</v>
      </c>
      <c r="N934" s="2">
        <v>334456</v>
      </c>
      <c r="O934" s="2">
        <v>0</v>
      </c>
      <c r="P934" s="2">
        <v>0</v>
      </c>
      <c r="T934" s="2">
        <v>9368963</v>
      </c>
      <c r="U934" s="2">
        <v>-52</v>
      </c>
      <c r="V934" s="2">
        <v>-5.5502098985016346E-4</v>
      </c>
      <c r="W934" s="2">
        <v>17395958.289999999</v>
      </c>
      <c r="X934" s="2">
        <v>53.857124328613281</v>
      </c>
      <c r="Y934" s="2">
        <v>61237381.630000003</v>
      </c>
      <c r="Z934" s="2">
        <v>15.299418449401855</v>
      </c>
    </row>
    <row r="935" spans="1:28" x14ac:dyDescent="0.25">
      <c r="A935" s="2">
        <v>156004</v>
      </c>
      <c r="B935" s="2">
        <v>107652603</v>
      </c>
      <c r="C935" s="2" t="s">
        <v>1469</v>
      </c>
      <c r="D935" s="2">
        <v>2022</v>
      </c>
      <c r="E935" s="2" t="s">
        <v>662</v>
      </c>
      <c r="F935" s="2">
        <v>156</v>
      </c>
      <c r="G935" s="2">
        <v>4</v>
      </c>
      <c r="H935" s="2">
        <v>7253393</v>
      </c>
      <c r="I935" s="2">
        <v>110644.5</v>
      </c>
      <c r="J935" s="2">
        <v>1.549046516418457</v>
      </c>
      <c r="K935" s="2">
        <v>1954032.14</v>
      </c>
      <c r="L935" s="2">
        <v>62273.30859375</v>
      </c>
      <c r="M935" s="2">
        <v>3.291820764541626</v>
      </c>
      <c r="N935" s="2">
        <v>334456</v>
      </c>
      <c r="O935" s="2">
        <v>0</v>
      </c>
      <c r="P935" s="2">
        <v>0</v>
      </c>
      <c r="T935" s="2">
        <v>9541881</v>
      </c>
      <c r="U935" s="2">
        <v>172918</v>
      </c>
      <c r="V935" s="2">
        <v>1.8456472158432007</v>
      </c>
      <c r="W935" s="2">
        <v>17635964.030000005</v>
      </c>
      <c r="X935" s="2">
        <v>54.10467529296875</v>
      </c>
      <c r="Y935" s="2">
        <v>62936617.390000001</v>
      </c>
      <c r="Z935" s="2">
        <v>15.16109561920166</v>
      </c>
    </row>
    <row r="936" spans="1:28" x14ac:dyDescent="0.25">
      <c r="A936" s="2">
        <v>156005</v>
      </c>
      <c r="B936" s="2">
        <v>107652603</v>
      </c>
      <c r="C936" s="2" t="s">
        <v>1469</v>
      </c>
      <c r="D936" s="2">
        <v>2023</v>
      </c>
      <c r="E936" s="2" t="s">
        <v>662</v>
      </c>
      <c r="F936" s="2">
        <v>156</v>
      </c>
      <c r="G936" s="2">
        <v>5</v>
      </c>
      <c r="H936" s="2">
        <v>7696873.2599999998</v>
      </c>
      <c r="I936" s="2">
        <v>443480.25</v>
      </c>
      <c r="J936" s="2">
        <v>6.114107608795166</v>
      </c>
      <c r="K936" s="2">
        <v>2059612.12</v>
      </c>
      <c r="L936" s="2">
        <v>105579.9765625</v>
      </c>
      <c r="M936" s="2">
        <v>5.4031853675842285</v>
      </c>
      <c r="N936" s="2">
        <v>334456</v>
      </c>
      <c r="O936" s="2">
        <v>0</v>
      </c>
      <c r="P936" s="2">
        <v>0</v>
      </c>
      <c r="T936" s="2">
        <v>10090942</v>
      </c>
      <c r="U936" s="2">
        <v>549061</v>
      </c>
      <c r="V936" s="2">
        <v>5.7542219161987305</v>
      </c>
      <c r="X936" s="2">
        <v>54.839061737060547</v>
      </c>
      <c r="Z936" s="2">
        <v>15.820840835571289</v>
      </c>
      <c r="AA936" s="2">
        <v>63782591</v>
      </c>
      <c r="AB936" s="2">
        <v>18401011</v>
      </c>
    </row>
    <row r="937" spans="1:28" x14ac:dyDescent="0.25">
      <c r="A937" s="2">
        <v>156006</v>
      </c>
      <c r="B937" s="2">
        <v>107652603</v>
      </c>
      <c r="C937" s="2" t="s">
        <v>1469</v>
      </c>
      <c r="D937" s="2">
        <v>2024</v>
      </c>
      <c r="E937" s="2" t="s">
        <v>662</v>
      </c>
      <c r="F937" s="2">
        <v>156</v>
      </c>
      <c r="G937" s="2">
        <v>6</v>
      </c>
      <c r="H937" s="2">
        <v>8216694</v>
      </c>
      <c r="I937" s="2">
        <v>519820.75</v>
      </c>
      <c r="J937" s="2">
        <v>6.7536611557006836</v>
      </c>
      <c r="K937" s="2">
        <v>2129084</v>
      </c>
      <c r="L937" s="2">
        <v>69471.8828125</v>
      </c>
      <c r="M937" s="2">
        <v>3.3730564117431641</v>
      </c>
      <c r="N937" s="2">
        <v>334456</v>
      </c>
      <c r="O937" s="2">
        <v>0</v>
      </c>
      <c r="P937" s="2">
        <v>0</v>
      </c>
      <c r="T937" s="2">
        <v>10680234</v>
      </c>
      <c r="U937" s="2">
        <v>589292</v>
      </c>
      <c r="V937" s="2">
        <v>5.8398118019104004</v>
      </c>
      <c r="X937" s="2">
        <v>55.878231048583984</v>
      </c>
      <c r="Z937" s="2">
        <v>16.116525650024414</v>
      </c>
      <c r="AA937" s="2">
        <v>66268835</v>
      </c>
      <c r="AB937" s="2">
        <v>19113407</v>
      </c>
    </row>
    <row r="938" spans="1:28" x14ac:dyDescent="0.25">
      <c r="A938" s="2">
        <v>157001</v>
      </c>
      <c r="B938" s="2">
        <v>101262903</v>
      </c>
      <c r="C938" s="2" t="s">
        <v>1470</v>
      </c>
      <c r="D938" s="2">
        <v>2019</v>
      </c>
      <c r="E938" s="2" t="s">
        <v>662</v>
      </c>
      <c r="F938" s="2">
        <v>157</v>
      </c>
      <c r="G938" s="2">
        <v>1</v>
      </c>
      <c r="H938" s="2">
        <v>6954448</v>
      </c>
      <c r="K938" s="2">
        <v>732103.9</v>
      </c>
      <c r="N938" s="2">
        <v>198758</v>
      </c>
      <c r="T938" s="2">
        <v>7885310</v>
      </c>
      <c r="W938" s="2">
        <v>11253906.52</v>
      </c>
      <c r="X938" s="2">
        <v>70.067314147949219</v>
      </c>
      <c r="Y938" s="2">
        <v>18599454.210000001</v>
      </c>
      <c r="Z938" s="2">
        <v>42.395381927490234</v>
      </c>
    </row>
    <row r="939" spans="1:28" x14ac:dyDescent="0.25">
      <c r="A939" s="2">
        <v>157002</v>
      </c>
      <c r="B939" s="2">
        <v>101262903</v>
      </c>
      <c r="C939" s="2" t="s">
        <v>1470</v>
      </c>
      <c r="D939" s="2">
        <v>2020</v>
      </c>
      <c r="E939" s="2" t="s">
        <v>662</v>
      </c>
      <c r="F939" s="2">
        <v>157</v>
      </c>
      <c r="G939" s="2">
        <v>2</v>
      </c>
      <c r="H939" s="2">
        <v>7044492</v>
      </c>
      <c r="I939" s="2">
        <v>90044</v>
      </c>
      <c r="J939" s="2">
        <v>1.2947684526443481</v>
      </c>
      <c r="K939" s="2">
        <v>756107.55</v>
      </c>
      <c r="L939" s="2">
        <v>24003.650390625</v>
      </c>
      <c r="M939" s="2">
        <v>3.278721809387207</v>
      </c>
      <c r="N939" s="2">
        <v>198758</v>
      </c>
      <c r="O939" s="2">
        <v>0</v>
      </c>
      <c r="P939" s="2">
        <v>0</v>
      </c>
      <c r="T939" s="2">
        <v>7999357.5</v>
      </c>
      <c r="U939" s="2">
        <v>114047.5</v>
      </c>
      <c r="V939" s="2">
        <v>1.4463286399841309</v>
      </c>
      <c r="W939" s="2">
        <v>11380460.390000001</v>
      </c>
      <c r="X939" s="2">
        <v>70.290283203125</v>
      </c>
      <c r="Y939" s="2">
        <v>18544702.600000001</v>
      </c>
      <c r="Z939" s="2">
        <v>43.135540008544922</v>
      </c>
    </row>
    <row r="940" spans="1:28" x14ac:dyDescent="0.25">
      <c r="A940" s="2">
        <v>157003</v>
      </c>
      <c r="B940" s="2">
        <v>101262903</v>
      </c>
      <c r="C940" s="2" t="s">
        <v>1470</v>
      </c>
      <c r="D940" s="2">
        <v>2021</v>
      </c>
      <c r="E940" s="2" t="s">
        <v>662</v>
      </c>
      <c r="F940" s="2">
        <v>157</v>
      </c>
      <c r="G940" s="2">
        <v>3</v>
      </c>
      <c r="H940" s="2">
        <v>7044488</v>
      </c>
      <c r="I940" s="2">
        <v>-4</v>
      </c>
      <c r="J940" s="2">
        <v>-5.6781951570883393E-5</v>
      </c>
      <c r="K940" s="2">
        <v>756076.51</v>
      </c>
      <c r="L940" s="2">
        <v>-31.040000915527344</v>
      </c>
      <c r="M940" s="2">
        <v>-4.1052359156310558E-3</v>
      </c>
      <c r="N940" s="2">
        <v>198758</v>
      </c>
      <c r="O940" s="2">
        <v>0</v>
      </c>
      <c r="P940" s="2">
        <v>0</v>
      </c>
      <c r="T940" s="2">
        <v>7999322.5</v>
      </c>
      <c r="U940" s="2">
        <v>-35</v>
      </c>
      <c r="V940" s="2">
        <v>-4.3753514182753861E-4</v>
      </c>
      <c r="W940" s="2">
        <v>11583962.970000001</v>
      </c>
      <c r="X940" s="2">
        <v>69.055145263671875</v>
      </c>
      <c r="Y940" s="2">
        <v>19438680.02</v>
      </c>
      <c r="Z940" s="2">
        <v>41.151573181152344</v>
      </c>
    </row>
    <row r="941" spans="1:28" x14ac:dyDescent="0.25">
      <c r="A941" s="2">
        <v>157004</v>
      </c>
      <c r="B941" s="2">
        <v>101262903</v>
      </c>
      <c r="C941" s="2" t="s">
        <v>1470</v>
      </c>
      <c r="D941" s="2">
        <v>2022</v>
      </c>
      <c r="E941" s="2" t="s">
        <v>662</v>
      </c>
      <c r="F941" s="2">
        <v>157</v>
      </c>
      <c r="G941" s="2">
        <v>4</v>
      </c>
      <c r="H941" s="2">
        <v>7076387</v>
      </c>
      <c r="I941" s="2">
        <v>31899</v>
      </c>
      <c r="J941" s="2">
        <v>0.45282211899757385</v>
      </c>
      <c r="K941" s="2">
        <v>814092.68</v>
      </c>
      <c r="L941" s="2">
        <v>58016.171875</v>
      </c>
      <c r="M941" s="2">
        <v>7.6733198165893555</v>
      </c>
      <c r="N941" s="2">
        <v>198758</v>
      </c>
      <c r="O941" s="2">
        <v>0</v>
      </c>
      <c r="P941" s="2">
        <v>0</v>
      </c>
      <c r="T941" s="2">
        <v>8089237.5</v>
      </c>
      <c r="U941" s="2">
        <v>89915</v>
      </c>
      <c r="V941" s="2">
        <v>1.124032735824585</v>
      </c>
      <c r="W941" s="2">
        <v>11566160.66</v>
      </c>
      <c r="X941" s="2">
        <v>69.938827514648438</v>
      </c>
      <c r="Y941" s="2">
        <v>19590214.32</v>
      </c>
      <c r="Z941" s="2">
        <v>41.292236328125</v>
      </c>
    </row>
    <row r="942" spans="1:28" x14ac:dyDescent="0.25">
      <c r="A942" s="2">
        <v>157005</v>
      </c>
      <c r="B942" s="2">
        <v>101262903</v>
      </c>
      <c r="C942" s="2" t="s">
        <v>1470</v>
      </c>
      <c r="D942" s="2">
        <v>2023</v>
      </c>
      <c r="E942" s="2" t="s">
        <v>662</v>
      </c>
      <c r="F942" s="2">
        <v>157</v>
      </c>
      <c r="G942" s="2">
        <v>5</v>
      </c>
      <c r="H942" s="2">
        <v>7431801.2199999997</v>
      </c>
      <c r="I942" s="2">
        <v>355414.21875</v>
      </c>
      <c r="J942" s="2">
        <v>5.0225377082824707</v>
      </c>
      <c r="K942" s="2">
        <v>863733.93</v>
      </c>
      <c r="L942" s="2">
        <v>49641.25</v>
      </c>
      <c r="M942" s="2">
        <v>6.0977392196655273</v>
      </c>
      <c r="N942" s="2">
        <v>198758</v>
      </c>
      <c r="O942" s="2">
        <v>0</v>
      </c>
      <c r="P942" s="2">
        <v>0</v>
      </c>
      <c r="T942" s="2">
        <v>8494293</v>
      </c>
      <c r="U942" s="2">
        <v>405055.5</v>
      </c>
      <c r="V942" s="2">
        <v>5.0073385238647461</v>
      </c>
      <c r="X942" s="2">
        <v>68.485733032226563</v>
      </c>
      <c r="Z942" s="2">
        <v>41.837657928466797</v>
      </c>
      <c r="AA942" s="2">
        <v>20302984</v>
      </c>
      <c r="AB942" s="2">
        <v>12403011</v>
      </c>
    </row>
    <row r="943" spans="1:28" x14ac:dyDescent="0.25">
      <c r="A943" s="2">
        <v>157006</v>
      </c>
      <c r="B943" s="2">
        <v>101262903</v>
      </c>
      <c r="C943" s="2" t="s">
        <v>1470</v>
      </c>
      <c r="D943" s="2">
        <v>2024</v>
      </c>
      <c r="E943" s="2" t="s">
        <v>662</v>
      </c>
      <c r="F943" s="2">
        <v>157</v>
      </c>
      <c r="G943" s="2">
        <v>6</v>
      </c>
      <c r="H943" s="2">
        <v>7609389</v>
      </c>
      <c r="I943" s="2">
        <v>177587.78125</v>
      </c>
      <c r="J943" s="2">
        <v>2.3895657062530518</v>
      </c>
      <c r="K943" s="2">
        <v>911778</v>
      </c>
      <c r="L943" s="2">
        <v>48044.0703125</v>
      </c>
      <c r="M943" s="2">
        <v>5.5623693466186523</v>
      </c>
      <c r="N943" s="2">
        <v>198758</v>
      </c>
      <c r="O943" s="2">
        <v>0</v>
      </c>
      <c r="P943" s="2">
        <v>0</v>
      </c>
      <c r="T943" s="2">
        <v>8719925</v>
      </c>
      <c r="U943" s="2">
        <v>225632</v>
      </c>
      <c r="V943" s="2">
        <v>2.6562776565551758</v>
      </c>
      <c r="X943" s="2">
        <v>71.007499694824219</v>
      </c>
      <c r="Z943" s="2">
        <v>40.821952819824219</v>
      </c>
      <c r="AA943" s="2">
        <v>21360871</v>
      </c>
      <c r="AB943" s="2">
        <v>12280288</v>
      </c>
    </row>
    <row r="944" spans="1:28" x14ac:dyDescent="0.25">
      <c r="A944" s="2">
        <v>158001</v>
      </c>
      <c r="B944" s="2">
        <v>127042853</v>
      </c>
      <c r="C944" s="2" t="s">
        <v>1471</v>
      </c>
      <c r="D944" s="2">
        <v>2019</v>
      </c>
      <c r="E944" s="2" t="s">
        <v>662</v>
      </c>
      <c r="F944" s="2">
        <v>158</v>
      </c>
      <c r="G944" s="2">
        <v>1</v>
      </c>
      <c r="H944" s="2">
        <v>8073996.5</v>
      </c>
      <c r="K944" s="2">
        <v>1049992.83</v>
      </c>
      <c r="N944" s="2">
        <v>268806</v>
      </c>
      <c r="T944" s="2">
        <v>9392795</v>
      </c>
      <c r="W944" s="2">
        <v>13232771.169999998</v>
      </c>
      <c r="X944" s="2">
        <v>70.981315612792969</v>
      </c>
      <c r="Y944" s="2">
        <v>23628954.989999998</v>
      </c>
      <c r="Z944" s="2">
        <v>39.751209259033203</v>
      </c>
    </row>
    <row r="945" spans="1:28" x14ac:dyDescent="0.25">
      <c r="A945" s="2">
        <v>158002</v>
      </c>
      <c r="B945" s="2">
        <v>127042853</v>
      </c>
      <c r="C945" s="2" t="s">
        <v>1471</v>
      </c>
      <c r="D945" s="2">
        <v>2020</v>
      </c>
      <c r="E945" s="2" t="s">
        <v>662</v>
      </c>
      <c r="F945" s="2">
        <v>158</v>
      </c>
      <c r="G945" s="2">
        <v>2</v>
      </c>
      <c r="H945" s="2">
        <v>8095738</v>
      </c>
      <c r="I945" s="2">
        <v>21741.5</v>
      </c>
      <c r="J945" s="2">
        <v>0.26927804946899414</v>
      </c>
      <c r="K945" s="2">
        <v>1087370.44</v>
      </c>
      <c r="L945" s="2">
        <v>37377.609375</v>
      </c>
      <c r="M945" s="2">
        <v>3.5597965717315674</v>
      </c>
      <c r="N945" s="2">
        <v>268806</v>
      </c>
      <c r="O945" s="2">
        <v>0</v>
      </c>
      <c r="P945" s="2">
        <v>0</v>
      </c>
      <c r="T945" s="2">
        <v>9451914</v>
      </c>
      <c r="U945" s="2">
        <v>59119</v>
      </c>
      <c r="V945" s="2">
        <v>0.62940794229507446</v>
      </c>
      <c r="W945" s="2">
        <v>12880098.479999999</v>
      </c>
      <c r="X945" s="2">
        <v>73.383865356445313</v>
      </c>
      <c r="Y945" s="2">
        <v>23391658.519999996</v>
      </c>
      <c r="Z945" s="2">
        <v>40.407199859619141</v>
      </c>
    </row>
    <row r="946" spans="1:28" x14ac:dyDescent="0.25">
      <c r="A946" s="2">
        <v>158003</v>
      </c>
      <c r="B946" s="2">
        <v>127042853</v>
      </c>
      <c r="C946" s="2" t="s">
        <v>1471</v>
      </c>
      <c r="D946" s="2">
        <v>2021</v>
      </c>
      <c r="E946" s="2" t="s">
        <v>662</v>
      </c>
      <c r="F946" s="2">
        <v>158</v>
      </c>
      <c r="G946" s="2">
        <v>3</v>
      </c>
      <c r="H946" s="2">
        <v>8095735</v>
      </c>
      <c r="I946" s="2">
        <v>-3</v>
      </c>
      <c r="J946" s="2">
        <v>-3.7056535802548751E-5</v>
      </c>
      <c r="K946" s="2">
        <v>1087336.03</v>
      </c>
      <c r="L946" s="2">
        <v>-34.409999847412109</v>
      </c>
      <c r="M946" s="2">
        <v>-3.1645148992538452E-3</v>
      </c>
      <c r="N946" s="2">
        <v>268806</v>
      </c>
      <c r="O946" s="2">
        <v>0</v>
      </c>
      <c r="P946" s="2">
        <v>0</v>
      </c>
      <c r="T946" s="2">
        <v>9451877</v>
      </c>
      <c r="U946" s="2">
        <v>-37</v>
      </c>
      <c r="V946" s="2">
        <v>-3.9145510527305305E-4</v>
      </c>
      <c r="W946" s="2">
        <v>12805537.870000001</v>
      </c>
      <c r="X946" s="2">
        <v>73.81085205078125</v>
      </c>
      <c r="Y946" s="2">
        <v>24589939.880000003</v>
      </c>
      <c r="Z946" s="2">
        <v>38.437984466552734</v>
      </c>
    </row>
    <row r="947" spans="1:28" x14ac:dyDescent="0.25">
      <c r="A947" s="2">
        <v>158004</v>
      </c>
      <c r="B947" s="2">
        <v>127042853</v>
      </c>
      <c r="C947" s="2" t="s">
        <v>1471</v>
      </c>
      <c r="D947" s="2">
        <v>2022</v>
      </c>
      <c r="E947" s="2" t="s">
        <v>662</v>
      </c>
      <c r="F947" s="2">
        <v>158</v>
      </c>
      <c r="G947" s="2">
        <v>4</v>
      </c>
      <c r="H947" s="2">
        <v>8239753.5</v>
      </c>
      <c r="I947" s="2">
        <v>144018.5</v>
      </c>
      <c r="J947" s="2">
        <v>1.7789428234100342</v>
      </c>
      <c r="K947" s="2">
        <v>1147464.48</v>
      </c>
      <c r="L947" s="2">
        <v>60128.44921875</v>
      </c>
      <c r="M947" s="2">
        <v>5.5298867225646973</v>
      </c>
      <c r="N947" s="2">
        <v>268806</v>
      </c>
      <c r="O947" s="2">
        <v>0</v>
      </c>
      <c r="P947" s="2">
        <v>0</v>
      </c>
      <c r="T947" s="2">
        <v>9656024</v>
      </c>
      <c r="U947" s="2">
        <v>204147</v>
      </c>
      <c r="V947" s="2">
        <v>2.1598567962646484</v>
      </c>
      <c r="W947" s="2">
        <v>13097036.530000001</v>
      </c>
      <c r="X947" s="2">
        <v>73.726783752441406</v>
      </c>
      <c r="Y947" s="2">
        <v>24846100.720000003</v>
      </c>
      <c r="Z947" s="2">
        <v>38.863338470458984</v>
      </c>
    </row>
    <row r="948" spans="1:28" x14ac:dyDescent="0.25">
      <c r="A948" s="2">
        <v>158005</v>
      </c>
      <c r="B948" s="2">
        <v>127042853</v>
      </c>
      <c r="C948" s="2" t="s">
        <v>1471</v>
      </c>
      <c r="D948" s="2">
        <v>2023</v>
      </c>
      <c r="E948" s="2" t="s">
        <v>662</v>
      </c>
      <c r="F948" s="2">
        <v>158</v>
      </c>
      <c r="G948" s="2">
        <v>5</v>
      </c>
      <c r="H948" s="2">
        <v>8593339.6099999994</v>
      </c>
      <c r="I948" s="2">
        <v>353586.125</v>
      </c>
      <c r="J948" s="2">
        <v>4.291222095489502</v>
      </c>
      <c r="K948" s="2">
        <v>1211558.79</v>
      </c>
      <c r="L948" s="2">
        <v>64094.30859375</v>
      </c>
      <c r="M948" s="2">
        <v>5.5857338905334473</v>
      </c>
      <c r="N948" s="2">
        <v>268806</v>
      </c>
      <c r="O948" s="2">
        <v>0</v>
      </c>
      <c r="P948" s="2">
        <v>0</v>
      </c>
      <c r="T948" s="2">
        <v>10073705</v>
      </c>
      <c r="U948" s="2">
        <v>417681</v>
      </c>
      <c r="V948" s="2">
        <v>4.3256001472473145</v>
      </c>
      <c r="X948" s="2">
        <v>77.732749938964844</v>
      </c>
      <c r="Z948" s="2">
        <v>38.838577270507813</v>
      </c>
      <c r="AA948" s="2">
        <v>25937369</v>
      </c>
      <c r="AB948" s="2">
        <v>12959409</v>
      </c>
    </row>
    <row r="949" spans="1:28" x14ac:dyDescent="0.25">
      <c r="A949" s="2">
        <v>158006</v>
      </c>
      <c r="B949" s="2">
        <v>127042853</v>
      </c>
      <c r="C949" s="2" t="s">
        <v>1471</v>
      </c>
      <c r="D949" s="2">
        <v>2024</v>
      </c>
      <c r="E949" s="2" t="s">
        <v>662</v>
      </c>
      <c r="F949" s="2">
        <v>158</v>
      </c>
      <c r="G949" s="2">
        <v>6</v>
      </c>
      <c r="H949" s="2">
        <v>9061010</v>
      </c>
      <c r="I949" s="2">
        <v>467670.375</v>
      </c>
      <c r="J949" s="2">
        <v>5.4422426223754883</v>
      </c>
      <c r="K949" s="2">
        <v>1271081</v>
      </c>
      <c r="L949" s="2">
        <v>59522.2109375</v>
      </c>
      <c r="M949" s="2">
        <v>4.9128618240356445</v>
      </c>
      <c r="N949" s="2">
        <v>268806</v>
      </c>
      <c r="O949" s="2">
        <v>0</v>
      </c>
      <c r="P949" s="2">
        <v>0</v>
      </c>
      <c r="T949" s="2">
        <v>10600897</v>
      </c>
      <c r="U949" s="2">
        <v>527192</v>
      </c>
      <c r="V949" s="2">
        <v>5.2333474159240723</v>
      </c>
      <c r="X949" s="2">
        <v>79.028518676757813</v>
      </c>
      <c r="Z949" s="2">
        <v>40.386497497558594</v>
      </c>
      <c r="AA949" s="2">
        <v>26248616</v>
      </c>
      <c r="AB949" s="2">
        <v>13414014</v>
      </c>
    </row>
    <row r="950" spans="1:28" x14ac:dyDescent="0.25">
      <c r="A950" s="2">
        <v>159001</v>
      </c>
      <c r="B950" s="2">
        <v>128033053</v>
      </c>
      <c r="C950" s="2" t="s">
        <v>1472</v>
      </c>
      <c r="D950" s="2">
        <v>2019</v>
      </c>
      <c r="E950" s="2" t="s">
        <v>662</v>
      </c>
      <c r="F950" s="2">
        <v>159</v>
      </c>
      <c r="G950" s="2">
        <v>1</v>
      </c>
      <c r="H950" s="2">
        <v>6702832</v>
      </c>
      <c r="K950" s="2">
        <v>1036365.63</v>
      </c>
      <c r="N950" s="2">
        <v>273836</v>
      </c>
      <c r="T950" s="2">
        <v>8013033.5</v>
      </c>
      <c r="W950" s="2">
        <v>13263374.729999999</v>
      </c>
      <c r="X950" s="2">
        <v>60.414741516113281</v>
      </c>
      <c r="Y950" s="2">
        <v>31497804.559999999</v>
      </c>
      <c r="Z950" s="2">
        <v>25.439973831176758</v>
      </c>
    </row>
    <row r="951" spans="1:28" x14ac:dyDescent="0.25">
      <c r="A951" s="2">
        <v>159002</v>
      </c>
      <c r="B951" s="2">
        <v>128033053</v>
      </c>
      <c r="C951" s="2" t="s">
        <v>1472</v>
      </c>
      <c r="D951" s="2">
        <v>2020</v>
      </c>
      <c r="E951" s="2" t="s">
        <v>662</v>
      </c>
      <c r="F951" s="2">
        <v>159</v>
      </c>
      <c r="G951" s="2">
        <v>2</v>
      </c>
      <c r="H951" s="2">
        <v>6765911</v>
      </c>
      <c r="I951" s="2">
        <v>63079</v>
      </c>
      <c r="J951" s="2">
        <v>0.94107985496520996</v>
      </c>
      <c r="K951" s="2">
        <v>1077252.26</v>
      </c>
      <c r="L951" s="2">
        <v>40886.62890625</v>
      </c>
      <c r="M951" s="2">
        <v>3.9451935291290283</v>
      </c>
      <c r="N951" s="2">
        <v>273836</v>
      </c>
      <c r="O951" s="2">
        <v>0</v>
      </c>
      <c r="P951" s="2">
        <v>0</v>
      </c>
      <c r="T951" s="2">
        <v>8116999.5</v>
      </c>
      <c r="U951" s="2">
        <v>103966</v>
      </c>
      <c r="V951" s="2">
        <v>1.2974611520767212</v>
      </c>
      <c r="W951" s="2">
        <v>13701762.369999999</v>
      </c>
      <c r="X951" s="2">
        <v>59.240550994873047</v>
      </c>
      <c r="Y951" s="2">
        <v>32388955.549999997</v>
      </c>
      <c r="Z951" s="2">
        <v>25.061010360717773</v>
      </c>
    </row>
    <row r="952" spans="1:28" x14ac:dyDescent="0.25">
      <c r="A952" s="2">
        <v>159003</v>
      </c>
      <c r="B952" s="2">
        <v>128033053</v>
      </c>
      <c r="C952" s="2" t="s">
        <v>1472</v>
      </c>
      <c r="D952" s="2">
        <v>2021</v>
      </c>
      <c r="E952" s="2" t="s">
        <v>662</v>
      </c>
      <c r="F952" s="2">
        <v>159</v>
      </c>
      <c r="G952" s="2">
        <v>3</v>
      </c>
      <c r="H952" s="2">
        <v>6765907</v>
      </c>
      <c r="I952" s="2">
        <v>-4</v>
      </c>
      <c r="J952" s="2">
        <v>-5.911990228923969E-5</v>
      </c>
      <c r="K952" s="2">
        <v>1077216.24</v>
      </c>
      <c r="L952" s="2">
        <v>-36.020000457763672</v>
      </c>
      <c r="M952" s="2">
        <v>-3.3436922822147608E-3</v>
      </c>
      <c r="N952" s="2">
        <v>273836</v>
      </c>
      <c r="O952" s="2">
        <v>0</v>
      </c>
      <c r="P952" s="2">
        <v>0</v>
      </c>
      <c r="T952" s="2">
        <v>8116959</v>
      </c>
      <c r="U952" s="2">
        <v>-40.5</v>
      </c>
      <c r="V952" s="2">
        <v>-4.9895286792889237E-4</v>
      </c>
      <c r="W952" s="2">
        <v>12942715.199999997</v>
      </c>
      <c r="X952" s="2">
        <v>62.714500427246094</v>
      </c>
      <c r="Y952" s="2">
        <v>32490557.619999997</v>
      </c>
      <c r="Z952" s="2">
        <v>24.982517242431641</v>
      </c>
    </row>
    <row r="953" spans="1:28" x14ac:dyDescent="0.25">
      <c r="A953" s="2">
        <v>159004</v>
      </c>
      <c r="B953" s="2">
        <v>128033053</v>
      </c>
      <c r="C953" s="2" t="s">
        <v>1472</v>
      </c>
      <c r="D953" s="2">
        <v>2022</v>
      </c>
      <c r="E953" s="2" t="s">
        <v>662</v>
      </c>
      <c r="F953" s="2">
        <v>159</v>
      </c>
      <c r="G953" s="2">
        <v>4</v>
      </c>
      <c r="H953" s="2">
        <v>6902801.5</v>
      </c>
      <c r="I953" s="2">
        <v>136894.5</v>
      </c>
      <c r="J953" s="2">
        <v>2.0232985019683838</v>
      </c>
      <c r="K953" s="2">
        <v>1167028.92</v>
      </c>
      <c r="L953" s="2">
        <v>89812.6796875</v>
      </c>
      <c r="M953" s="2">
        <v>8.3374795913696289</v>
      </c>
      <c r="N953" s="2">
        <v>273836</v>
      </c>
      <c r="O953" s="2">
        <v>0</v>
      </c>
      <c r="P953" s="2">
        <v>0</v>
      </c>
      <c r="T953" s="2">
        <v>8343666.5</v>
      </c>
      <c r="U953" s="2">
        <v>226707.5</v>
      </c>
      <c r="V953" s="2">
        <v>2.7930102348327637</v>
      </c>
      <c r="W953" s="2">
        <v>13310331.84</v>
      </c>
      <c r="X953" s="2">
        <v>62.685638427734375</v>
      </c>
      <c r="Y953" s="2">
        <v>34237676.609999999</v>
      </c>
      <c r="Z953" s="2">
        <v>24.369838714599609</v>
      </c>
    </row>
    <row r="954" spans="1:28" x14ac:dyDescent="0.25">
      <c r="A954" s="2">
        <v>159005</v>
      </c>
      <c r="B954" s="2">
        <v>128033053</v>
      </c>
      <c r="C954" s="2" t="s">
        <v>1472</v>
      </c>
      <c r="D954" s="2">
        <v>2023</v>
      </c>
      <c r="E954" s="2" t="s">
        <v>662</v>
      </c>
      <c r="F954" s="2">
        <v>159</v>
      </c>
      <c r="G954" s="2">
        <v>5</v>
      </c>
      <c r="H954" s="2">
        <v>7385591.9299999997</v>
      </c>
      <c r="I954" s="2">
        <v>482790.4375</v>
      </c>
      <c r="J954" s="2">
        <v>6.9941229820251465</v>
      </c>
      <c r="K954" s="2">
        <v>1237929.3899999999</v>
      </c>
      <c r="L954" s="2">
        <v>70900.46875</v>
      </c>
      <c r="M954" s="2">
        <v>6.0752968788146973</v>
      </c>
      <c r="N954" s="2">
        <v>273836</v>
      </c>
      <c r="O954" s="2">
        <v>0</v>
      </c>
      <c r="P954" s="2">
        <v>0</v>
      </c>
      <c r="T954" s="2">
        <v>8897357</v>
      </c>
      <c r="U954" s="2">
        <v>553690.5</v>
      </c>
      <c r="V954" s="2">
        <v>6.6360573768615723</v>
      </c>
      <c r="X954" s="2">
        <v>64.505882263183594</v>
      </c>
      <c r="Z954" s="2">
        <v>25.343393325805664</v>
      </c>
      <c r="AA954" s="2">
        <v>35107206</v>
      </c>
      <c r="AB954" s="2">
        <v>13793094</v>
      </c>
    </row>
    <row r="955" spans="1:28" x14ac:dyDescent="0.25">
      <c r="A955" s="2">
        <v>159006</v>
      </c>
      <c r="B955" s="2">
        <v>128033053</v>
      </c>
      <c r="C955" s="2" t="s">
        <v>1472</v>
      </c>
      <c r="D955" s="2">
        <v>2024</v>
      </c>
      <c r="E955" s="2" t="s">
        <v>662</v>
      </c>
      <c r="F955" s="2">
        <v>159</v>
      </c>
      <c r="G955" s="2">
        <v>6</v>
      </c>
      <c r="H955" s="2">
        <v>7910688</v>
      </c>
      <c r="I955" s="2">
        <v>525096.0625</v>
      </c>
      <c r="J955" s="2">
        <v>7.1097359657287598</v>
      </c>
      <c r="K955" s="2">
        <v>1317345</v>
      </c>
      <c r="L955" s="2">
        <v>79415.609375</v>
      </c>
      <c r="M955" s="2">
        <v>6.4151968955993652</v>
      </c>
      <c r="N955" s="2">
        <v>273836</v>
      </c>
      <c r="O955" s="2">
        <v>0</v>
      </c>
      <c r="P955" s="2">
        <v>0</v>
      </c>
      <c r="T955" s="2">
        <v>9501869</v>
      </c>
      <c r="U955" s="2">
        <v>604512</v>
      </c>
      <c r="V955" s="2">
        <v>6.7942872047424316</v>
      </c>
      <c r="X955" s="2">
        <v>64.023239135742188</v>
      </c>
      <c r="Z955" s="2">
        <v>26.003238677978516</v>
      </c>
      <c r="AA955" s="2">
        <v>36541097</v>
      </c>
      <c r="AB955" s="2">
        <v>14841281</v>
      </c>
    </row>
    <row r="956" spans="1:28" x14ac:dyDescent="0.25">
      <c r="A956" s="2">
        <v>160001</v>
      </c>
      <c r="B956" s="2">
        <v>109532804</v>
      </c>
      <c r="C956" s="2" t="s">
        <v>1473</v>
      </c>
      <c r="D956" s="2">
        <v>2019</v>
      </c>
      <c r="E956" s="2" t="s">
        <v>662</v>
      </c>
      <c r="F956" s="2">
        <v>160</v>
      </c>
      <c r="G956" s="2">
        <v>1</v>
      </c>
      <c r="H956" s="2">
        <v>2210349</v>
      </c>
      <c r="K956" s="2">
        <v>274505</v>
      </c>
      <c r="N956" s="2">
        <v>53981</v>
      </c>
      <c r="T956" s="2">
        <v>2538835</v>
      </c>
      <c r="W956" s="2">
        <v>3632462</v>
      </c>
      <c r="X956" s="2">
        <v>69.892951965332031</v>
      </c>
      <c r="Y956" s="2">
        <v>7391693</v>
      </c>
      <c r="Z956" s="2">
        <v>34.347137451171875</v>
      </c>
    </row>
    <row r="957" spans="1:28" x14ac:dyDescent="0.25">
      <c r="A957" s="2">
        <v>160002</v>
      </c>
      <c r="B957" s="2">
        <v>109532804</v>
      </c>
      <c r="C957" s="2" t="s">
        <v>1473</v>
      </c>
      <c r="D957" s="2">
        <v>2020</v>
      </c>
      <c r="E957" s="2" t="s">
        <v>662</v>
      </c>
      <c r="F957" s="2">
        <v>160</v>
      </c>
      <c r="G957" s="2">
        <v>2</v>
      </c>
      <c r="H957" s="2">
        <v>2297356</v>
      </c>
      <c r="I957" s="2">
        <v>87007</v>
      </c>
      <c r="J957" s="2">
        <v>3.9363467693328857</v>
      </c>
      <c r="K957" s="2">
        <v>279780.09999999998</v>
      </c>
      <c r="L957" s="2">
        <v>5275.10009765625</v>
      </c>
      <c r="M957" s="2">
        <v>1.9216772317886353</v>
      </c>
      <c r="N957" s="2">
        <v>53981</v>
      </c>
      <c r="O957" s="2">
        <v>0</v>
      </c>
      <c r="P957" s="2">
        <v>0</v>
      </c>
      <c r="T957" s="2">
        <v>2631117</v>
      </c>
      <c r="U957" s="2">
        <v>92282</v>
      </c>
      <c r="V957" s="2">
        <v>3.6348166465759277</v>
      </c>
      <c r="W957" s="2">
        <v>3773743.21</v>
      </c>
      <c r="X957" s="2">
        <v>69.721672058105469</v>
      </c>
      <c r="Y957" s="2">
        <v>7745057.4000000004</v>
      </c>
      <c r="Z957" s="2">
        <v>33.971561431884766</v>
      </c>
    </row>
    <row r="958" spans="1:28" x14ac:dyDescent="0.25">
      <c r="A958" s="2">
        <v>160003</v>
      </c>
      <c r="B958" s="2">
        <v>109532804</v>
      </c>
      <c r="C958" s="2" t="s">
        <v>1473</v>
      </c>
      <c r="D958" s="2">
        <v>2021</v>
      </c>
      <c r="E958" s="2" t="s">
        <v>662</v>
      </c>
      <c r="F958" s="2">
        <v>160</v>
      </c>
      <c r="G958" s="2">
        <v>3</v>
      </c>
      <c r="H958" s="2">
        <v>2297353.25</v>
      </c>
      <c r="I958" s="2">
        <v>-2.75</v>
      </c>
      <c r="J958" s="2">
        <v>-1.1970282503170893E-4</v>
      </c>
      <c r="K958" s="2">
        <v>279773.81</v>
      </c>
      <c r="L958" s="2">
        <v>-6.2899999618530273</v>
      </c>
      <c r="M958" s="2">
        <v>-2.2481943015009165E-3</v>
      </c>
      <c r="N958" s="2">
        <v>53981</v>
      </c>
      <c r="O958" s="2">
        <v>0</v>
      </c>
      <c r="P958" s="2">
        <v>0</v>
      </c>
      <c r="T958" s="2">
        <v>2631108</v>
      </c>
      <c r="U958" s="2">
        <v>-9</v>
      </c>
      <c r="V958" s="2">
        <v>-3.4206005511805415E-4</v>
      </c>
      <c r="W958" s="2">
        <v>3794204.24</v>
      </c>
      <c r="X958" s="2">
        <v>69.345451354980469</v>
      </c>
      <c r="Y958" s="2">
        <v>8109427.1699999999</v>
      </c>
      <c r="Z958" s="2">
        <v>32.445053100585938</v>
      </c>
    </row>
    <row r="959" spans="1:28" x14ac:dyDescent="0.25">
      <c r="A959" s="2">
        <v>160004</v>
      </c>
      <c r="B959" s="2">
        <v>109532804</v>
      </c>
      <c r="C959" s="2" t="s">
        <v>1473</v>
      </c>
      <c r="D959" s="2">
        <v>2022</v>
      </c>
      <c r="E959" s="2" t="s">
        <v>662</v>
      </c>
      <c r="F959" s="2">
        <v>160</v>
      </c>
      <c r="G959" s="2">
        <v>4</v>
      </c>
      <c r="H959" s="2">
        <v>2379013</v>
      </c>
      <c r="I959" s="2">
        <v>81659.75</v>
      </c>
      <c r="J959" s="2">
        <v>3.5545144081115723</v>
      </c>
      <c r="K959" s="2">
        <v>287528.36</v>
      </c>
      <c r="L959" s="2">
        <v>7754.5498046875</v>
      </c>
      <c r="M959" s="2">
        <v>2.7717211246490479</v>
      </c>
      <c r="N959" s="2">
        <v>53981</v>
      </c>
      <c r="O959" s="2">
        <v>0</v>
      </c>
      <c r="P959" s="2">
        <v>0</v>
      </c>
      <c r="T959" s="2">
        <v>2720522.25</v>
      </c>
      <c r="U959" s="2">
        <v>89414.25</v>
      </c>
      <c r="V959" s="2">
        <v>3.3983497619628906</v>
      </c>
      <c r="W959" s="2">
        <v>3849734.13</v>
      </c>
      <c r="X959" s="2">
        <v>70.667793273925781</v>
      </c>
      <c r="Y959" s="2">
        <v>7994103.4900000002</v>
      </c>
      <c r="Z959" s="2">
        <v>34.031612396240234</v>
      </c>
    </row>
    <row r="960" spans="1:28" x14ac:dyDescent="0.25">
      <c r="A960" s="2">
        <v>160005</v>
      </c>
      <c r="B960" s="2">
        <v>109532804</v>
      </c>
      <c r="C960" s="2" t="s">
        <v>1473</v>
      </c>
      <c r="D960" s="2">
        <v>2023</v>
      </c>
      <c r="E960" s="2" t="s">
        <v>662</v>
      </c>
      <c r="F960" s="2">
        <v>160</v>
      </c>
      <c r="G960" s="2">
        <v>5</v>
      </c>
      <c r="H960" s="2">
        <v>2663208.67</v>
      </c>
      <c r="I960" s="2">
        <v>284195.65625</v>
      </c>
      <c r="J960" s="2">
        <v>11.945948600769043</v>
      </c>
      <c r="K960" s="2">
        <v>301488.61</v>
      </c>
      <c r="L960" s="2">
        <v>13960.25</v>
      </c>
      <c r="M960" s="2">
        <v>4.8552603721618652</v>
      </c>
      <c r="N960" s="2">
        <v>53981</v>
      </c>
      <c r="O960" s="2">
        <v>0</v>
      </c>
      <c r="P960" s="2">
        <v>0</v>
      </c>
      <c r="T960" s="2">
        <v>3018678.25</v>
      </c>
      <c r="U960" s="2">
        <v>298156</v>
      </c>
      <c r="V960" s="2">
        <v>10.959513664245605</v>
      </c>
      <c r="X960" s="2">
        <v>76.217025756835938</v>
      </c>
      <c r="Z960" s="2">
        <v>37.094371795654297</v>
      </c>
      <c r="AA960" s="2">
        <v>8137834</v>
      </c>
      <c r="AB960" s="2">
        <v>3960635</v>
      </c>
    </row>
    <row r="961" spans="1:28" x14ac:dyDescent="0.25">
      <c r="A961" s="2">
        <v>160006</v>
      </c>
      <c r="B961" s="2">
        <v>109532804</v>
      </c>
      <c r="C961" s="2" t="s">
        <v>1473</v>
      </c>
      <c r="D961" s="2">
        <v>2024</v>
      </c>
      <c r="E961" s="2" t="s">
        <v>662</v>
      </c>
      <c r="F961" s="2">
        <v>160</v>
      </c>
      <c r="G961" s="2">
        <v>6</v>
      </c>
      <c r="H961" s="2">
        <v>2846976</v>
      </c>
      <c r="I961" s="2">
        <v>183767.328125</v>
      </c>
      <c r="J961" s="2">
        <v>6.9002227783203125</v>
      </c>
      <c r="K961" s="2">
        <v>313566</v>
      </c>
      <c r="L961" s="2">
        <v>12077.3896484375</v>
      </c>
      <c r="M961" s="2">
        <v>4.0059189796447754</v>
      </c>
      <c r="N961" s="2">
        <v>53981</v>
      </c>
      <c r="O961" s="2">
        <v>0</v>
      </c>
      <c r="P961" s="2">
        <v>0</v>
      </c>
      <c r="T961" s="2">
        <v>3214523</v>
      </c>
      <c r="U961" s="2">
        <v>195844.75</v>
      </c>
      <c r="V961" s="2">
        <v>6.487764835357666</v>
      </c>
      <c r="X961" s="2">
        <v>75.178909301757813</v>
      </c>
      <c r="Z961" s="2">
        <v>37.724952697753906</v>
      </c>
      <c r="AA961" s="2">
        <v>8520946</v>
      </c>
      <c r="AB961" s="2">
        <v>4275831</v>
      </c>
    </row>
    <row r="962" spans="1:28" x14ac:dyDescent="0.25">
      <c r="A962" s="2">
        <v>161001</v>
      </c>
      <c r="B962" s="2">
        <v>125234103</v>
      </c>
      <c r="C962" s="2" t="s">
        <v>1474</v>
      </c>
      <c r="D962" s="2">
        <v>2019</v>
      </c>
      <c r="E962" s="2" t="s">
        <v>662</v>
      </c>
      <c r="F962" s="2">
        <v>161</v>
      </c>
      <c r="G962" s="2">
        <v>1</v>
      </c>
      <c r="H962" s="2">
        <v>4280654</v>
      </c>
      <c r="K962" s="2">
        <v>1862063</v>
      </c>
      <c r="N962" s="2">
        <v>327809</v>
      </c>
      <c r="T962" s="2">
        <v>6470526</v>
      </c>
      <c r="W962" s="2">
        <v>20157012</v>
      </c>
      <c r="X962" s="2">
        <v>32.100620269775391</v>
      </c>
      <c r="Y962" s="2">
        <v>109527276</v>
      </c>
      <c r="Z962" s="2">
        <v>5.9076848030090332</v>
      </c>
    </row>
    <row r="963" spans="1:28" x14ac:dyDescent="0.25">
      <c r="A963" s="2">
        <v>161002</v>
      </c>
      <c r="B963" s="2">
        <v>125234103</v>
      </c>
      <c r="C963" s="2" t="s">
        <v>1474</v>
      </c>
      <c r="D963" s="2">
        <v>2020</v>
      </c>
      <c r="E963" s="2" t="s">
        <v>662</v>
      </c>
      <c r="F963" s="2">
        <v>161</v>
      </c>
      <c r="G963" s="2">
        <v>2</v>
      </c>
      <c r="H963" s="2">
        <v>4418095</v>
      </c>
      <c r="I963" s="2">
        <v>137441</v>
      </c>
      <c r="J963" s="2">
        <v>3.2107477188110352</v>
      </c>
      <c r="K963" s="2">
        <v>1943932</v>
      </c>
      <c r="L963" s="2">
        <v>81869</v>
      </c>
      <c r="M963" s="2">
        <v>4.3966827392578125</v>
      </c>
      <c r="N963" s="2">
        <v>327809</v>
      </c>
      <c r="O963" s="2">
        <v>0</v>
      </c>
      <c r="P963" s="2">
        <v>0</v>
      </c>
      <c r="T963" s="2">
        <v>6689836</v>
      </c>
      <c r="U963" s="2">
        <v>219310</v>
      </c>
      <c r="V963" s="2">
        <v>3.389369010925293</v>
      </c>
      <c r="W963" s="2">
        <v>20505446</v>
      </c>
      <c r="X963" s="2">
        <v>32.624679565429688</v>
      </c>
      <c r="Y963" s="2">
        <v>110535982</v>
      </c>
      <c r="Z963" s="2">
        <v>6.0521793365478516</v>
      </c>
    </row>
    <row r="964" spans="1:28" x14ac:dyDescent="0.25">
      <c r="A964" s="2">
        <v>161003</v>
      </c>
      <c r="B964" s="2">
        <v>125234103</v>
      </c>
      <c r="C964" s="2" t="s">
        <v>1474</v>
      </c>
      <c r="D964" s="2">
        <v>2021</v>
      </c>
      <c r="E964" s="2" t="s">
        <v>662</v>
      </c>
      <c r="F964" s="2">
        <v>161</v>
      </c>
      <c r="G964" s="2">
        <v>3</v>
      </c>
      <c r="H964" s="2">
        <v>4418089</v>
      </c>
      <c r="I964" s="2">
        <v>-6</v>
      </c>
      <c r="J964" s="2">
        <v>-1.3580513768829405E-4</v>
      </c>
      <c r="K964" s="2">
        <v>1943848</v>
      </c>
      <c r="L964" s="2">
        <v>-84</v>
      </c>
      <c r="M964" s="2">
        <v>-4.3211388401687145E-3</v>
      </c>
      <c r="N964" s="2">
        <v>327809</v>
      </c>
      <c r="O964" s="2">
        <v>0</v>
      </c>
      <c r="P964" s="2">
        <v>0</v>
      </c>
      <c r="Q964" s="2">
        <v>13680</v>
      </c>
      <c r="T964" s="2">
        <v>6703426</v>
      </c>
      <c r="U964" s="2">
        <v>13590</v>
      </c>
      <c r="V964" s="2">
        <v>0.20314399898052216</v>
      </c>
      <c r="W964" s="2">
        <v>20754254</v>
      </c>
      <c r="X964" s="2">
        <v>32.299045562744141</v>
      </c>
      <c r="Y964" s="2">
        <v>113619767</v>
      </c>
      <c r="Z964" s="2">
        <v>5.899876594543457</v>
      </c>
    </row>
    <row r="965" spans="1:28" x14ac:dyDescent="0.25">
      <c r="A965" s="2">
        <v>161004</v>
      </c>
      <c r="B965" s="2">
        <v>125234103</v>
      </c>
      <c r="C965" s="2" t="s">
        <v>1474</v>
      </c>
      <c r="D965" s="2">
        <v>2022</v>
      </c>
      <c r="E965" s="2" t="s">
        <v>662</v>
      </c>
      <c r="F965" s="2">
        <v>161</v>
      </c>
      <c r="G965" s="2">
        <v>4</v>
      </c>
      <c r="H965" s="2">
        <v>4614039</v>
      </c>
      <c r="I965" s="2">
        <v>195950</v>
      </c>
      <c r="J965" s="2">
        <v>4.4351754188537598</v>
      </c>
      <c r="K965" s="2">
        <v>2062361</v>
      </c>
      <c r="L965" s="2">
        <v>118513</v>
      </c>
      <c r="M965" s="2">
        <v>6.0968246459960938</v>
      </c>
      <c r="N965" s="2">
        <v>327809</v>
      </c>
      <c r="O965" s="2">
        <v>0</v>
      </c>
      <c r="P965" s="2">
        <v>0</v>
      </c>
      <c r="T965" s="2">
        <v>7004209</v>
      </c>
      <c r="U965" s="2">
        <v>300783</v>
      </c>
      <c r="V965" s="2">
        <v>4.487004280090332</v>
      </c>
      <c r="W965" s="2">
        <v>21230409</v>
      </c>
      <c r="X965" s="2">
        <v>32.991397857666016</v>
      </c>
      <c r="Y965" s="2">
        <v>115917275</v>
      </c>
      <c r="Z965" s="2">
        <v>6.0424203872680664</v>
      </c>
    </row>
    <row r="966" spans="1:28" x14ac:dyDescent="0.25">
      <c r="A966" s="2">
        <v>161005</v>
      </c>
      <c r="B966" s="2">
        <v>125234103</v>
      </c>
      <c r="C966" s="2" t="s">
        <v>1474</v>
      </c>
      <c r="D966" s="2">
        <v>2023</v>
      </c>
      <c r="E966" s="2" t="s">
        <v>662</v>
      </c>
      <c r="F966" s="2">
        <v>161</v>
      </c>
      <c r="G966" s="2">
        <v>5</v>
      </c>
      <c r="H966" s="2">
        <v>5163983.5999999996</v>
      </c>
      <c r="I966" s="2">
        <v>549944.625</v>
      </c>
      <c r="J966" s="2">
        <v>11.918941497802734</v>
      </c>
      <c r="K966" s="2">
        <v>2065396.38</v>
      </c>
      <c r="L966" s="2">
        <v>3035.3798828125</v>
      </c>
      <c r="M966" s="2">
        <v>0.14717985689640045</v>
      </c>
      <c r="N966" s="2">
        <v>327809</v>
      </c>
      <c r="O966" s="2">
        <v>0</v>
      </c>
      <c r="P966" s="2">
        <v>0</v>
      </c>
      <c r="T966" s="2">
        <v>7557189</v>
      </c>
      <c r="U966" s="2">
        <v>552980</v>
      </c>
      <c r="V966" s="2">
        <v>7.8949670791625977</v>
      </c>
      <c r="X966" s="2">
        <v>34.214073181152344</v>
      </c>
      <c r="Z966" s="2">
        <v>6.3968400955200195</v>
      </c>
      <c r="AA966" s="2">
        <v>118139405</v>
      </c>
      <c r="AB966" s="2">
        <v>22087955</v>
      </c>
    </row>
    <row r="967" spans="1:28" x14ac:dyDescent="0.25">
      <c r="A967" s="2">
        <v>161006</v>
      </c>
      <c r="B967" s="2">
        <v>125234103</v>
      </c>
      <c r="C967" s="2" t="s">
        <v>1474</v>
      </c>
      <c r="D967" s="2">
        <v>2024</v>
      </c>
      <c r="E967" s="2" t="s">
        <v>662</v>
      </c>
      <c r="F967" s="2">
        <v>161</v>
      </c>
      <c r="G967" s="2">
        <v>6</v>
      </c>
      <c r="H967" s="2">
        <v>5686823</v>
      </c>
      <c r="I967" s="2">
        <v>522839.40625</v>
      </c>
      <c r="J967" s="2">
        <v>10.124730110168457</v>
      </c>
      <c r="K967" s="2">
        <v>2222764</v>
      </c>
      <c r="L967" s="2">
        <v>157367.625</v>
      </c>
      <c r="M967" s="2">
        <v>7.6192455291748047</v>
      </c>
      <c r="N967" s="2">
        <v>327809</v>
      </c>
      <c r="O967" s="2">
        <v>0</v>
      </c>
      <c r="P967" s="2">
        <v>0</v>
      </c>
      <c r="T967" s="2">
        <v>8237396</v>
      </c>
      <c r="U967" s="2">
        <v>680207</v>
      </c>
      <c r="V967" s="2">
        <v>9.00079345703125</v>
      </c>
      <c r="X967" s="2">
        <v>35.914005279541016</v>
      </c>
      <c r="Z967" s="2">
        <v>6.7280983924865723</v>
      </c>
      <c r="AA967" s="2">
        <v>122432754</v>
      </c>
      <c r="AB967" s="2">
        <v>22936446</v>
      </c>
    </row>
    <row r="968" spans="1:28" x14ac:dyDescent="0.25">
      <c r="A968" s="2">
        <v>162001</v>
      </c>
      <c r="B968" s="2">
        <v>103024102</v>
      </c>
      <c r="C968" s="2" t="s">
        <v>1475</v>
      </c>
      <c r="D968" s="2">
        <v>2019</v>
      </c>
      <c r="E968" s="2" t="s">
        <v>662</v>
      </c>
      <c r="F968" s="2">
        <v>162</v>
      </c>
      <c r="G968" s="2">
        <v>1</v>
      </c>
      <c r="H968" s="2">
        <v>7809745.5</v>
      </c>
      <c r="K968" s="2">
        <v>2139272.63</v>
      </c>
      <c r="N968" s="2">
        <v>385880</v>
      </c>
      <c r="T968" s="2">
        <v>10334898</v>
      </c>
      <c r="W968" s="2">
        <v>19500090.439999998</v>
      </c>
      <c r="X968" s="2">
        <v>52.999229431152344</v>
      </c>
      <c r="Y968" s="2">
        <v>74027052.670000002</v>
      </c>
      <c r="Z968" s="2">
        <v>13.96097469329834</v>
      </c>
    </row>
    <row r="969" spans="1:28" x14ac:dyDescent="0.25">
      <c r="A969" s="2">
        <v>162002</v>
      </c>
      <c r="B969" s="2">
        <v>103024102</v>
      </c>
      <c r="C969" s="2" t="s">
        <v>1475</v>
      </c>
      <c r="D969" s="2">
        <v>2020</v>
      </c>
      <c r="E969" s="2" t="s">
        <v>662</v>
      </c>
      <c r="F969" s="2">
        <v>162</v>
      </c>
      <c r="G969" s="2">
        <v>2</v>
      </c>
      <c r="H969" s="2">
        <v>7945609</v>
      </c>
      <c r="I969" s="2">
        <v>135863.5</v>
      </c>
      <c r="J969" s="2">
        <v>1.739666223526001</v>
      </c>
      <c r="K969" s="2">
        <v>2258509.4700000002</v>
      </c>
      <c r="L969" s="2">
        <v>119236.84375</v>
      </c>
      <c r="M969" s="2">
        <v>5.5737094879150391</v>
      </c>
      <c r="N969" s="2">
        <v>385880</v>
      </c>
      <c r="O969" s="2">
        <v>0</v>
      </c>
      <c r="P969" s="2">
        <v>0</v>
      </c>
      <c r="T969" s="2">
        <v>10589998</v>
      </c>
      <c r="U969" s="2">
        <v>255100</v>
      </c>
      <c r="V969" s="2">
        <v>2.4683358669281006</v>
      </c>
      <c r="W969" s="2">
        <v>20362553.060000002</v>
      </c>
      <c r="X969" s="2">
        <v>52.007221221923828</v>
      </c>
      <c r="Y969" s="2">
        <v>99234947.420000002</v>
      </c>
      <c r="Z969" s="2">
        <v>10.67164134979248</v>
      </c>
    </row>
    <row r="970" spans="1:28" x14ac:dyDescent="0.25">
      <c r="A970" s="2">
        <v>162003</v>
      </c>
      <c r="B970" s="2">
        <v>103024102</v>
      </c>
      <c r="C970" s="2" t="s">
        <v>1475</v>
      </c>
      <c r="D970" s="2">
        <v>2021</v>
      </c>
      <c r="E970" s="2" t="s">
        <v>662</v>
      </c>
      <c r="F970" s="2">
        <v>162</v>
      </c>
      <c r="G970" s="2">
        <v>3</v>
      </c>
      <c r="H970" s="2">
        <v>7945599.5</v>
      </c>
      <c r="I970" s="2">
        <v>-9.5</v>
      </c>
      <c r="J970" s="2">
        <v>-1.1956289381487295E-4</v>
      </c>
      <c r="K970" s="2">
        <v>2258426.23</v>
      </c>
      <c r="L970" s="2">
        <v>-83.239997863769531</v>
      </c>
      <c r="M970" s="2">
        <v>-3.6856166552752256E-3</v>
      </c>
      <c r="N970" s="2">
        <v>385880</v>
      </c>
      <c r="O970" s="2">
        <v>0</v>
      </c>
      <c r="P970" s="2">
        <v>0</v>
      </c>
      <c r="T970" s="2">
        <v>10589906</v>
      </c>
      <c r="U970" s="2">
        <v>-92</v>
      </c>
      <c r="V970" s="2">
        <v>-8.6874427506700158E-4</v>
      </c>
      <c r="W970" s="2">
        <v>20498321.950000003</v>
      </c>
      <c r="X970" s="2">
        <v>51.662307739257813</v>
      </c>
      <c r="Y970" s="2">
        <v>77300084.189999998</v>
      </c>
      <c r="Z970" s="2">
        <v>13.699733734130859</v>
      </c>
    </row>
    <row r="971" spans="1:28" x14ac:dyDescent="0.25">
      <c r="A971" s="2">
        <v>162004</v>
      </c>
      <c r="B971" s="2">
        <v>103024102</v>
      </c>
      <c r="C971" s="2" t="s">
        <v>1475</v>
      </c>
      <c r="D971" s="2">
        <v>2022</v>
      </c>
      <c r="E971" s="2" t="s">
        <v>662</v>
      </c>
      <c r="F971" s="2">
        <v>162</v>
      </c>
      <c r="G971" s="2">
        <v>4</v>
      </c>
      <c r="H971" s="2">
        <v>8216101</v>
      </c>
      <c r="I971" s="2">
        <v>270501.5</v>
      </c>
      <c r="J971" s="2">
        <v>3.4044189453125</v>
      </c>
      <c r="K971" s="2">
        <v>2427539.02</v>
      </c>
      <c r="L971" s="2">
        <v>169112.796875</v>
      </c>
      <c r="M971" s="2">
        <v>7.4880809783935547</v>
      </c>
      <c r="N971" s="2">
        <v>385880</v>
      </c>
      <c r="O971" s="2">
        <v>0</v>
      </c>
      <c r="P971" s="2">
        <v>0</v>
      </c>
      <c r="T971" s="2">
        <v>11029520</v>
      </c>
      <c r="U971" s="2">
        <v>439614</v>
      </c>
      <c r="V971" s="2">
        <v>4.1512551307678223</v>
      </c>
      <c r="W971" s="2">
        <v>21072078.279999997</v>
      </c>
      <c r="X971" s="2">
        <v>52.341869354248047</v>
      </c>
      <c r="Y971" s="2">
        <v>82996751.189999998</v>
      </c>
      <c r="Z971" s="2">
        <v>13.289098739624023</v>
      </c>
    </row>
    <row r="972" spans="1:28" x14ac:dyDescent="0.25">
      <c r="A972" s="2">
        <v>162005</v>
      </c>
      <c r="B972" s="2">
        <v>103024102</v>
      </c>
      <c r="C972" s="2" t="s">
        <v>1475</v>
      </c>
      <c r="D972" s="2">
        <v>2023</v>
      </c>
      <c r="E972" s="2" t="s">
        <v>662</v>
      </c>
      <c r="F972" s="2">
        <v>162</v>
      </c>
      <c r="G972" s="2">
        <v>5</v>
      </c>
      <c r="H972" s="2">
        <v>9199713.3499999996</v>
      </c>
      <c r="I972" s="2">
        <v>983612.375</v>
      </c>
      <c r="J972" s="2">
        <v>11.971765518188477</v>
      </c>
      <c r="K972" s="2">
        <v>2643685.09</v>
      </c>
      <c r="L972" s="2">
        <v>216146.0625</v>
      </c>
      <c r="M972" s="2">
        <v>8.9039173126220703</v>
      </c>
      <c r="N972" s="2">
        <v>385880</v>
      </c>
      <c r="O972" s="2">
        <v>0</v>
      </c>
      <c r="P972" s="2">
        <v>0</v>
      </c>
      <c r="T972" s="2">
        <v>12229278</v>
      </c>
      <c r="U972" s="2">
        <v>1199758</v>
      </c>
      <c r="V972" s="2">
        <v>10.87769889831543</v>
      </c>
      <c r="X972" s="2">
        <v>54.403614044189453</v>
      </c>
      <c r="Z972" s="2">
        <v>13.947784423828125</v>
      </c>
      <c r="AA972" s="2">
        <v>87679000</v>
      </c>
      <c r="AB972" s="2">
        <v>22478797</v>
      </c>
    </row>
    <row r="973" spans="1:28" x14ac:dyDescent="0.25">
      <c r="A973" s="2">
        <v>162006</v>
      </c>
      <c r="B973" s="2">
        <v>103024102</v>
      </c>
      <c r="C973" s="2" t="s">
        <v>1475</v>
      </c>
      <c r="D973" s="2">
        <v>2024</v>
      </c>
      <c r="E973" s="2" t="s">
        <v>662</v>
      </c>
      <c r="F973" s="2">
        <v>162</v>
      </c>
      <c r="G973" s="2">
        <v>6</v>
      </c>
      <c r="H973" s="2">
        <v>10374393</v>
      </c>
      <c r="I973" s="2">
        <v>1174679.625</v>
      </c>
      <c r="J973" s="2">
        <v>12.768654823303223</v>
      </c>
      <c r="K973" s="2">
        <v>2856940</v>
      </c>
      <c r="L973" s="2">
        <v>213254.90625</v>
      </c>
      <c r="M973" s="2">
        <v>8.0665779113769531</v>
      </c>
      <c r="N973" s="2">
        <v>385880</v>
      </c>
      <c r="O973" s="2">
        <v>0</v>
      </c>
      <c r="P973" s="2">
        <v>0</v>
      </c>
      <c r="T973" s="2">
        <v>13617213</v>
      </c>
      <c r="U973" s="2">
        <v>1387935</v>
      </c>
      <c r="V973" s="2">
        <v>11.34928035736084</v>
      </c>
      <c r="X973" s="2">
        <v>54.574089050292969</v>
      </c>
      <c r="Z973" s="2">
        <v>13.988157272338867</v>
      </c>
      <c r="AA973" s="2">
        <v>97348154</v>
      </c>
      <c r="AB973" s="2">
        <v>24951792</v>
      </c>
    </row>
    <row r="974" spans="1:28" x14ac:dyDescent="0.25">
      <c r="A974" s="2">
        <v>163001</v>
      </c>
      <c r="B974" s="2">
        <v>105253903</v>
      </c>
      <c r="C974" s="2" t="s">
        <v>1476</v>
      </c>
      <c r="D974" s="2">
        <v>2019</v>
      </c>
      <c r="E974" s="2" t="s">
        <v>662</v>
      </c>
      <c r="F974" s="2">
        <v>163</v>
      </c>
      <c r="G974" s="2">
        <v>1</v>
      </c>
      <c r="H974" s="2">
        <v>10619172</v>
      </c>
      <c r="K974" s="2">
        <v>1504997.42</v>
      </c>
      <c r="N974" s="2">
        <v>329440</v>
      </c>
      <c r="T974" s="2">
        <v>12453609</v>
      </c>
      <c r="W974" s="2">
        <v>17764769.890000001</v>
      </c>
      <c r="X974" s="2">
        <v>70.10284423828125</v>
      </c>
      <c r="Y974" s="2">
        <v>33662801.57</v>
      </c>
      <c r="Z974" s="2">
        <v>36.995166778564453</v>
      </c>
    </row>
    <row r="975" spans="1:28" x14ac:dyDescent="0.25">
      <c r="A975" s="2">
        <v>163002</v>
      </c>
      <c r="B975" s="2">
        <v>105253903</v>
      </c>
      <c r="C975" s="2" t="s">
        <v>1476</v>
      </c>
      <c r="D975" s="2">
        <v>2020</v>
      </c>
      <c r="E975" s="2" t="s">
        <v>662</v>
      </c>
      <c r="F975" s="2">
        <v>163</v>
      </c>
      <c r="G975" s="2">
        <v>2</v>
      </c>
      <c r="H975" s="2">
        <v>10730653</v>
      </c>
      <c r="I975" s="2">
        <v>111481</v>
      </c>
      <c r="J975" s="2">
        <v>1.0498087406158447</v>
      </c>
      <c r="K975" s="2">
        <v>1529951.75</v>
      </c>
      <c r="L975" s="2">
        <v>24954.330078125</v>
      </c>
      <c r="M975" s="2">
        <v>1.6580978631973267</v>
      </c>
      <c r="N975" s="2">
        <v>329440</v>
      </c>
      <c r="O975" s="2">
        <v>0</v>
      </c>
      <c r="P975" s="2">
        <v>0</v>
      </c>
      <c r="T975" s="2">
        <v>12590045</v>
      </c>
      <c r="U975" s="2">
        <v>136436</v>
      </c>
      <c r="V975" s="2">
        <v>1.0955538749694824</v>
      </c>
      <c r="W975" s="2">
        <v>17908960.799999997</v>
      </c>
      <c r="X975" s="2">
        <v>70.300254821777344</v>
      </c>
      <c r="Y975" s="2">
        <v>33415488.349999998</v>
      </c>
      <c r="Z975" s="2">
        <v>37.677272796630859</v>
      </c>
    </row>
    <row r="976" spans="1:28" x14ac:dyDescent="0.25">
      <c r="A976" s="2">
        <v>163003</v>
      </c>
      <c r="B976" s="2">
        <v>105253903</v>
      </c>
      <c r="C976" s="2" t="s">
        <v>1476</v>
      </c>
      <c r="D976" s="2">
        <v>2021</v>
      </c>
      <c r="E976" s="2" t="s">
        <v>662</v>
      </c>
      <c r="F976" s="2">
        <v>163</v>
      </c>
      <c r="G976" s="2">
        <v>3</v>
      </c>
      <c r="H976" s="2">
        <v>10730647</v>
      </c>
      <c r="I976" s="2">
        <v>-6</v>
      </c>
      <c r="J976" s="2">
        <v>-5.5914584663696587E-5</v>
      </c>
      <c r="K976" s="2">
        <v>1546780.64</v>
      </c>
      <c r="L976" s="2">
        <v>16828.890625</v>
      </c>
      <c r="M976" s="2">
        <v>1.0999621152877808</v>
      </c>
      <c r="N976" s="2">
        <v>329440</v>
      </c>
      <c r="O976" s="2">
        <v>0</v>
      </c>
      <c r="P976" s="2">
        <v>0</v>
      </c>
      <c r="T976" s="2">
        <v>12606868</v>
      </c>
      <c r="U976" s="2">
        <v>16823</v>
      </c>
      <c r="V976" s="2">
        <v>0.13362143933773041</v>
      </c>
      <c r="W976" s="2">
        <v>17695584.91</v>
      </c>
      <c r="X976" s="2">
        <v>71.243011474609375</v>
      </c>
      <c r="Y976" s="2">
        <v>34036790.049999997</v>
      </c>
      <c r="Z976" s="2">
        <v>37.038944244384766</v>
      </c>
    </row>
    <row r="977" spans="1:28" x14ac:dyDescent="0.25">
      <c r="A977" s="2">
        <v>163004</v>
      </c>
      <c r="B977" s="2">
        <v>105253903</v>
      </c>
      <c r="C977" s="2" t="s">
        <v>1476</v>
      </c>
      <c r="D977" s="2">
        <v>2022</v>
      </c>
      <c r="E977" s="2" t="s">
        <v>662</v>
      </c>
      <c r="F977" s="2">
        <v>163</v>
      </c>
      <c r="G977" s="2">
        <v>4</v>
      </c>
      <c r="H977" s="2">
        <v>10701076</v>
      </c>
      <c r="I977" s="2">
        <v>-29571</v>
      </c>
      <c r="J977" s="2">
        <v>-0.275575190782547</v>
      </c>
      <c r="K977" s="2">
        <v>1596178.35</v>
      </c>
      <c r="L977" s="2">
        <v>49397.7109375</v>
      </c>
      <c r="M977" s="2">
        <v>3.1935820579528809</v>
      </c>
      <c r="N977" s="2">
        <v>358997</v>
      </c>
      <c r="O977" s="2">
        <v>29557</v>
      </c>
      <c r="P977" s="2">
        <v>8.9718914031982422</v>
      </c>
      <c r="T977" s="2">
        <v>12656251</v>
      </c>
      <c r="U977" s="2">
        <v>49383</v>
      </c>
      <c r="V977" s="2">
        <v>0.39171504974365234</v>
      </c>
      <c r="W977" s="2">
        <v>17870228.02</v>
      </c>
      <c r="X977" s="2">
        <v>70.823104858398438</v>
      </c>
      <c r="Y977" s="2">
        <v>35286575.969999999</v>
      </c>
      <c r="Z977" s="2">
        <v>35.867042541503906</v>
      </c>
    </row>
    <row r="978" spans="1:28" x14ac:dyDescent="0.25">
      <c r="A978" s="2">
        <v>163005</v>
      </c>
      <c r="B978" s="2">
        <v>105253903</v>
      </c>
      <c r="C978" s="2" t="s">
        <v>1476</v>
      </c>
      <c r="D978" s="2">
        <v>2023</v>
      </c>
      <c r="E978" s="2" t="s">
        <v>662</v>
      </c>
      <c r="F978" s="2">
        <v>163</v>
      </c>
      <c r="G978" s="2">
        <v>5</v>
      </c>
      <c r="H978" s="2">
        <v>11227921.140000001</v>
      </c>
      <c r="I978" s="2">
        <v>526845.125</v>
      </c>
      <c r="J978" s="2">
        <v>4.9232912063598633</v>
      </c>
      <c r="K978" s="2">
        <v>1664732.71</v>
      </c>
      <c r="L978" s="2">
        <v>68554.359375</v>
      </c>
      <c r="M978" s="2">
        <v>4.2949061393737793</v>
      </c>
      <c r="N978" s="2">
        <v>358997</v>
      </c>
      <c r="O978" s="2">
        <v>0</v>
      </c>
      <c r="P978" s="2">
        <v>0</v>
      </c>
      <c r="T978" s="2">
        <v>13251651</v>
      </c>
      <c r="U978" s="2">
        <v>595400</v>
      </c>
      <c r="V978" s="2">
        <v>4.7043948173522949</v>
      </c>
      <c r="X978" s="2">
        <v>73.831512451171875</v>
      </c>
      <c r="Z978" s="2">
        <v>38.661079406738281</v>
      </c>
      <c r="AA978" s="2">
        <v>34276465</v>
      </c>
      <c r="AB978" s="2">
        <v>17948502</v>
      </c>
    </row>
    <row r="979" spans="1:28" x14ac:dyDescent="0.25">
      <c r="A979" s="2">
        <v>163006</v>
      </c>
      <c r="B979" s="2">
        <v>105253903</v>
      </c>
      <c r="C979" s="2" t="s">
        <v>1476</v>
      </c>
      <c r="D979" s="2">
        <v>2024</v>
      </c>
      <c r="E979" s="2" t="s">
        <v>662</v>
      </c>
      <c r="F979" s="2">
        <v>163</v>
      </c>
      <c r="G979" s="2">
        <v>6</v>
      </c>
      <c r="H979" s="2">
        <v>11745539</v>
      </c>
      <c r="I979" s="2">
        <v>517617.875</v>
      </c>
      <c r="J979" s="2">
        <v>4.6100950241088867</v>
      </c>
      <c r="K979" s="2">
        <v>1728468</v>
      </c>
      <c r="L979" s="2">
        <v>63735.2890625</v>
      </c>
      <c r="M979" s="2">
        <v>3.8285598754882813</v>
      </c>
      <c r="N979" s="2">
        <v>358997</v>
      </c>
      <c r="O979" s="2">
        <v>0</v>
      </c>
      <c r="P979" s="2">
        <v>0</v>
      </c>
      <c r="T979" s="2">
        <v>13833004</v>
      </c>
      <c r="U979" s="2">
        <v>581353</v>
      </c>
      <c r="V979" s="2">
        <v>4.3870229721069336</v>
      </c>
      <c r="X979" s="2">
        <v>73.888763427734375</v>
      </c>
      <c r="Z979" s="2">
        <v>38.739383697509766</v>
      </c>
      <c r="AA979" s="2">
        <v>35707856</v>
      </c>
      <c r="AB979" s="2">
        <v>18721391</v>
      </c>
    </row>
    <row r="980" spans="1:28" x14ac:dyDescent="0.25">
      <c r="A980" s="2">
        <v>164001</v>
      </c>
      <c r="B980" s="2">
        <v>112013753</v>
      </c>
      <c r="C980" s="2" t="s">
        <v>1477</v>
      </c>
      <c r="D980" s="2">
        <v>2019</v>
      </c>
      <c r="E980" s="2" t="s">
        <v>662</v>
      </c>
      <c r="F980" s="2">
        <v>164</v>
      </c>
      <c r="G980" s="2">
        <v>1</v>
      </c>
      <c r="H980" s="2">
        <v>7968509</v>
      </c>
      <c r="K980" s="2">
        <v>1791896.88</v>
      </c>
      <c r="N980" s="2">
        <v>298479</v>
      </c>
      <c r="Q980" s="2">
        <v>140366.32999999999</v>
      </c>
      <c r="T980" s="2">
        <v>10199251</v>
      </c>
      <c r="W980" s="2">
        <v>18311427.739999998</v>
      </c>
      <c r="X980" s="2">
        <v>55.698829650878906</v>
      </c>
      <c r="Y980" s="2">
        <v>62924603.279999994</v>
      </c>
      <c r="Z980" s="2">
        <v>16.208684921264648</v>
      </c>
    </row>
    <row r="981" spans="1:28" x14ac:dyDescent="0.25">
      <c r="A981" s="2">
        <v>164002</v>
      </c>
      <c r="B981" s="2">
        <v>112013753</v>
      </c>
      <c r="C981" s="2" t="s">
        <v>1477</v>
      </c>
      <c r="D981" s="2">
        <v>2020</v>
      </c>
      <c r="E981" s="2" t="s">
        <v>662</v>
      </c>
      <c r="F981" s="2">
        <v>164</v>
      </c>
      <c r="G981" s="2">
        <v>2</v>
      </c>
      <c r="H981" s="2">
        <v>8213313.5</v>
      </c>
      <c r="I981" s="2">
        <v>244804.5</v>
      </c>
      <c r="J981" s="2">
        <v>3.0721492767333984</v>
      </c>
      <c r="K981" s="2">
        <v>1838944.95</v>
      </c>
      <c r="L981" s="2">
        <v>47048.0703125</v>
      </c>
      <c r="M981" s="2">
        <v>2.6256015300750732</v>
      </c>
      <c r="N981" s="2">
        <v>298479</v>
      </c>
      <c r="O981" s="2">
        <v>0</v>
      </c>
      <c r="P981" s="2">
        <v>0</v>
      </c>
      <c r="Q981" s="2">
        <v>204738.06</v>
      </c>
      <c r="R981" s="2">
        <v>64371.73046875</v>
      </c>
      <c r="S981" s="2">
        <v>45.859809875488281</v>
      </c>
      <c r="T981" s="2">
        <v>10555475</v>
      </c>
      <c r="U981" s="2">
        <v>356224</v>
      </c>
      <c r="V981" s="2">
        <v>3.4926486015319824</v>
      </c>
      <c r="W981" s="2">
        <v>19061752.169999998</v>
      </c>
      <c r="X981" s="2">
        <v>55.375156402587891</v>
      </c>
      <c r="Y981" s="2">
        <v>63679175.920000002</v>
      </c>
      <c r="Z981" s="2">
        <v>16.576023101806641</v>
      </c>
    </row>
    <row r="982" spans="1:28" x14ac:dyDescent="0.25">
      <c r="A982" s="2">
        <v>164003</v>
      </c>
      <c r="B982" s="2">
        <v>112013753</v>
      </c>
      <c r="C982" s="2" t="s">
        <v>1477</v>
      </c>
      <c r="D982" s="2">
        <v>2021</v>
      </c>
      <c r="E982" s="2" t="s">
        <v>662</v>
      </c>
      <c r="F982" s="2">
        <v>164</v>
      </c>
      <c r="G982" s="2">
        <v>3</v>
      </c>
      <c r="H982" s="2">
        <v>8213303.5</v>
      </c>
      <c r="I982" s="2">
        <v>-10</v>
      </c>
      <c r="J982" s="2">
        <v>-1.217535391333513E-4</v>
      </c>
      <c r="K982" s="2">
        <v>1988903.33</v>
      </c>
      <c r="L982" s="2">
        <v>149958.375</v>
      </c>
      <c r="M982" s="2">
        <v>8.1545877456665039</v>
      </c>
      <c r="N982" s="2">
        <v>298479</v>
      </c>
      <c r="O982" s="2">
        <v>0</v>
      </c>
      <c r="P982" s="2">
        <v>0</v>
      </c>
      <c r="Q982" s="2">
        <v>330703</v>
      </c>
      <c r="R982" s="2">
        <v>125964.9375</v>
      </c>
      <c r="S982" s="2">
        <v>61.524925231933594</v>
      </c>
      <c r="T982" s="2">
        <v>10831389</v>
      </c>
      <c r="U982" s="2">
        <v>275914</v>
      </c>
      <c r="V982" s="2">
        <v>2.6139421463012695</v>
      </c>
      <c r="W982" s="2">
        <v>19314678.229999997</v>
      </c>
      <c r="X982" s="2">
        <v>56.078536987304688</v>
      </c>
      <c r="Y982" s="2">
        <v>65050652.969999999</v>
      </c>
      <c r="Z982" s="2">
        <v>16.650699615478516</v>
      </c>
    </row>
    <row r="983" spans="1:28" x14ac:dyDescent="0.25">
      <c r="A983" s="2">
        <v>164004</v>
      </c>
      <c r="B983" s="2">
        <v>112013753</v>
      </c>
      <c r="C983" s="2" t="s">
        <v>1477</v>
      </c>
      <c r="D983" s="2">
        <v>2022</v>
      </c>
      <c r="E983" s="2" t="s">
        <v>662</v>
      </c>
      <c r="F983" s="2">
        <v>164</v>
      </c>
      <c r="G983" s="2">
        <v>4</v>
      </c>
      <c r="H983" s="2">
        <v>8526327</v>
      </c>
      <c r="I983" s="2">
        <v>313023.5</v>
      </c>
      <c r="J983" s="2">
        <v>3.8111765384674072</v>
      </c>
      <c r="K983" s="2">
        <v>2078759.97</v>
      </c>
      <c r="L983" s="2">
        <v>89856.640625</v>
      </c>
      <c r="M983" s="2">
        <v>4.5178990364074707</v>
      </c>
      <c r="N983" s="2">
        <v>298479</v>
      </c>
      <c r="O983" s="2">
        <v>0</v>
      </c>
      <c r="P983" s="2">
        <v>0</v>
      </c>
      <c r="Q983" s="2">
        <v>241855</v>
      </c>
      <c r="R983" s="2">
        <v>-88848</v>
      </c>
      <c r="S983" s="2">
        <v>-26.866403579711914</v>
      </c>
      <c r="T983" s="2">
        <v>11145421</v>
      </c>
      <c r="U983" s="2">
        <v>314032</v>
      </c>
      <c r="V983" s="2">
        <v>2.8992772102355957</v>
      </c>
      <c r="W983" s="2">
        <v>18850889.720000003</v>
      </c>
      <c r="X983" s="2">
        <v>59.124111175537109</v>
      </c>
      <c r="Y983" s="2">
        <v>68509420.609999999</v>
      </c>
      <c r="Z983" s="2">
        <v>16.268449783325195</v>
      </c>
    </row>
    <row r="984" spans="1:28" x14ac:dyDescent="0.25">
      <c r="A984" s="2">
        <v>164005</v>
      </c>
      <c r="B984" s="2">
        <v>112013753</v>
      </c>
      <c r="C984" s="2" t="s">
        <v>1477</v>
      </c>
      <c r="D984" s="2">
        <v>2023</v>
      </c>
      <c r="E984" s="2" t="s">
        <v>662</v>
      </c>
      <c r="F984" s="2">
        <v>164</v>
      </c>
      <c r="G984" s="2">
        <v>5</v>
      </c>
      <c r="H984" s="2">
        <v>9137235.6999999993</v>
      </c>
      <c r="I984" s="2">
        <v>610908.6875</v>
      </c>
      <c r="J984" s="2">
        <v>7.1649689674377441</v>
      </c>
      <c r="K984" s="2">
        <v>2031999.45</v>
      </c>
      <c r="L984" s="2">
        <v>-46760.51953125</v>
      </c>
      <c r="M984" s="2">
        <v>-2.2494430541992188</v>
      </c>
      <c r="N984" s="2">
        <v>298479</v>
      </c>
      <c r="O984" s="2">
        <v>0</v>
      </c>
      <c r="P984" s="2">
        <v>0</v>
      </c>
      <c r="Q984" s="2">
        <v>267911</v>
      </c>
      <c r="R984" s="2">
        <v>26056</v>
      </c>
      <c r="S984" s="2">
        <v>10.773397445678711</v>
      </c>
      <c r="T984" s="2">
        <v>11735625</v>
      </c>
      <c r="U984" s="2">
        <v>590204</v>
      </c>
      <c r="V984" s="2">
        <v>5.2954840660095215</v>
      </c>
      <c r="X984" s="2">
        <v>58.875602722167969</v>
      </c>
      <c r="Z984" s="2">
        <v>17.363851547241211</v>
      </c>
      <c r="AA984" s="2">
        <v>67586530</v>
      </c>
      <c r="AB984" s="2">
        <v>19932917</v>
      </c>
    </row>
    <row r="985" spans="1:28" x14ac:dyDescent="0.25">
      <c r="A985" s="2">
        <v>164006</v>
      </c>
      <c r="B985" s="2">
        <v>112013753</v>
      </c>
      <c r="C985" s="2" t="s">
        <v>1477</v>
      </c>
      <c r="D985" s="2">
        <v>2024</v>
      </c>
      <c r="E985" s="2" t="s">
        <v>662</v>
      </c>
      <c r="F985" s="2">
        <v>164</v>
      </c>
      <c r="G985" s="2">
        <v>6</v>
      </c>
      <c r="H985" s="2">
        <v>9859712</v>
      </c>
      <c r="I985" s="2">
        <v>722476.3125</v>
      </c>
      <c r="J985" s="2">
        <v>7.9069461822509766</v>
      </c>
      <c r="K985" s="2">
        <v>2103825</v>
      </c>
      <c r="L985" s="2">
        <v>71825.546875</v>
      </c>
      <c r="M985" s="2">
        <v>3.5347228050231934</v>
      </c>
      <c r="N985" s="2">
        <v>298479</v>
      </c>
      <c r="O985" s="2">
        <v>0</v>
      </c>
      <c r="P985" s="2">
        <v>0</v>
      </c>
      <c r="Q985" s="2">
        <v>317863</v>
      </c>
      <c r="R985" s="2">
        <v>49952</v>
      </c>
      <c r="S985" s="2">
        <v>18.644998550415039</v>
      </c>
      <c r="T985" s="2">
        <v>12579879</v>
      </c>
      <c r="U985" s="2">
        <v>844254</v>
      </c>
      <c r="V985" s="2">
        <v>7.193941593170166</v>
      </c>
      <c r="X985" s="2">
        <v>59.450767517089844</v>
      </c>
      <c r="Z985" s="2">
        <v>18.064529418945313</v>
      </c>
      <c r="AA985" s="2">
        <v>69638565</v>
      </c>
      <c r="AB985" s="2">
        <v>21160162</v>
      </c>
    </row>
    <row r="986" spans="1:28" x14ac:dyDescent="0.25">
      <c r="A986" s="2">
        <v>165001</v>
      </c>
      <c r="B986" s="2">
        <v>105254053</v>
      </c>
      <c r="C986" s="2" t="s">
        <v>1478</v>
      </c>
      <c r="D986" s="2">
        <v>2019</v>
      </c>
      <c r="E986" s="2" t="s">
        <v>662</v>
      </c>
      <c r="F986" s="2">
        <v>165</v>
      </c>
      <c r="G986" s="2">
        <v>1</v>
      </c>
      <c r="H986" s="2">
        <v>8915700</v>
      </c>
      <c r="K986" s="2">
        <v>1186442.6499999999</v>
      </c>
      <c r="N986" s="2">
        <v>371348</v>
      </c>
      <c r="T986" s="2">
        <v>10473491</v>
      </c>
      <c r="W986" s="2">
        <v>15930013.389999997</v>
      </c>
      <c r="X986" s="2">
        <v>65.746910095214844</v>
      </c>
      <c r="Y986" s="2">
        <v>27390641.679999996</v>
      </c>
      <c r="Z986" s="2">
        <v>38.237480163574219</v>
      </c>
    </row>
    <row r="987" spans="1:28" x14ac:dyDescent="0.25">
      <c r="A987" s="2">
        <v>165002</v>
      </c>
      <c r="B987" s="2">
        <v>105254053</v>
      </c>
      <c r="C987" s="2" t="s">
        <v>1478</v>
      </c>
      <c r="D987" s="2">
        <v>2020</v>
      </c>
      <c r="E987" s="2" t="s">
        <v>662</v>
      </c>
      <c r="F987" s="2">
        <v>165</v>
      </c>
      <c r="G987" s="2">
        <v>2</v>
      </c>
      <c r="H987" s="2">
        <v>9094495</v>
      </c>
      <c r="I987" s="2">
        <v>178795</v>
      </c>
      <c r="J987" s="2">
        <v>2.0053949356079102</v>
      </c>
      <c r="K987" s="2">
        <v>1243639.6399999999</v>
      </c>
      <c r="L987" s="2">
        <v>57196.98828125</v>
      </c>
      <c r="M987" s="2">
        <v>4.8208813667297363</v>
      </c>
      <c r="N987" s="2">
        <v>371348</v>
      </c>
      <c r="O987" s="2">
        <v>0</v>
      </c>
      <c r="P987" s="2">
        <v>0</v>
      </c>
      <c r="T987" s="2">
        <v>10709483</v>
      </c>
      <c r="U987" s="2">
        <v>235992</v>
      </c>
      <c r="V987" s="2">
        <v>2.2532315254211426</v>
      </c>
      <c r="W987" s="2">
        <v>16158954.48</v>
      </c>
      <c r="X987" s="2">
        <v>66.275840759277344</v>
      </c>
      <c r="Y987" s="2">
        <v>27939496.48</v>
      </c>
      <c r="Z987" s="2">
        <v>38.330982208251953</v>
      </c>
    </row>
    <row r="988" spans="1:28" x14ac:dyDescent="0.25">
      <c r="A988" s="2">
        <v>165003</v>
      </c>
      <c r="B988" s="2">
        <v>105254053</v>
      </c>
      <c r="C988" s="2" t="s">
        <v>1478</v>
      </c>
      <c r="D988" s="2">
        <v>2021</v>
      </c>
      <c r="E988" s="2" t="s">
        <v>662</v>
      </c>
      <c r="F988" s="2">
        <v>165</v>
      </c>
      <c r="G988" s="2">
        <v>3</v>
      </c>
      <c r="H988" s="2">
        <v>9103047</v>
      </c>
      <c r="I988" s="2">
        <v>8552</v>
      </c>
      <c r="J988" s="2">
        <v>9.4034910202026367E-2</v>
      </c>
      <c r="K988" s="2">
        <v>1243972.8899999999</v>
      </c>
      <c r="L988" s="2">
        <v>333.25</v>
      </c>
      <c r="M988" s="2">
        <v>2.6796348392963409E-2</v>
      </c>
      <c r="N988" s="2">
        <v>371348</v>
      </c>
      <c r="O988" s="2">
        <v>0</v>
      </c>
      <c r="P988" s="2">
        <v>0</v>
      </c>
      <c r="T988" s="2">
        <v>10718368</v>
      </c>
      <c r="U988" s="2">
        <v>8885</v>
      </c>
      <c r="V988" s="2">
        <v>8.2963854074478149E-2</v>
      </c>
      <c r="W988" s="2">
        <v>16312400.139999999</v>
      </c>
      <c r="X988" s="2">
        <v>65.706871032714844</v>
      </c>
      <c r="Y988" s="2">
        <v>34059157.910000004</v>
      </c>
      <c r="Z988" s="2">
        <v>31.469856262207031</v>
      </c>
    </row>
    <row r="989" spans="1:28" x14ac:dyDescent="0.25">
      <c r="A989" s="2">
        <v>165004</v>
      </c>
      <c r="B989" s="2">
        <v>105254053</v>
      </c>
      <c r="C989" s="2" t="s">
        <v>1478</v>
      </c>
      <c r="D989" s="2">
        <v>2022</v>
      </c>
      <c r="E989" s="2" t="s">
        <v>662</v>
      </c>
      <c r="F989" s="2">
        <v>165</v>
      </c>
      <c r="G989" s="2">
        <v>4</v>
      </c>
      <c r="H989" s="2">
        <v>9429171</v>
      </c>
      <c r="I989" s="2">
        <v>326124</v>
      </c>
      <c r="J989" s="2">
        <v>3.58258056640625</v>
      </c>
      <c r="K989" s="2">
        <v>1305184.53</v>
      </c>
      <c r="L989" s="2">
        <v>61211.640625</v>
      </c>
      <c r="M989" s="2">
        <v>4.9206571578979492</v>
      </c>
      <c r="N989" s="2">
        <v>371348</v>
      </c>
      <c r="O989" s="2">
        <v>0</v>
      </c>
      <c r="P989" s="2">
        <v>0</v>
      </c>
      <c r="T989" s="2">
        <v>11105704</v>
      </c>
      <c r="U989" s="2">
        <v>387336</v>
      </c>
      <c r="V989" s="2">
        <v>3.6137590408325195</v>
      </c>
      <c r="W989" s="2">
        <v>16776090.119999999</v>
      </c>
      <c r="X989" s="2">
        <v>66.199600219726563</v>
      </c>
      <c r="Y989" s="2">
        <v>47208842.109999999</v>
      </c>
      <c r="Z989" s="2">
        <v>23.524627685546875</v>
      </c>
    </row>
    <row r="990" spans="1:28" x14ac:dyDescent="0.25">
      <c r="A990" s="2">
        <v>165005</v>
      </c>
      <c r="B990" s="2">
        <v>105254053</v>
      </c>
      <c r="C990" s="2" t="s">
        <v>1478</v>
      </c>
      <c r="D990" s="2">
        <v>2023</v>
      </c>
      <c r="E990" s="2" t="s">
        <v>662</v>
      </c>
      <c r="F990" s="2">
        <v>165</v>
      </c>
      <c r="G990" s="2">
        <v>5</v>
      </c>
      <c r="H990" s="2">
        <v>9863212.0700000003</v>
      </c>
      <c r="I990" s="2">
        <v>434041.0625</v>
      </c>
      <c r="J990" s="2">
        <v>4.6031732559204102</v>
      </c>
      <c r="K990" s="2">
        <v>1446907.32</v>
      </c>
      <c r="L990" s="2">
        <v>141722.796875</v>
      </c>
      <c r="M990" s="2">
        <v>10.858448028564453</v>
      </c>
      <c r="N990" s="2">
        <v>371348</v>
      </c>
      <c r="O990" s="2">
        <v>0</v>
      </c>
      <c r="P990" s="2">
        <v>0</v>
      </c>
      <c r="T990" s="2">
        <v>11681467</v>
      </c>
      <c r="U990" s="2">
        <v>575763</v>
      </c>
      <c r="V990" s="2">
        <v>5.1843900680541992</v>
      </c>
      <c r="X990" s="2">
        <v>70.570426940917969</v>
      </c>
      <c r="Z990" s="2">
        <v>37.185203552246094</v>
      </c>
      <c r="AA990" s="2">
        <v>31414287</v>
      </c>
      <c r="AB990" s="2">
        <v>16552921</v>
      </c>
    </row>
    <row r="991" spans="1:28" x14ac:dyDescent="0.25">
      <c r="A991" s="2">
        <v>165006</v>
      </c>
      <c r="B991" s="2">
        <v>105254053</v>
      </c>
      <c r="C991" s="2" t="s">
        <v>1478</v>
      </c>
      <c r="D991" s="2">
        <v>2024</v>
      </c>
      <c r="E991" s="2" t="s">
        <v>662</v>
      </c>
      <c r="F991" s="2">
        <v>165</v>
      </c>
      <c r="G991" s="2">
        <v>6</v>
      </c>
      <c r="H991" s="2">
        <v>10252070</v>
      </c>
      <c r="I991" s="2">
        <v>388857.9375</v>
      </c>
      <c r="J991" s="2">
        <v>3.9425079822540283</v>
      </c>
      <c r="K991" s="2">
        <v>1497278</v>
      </c>
      <c r="L991" s="2">
        <v>50370.6796875</v>
      </c>
      <c r="M991" s="2">
        <v>3.4812650680541992</v>
      </c>
      <c r="N991" s="2">
        <v>371348</v>
      </c>
      <c r="O991" s="2">
        <v>0</v>
      </c>
      <c r="P991" s="2">
        <v>0</v>
      </c>
      <c r="T991" s="2">
        <v>12120696</v>
      </c>
      <c r="U991" s="2">
        <v>439229</v>
      </c>
      <c r="V991" s="2">
        <v>3.7600500583648682</v>
      </c>
      <c r="X991" s="2">
        <v>69.192253112792969</v>
      </c>
      <c r="Z991" s="2">
        <v>39.57037353515625</v>
      </c>
      <c r="AA991" s="2">
        <v>30630733</v>
      </c>
      <c r="AB991" s="2">
        <v>17517418</v>
      </c>
    </row>
    <row r="992" spans="1:28" x14ac:dyDescent="0.25">
      <c r="A992" s="2">
        <v>166001</v>
      </c>
      <c r="B992" s="2">
        <v>110173003</v>
      </c>
      <c r="C992" s="2" t="s">
        <v>1479</v>
      </c>
      <c r="D992" s="2">
        <v>2019</v>
      </c>
      <c r="E992" s="2" t="s">
        <v>662</v>
      </c>
      <c r="F992" s="2">
        <v>166</v>
      </c>
      <c r="G992" s="2">
        <v>1</v>
      </c>
      <c r="H992" s="2">
        <v>5687350</v>
      </c>
      <c r="K992" s="2">
        <v>591508.06999999995</v>
      </c>
      <c r="N992" s="2">
        <v>175503</v>
      </c>
      <c r="T992" s="2">
        <v>6454361</v>
      </c>
      <c r="W992" s="2">
        <v>8904171.6300000008</v>
      </c>
      <c r="X992" s="2">
        <v>72.486930847167969</v>
      </c>
      <c r="Y992" s="2">
        <v>13072523.570000002</v>
      </c>
      <c r="Z992" s="2">
        <v>49.373489379882813</v>
      </c>
    </row>
    <row r="993" spans="1:28" x14ac:dyDescent="0.25">
      <c r="A993" s="2">
        <v>166002</v>
      </c>
      <c r="B993" s="2">
        <v>110173003</v>
      </c>
      <c r="C993" s="2" t="s">
        <v>1479</v>
      </c>
      <c r="D993" s="2">
        <v>2020</v>
      </c>
      <c r="E993" s="2" t="s">
        <v>662</v>
      </c>
      <c r="F993" s="2">
        <v>166</v>
      </c>
      <c r="G993" s="2">
        <v>2</v>
      </c>
      <c r="H993" s="2">
        <v>5771438.5</v>
      </c>
      <c r="I993" s="2">
        <v>84088.5</v>
      </c>
      <c r="J993" s="2">
        <v>1.4785181283950806</v>
      </c>
      <c r="K993" s="2">
        <v>615360.22</v>
      </c>
      <c r="L993" s="2">
        <v>23852.150390625</v>
      </c>
      <c r="M993" s="2">
        <v>4.0324301719665527</v>
      </c>
      <c r="N993" s="2">
        <v>175503</v>
      </c>
      <c r="O993" s="2">
        <v>0</v>
      </c>
      <c r="P993" s="2">
        <v>0</v>
      </c>
      <c r="T993" s="2">
        <v>6562301.5</v>
      </c>
      <c r="U993" s="2">
        <v>107940.5</v>
      </c>
      <c r="V993" s="2">
        <v>1.6723654270172119</v>
      </c>
      <c r="W993" s="2">
        <v>9083276.3499999996</v>
      </c>
      <c r="X993" s="2">
        <v>72.2459716796875</v>
      </c>
      <c r="Y993" s="2">
        <v>13251300.869999999</v>
      </c>
      <c r="Z993" s="2">
        <v>49.521942138671875</v>
      </c>
    </row>
    <row r="994" spans="1:28" x14ac:dyDescent="0.25">
      <c r="A994" s="2">
        <v>166003</v>
      </c>
      <c r="B994" s="2">
        <v>110173003</v>
      </c>
      <c r="C994" s="2" t="s">
        <v>1479</v>
      </c>
      <c r="D994" s="2">
        <v>2021</v>
      </c>
      <c r="E994" s="2" t="s">
        <v>662</v>
      </c>
      <c r="F994" s="2">
        <v>166</v>
      </c>
      <c r="G994" s="2">
        <v>3</v>
      </c>
      <c r="H994" s="2">
        <v>5771434</v>
      </c>
      <c r="I994" s="2">
        <v>-4.5</v>
      </c>
      <c r="J994" s="2">
        <v>-7.7970165875740349E-5</v>
      </c>
      <c r="K994" s="2">
        <v>615324.75</v>
      </c>
      <c r="L994" s="2">
        <v>-35.470001220703125</v>
      </c>
      <c r="M994" s="2">
        <v>-5.7641034945845604E-3</v>
      </c>
      <c r="N994" s="2">
        <v>175503</v>
      </c>
      <c r="O994" s="2">
        <v>0</v>
      </c>
      <c r="P994" s="2">
        <v>0</v>
      </c>
      <c r="T994" s="2">
        <v>6562262</v>
      </c>
      <c r="U994" s="2">
        <v>-39.5</v>
      </c>
      <c r="V994" s="2">
        <v>-6.0192297678440809E-4</v>
      </c>
      <c r="W994" s="2">
        <v>9384493.129999999</v>
      </c>
      <c r="X994" s="2">
        <v>69.926651000976563</v>
      </c>
      <c r="Y994" s="2">
        <v>13926833.119999999</v>
      </c>
      <c r="Z994" s="2">
        <v>47.119556427001953</v>
      </c>
    </row>
    <row r="995" spans="1:28" x14ac:dyDescent="0.25">
      <c r="A995" s="2">
        <v>166004</v>
      </c>
      <c r="B995" s="2">
        <v>110173003</v>
      </c>
      <c r="C995" s="2" t="s">
        <v>1479</v>
      </c>
      <c r="D995" s="2">
        <v>2022</v>
      </c>
      <c r="E995" s="2" t="s">
        <v>662</v>
      </c>
      <c r="F995" s="2">
        <v>166</v>
      </c>
      <c r="G995" s="2">
        <v>4</v>
      </c>
      <c r="H995" s="2">
        <v>6021951</v>
      </c>
      <c r="I995" s="2">
        <v>250517</v>
      </c>
      <c r="J995" s="2">
        <v>4.34063720703125</v>
      </c>
      <c r="K995" s="2">
        <v>648535.62</v>
      </c>
      <c r="L995" s="2">
        <v>33210.87109375</v>
      </c>
      <c r="M995" s="2">
        <v>5.3972916603088379</v>
      </c>
      <c r="N995" s="2">
        <v>175503</v>
      </c>
      <c r="O995" s="2">
        <v>0</v>
      </c>
      <c r="P995" s="2">
        <v>0</v>
      </c>
      <c r="T995" s="2">
        <v>6845989.5</v>
      </c>
      <c r="U995" s="2">
        <v>283727.5</v>
      </c>
      <c r="V995" s="2">
        <v>4.3236236572265625</v>
      </c>
      <c r="W995" s="2">
        <v>9429947.629999999</v>
      </c>
      <c r="X995" s="2">
        <v>72.598381042480469</v>
      </c>
      <c r="Y995" s="2">
        <v>13909787.399999999</v>
      </c>
      <c r="Z995" s="2">
        <v>49.217067718505859</v>
      </c>
    </row>
    <row r="996" spans="1:28" x14ac:dyDescent="0.25">
      <c r="A996" s="2">
        <v>166005</v>
      </c>
      <c r="B996" s="2">
        <v>110173003</v>
      </c>
      <c r="C996" s="2" t="s">
        <v>1479</v>
      </c>
      <c r="D996" s="2">
        <v>2023</v>
      </c>
      <c r="E996" s="2" t="s">
        <v>662</v>
      </c>
      <c r="F996" s="2">
        <v>166</v>
      </c>
      <c r="G996" s="2">
        <v>5</v>
      </c>
      <c r="H996" s="2">
        <v>6251169.0099999998</v>
      </c>
      <c r="I996" s="2">
        <v>229218.015625</v>
      </c>
      <c r="J996" s="2">
        <v>3.8063745498657227</v>
      </c>
      <c r="K996" s="2">
        <v>727105.78</v>
      </c>
      <c r="L996" s="2">
        <v>78570.15625</v>
      </c>
      <c r="M996" s="2">
        <v>12.115010261535645</v>
      </c>
      <c r="N996" s="2">
        <v>175503</v>
      </c>
      <c r="O996" s="2">
        <v>0</v>
      </c>
      <c r="P996" s="2">
        <v>0</v>
      </c>
      <c r="T996" s="2">
        <v>7153778</v>
      </c>
      <c r="U996" s="2">
        <v>307788.5</v>
      </c>
      <c r="V996" s="2">
        <v>4.4958949089050293</v>
      </c>
      <c r="X996" s="2">
        <v>72.716285705566406</v>
      </c>
      <c r="Z996" s="2">
        <v>48.384384155273438</v>
      </c>
      <c r="AA996" s="2">
        <v>14785303</v>
      </c>
      <c r="AB996" s="2">
        <v>9837931</v>
      </c>
    </row>
    <row r="997" spans="1:28" x14ac:dyDescent="0.25">
      <c r="A997" s="2">
        <v>166006</v>
      </c>
      <c r="B997" s="2">
        <v>110173003</v>
      </c>
      <c r="C997" s="2" t="s">
        <v>1479</v>
      </c>
      <c r="D997" s="2">
        <v>2024</v>
      </c>
      <c r="E997" s="2" t="s">
        <v>662</v>
      </c>
      <c r="F997" s="2">
        <v>166</v>
      </c>
      <c r="G997" s="2">
        <v>6</v>
      </c>
      <c r="H997" s="2">
        <v>6582369</v>
      </c>
      <c r="I997" s="2">
        <v>331200</v>
      </c>
      <c r="J997" s="2">
        <v>5.2982087135314941</v>
      </c>
      <c r="K997" s="2">
        <v>781168</v>
      </c>
      <c r="L997" s="2">
        <v>54062.21875</v>
      </c>
      <c r="M997" s="2">
        <v>7.4352622032165527</v>
      </c>
      <c r="N997" s="2">
        <v>175503</v>
      </c>
      <c r="O997" s="2">
        <v>0</v>
      </c>
      <c r="P997" s="2">
        <v>0</v>
      </c>
      <c r="T997" s="2">
        <v>7539040</v>
      </c>
      <c r="U997" s="2">
        <v>385262</v>
      </c>
      <c r="V997" s="2">
        <v>5.3854341506958008</v>
      </c>
      <c r="X997" s="2">
        <v>73.412452697753906</v>
      </c>
      <c r="Z997" s="2">
        <v>49.384849548339844</v>
      </c>
      <c r="AA997" s="2">
        <v>15265896</v>
      </c>
      <c r="AB997" s="2">
        <v>10269429</v>
      </c>
    </row>
    <row r="998" spans="1:28" x14ac:dyDescent="0.25">
      <c r="A998" s="2">
        <v>167001</v>
      </c>
      <c r="B998" s="2">
        <v>114063003</v>
      </c>
      <c r="C998" s="2" t="s">
        <v>1480</v>
      </c>
      <c r="D998" s="2">
        <v>2019</v>
      </c>
      <c r="E998" s="2" t="s">
        <v>662</v>
      </c>
      <c r="F998" s="2">
        <v>167</v>
      </c>
      <c r="G998" s="2">
        <v>1</v>
      </c>
      <c r="H998" s="2">
        <v>6380681</v>
      </c>
      <c r="K998" s="2">
        <v>2163756.12</v>
      </c>
      <c r="N998" s="2">
        <v>436905</v>
      </c>
      <c r="T998" s="2">
        <v>8981342</v>
      </c>
      <c r="W998" s="2">
        <v>18520568.770000003</v>
      </c>
      <c r="X998" s="2">
        <v>48.493877410888672</v>
      </c>
      <c r="Y998" s="2">
        <v>71066044.350000009</v>
      </c>
      <c r="Z998" s="2">
        <v>12.638021469116211</v>
      </c>
    </row>
    <row r="999" spans="1:28" x14ac:dyDescent="0.25">
      <c r="A999" s="2">
        <v>167002</v>
      </c>
      <c r="B999" s="2">
        <v>114063003</v>
      </c>
      <c r="C999" s="2" t="s">
        <v>1480</v>
      </c>
      <c r="D999" s="2">
        <v>2020</v>
      </c>
      <c r="E999" s="2" t="s">
        <v>662</v>
      </c>
      <c r="F999" s="2">
        <v>167</v>
      </c>
      <c r="G999" s="2">
        <v>2</v>
      </c>
      <c r="H999" s="2">
        <v>6606639.5</v>
      </c>
      <c r="I999" s="2">
        <v>225958.5</v>
      </c>
      <c r="J999" s="2">
        <v>3.5412912368774414</v>
      </c>
      <c r="K999" s="2">
        <v>2436663.41</v>
      </c>
      <c r="L999" s="2">
        <v>272907.28125</v>
      </c>
      <c r="M999" s="2">
        <v>12.612664222717285</v>
      </c>
      <c r="N999" s="2">
        <v>436905</v>
      </c>
      <c r="O999" s="2">
        <v>0</v>
      </c>
      <c r="P999" s="2">
        <v>0</v>
      </c>
      <c r="T999" s="2">
        <v>9480208</v>
      </c>
      <c r="U999" s="2">
        <v>498866</v>
      </c>
      <c r="V999" s="2">
        <v>5.5544705390930176</v>
      </c>
      <c r="W999" s="2">
        <v>19265347.09</v>
      </c>
      <c r="X999" s="2">
        <v>49.208602905273438</v>
      </c>
      <c r="Y999" s="2">
        <v>71946619.390000001</v>
      </c>
      <c r="Z999" s="2">
        <v>13.176724433898926</v>
      </c>
    </row>
    <row r="1000" spans="1:28" x14ac:dyDescent="0.25">
      <c r="A1000" s="2">
        <v>167003</v>
      </c>
      <c r="B1000" s="2">
        <v>114063003</v>
      </c>
      <c r="C1000" s="2" t="s">
        <v>1480</v>
      </c>
      <c r="D1000" s="2">
        <v>2021</v>
      </c>
      <c r="E1000" s="2" t="s">
        <v>662</v>
      </c>
      <c r="F1000" s="2">
        <v>167</v>
      </c>
      <c r="G1000" s="2">
        <v>3</v>
      </c>
      <c r="H1000" s="2">
        <v>6606628.5</v>
      </c>
      <c r="I1000" s="2">
        <v>-11</v>
      </c>
      <c r="J1000" s="2">
        <v>-1.6649917233735323E-4</v>
      </c>
      <c r="K1000" s="2">
        <v>2450829.64</v>
      </c>
      <c r="L1000" s="2">
        <v>14166.23046875</v>
      </c>
      <c r="M1000" s="2">
        <v>0.58137822151184082</v>
      </c>
      <c r="N1000" s="2">
        <v>436905</v>
      </c>
      <c r="O1000" s="2">
        <v>0</v>
      </c>
      <c r="P1000" s="2">
        <v>0</v>
      </c>
      <c r="T1000" s="2">
        <v>9494363</v>
      </c>
      <c r="U1000" s="2">
        <v>14155</v>
      </c>
      <c r="V1000" s="2">
        <v>0.14931106567382813</v>
      </c>
      <c r="W1000" s="2">
        <v>19081133.440000001</v>
      </c>
      <c r="X1000" s="2">
        <v>49.757858276367188</v>
      </c>
      <c r="Y1000" s="2">
        <v>72602929.159999996</v>
      </c>
      <c r="Z1000" s="2">
        <v>13.077107429504395</v>
      </c>
    </row>
    <row r="1001" spans="1:28" x14ac:dyDescent="0.25">
      <c r="A1001" s="2">
        <v>167004</v>
      </c>
      <c r="B1001" s="2">
        <v>114063003</v>
      </c>
      <c r="C1001" s="2" t="s">
        <v>1480</v>
      </c>
      <c r="D1001" s="2">
        <v>2022</v>
      </c>
      <c r="E1001" s="2" t="s">
        <v>662</v>
      </c>
      <c r="F1001" s="2">
        <v>167</v>
      </c>
      <c r="G1001" s="2">
        <v>4</v>
      </c>
      <c r="H1001" s="2">
        <v>6986625</v>
      </c>
      <c r="I1001" s="2">
        <v>379996.5</v>
      </c>
      <c r="J1001" s="2">
        <v>5.7517461776733398</v>
      </c>
      <c r="K1001" s="2">
        <v>2501554.81</v>
      </c>
      <c r="L1001" s="2">
        <v>50725.171875</v>
      </c>
      <c r="M1001" s="2">
        <v>2.0697143077850342</v>
      </c>
      <c r="N1001" s="2">
        <v>436905</v>
      </c>
      <c r="O1001" s="2">
        <v>0</v>
      </c>
      <c r="P1001" s="2">
        <v>0</v>
      </c>
      <c r="T1001" s="2">
        <v>9925085</v>
      </c>
      <c r="U1001" s="2">
        <v>430722</v>
      </c>
      <c r="V1001" s="2">
        <v>4.5366077423095703</v>
      </c>
      <c r="W1001" s="2">
        <v>20281751.670000002</v>
      </c>
      <c r="X1001" s="2">
        <v>48.93603515625</v>
      </c>
      <c r="Y1001" s="2">
        <v>77157028.25999999</v>
      </c>
      <c r="Z1001" s="2">
        <v>12.86348819732666</v>
      </c>
    </row>
    <row r="1002" spans="1:28" x14ac:dyDescent="0.25">
      <c r="A1002" s="2">
        <v>167005</v>
      </c>
      <c r="B1002" s="2">
        <v>114063003</v>
      </c>
      <c r="C1002" s="2" t="s">
        <v>1480</v>
      </c>
      <c r="D1002" s="2">
        <v>2023</v>
      </c>
      <c r="E1002" s="2" t="s">
        <v>662</v>
      </c>
      <c r="F1002" s="2">
        <v>167</v>
      </c>
      <c r="G1002" s="2">
        <v>5</v>
      </c>
      <c r="H1002" s="2">
        <v>7726381.25</v>
      </c>
      <c r="I1002" s="2">
        <v>739756.25</v>
      </c>
      <c r="J1002" s="2">
        <v>10.588177680969238</v>
      </c>
      <c r="K1002" s="2">
        <v>2812240.58</v>
      </c>
      <c r="L1002" s="2">
        <v>310685.78125</v>
      </c>
      <c r="M1002" s="2">
        <v>12.419706344604492</v>
      </c>
      <c r="N1002" s="2">
        <v>436905</v>
      </c>
      <c r="O1002" s="2">
        <v>0</v>
      </c>
      <c r="P1002" s="2">
        <v>0</v>
      </c>
      <c r="T1002" s="2">
        <v>10975527</v>
      </c>
      <c r="U1002" s="2">
        <v>1050442</v>
      </c>
      <c r="V1002" s="2">
        <v>10.583707809448242</v>
      </c>
      <c r="X1002" s="2">
        <v>52.574306488037109</v>
      </c>
      <c r="Z1002" s="2">
        <v>13.972939491271973</v>
      </c>
      <c r="AA1002" s="2">
        <v>78548446</v>
      </c>
      <c r="AB1002" s="2">
        <v>20876218</v>
      </c>
    </row>
    <row r="1003" spans="1:28" x14ac:dyDescent="0.25">
      <c r="A1003" s="2">
        <v>167006</v>
      </c>
      <c r="B1003" s="2">
        <v>114063003</v>
      </c>
      <c r="C1003" s="2" t="s">
        <v>1480</v>
      </c>
      <c r="D1003" s="2">
        <v>2024</v>
      </c>
      <c r="E1003" s="2" t="s">
        <v>662</v>
      </c>
      <c r="F1003" s="2">
        <v>167</v>
      </c>
      <c r="G1003" s="2">
        <v>6</v>
      </c>
      <c r="H1003" s="2">
        <v>8806983</v>
      </c>
      <c r="I1003" s="2">
        <v>1080601.75</v>
      </c>
      <c r="J1003" s="2">
        <v>13.985871315002441</v>
      </c>
      <c r="K1003" s="2">
        <v>2970770</v>
      </c>
      <c r="L1003" s="2">
        <v>158529.421875</v>
      </c>
      <c r="M1003" s="2">
        <v>5.6371216773986816</v>
      </c>
      <c r="N1003" s="2">
        <v>436905</v>
      </c>
      <c r="O1003" s="2">
        <v>0</v>
      </c>
      <c r="P1003" s="2">
        <v>0</v>
      </c>
      <c r="T1003" s="2">
        <v>12214658</v>
      </c>
      <c r="U1003" s="2">
        <v>1239131</v>
      </c>
      <c r="V1003" s="2">
        <v>11.289945602416992</v>
      </c>
      <c r="X1003" s="2">
        <v>54.071666717529297</v>
      </c>
      <c r="Z1003" s="2">
        <v>15.276979446411133</v>
      </c>
      <c r="AA1003" s="2">
        <v>79954666</v>
      </c>
      <c r="AB1003" s="2">
        <v>22589756</v>
      </c>
    </row>
    <row r="1004" spans="1:28" x14ac:dyDescent="0.25">
      <c r="A1004" s="2">
        <v>168001</v>
      </c>
      <c r="B1004" s="2">
        <v>124153503</v>
      </c>
      <c r="C1004" s="2" t="s">
        <v>1481</v>
      </c>
      <c r="D1004" s="2">
        <v>2019</v>
      </c>
      <c r="E1004" s="2" t="s">
        <v>662</v>
      </c>
      <c r="F1004" s="2">
        <v>168</v>
      </c>
      <c r="G1004" s="2">
        <v>1</v>
      </c>
      <c r="H1004" s="2">
        <v>2637548.75</v>
      </c>
      <c r="K1004" s="2">
        <v>1748884</v>
      </c>
      <c r="N1004" s="2">
        <v>136602</v>
      </c>
      <c r="T1004" s="2">
        <v>4523035</v>
      </c>
      <c r="W1004" s="2">
        <v>15317461.700000003</v>
      </c>
      <c r="X1004" s="2">
        <v>29.528619766235352</v>
      </c>
      <c r="Y1004" s="2">
        <v>105756931.7</v>
      </c>
      <c r="Z1004" s="2">
        <v>4.2768211364746094</v>
      </c>
    </row>
    <row r="1005" spans="1:28" x14ac:dyDescent="0.25">
      <c r="A1005" s="2">
        <v>168002</v>
      </c>
      <c r="B1005" s="2">
        <v>124153503</v>
      </c>
      <c r="C1005" s="2" t="s">
        <v>1481</v>
      </c>
      <c r="D1005" s="2">
        <v>2020</v>
      </c>
      <c r="E1005" s="2" t="s">
        <v>662</v>
      </c>
      <c r="F1005" s="2">
        <v>168</v>
      </c>
      <c r="G1005" s="2">
        <v>2</v>
      </c>
      <c r="H1005" s="2">
        <v>2739529</v>
      </c>
      <c r="I1005" s="2">
        <v>101980.25</v>
      </c>
      <c r="J1005" s="2">
        <v>3.8664782047271729</v>
      </c>
      <c r="K1005" s="2">
        <v>1711486.69</v>
      </c>
      <c r="L1005" s="2">
        <v>-37397.30859375</v>
      </c>
      <c r="M1005" s="2">
        <v>-2.1383528709411621</v>
      </c>
      <c r="N1005" s="2">
        <v>136602</v>
      </c>
      <c r="O1005" s="2">
        <v>0</v>
      </c>
      <c r="P1005" s="2">
        <v>0</v>
      </c>
      <c r="T1005" s="2">
        <v>4587617.5</v>
      </c>
      <c r="U1005" s="2">
        <v>64582.5</v>
      </c>
      <c r="V1005" s="2">
        <v>1.4278576374053955</v>
      </c>
      <c r="W1005" s="2">
        <v>16041115.940000001</v>
      </c>
      <c r="X1005" s="2">
        <v>28.599117279052734</v>
      </c>
      <c r="Y1005" s="2">
        <v>107056656.61</v>
      </c>
      <c r="Z1005" s="2">
        <v>4.2852239608764648</v>
      </c>
    </row>
    <row r="1006" spans="1:28" x14ac:dyDescent="0.25">
      <c r="A1006" s="2">
        <v>168003</v>
      </c>
      <c r="B1006" s="2">
        <v>124153503</v>
      </c>
      <c r="C1006" s="2" t="s">
        <v>1481</v>
      </c>
      <c r="D1006" s="2">
        <v>2021</v>
      </c>
      <c r="E1006" s="2" t="s">
        <v>662</v>
      </c>
      <c r="F1006" s="2">
        <v>168</v>
      </c>
      <c r="G1006" s="2">
        <v>3</v>
      </c>
      <c r="H1006" s="2">
        <v>2739524</v>
      </c>
      <c r="I1006" s="2">
        <v>-5</v>
      </c>
      <c r="J1006" s="2">
        <v>-1.825131184887141E-4</v>
      </c>
      <c r="K1006" s="2">
        <v>1653283.78</v>
      </c>
      <c r="L1006" s="2">
        <v>-58202.91015625</v>
      </c>
      <c r="M1006" s="2">
        <v>-3.4007222652435303</v>
      </c>
      <c r="N1006" s="2">
        <v>136602</v>
      </c>
      <c r="O1006" s="2">
        <v>0</v>
      </c>
      <c r="P1006" s="2">
        <v>0</v>
      </c>
      <c r="T1006" s="2">
        <v>4529410</v>
      </c>
      <c r="U1006" s="2">
        <v>-58207.5</v>
      </c>
      <c r="V1006" s="2">
        <v>-1.2687958478927612</v>
      </c>
      <c r="W1006" s="2">
        <v>16526660.970000003</v>
      </c>
      <c r="X1006" s="2">
        <v>27.406684875488281</v>
      </c>
      <c r="Y1006" s="2">
        <v>112296756.56999999</v>
      </c>
      <c r="Z1006" s="2">
        <v>4.0334291458129883</v>
      </c>
    </row>
    <row r="1007" spans="1:28" x14ac:dyDescent="0.25">
      <c r="A1007" s="2">
        <v>168004</v>
      </c>
      <c r="B1007" s="2">
        <v>124153503</v>
      </c>
      <c r="C1007" s="2" t="s">
        <v>1481</v>
      </c>
      <c r="D1007" s="2">
        <v>2022</v>
      </c>
      <c r="E1007" s="2" t="s">
        <v>662</v>
      </c>
      <c r="F1007" s="2">
        <v>168</v>
      </c>
      <c r="G1007" s="2">
        <v>4</v>
      </c>
      <c r="H1007" s="2">
        <v>3038518.5</v>
      </c>
      <c r="I1007" s="2">
        <v>298994.5</v>
      </c>
      <c r="J1007" s="2">
        <v>10.914104461669922</v>
      </c>
      <c r="K1007" s="2">
        <v>1745349.5</v>
      </c>
      <c r="L1007" s="2">
        <v>92065.71875</v>
      </c>
      <c r="M1007" s="2">
        <v>5.5686578750610352</v>
      </c>
      <c r="N1007" s="2">
        <v>136602</v>
      </c>
      <c r="O1007" s="2">
        <v>0</v>
      </c>
      <c r="P1007" s="2">
        <v>0</v>
      </c>
      <c r="T1007" s="2">
        <v>4920470</v>
      </c>
      <c r="U1007" s="2">
        <v>391060</v>
      </c>
      <c r="V1007" s="2">
        <v>8.6337957382202148</v>
      </c>
      <c r="W1007" s="2">
        <v>16798208.599999998</v>
      </c>
      <c r="X1007" s="2">
        <v>29.291635513305664</v>
      </c>
      <c r="Y1007" s="2">
        <v>118724659.61</v>
      </c>
      <c r="Z1007" s="2">
        <v>4.1444382667541504</v>
      </c>
    </row>
    <row r="1008" spans="1:28" x14ac:dyDescent="0.25">
      <c r="A1008" s="2">
        <v>168005</v>
      </c>
      <c r="B1008" s="2">
        <v>124153503</v>
      </c>
      <c r="C1008" s="2" t="s">
        <v>1481</v>
      </c>
      <c r="D1008" s="2">
        <v>2023</v>
      </c>
      <c r="E1008" s="2" t="s">
        <v>662</v>
      </c>
      <c r="F1008" s="2">
        <v>168</v>
      </c>
      <c r="G1008" s="2">
        <v>5</v>
      </c>
      <c r="H1008" s="2">
        <v>3561771.4</v>
      </c>
      <c r="I1008" s="2">
        <v>523252.90625</v>
      </c>
      <c r="J1008" s="2">
        <v>17.220659255981445</v>
      </c>
      <c r="K1008" s="2">
        <v>1586360.91</v>
      </c>
      <c r="L1008" s="2">
        <v>-158988.59375</v>
      </c>
      <c r="M1008" s="2">
        <v>-9.1092691421508789</v>
      </c>
      <c r="N1008" s="2">
        <v>136602</v>
      </c>
      <c r="O1008" s="2">
        <v>0</v>
      </c>
      <c r="P1008" s="2">
        <v>0</v>
      </c>
      <c r="T1008" s="2">
        <v>5284734.5</v>
      </c>
      <c r="U1008" s="2">
        <v>364264.5</v>
      </c>
      <c r="V1008" s="2">
        <v>7.4030427932739258</v>
      </c>
      <c r="X1008" s="2">
        <v>30.975481033325195</v>
      </c>
      <c r="Z1008" s="2">
        <v>4.4377422332763672</v>
      </c>
      <c r="AA1008" s="2">
        <v>119086108</v>
      </c>
      <c r="AB1008" s="2">
        <v>17061025</v>
      </c>
    </row>
    <row r="1009" spans="1:28" x14ac:dyDescent="0.25">
      <c r="A1009" s="2">
        <v>168006</v>
      </c>
      <c r="B1009" s="2">
        <v>124153503</v>
      </c>
      <c r="C1009" s="2" t="s">
        <v>1481</v>
      </c>
      <c r="D1009" s="2">
        <v>2024</v>
      </c>
      <c r="E1009" s="2" t="s">
        <v>662</v>
      </c>
      <c r="F1009" s="2">
        <v>168</v>
      </c>
      <c r="G1009" s="2">
        <v>6</v>
      </c>
      <c r="H1009" s="2">
        <v>4039264</v>
      </c>
      <c r="I1009" s="2">
        <v>477492.59375</v>
      </c>
      <c r="J1009" s="2">
        <v>13.40604305267334</v>
      </c>
      <c r="K1009" s="2">
        <v>1610655</v>
      </c>
      <c r="L1009" s="2">
        <v>24294.08984375</v>
      </c>
      <c r="M1009" s="2">
        <v>1.5314352512359619</v>
      </c>
      <c r="N1009" s="2">
        <v>136602</v>
      </c>
      <c r="O1009" s="2">
        <v>0</v>
      </c>
      <c r="P1009" s="2">
        <v>0</v>
      </c>
      <c r="T1009" s="2">
        <v>5786521</v>
      </c>
      <c r="U1009" s="2">
        <v>501786.5</v>
      </c>
      <c r="V1009" s="2">
        <v>9.4950180053710938</v>
      </c>
      <c r="X1009" s="2">
        <v>31.103588104248047</v>
      </c>
      <c r="Z1009" s="2">
        <v>4.5905942916870117</v>
      </c>
      <c r="AA1009" s="2">
        <v>126051679</v>
      </c>
      <c r="AB1009" s="2">
        <v>18604031</v>
      </c>
    </row>
    <row r="1010" spans="1:28" x14ac:dyDescent="0.25">
      <c r="A1010" s="2">
        <v>169001</v>
      </c>
      <c r="B1010" s="2">
        <v>108112502</v>
      </c>
      <c r="C1010" s="2" t="s">
        <v>1482</v>
      </c>
      <c r="D1010" s="2">
        <v>2019</v>
      </c>
      <c r="E1010" s="2" t="s">
        <v>662</v>
      </c>
      <c r="F1010" s="2">
        <v>169</v>
      </c>
      <c r="G1010" s="2">
        <v>1</v>
      </c>
      <c r="H1010" s="2">
        <v>19181716</v>
      </c>
      <c r="K1010" s="2">
        <v>2481088.2799999998</v>
      </c>
      <c r="N1010" s="2">
        <v>674415</v>
      </c>
      <c r="Q1010" s="2">
        <v>348640.37</v>
      </c>
      <c r="T1010" s="2">
        <v>22685860</v>
      </c>
      <c r="W1010" s="2">
        <v>33027925.160000004</v>
      </c>
      <c r="X1010" s="2">
        <v>68.686904907226563</v>
      </c>
      <c r="Y1010" s="2">
        <v>50602692.770000003</v>
      </c>
      <c r="Z1010" s="2">
        <v>44.831329345703125</v>
      </c>
    </row>
    <row r="1011" spans="1:28" x14ac:dyDescent="0.25">
      <c r="A1011" s="2">
        <v>169002</v>
      </c>
      <c r="B1011" s="2">
        <v>108112502</v>
      </c>
      <c r="C1011" s="2" t="s">
        <v>1482</v>
      </c>
      <c r="D1011" s="2">
        <v>2020</v>
      </c>
      <c r="E1011" s="2" t="s">
        <v>662</v>
      </c>
      <c r="F1011" s="2">
        <v>169</v>
      </c>
      <c r="G1011" s="2">
        <v>2</v>
      </c>
      <c r="H1011" s="2">
        <v>19621708</v>
      </c>
      <c r="I1011" s="2">
        <v>439992</v>
      </c>
      <c r="J1011" s="2">
        <v>2.2938094139099121</v>
      </c>
      <c r="K1011" s="2">
        <v>2669224</v>
      </c>
      <c r="L1011" s="2">
        <v>188135.71875</v>
      </c>
      <c r="M1011" s="2">
        <v>7.5827903747558594</v>
      </c>
      <c r="N1011" s="2">
        <v>674415</v>
      </c>
      <c r="O1011" s="2">
        <v>0</v>
      </c>
      <c r="P1011" s="2">
        <v>0</v>
      </c>
      <c r="Q1011" s="2">
        <v>480988</v>
      </c>
      <c r="R1011" s="2">
        <v>132347.625</v>
      </c>
      <c r="S1011" s="2">
        <v>37.961074829101563</v>
      </c>
      <c r="T1011" s="2">
        <v>23446336</v>
      </c>
      <c r="U1011" s="2">
        <v>760476</v>
      </c>
      <c r="V1011" s="2">
        <v>3.3522026538848877</v>
      </c>
      <c r="W1011" s="2">
        <v>33538378.539999999</v>
      </c>
      <c r="X1011" s="2">
        <v>69.908973693847656</v>
      </c>
      <c r="Y1011" s="2">
        <v>51986044.539999999</v>
      </c>
      <c r="Z1011" s="2">
        <v>45.101211547851563</v>
      </c>
    </row>
    <row r="1012" spans="1:28" x14ac:dyDescent="0.25">
      <c r="A1012" s="2">
        <v>169003</v>
      </c>
      <c r="B1012" s="2">
        <v>108112502</v>
      </c>
      <c r="C1012" s="2" t="s">
        <v>1482</v>
      </c>
      <c r="D1012" s="2">
        <v>2021</v>
      </c>
      <c r="E1012" s="2" t="s">
        <v>662</v>
      </c>
      <c r="F1012" s="2">
        <v>169</v>
      </c>
      <c r="G1012" s="2">
        <v>3</v>
      </c>
      <c r="H1012" s="2">
        <v>19621678</v>
      </c>
      <c r="I1012" s="2">
        <v>-30</v>
      </c>
      <c r="J1012" s="2">
        <v>-1.5289189468603581E-4</v>
      </c>
      <c r="K1012" s="2">
        <v>2669102.5299999998</v>
      </c>
      <c r="L1012" s="2">
        <v>-121.47000122070313</v>
      </c>
      <c r="M1012" s="2">
        <v>-4.5507606118917465E-3</v>
      </c>
      <c r="N1012" s="2">
        <v>674415</v>
      </c>
      <c r="O1012" s="2">
        <v>0</v>
      </c>
      <c r="P1012" s="2">
        <v>0</v>
      </c>
      <c r="Q1012" s="2">
        <v>526910.11</v>
      </c>
      <c r="R1012" s="2">
        <v>45922.109375</v>
      </c>
      <c r="S1012" s="2">
        <v>9.547454833984375</v>
      </c>
      <c r="T1012" s="2">
        <v>23492106</v>
      </c>
      <c r="U1012" s="2">
        <v>45770</v>
      </c>
      <c r="V1012" s="2">
        <v>0.1952117383480072</v>
      </c>
      <c r="W1012" s="2">
        <v>34054609</v>
      </c>
      <c r="X1012" s="2">
        <v>68.983634948730469</v>
      </c>
      <c r="Y1012" s="2">
        <v>81570814.359999999</v>
      </c>
      <c r="Z1012" s="2">
        <v>28.799646377563477</v>
      </c>
    </row>
    <row r="1013" spans="1:28" x14ac:dyDescent="0.25">
      <c r="A1013" s="2">
        <v>169004</v>
      </c>
      <c r="B1013" s="2">
        <v>108112502</v>
      </c>
      <c r="C1013" s="2" t="s">
        <v>1482</v>
      </c>
      <c r="D1013" s="2">
        <v>2022</v>
      </c>
      <c r="E1013" s="2" t="s">
        <v>662</v>
      </c>
      <c r="F1013" s="2">
        <v>169</v>
      </c>
      <c r="G1013" s="2">
        <v>4</v>
      </c>
      <c r="H1013" s="2">
        <v>22159476</v>
      </c>
      <c r="I1013" s="2">
        <v>2537798</v>
      </c>
      <c r="J1013" s="2">
        <v>12.93364429473877</v>
      </c>
      <c r="K1013" s="2">
        <v>2796914.51</v>
      </c>
      <c r="L1013" s="2">
        <v>127811.9765625</v>
      </c>
      <c r="M1013" s="2">
        <v>4.7885751724243164</v>
      </c>
      <c r="N1013" s="2">
        <v>674415</v>
      </c>
      <c r="O1013" s="2">
        <v>0</v>
      </c>
      <c r="P1013" s="2">
        <v>0</v>
      </c>
      <c r="Q1013" s="2">
        <v>462270</v>
      </c>
      <c r="R1013" s="2">
        <v>-64640.109375</v>
      </c>
      <c r="S1013" s="2">
        <v>-12.267767906188965</v>
      </c>
      <c r="T1013" s="2">
        <v>26093074</v>
      </c>
      <c r="U1013" s="2">
        <v>2600968</v>
      </c>
      <c r="V1013" s="2">
        <v>11.071667671203613</v>
      </c>
      <c r="W1013" s="2">
        <v>36760750.280000001</v>
      </c>
      <c r="X1013" s="2">
        <v>70.980796813964844</v>
      </c>
      <c r="Y1013" s="2">
        <v>75015590.480000004</v>
      </c>
      <c r="Z1013" s="2">
        <v>34.783535003662109</v>
      </c>
    </row>
    <row r="1014" spans="1:28" x14ac:dyDescent="0.25">
      <c r="A1014" s="2">
        <v>169005</v>
      </c>
      <c r="B1014" s="2">
        <v>108112502</v>
      </c>
      <c r="C1014" s="2" t="s">
        <v>1482</v>
      </c>
      <c r="D1014" s="2">
        <v>2023</v>
      </c>
      <c r="E1014" s="2" t="s">
        <v>662</v>
      </c>
      <c r="F1014" s="2">
        <v>169</v>
      </c>
      <c r="G1014" s="2">
        <v>5</v>
      </c>
      <c r="H1014" s="2">
        <v>24978322.16</v>
      </c>
      <c r="I1014" s="2">
        <v>2818846.25</v>
      </c>
      <c r="J1014" s="2">
        <v>12.720726013183594</v>
      </c>
      <c r="K1014" s="2">
        <v>3043509.65</v>
      </c>
      <c r="L1014" s="2">
        <v>246595.140625</v>
      </c>
      <c r="M1014" s="2">
        <v>8.8166847229003906</v>
      </c>
      <c r="N1014" s="2">
        <v>674415</v>
      </c>
      <c r="O1014" s="2">
        <v>0</v>
      </c>
      <c r="P1014" s="2">
        <v>0</v>
      </c>
      <c r="Q1014" s="2">
        <v>508220</v>
      </c>
      <c r="R1014" s="2">
        <v>45950</v>
      </c>
      <c r="S1014" s="2">
        <v>9.9400787353515625</v>
      </c>
      <c r="T1014" s="2">
        <v>29204468</v>
      </c>
      <c r="U1014" s="2">
        <v>3111394</v>
      </c>
      <c r="V1014" s="2">
        <v>11.924214363098145</v>
      </c>
      <c r="X1014" s="2">
        <v>78.3839111328125</v>
      </c>
      <c r="Z1014" s="2">
        <v>40.361545562744141</v>
      </c>
      <c r="AA1014" s="2">
        <v>72357162</v>
      </c>
      <c r="AB1014" s="2">
        <v>37258243</v>
      </c>
    </row>
    <row r="1015" spans="1:28" x14ac:dyDescent="0.25">
      <c r="A1015" s="2">
        <v>169006</v>
      </c>
      <c r="B1015" s="2">
        <v>108112502</v>
      </c>
      <c r="C1015" s="2" t="s">
        <v>1482</v>
      </c>
      <c r="D1015" s="2">
        <v>2024</v>
      </c>
      <c r="E1015" s="2" t="s">
        <v>662</v>
      </c>
      <c r="F1015" s="2">
        <v>169</v>
      </c>
      <c r="G1015" s="2">
        <v>6</v>
      </c>
      <c r="H1015" s="2">
        <v>28004260</v>
      </c>
      <c r="I1015" s="2">
        <v>3025937.75</v>
      </c>
      <c r="J1015" s="2">
        <v>12.114255905151367</v>
      </c>
      <c r="K1015" s="2">
        <v>3200069</v>
      </c>
      <c r="L1015" s="2">
        <v>156559.34375</v>
      </c>
      <c r="M1015" s="2">
        <v>5.1440401077270508</v>
      </c>
      <c r="N1015" s="2">
        <v>674415</v>
      </c>
      <c r="O1015" s="2">
        <v>0</v>
      </c>
      <c r="P1015" s="2">
        <v>0</v>
      </c>
      <c r="Q1015" s="2">
        <v>593971</v>
      </c>
      <c r="R1015" s="2">
        <v>85751</v>
      </c>
      <c r="S1015" s="2">
        <v>16.872810363769531</v>
      </c>
      <c r="T1015" s="2">
        <v>32472716</v>
      </c>
      <c r="U1015" s="2">
        <v>3268248</v>
      </c>
      <c r="V1015" s="2">
        <v>11.19091796875</v>
      </c>
      <c r="X1015" s="2">
        <v>78.973983764648438</v>
      </c>
      <c r="Z1015" s="2">
        <v>50.558578491210938</v>
      </c>
      <c r="AA1015" s="2">
        <v>64227905</v>
      </c>
      <c r="AB1015" s="2">
        <v>41118243</v>
      </c>
    </row>
    <row r="1016" spans="1:28" x14ac:dyDescent="0.25">
      <c r="A1016" s="2">
        <v>170001</v>
      </c>
      <c r="B1016" s="2">
        <v>107653102</v>
      </c>
      <c r="C1016" s="2" t="s">
        <v>1483</v>
      </c>
      <c r="D1016" s="2">
        <v>2019</v>
      </c>
      <c r="E1016" s="2" t="s">
        <v>662</v>
      </c>
      <c r="F1016" s="2">
        <v>170</v>
      </c>
      <c r="G1016" s="2">
        <v>1</v>
      </c>
      <c r="H1016" s="2">
        <v>10854095</v>
      </c>
      <c r="K1016" s="2">
        <v>2191886.41</v>
      </c>
      <c r="N1016" s="2">
        <v>516843</v>
      </c>
      <c r="T1016" s="2">
        <v>13562824</v>
      </c>
      <c r="W1016" s="2">
        <v>20751170.52</v>
      </c>
      <c r="X1016" s="2">
        <v>65.359321594238281</v>
      </c>
      <c r="Y1016" s="2">
        <v>58207479.359999992</v>
      </c>
      <c r="Z1016" s="2">
        <v>23.300827026367188</v>
      </c>
    </row>
    <row r="1017" spans="1:28" x14ac:dyDescent="0.25">
      <c r="A1017" s="2">
        <v>170002</v>
      </c>
      <c r="B1017" s="2">
        <v>107653102</v>
      </c>
      <c r="C1017" s="2" t="s">
        <v>1483</v>
      </c>
      <c r="D1017" s="2">
        <v>2020</v>
      </c>
      <c r="E1017" s="2" t="s">
        <v>662</v>
      </c>
      <c r="F1017" s="2">
        <v>170</v>
      </c>
      <c r="G1017" s="2">
        <v>2</v>
      </c>
      <c r="H1017" s="2">
        <v>10960913</v>
      </c>
      <c r="I1017" s="2">
        <v>106818</v>
      </c>
      <c r="J1017" s="2">
        <v>0.98412626981735229</v>
      </c>
      <c r="K1017" s="2">
        <v>2238073.09</v>
      </c>
      <c r="L1017" s="2">
        <v>46186.6796875</v>
      </c>
      <c r="M1017" s="2">
        <v>2.1071658134460449</v>
      </c>
      <c r="N1017" s="2">
        <v>516843</v>
      </c>
      <c r="O1017" s="2">
        <v>0</v>
      </c>
      <c r="P1017" s="2">
        <v>0</v>
      </c>
      <c r="T1017" s="2">
        <v>13715829</v>
      </c>
      <c r="U1017" s="2">
        <v>153005</v>
      </c>
      <c r="V1017" s="2">
        <v>1.1281205415725708</v>
      </c>
      <c r="W1017" s="2">
        <v>21123101.289999999</v>
      </c>
      <c r="X1017" s="2">
        <v>64.932838439941406</v>
      </c>
      <c r="Y1017" s="2">
        <v>57835827.809999995</v>
      </c>
      <c r="Z1017" s="2">
        <v>23.715108871459961</v>
      </c>
    </row>
    <row r="1018" spans="1:28" x14ac:dyDescent="0.25">
      <c r="A1018" s="2">
        <v>170003</v>
      </c>
      <c r="B1018" s="2">
        <v>107653102</v>
      </c>
      <c r="C1018" s="2" t="s">
        <v>1483</v>
      </c>
      <c r="D1018" s="2">
        <v>2021</v>
      </c>
      <c r="E1018" s="2" t="s">
        <v>662</v>
      </c>
      <c r="F1018" s="2">
        <v>170</v>
      </c>
      <c r="G1018" s="2">
        <v>3</v>
      </c>
      <c r="H1018" s="2">
        <v>10960904</v>
      </c>
      <c r="I1018" s="2">
        <v>-9</v>
      </c>
      <c r="J1018" s="2">
        <v>-8.2109945651609451E-5</v>
      </c>
      <c r="K1018" s="2">
        <v>2321997.48</v>
      </c>
      <c r="L1018" s="2">
        <v>83924.390625</v>
      </c>
      <c r="M1018" s="2">
        <v>3.7498502731323242</v>
      </c>
      <c r="N1018" s="2">
        <v>516843</v>
      </c>
      <c r="O1018" s="2">
        <v>0</v>
      </c>
      <c r="P1018" s="2">
        <v>0</v>
      </c>
      <c r="T1018" s="2">
        <v>13799744</v>
      </c>
      <c r="U1018" s="2">
        <v>83915</v>
      </c>
      <c r="V1018" s="2">
        <v>0.61181133985519409</v>
      </c>
      <c r="W1018" s="2">
        <v>21219226.330000002</v>
      </c>
      <c r="X1018" s="2">
        <v>65.034149169921875</v>
      </c>
      <c r="Y1018" s="2">
        <v>59105971.039999999</v>
      </c>
      <c r="Z1018" s="2">
        <v>23.347461700439453</v>
      </c>
    </row>
    <row r="1019" spans="1:28" x14ac:dyDescent="0.25">
      <c r="A1019" s="2">
        <v>170004</v>
      </c>
      <c r="B1019" s="2">
        <v>107653102</v>
      </c>
      <c r="C1019" s="2" t="s">
        <v>1483</v>
      </c>
      <c r="D1019" s="2">
        <v>2022</v>
      </c>
      <c r="E1019" s="2" t="s">
        <v>662</v>
      </c>
      <c r="F1019" s="2">
        <v>170</v>
      </c>
      <c r="G1019" s="2">
        <v>4</v>
      </c>
      <c r="H1019" s="2">
        <v>11191012</v>
      </c>
      <c r="I1019" s="2">
        <v>230108</v>
      </c>
      <c r="J1019" s="2">
        <v>2.0993523597717285</v>
      </c>
      <c r="K1019" s="2">
        <v>2314052.09</v>
      </c>
      <c r="L1019" s="2">
        <v>-7945.39013671875</v>
      </c>
      <c r="M1019" s="2">
        <v>-0.34217908978462219</v>
      </c>
      <c r="N1019" s="2">
        <v>516843</v>
      </c>
      <c r="O1019" s="2">
        <v>0</v>
      </c>
      <c r="P1019" s="2">
        <v>0</v>
      </c>
      <c r="T1019" s="2">
        <v>14021907</v>
      </c>
      <c r="U1019" s="2">
        <v>222163</v>
      </c>
      <c r="V1019" s="2">
        <v>1.6099066734313965</v>
      </c>
      <c r="W1019" s="2">
        <v>21397765.979999997</v>
      </c>
      <c r="X1019" s="2">
        <v>65.529769897460938</v>
      </c>
      <c r="Y1019" s="2">
        <v>64637700.390000001</v>
      </c>
      <c r="Z1019" s="2">
        <v>21.693078994750977</v>
      </c>
    </row>
    <row r="1020" spans="1:28" x14ac:dyDescent="0.25">
      <c r="A1020" s="2">
        <v>170005</v>
      </c>
      <c r="B1020" s="2">
        <v>107653102</v>
      </c>
      <c r="C1020" s="2" t="s">
        <v>1483</v>
      </c>
      <c r="D1020" s="2">
        <v>2023</v>
      </c>
      <c r="E1020" s="2" t="s">
        <v>662</v>
      </c>
      <c r="F1020" s="2">
        <v>170</v>
      </c>
      <c r="G1020" s="2">
        <v>5</v>
      </c>
      <c r="H1020" s="2">
        <v>12148589.58</v>
      </c>
      <c r="I1020" s="2">
        <v>957577.5625</v>
      </c>
      <c r="J1020" s="2">
        <v>8.556666374206543</v>
      </c>
      <c r="K1020" s="2">
        <v>2453979.41</v>
      </c>
      <c r="L1020" s="2">
        <v>139927.3125</v>
      </c>
      <c r="M1020" s="2">
        <v>6.0468525886535645</v>
      </c>
      <c r="N1020" s="2">
        <v>516843</v>
      </c>
      <c r="O1020" s="2">
        <v>0</v>
      </c>
      <c r="P1020" s="2">
        <v>0</v>
      </c>
      <c r="T1020" s="2">
        <v>15119412</v>
      </c>
      <c r="U1020" s="2">
        <v>1097505</v>
      </c>
      <c r="V1020" s="2">
        <v>7.8270735740661621</v>
      </c>
      <c r="X1020" s="2">
        <v>65.043434143066406</v>
      </c>
      <c r="Z1020" s="2">
        <v>24.524528503417969</v>
      </c>
      <c r="AA1020" s="2">
        <v>61650164</v>
      </c>
      <c r="AB1020" s="2">
        <v>23245102</v>
      </c>
    </row>
    <row r="1021" spans="1:28" x14ac:dyDescent="0.25">
      <c r="A1021" s="2">
        <v>170006</v>
      </c>
      <c r="B1021" s="2">
        <v>107653102</v>
      </c>
      <c r="C1021" s="2" t="s">
        <v>1483</v>
      </c>
      <c r="D1021" s="2">
        <v>2024</v>
      </c>
      <c r="E1021" s="2" t="s">
        <v>662</v>
      </c>
      <c r="F1021" s="2">
        <v>170</v>
      </c>
      <c r="G1021" s="2">
        <v>6</v>
      </c>
      <c r="H1021" s="2">
        <v>13170869</v>
      </c>
      <c r="I1021" s="2">
        <v>1022279.4375</v>
      </c>
      <c r="J1021" s="2">
        <v>8.4147987365722656</v>
      </c>
      <c r="K1021" s="2">
        <v>2549263</v>
      </c>
      <c r="L1021" s="2">
        <v>95283.59375</v>
      </c>
      <c r="M1021" s="2">
        <v>3.8828194141387939</v>
      </c>
      <c r="N1021" s="2">
        <v>516843</v>
      </c>
      <c r="O1021" s="2">
        <v>0</v>
      </c>
      <c r="P1021" s="2">
        <v>0</v>
      </c>
      <c r="T1021" s="2">
        <v>16236975</v>
      </c>
      <c r="U1021" s="2">
        <v>1117563</v>
      </c>
      <c r="V1021" s="2">
        <v>7.3915772438049316</v>
      </c>
      <c r="X1021" s="2">
        <v>68.611625671386719</v>
      </c>
      <c r="Z1021" s="2">
        <v>25.294652938842773</v>
      </c>
      <c r="AA1021" s="2">
        <v>64191332</v>
      </c>
      <c r="AB1021" s="2">
        <v>23665049</v>
      </c>
    </row>
    <row r="1022" spans="1:28" x14ac:dyDescent="0.25">
      <c r="A1022" s="2">
        <v>171001</v>
      </c>
      <c r="B1022" s="2">
        <v>118402603</v>
      </c>
      <c r="C1022" s="2" t="s">
        <v>1484</v>
      </c>
      <c r="D1022" s="2">
        <v>2019</v>
      </c>
      <c r="E1022" s="2" t="s">
        <v>662</v>
      </c>
      <c r="F1022" s="2">
        <v>171</v>
      </c>
      <c r="G1022" s="2">
        <v>1</v>
      </c>
      <c r="H1022" s="2">
        <v>11278700</v>
      </c>
      <c r="K1022" s="2">
        <v>1505265.55</v>
      </c>
      <c r="N1022" s="2">
        <v>438389</v>
      </c>
      <c r="T1022" s="2">
        <v>13222355</v>
      </c>
      <c r="W1022" s="2">
        <v>19557215.079999998</v>
      </c>
      <c r="X1022" s="2">
        <v>67.60858154296875</v>
      </c>
      <c r="Y1022" s="2">
        <v>31326211.669999998</v>
      </c>
      <c r="Z1022" s="2">
        <v>42.208599090576172</v>
      </c>
    </row>
    <row r="1023" spans="1:28" x14ac:dyDescent="0.25">
      <c r="A1023" s="2">
        <v>171002</v>
      </c>
      <c r="B1023" s="2">
        <v>118402603</v>
      </c>
      <c r="C1023" s="2" t="s">
        <v>1484</v>
      </c>
      <c r="D1023" s="2">
        <v>2020</v>
      </c>
      <c r="E1023" s="2" t="s">
        <v>662</v>
      </c>
      <c r="F1023" s="2">
        <v>171</v>
      </c>
      <c r="G1023" s="2">
        <v>2</v>
      </c>
      <c r="H1023" s="2">
        <v>11329077</v>
      </c>
      <c r="I1023" s="2">
        <v>50377</v>
      </c>
      <c r="J1023" s="2">
        <v>0.44665607810020447</v>
      </c>
      <c r="K1023" s="2">
        <v>1602103.99</v>
      </c>
      <c r="L1023" s="2">
        <v>96838.4375</v>
      </c>
      <c r="M1023" s="2">
        <v>6.4333128929138184</v>
      </c>
      <c r="N1023" s="2">
        <v>438389</v>
      </c>
      <c r="O1023" s="2">
        <v>0</v>
      </c>
      <c r="P1023" s="2">
        <v>0</v>
      </c>
      <c r="T1023" s="2">
        <v>13369570</v>
      </c>
      <c r="U1023" s="2">
        <v>147215</v>
      </c>
      <c r="V1023" s="2">
        <v>1.1133795976638794</v>
      </c>
      <c r="W1023" s="2">
        <v>19687543.73</v>
      </c>
      <c r="X1023" s="2">
        <v>67.908775329589844</v>
      </c>
      <c r="Y1023" s="2">
        <v>31869422.469999999</v>
      </c>
      <c r="Z1023" s="2">
        <v>41.951087951660156</v>
      </c>
    </row>
    <row r="1024" spans="1:28" x14ac:dyDescent="0.25">
      <c r="A1024" s="2">
        <v>171003</v>
      </c>
      <c r="B1024" s="2">
        <v>118402603</v>
      </c>
      <c r="C1024" s="2" t="s">
        <v>1484</v>
      </c>
      <c r="D1024" s="2">
        <v>2021</v>
      </c>
      <c r="E1024" s="2" t="s">
        <v>662</v>
      </c>
      <c r="F1024" s="2">
        <v>171</v>
      </c>
      <c r="G1024" s="2">
        <v>3</v>
      </c>
      <c r="H1024" s="2">
        <v>11329065</v>
      </c>
      <c r="I1024" s="2">
        <v>-12</v>
      </c>
      <c r="J1024" s="2">
        <v>-1.0592213220661506E-4</v>
      </c>
      <c r="K1024" s="2">
        <v>1602013.72</v>
      </c>
      <c r="L1024" s="2">
        <v>-90.269996643066406</v>
      </c>
      <c r="M1024" s="2">
        <v>-5.6344657205045223E-3</v>
      </c>
      <c r="N1024" s="2">
        <v>438389</v>
      </c>
      <c r="O1024" s="2">
        <v>0</v>
      </c>
      <c r="P1024" s="2">
        <v>0</v>
      </c>
      <c r="T1024" s="2">
        <v>13369468</v>
      </c>
      <c r="U1024" s="2">
        <v>-102</v>
      </c>
      <c r="V1024" s="2">
        <v>-7.6292653102427721E-4</v>
      </c>
      <c r="W1024" s="2">
        <v>19755907.620000001</v>
      </c>
      <c r="X1024" s="2">
        <v>67.673263549804688</v>
      </c>
      <c r="Y1024" s="2">
        <v>33674446.609999999</v>
      </c>
      <c r="Z1024" s="2">
        <v>39.702117919921875</v>
      </c>
    </row>
    <row r="1025" spans="1:28" x14ac:dyDescent="0.25">
      <c r="A1025" s="2">
        <v>171004</v>
      </c>
      <c r="B1025" s="2">
        <v>118402603</v>
      </c>
      <c r="C1025" s="2" t="s">
        <v>1484</v>
      </c>
      <c r="D1025" s="2">
        <v>2022</v>
      </c>
      <c r="E1025" s="2" t="s">
        <v>662</v>
      </c>
      <c r="F1025" s="2">
        <v>171</v>
      </c>
      <c r="G1025" s="2">
        <v>4</v>
      </c>
      <c r="H1025" s="2">
        <v>11973314</v>
      </c>
      <c r="I1025" s="2">
        <v>644249</v>
      </c>
      <c r="J1025" s="2">
        <v>5.6866917610168457</v>
      </c>
      <c r="K1025" s="2">
        <v>1715427.24</v>
      </c>
      <c r="L1025" s="2">
        <v>113413.5234375</v>
      </c>
      <c r="M1025" s="2">
        <v>7.079434871673584</v>
      </c>
      <c r="N1025" s="2">
        <v>438389</v>
      </c>
      <c r="O1025" s="2">
        <v>0</v>
      </c>
      <c r="P1025" s="2">
        <v>0</v>
      </c>
      <c r="T1025" s="2">
        <v>14127130</v>
      </c>
      <c r="U1025" s="2">
        <v>757662</v>
      </c>
      <c r="V1025" s="2">
        <v>5.6671066284179688</v>
      </c>
      <c r="W1025" s="2">
        <v>20612572.549999997</v>
      </c>
      <c r="X1025" s="2">
        <v>68.536468505859375</v>
      </c>
      <c r="Y1025" s="2">
        <v>35774134.329999998</v>
      </c>
      <c r="Z1025" s="2">
        <v>39.489788055419922</v>
      </c>
    </row>
    <row r="1026" spans="1:28" x14ac:dyDescent="0.25">
      <c r="A1026" s="2">
        <v>171005</v>
      </c>
      <c r="B1026" s="2">
        <v>118402603</v>
      </c>
      <c r="C1026" s="2" t="s">
        <v>1484</v>
      </c>
      <c r="D1026" s="2">
        <v>2023</v>
      </c>
      <c r="E1026" s="2" t="s">
        <v>662</v>
      </c>
      <c r="F1026" s="2">
        <v>171</v>
      </c>
      <c r="G1026" s="2">
        <v>5</v>
      </c>
      <c r="H1026" s="2">
        <v>14090131.380000001</v>
      </c>
      <c r="I1026" s="2">
        <v>2116817.5</v>
      </c>
      <c r="J1026" s="2">
        <v>17.679460525512695</v>
      </c>
      <c r="K1026" s="2">
        <v>1947759.37</v>
      </c>
      <c r="L1026" s="2">
        <v>232332.125</v>
      </c>
      <c r="M1026" s="2">
        <v>13.543688774108887</v>
      </c>
      <c r="N1026" s="2">
        <v>438389</v>
      </c>
      <c r="O1026" s="2">
        <v>0</v>
      </c>
      <c r="P1026" s="2">
        <v>0</v>
      </c>
      <c r="T1026" s="2">
        <v>16476279</v>
      </c>
      <c r="U1026" s="2">
        <v>2349149</v>
      </c>
      <c r="V1026" s="2">
        <v>16.628635406494141</v>
      </c>
      <c r="X1026" s="2">
        <v>78.6573486328125</v>
      </c>
      <c r="Z1026" s="2">
        <v>44.828311920166016</v>
      </c>
      <c r="AA1026" s="2">
        <v>36754181</v>
      </c>
      <c r="AB1026" s="2">
        <v>20946903</v>
      </c>
    </row>
    <row r="1027" spans="1:28" x14ac:dyDescent="0.25">
      <c r="A1027" s="2">
        <v>171006</v>
      </c>
      <c r="B1027" s="2">
        <v>118402603</v>
      </c>
      <c r="C1027" s="2" t="s">
        <v>1484</v>
      </c>
      <c r="D1027" s="2">
        <v>2024</v>
      </c>
      <c r="E1027" s="2" t="s">
        <v>662</v>
      </c>
      <c r="F1027" s="2">
        <v>171</v>
      </c>
      <c r="G1027" s="2">
        <v>6</v>
      </c>
      <c r="H1027" s="2">
        <v>15291654</v>
      </c>
      <c r="I1027" s="2">
        <v>1201522.625</v>
      </c>
      <c r="J1027" s="2">
        <v>8.5274057388305664</v>
      </c>
      <c r="K1027" s="2">
        <v>2079907</v>
      </c>
      <c r="L1027" s="2">
        <v>132147.625</v>
      </c>
      <c r="M1027" s="2">
        <v>6.7845973968505859</v>
      </c>
      <c r="N1027" s="2">
        <v>438389</v>
      </c>
      <c r="O1027" s="2">
        <v>0</v>
      </c>
      <c r="P1027" s="2">
        <v>0</v>
      </c>
      <c r="T1027" s="2">
        <v>17809948</v>
      </c>
      <c r="U1027" s="2">
        <v>1333669</v>
      </c>
      <c r="V1027" s="2">
        <v>8.0944795608520508</v>
      </c>
      <c r="X1027" s="2">
        <v>75.69891357421875</v>
      </c>
      <c r="Z1027" s="2">
        <v>43.652442932128906</v>
      </c>
      <c r="AA1027" s="2">
        <v>40799429</v>
      </c>
      <c r="AB1027" s="2">
        <v>23527350</v>
      </c>
    </row>
    <row r="1028" spans="1:28" x14ac:dyDescent="0.25">
      <c r="A1028" s="2">
        <v>172001</v>
      </c>
      <c r="B1028" s="2">
        <v>112283003</v>
      </c>
      <c r="C1028" s="2" t="s">
        <v>1485</v>
      </c>
      <c r="D1028" s="2">
        <v>2019</v>
      </c>
      <c r="E1028" s="2" t="s">
        <v>662</v>
      </c>
      <c r="F1028" s="2">
        <v>172</v>
      </c>
      <c r="G1028" s="2">
        <v>1</v>
      </c>
      <c r="H1028" s="2">
        <v>6167764.5</v>
      </c>
      <c r="K1028" s="2">
        <v>1363156.48</v>
      </c>
      <c r="N1028" s="2">
        <v>379241</v>
      </c>
      <c r="T1028" s="2">
        <v>7910162</v>
      </c>
      <c r="W1028" s="2">
        <v>13625364.82</v>
      </c>
      <c r="X1028" s="2">
        <v>58.054679870605469</v>
      </c>
      <c r="Y1028" s="2">
        <v>40172122.880000003</v>
      </c>
      <c r="Z1028" s="2">
        <v>19.690673828125</v>
      </c>
    </row>
    <row r="1029" spans="1:28" x14ac:dyDescent="0.25">
      <c r="A1029" s="2">
        <v>172002</v>
      </c>
      <c r="B1029" s="2">
        <v>112283003</v>
      </c>
      <c r="C1029" s="2" t="s">
        <v>1485</v>
      </c>
      <c r="D1029" s="2">
        <v>2020</v>
      </c>
      <c r="E1029" s="2" t="s">
        <v>662</v>
      </c>
      <c r="F1029" s="2">
        <v>172</v>
      </c>
      <c r="G1029" s="2">
        <v>2</v>
      </c>
      <c r="H1029" s="2">
        <v>6370577</v>
      </c>
      <c r="I1029" s="2">
        <v>202812.5</v>
      </c>
      <c r="J1029" s="2">
        <v>3.2882659435272217</v>
      </c>
      <c r="K1029" s="2">
        <v>1408684.82</v>
      </c>
      <c r="L1029" s="2">
        <v>45528.33984375</v>
      </c>
      <c r="M1029" s="2">
        <v>3.3399202823638916</v>
      </c>
      <c r="N1029" s="2">
        <v>379241</v>
      </c>
      <c r="O1029" s="2">
        <v>0</v>
      </c>
      <c r="P1029" s="2">
        <v>0</v>
      </c>
      <c r="T1029" s="2">
        <v>8158503</v>
      </c>
      <c r="U1029" s="2">
        <v>248341</v>
      </c>
      <c r="V1029" s="2">
        <v>3.1395184993743896</v>
      </c>
      <c r="W1029" s="2">
        <v>13924752.300000001</v>
      </c>
      <c r="X1029" s="2">
        <v>58.589931488037109</v>
      </c>
      <c r="Y1029" s="2">
        <v>42390509.640000001</v>
      </c>
      <c r="Z1029" s="2">
        <v>19.246059417724609</v>
      </c>
    </row>
    <row r="1030" spans="1:28" x14ac:dyDescent="0.25">
      <c r="A1030" s="2">
        <v>172003</v>
      </c>
      <c r="B1030" s="2">
        <v>112283003</v>
      </c>
      <c r="C1030" s="2" t="s">
        <v>1485</v>
      </c>
      <c r="D1030" s="2">
        <v>2021</v>
      </c>
      <c r="E1030" s="2" t="s">
        <v>662</v>
      </c>
      <c r="F1030" s="2">
        <v>172</v>
      </c>
      <c r="G1030" s="2">
        <v>3</v>
      </c>
      <c r="H1030" s="2">
        <v>6370570</v>
      </c>
      <c r="I1030" s="2">
        <v>-7</v>
      </c>
      <c r="J1030" s="2">
        <v>-1.0988015856128186E-4</v>
      </c>
      <c r="K1030" s="2">
        <v>1408639.43</v>
      </c>
      <c r="L1030" s="2">
        <v>-45.389999389648438</v>
      </c>
      <c r="M1030" s="2">
        <v>-3.2221544533967972E-3</v>
      </c>
      <c r="N1030" s="2">
        <v>379241</v>
      </c>
      <c r="O1030" s="2">
        <v>0</v>
      </c>
      <c r="P1030" s="2">
        <v>0</v>
      </c>
      <c r="T1030" s="2">
        <v>8158450.5</v>
      </c>
      <c r="U1030" s="2">
        <v>-52.5</v>
      </c>
      <c r="V1030" s="2">
        <v>-6.4350041793659329E-4</v>
      </c>
      <c r="W1030" s="2">
        <v>13953288.430000002</v>
      </c>
      <c r="X1030" s="2">
        <v>58.469734191894531</v>
      </c>
      <c r="Y1030" s="2">
        <v>55423637.890000001</v>
      </c>
      <c r="Z1030" s="2">
        <v>14.72016429901123</v>
      </c>
    </row>
    <row r="1031" spans="1:28" x14ac:dyDescent="0.25">
      <c r="A1031" s="2">
        <v>172004</v>
      </c>
      <c r="B1031" s="2">
        <v>112283003</v>
      </c>
      <c r="C1031" s="2" t="s">
        <v>1485</v>
      </c>
      <c r="D1031" s="2">
        <v>2022</v>
      </c>
      <c r="E1031" s="2" t="s">
        <v>662</v>
      </c>
      <c r="F1031" s="2">
        <v>172</v>
      </c>
      <c r="G1031" s="2">
        <v>4</v>
      </c>
      <c r="H1031" s="2">
        <v>6683762</v>
      </c>
      <c r="I1031" s="2">
        <v>313192</v>
      </c>
      <c r="J1031" s="2">
        <v>4.9162321090698242</v>
      </c>
      <c r="K1031" s="2">
        <v>1467662.04</v>
      </c>
      <c r="L1031" s="2">
        <v>59022.609375</v>
      </c>
      <c r="M1031" s="2">
        <v>4.1900439262390137</v>
      </c>
      <c r="N1031" s="2">
        <v>379241</v>
      </c>
      <c r="O1031" s="2">
        <v>0</v>
      </c>
      <c r="P1031" s="2">
        <v>0</v>
      </c>
      <c r="T1031" s="2">
        <v>8530665</v>
      </c>
      <c r="U1031" s="2">
        <v>372214.5</v>
      </c>
      <c r="V1031" s="2">
        <v>4.5623183250427246</v>
      </c>
      <c r="W1031" s="2">
        <v>14732052.360000001</v>
      </c>
      <c r="X1031" s="2">
        <v>57.905475616455078</v>
      </c>
      <c r="Y1031" s="2">
        <v>58847513.810000002</v>
      </c>
      <c r="Z1031" s="2">
        <v>14.496219635009766</v>
      </c>
    </row>
    <row r="1032" spans="1:28" x14ac:dyDescent="0.25">
      <c r="A1032" s="2">
        <v>172005</v>
      </c>
      <c r="B1032" s="2">
        <v>112283003</v>
      </c>
      <c r="C1032" s="2" t="s">
        <v>1485</v>
      </c>
      <c r="D1032" s="2">
        <v>2023</v>
      </c>
      <c r="E1032" s="2" t="s">
        <v>662</v>
      </c>
      <c r="F1032" s="2">
        <v>172</v>
      </c>
      <c r="G1032" s="2">
        <v>5</v>
      </c>
      <c r="H1032" s="2">
        <v>7420546.4900000002</v>
      </c>
      <c r="I1032" s="2">
        <v>736784.5</v>
      </c>
      <c r="J1032" s="2">
        <v>11.023499488830566</v>
      </c>
      <c r="K1032" s="2">
        <v>1568527.25</v>
      </c>
      <c r="L1032" s="2">
        <v>100865.2109375</v>
      </c>
      <c r="M1032" s="2">
        <v>6.8725094795227051</v>
      </c>
      <c r="N1032" s="2">
        <v>379241</v>
      </c>
      <c r="O1032" s="2">
        <v>0</v>
      </c>
      <c r="P1032" s="2">
        <v>0</v>
      </c>
      <c r="T1032" s="2">
        <v>9368315</v>
      </c>
      <c r="U1032" s="2">
        <v>837650</v>
      </c>
      <c r="V1032" s="2">
        <v>9.8192815780639648</v>
      </c>
      <c r="X1032" s="2">
        <v>64.037261962890625</v>
      </c>
      <c r="Z1032" s="2">
        <v>20.638338088989258</v>
      </c>
      <c r="AA1032" s="2">
        <v>45392777</v>
      </c>
      <c r="AB1032" s="2">
        <v>14629474</v>
      </c>
    </row>
    <row r="1033" spans="1:28" x14ac:dyDescent="0.25">
      <c r="A1033" s="2">
        <v>172006</v>
      </c>
      <c r="B1033" s="2">
        <v>112283003</v>
      </c>
      <c r="C1033" s="2" t="s">
        <v>1485</v>
      </c>
      <c r="D1033" s="2">
        <v>2024</v>
      </c>
      <c r="E1033" s="2" t="s">
        <v>662</v>
      </c>
      <c r="F1033" s="2">
        <v>172</v>
      </c>
      <c r="G1033" s="2">
        <v>6</v>
      </c>
      <c r="H1033" s="2">
        <v>8217664</v>
      </c>
      <c r="I1033" s="2">
        <v>797117.5</v>
      </c>
      <c r="J1033" s="2">
        <v>10.742032051086426</v>
      </c>
      <c r="K1033" s="2">
        <v>1622817</v>
      </c>
      <c r="L1033" s="2">
        <v>54289.75</v>
      </c>
      <c r="M1033" s="2">
        <v>3.4611926078796387</v>
      </c>
      <c r="N1033" s="2">
        <v>379241</v>
      </c>
      <c r="O1033" s="2">
        <v>0</v>
      </c>
      <c r="P1033" s="2">
        <v>0</v>
      </c>
      <c r="T1033" s="2">
        <v>10219722</v>
      </c>
      <c r="U1033" s="2">
        <v>851407</v>
      </c>
      <c r="V1033" s="2">
        <v>9.0881547927856445</v>
      </c>
      <c r="X1033" s="2">
        <v>64.359550476074219</v>
      </c>
      <c r="Z1033" s="2">
        <v>20.90943717956543</v>
      </c>
      <c r="AA1033" s="2">
        <v>48876122</v>
      </c>
      <c r="AB1033" s="2">
        <v>15879108</v>
      </c>
    </row>
    <row r="1034" spans="1:28" x14ac:dyDescent="0.25">
      <c r="A1034" s="2">
        <v>173001</v>
      </c>
      <c r="B1034" s="2">
        <v>107653203</v>
      </c>
      <c r="C1034" s="2" t="s">
        <v>1486</v>
      </c>
      <c r="D1034" s="2">
        <v>2019</v>
      </c>
      <c r="E1034" s="2" t="s">
        <v>662</v>
      </c>
      <c r="F1034" s="2">
        <v>173</v>
      </c>
      <c r="G1034" s="2">
        <v>1</v>
      </c>
      <c r="H1034" s="2">
        <v>10674261</v>
      </c>
      <c r="K1034" s="2">
        <v>2052958.98</v>
      </c>
      <c r="N1034" s="2">
        <v>427212</v>
      </c>
      <c r="T1034" s="2">
        <v>13154432</v>
      </c>
      <c r="W1034" s="2">
        <v>19575643.780000001</v>
      </c>
      <c r="X1034" s="2">
        <v>67.197952270507813</v>
      </c>
      <c r="Y1034" s="2">
        <v>47049614.740000002</v>
      </c>
      <c r="Z1034" s="2">
        <v>27.958639144897461</v>
      </c>
    </row>
    <row r="1035" spans="1:28" x14ac:dyDescent="0.25">
      <c r="A1035" s="2">
        <v>173002</v>
      </c>
      <c r="B1035" s="2">
        <v>107653203</v>
      </c>
      <c r="C1035" s="2" t="s">
        <v>1486</v>
      </c>
      <c r="D1035" s="2">
        <v>2020</v>
      </c>
      <c r="E1035" s="2" t="s">
        <v>662</v>
      </c>
      <c r="F1035" s="2">
        <v>173</v>
      </c>
      <c r="G1035" s="2">
        <v>2</v>
      </c>
      <c r="H1035" s="2">
        <v>10993177</v>
      </c>
      <c r="I1035" s="2">
        <v>318916</v>
      </c>
      <c r="J1035" s="2">
        <v>2.9877102375030518</v>
      </c>
      <c r="K1035" s="2">
        <v>2123046.65</v>
      </c>
      <c r="L1035" s="2">
        <v>70087.671875</v>
      </c>
      <c r="M1035" s="2">
        <v>3.4139828681945801</v>
      </c>
      <c r="N1035" s="2">
        <v>427212</v>
      </c>
      <c r="O1035" s="2">
        <v>0</v>
      </c>
      <c r="P1035" s="2">
        <v>0</v>
      </c>
      <c r="T1035" s="2">
        <v>13543436</v>
      </c>
      <c r="U1035" s="2">
        <v>389004</v>
      </c>
      <c r="V1035" s="2">
        <v>2.9572086334228516</v>
      </c>
      <c r="W1035" s="2">
        <v>20090527.530000001</v>
      </c>
      <c r="X1035" s="2">
        <v>67.41204833984375</v>
      </c>
      <c r="Y1035" s="2">
        <v>46766511.730000004</v>
      </c>
      <c r="Z1035" s="2">
        <v>28.959688186645508</v>
      </c>
    </row>
    <row r="1036" spans="1:28" x14ac:dyDescent="0.25">
      <c r="A1036" s="2">
        <v>173003</v>
      </c>
      <c r="B1036" s="2">
        <v>107653203</v>
      </c>
      <c r="C1036" s="2" t="s">
        <v>1486</v>
      </c>
      <c r="D1036" s="2">
        <v>2021</v>
      </c>
      <c r="E1036" s="2" t="s">
        <v>662</v>
      </c>
      <c r="F1036" s="2">
        <v>173</v>
      </c>
      <c r="G1036" s="2">
        <v>3</v>
      </c>
      <c r="H1036" s="2">
        <v>10993151</v>
      </c>
      <c r="I1036" s="2">
        <v>-26</v>
      </c>
      <c r="J1036" s="2">
        <v>-2.3651034280192107E-4</v>
      </c>
      <c r="K1036" s="2">
        <v>2122944.64</v>
      </c>
      <c r="L1036" s="2">
        <v>-102.01000213623047</v>
      </c>
      <c r="M1036" s="2">
        <v>-4.804887343198061E-3</v>
      </c>
      <c r="N1036" s="2">
        <v>427212</v>
      </c>
      <c r="O1036" s="2">
        <v>0</v>
      </c>
      <c r="P1036" s="2">
        <v>0</v>
      </c>
      <c r="T1036" s="2">
        <v>13543308</v>
      </c>
      <c r="U1036" s="2">
        <v>-128</v>
      </c>
      <c r="V1036" s="2">
        <v>-9.4510725466534495E-4</v>
      </c>
      <c r="W1036" s="2">
        <v>19829175.84</v>
      </c>
      <c r="X1036" s="2">
        <v>68.299903869628906</v>
      </c>
      <c r="Y1036" s="2">
        <v>49066222.100000001</v>
      </c>
      <c r="Z1036" s="2">
        <v>27.602100372314453</v>
      </c>
    </row>
    <row r="1037" spans="1:28" x14ac:dyDescent="0.25">
      <c r="A1037" s="2">
        <v>173004</v>
      </c>
      <c r="B1037" s="2">
        <v>107653203</v>
      </c>
      <c r="C1037" s="2" t="s">
        <v>1486</v>
      </c>
      <c r="D1037" s="2">
        <v>2022</v>
      </c>
      <c r="E1037" s="2" t="s">
        <v>662</v>
      </c>
      <c r="F1037" s="2">
        <v>173</v>
      </c>
      <c r="G1037" s="2">
        <v>4</v>
      </c>
      <c r="H1037" s="2">
        <v>11245953</v>
      </c>
      <c r="I1037" s="2">
        <v>252802</v>
      </c>
      <c r="J1037" s="2">
        <v>2.2996318340301514</v>
      </c>
      <c r="K1037" s="2">
        <v>2200601.92</v>
      </c>
      <c r="L1037" s="2">
        <v>77657.28125</v>
      </c>
      <c r="M1037" s="2">
        <v>3.6579983234405518</v>
      </c>
      <c r="N1037" s="2">
        <v>427212</v>
      </c>
      <c r="O1037" s="2">
        <v>0</v>
      </c>
      <c r="P1037" s="2">
        <v>0</v>
      </c>
      <c r="T1037" s="2">
        <v>13873767</v>
      </c>
      <c r="U1037" s="2">
        <v>330459</v>
      </c>
      <c r="V1037" s="2">
        <v>2.4400169849395752</v>
      </c>
      <c r="W1037" s="2">
        <v>19764303.210000005</v>
      </c>
      <c r="X1037" s="2">
        <v>70.196083068847656</v>
      </c>
      <c r="Y1037" s="2">
        <v>52260674.63000001</v>
      </c>
      <c r="Z1037" s="2">
        <v>26.5472412109375</v>
      </c>
    </row>
    <row r="1038" spans="1:28" x14ac:dyDescent="0.25">
      <c r="A1038" s="2">
        <v>173005</v>
      </c>
      <c r="B1038" s="2">
        <v>107653203</v>
      </c>
      <c r="C1038" s="2" t="s">
        <v>1486</v>
      </c>
      <c r="D1038" s="2">
        <v>2023</v>
      </c>
      <c r="E1038" s="2" t="s">
        <v>662</v>
      </c>
      <c r="F1038" s="2">
        <v>173</v>
      </c>
      <c r="G1038" s="2">
        <v>5</v>
      </c>
      <c r="H1038" s="2">
        <v>12397238.67</v>
      </c>
      <c r="I1038" s="2">
        <v>1151285.625</v>
      </c>
      <c r="J1038" s="2">
        <v>10.237333297729492</v>
      </c>
      <c r="K1038" s="2">
        <v>2381431.9700000002</v>
      </c>
      <c r="L1038" s="2">
        <v>180830.046875</v>
      </c>
      <c r="M1038" s="2">
        <v>8.2172994613647461</v>
      </c>
      <c r="N1038" s="2">
        <v>427212</v>
      </c>
      <c r="O1038" s="2">
        <v>0</v>
      </c>
      <c r="P1038" s="2">
        <v>0</v>
      </c>
      <c r="T1038" s="2">
        <v>15205883</v>
      </c>
      <c r="U1038" s="2">
        <v>1332116</v>
      </c>
      <c r="V1038" s="2">
        <v>9.601689338684082</v>
      </c>
      <c r="X1038" s="2">
        <v>75.561531066894531</v>
      </c>
      <c r="Z1038" s="2">
        <v>31.315532684326172</v>
      </c>
      <c r="AA1038" s="2">
        <v>48556998</v>
      </c>
      <c r="AB1038" s="2">
        <v>20123842</v>
      </c>
    </row>
    <row r="1039" spans="1:28" x14ac:dyDescent="0.25">
      <c r="A1039" s="2">
        <v>173006</v>
      </c>
      <c r="B1039" s="2">
        <v>107653203</v>
      </c>
      <c r="C1039" s="2" t="s">
        <v>1486</v>
      </c>
      <c r="D1039" s="2">
        <v>2024</v>
      </c>
      <c r="E1039" s="2" t="s">
        <v>662</v>
      </c>
      <c r="F1039" s="2">
        <v>173</v>
      </c>
      <c r="G1039" s="2">
        <v>6</v>
      </c>
      <c r="H1039" s="2">
        <v>12864194</v>
      </c>
      <c r="I1039" s="2">
        <v>466955.34375</v>
      </c>
      <c r="J1039" s="2">
        <v>3.7666075229644775</v>
      </c>
      <c r="K1039" s="2">
        <v>2459193</v>
      </c>
      <c r="L1039" s="2">
        <v>77761.03125</v>
      </c>
      <c r="M1039" s="2">
        <v>3.2653055191040039</v>
      </c>
      <c r="N1039" s="2">
        <v>427212</v>
      </c>
      <c r="O1039" s="2">
        <v>0</v>
      </c>
      <c r="P1039" s="2">
        <v>0</v>
      </c>
      <c r="T1039" s="2">
        <v>15750599</v>
      </c>
      <c r="U1039" s="2">
        <v>544716</v>
      </c>
      <c r="V1039" s="2">
        <v>3.5822713375091553</v>
      </c>
      <c r="X1039" s="2">
        <v>72.384559631347656</v>
      </c>
      <c r="Z1039" s="2">
        <v>31.875179290771484</v>
      </c>
      <c r="AA1039" s="2">
        <v>49413365</v>
      </c>
      <c r="AB1039" s="2">
        <v>21759611</v>
      </c>
    </row>
    <row r="1040" spans="1:28" x14ac:dyDescent="0.25">
      <c r="A1040" s="2">
        <v>174001</v>
      </c>
      <c r="B1040" s="2">
        <v>104432803</v>
      </c>
      <c r="C1040" s="2" t="s">
        <v>1487</v>
      </c>
      <c r="D1040" s="2">
        <v>2019</v>
      </c>
      <c r="E1040" s="2" t="s">
        <v>662</v>
      </c>
      <c r="F1040" s="2">
        <v>174</v>
      </c>
      <c r="G1040" s="2">
        <v>1</v>
      </c>
      <c r="H1040" s="2">
        <v>7009351</v>
      </c>
      <c r="K1040" s="2">
        <v>1019993.85</v>
      </c>
      <c r="N1040" s="2">
        <v>264567</v>
      </c>
      <c r="T1040" s="2">
        <v>8293912</v>
      </c>
      <c r="W1040" s="2">
        <v>12375311.600000001</v>
      </c>
      <c r="X1040" s="2">
        <v>67.019821166992188</v>
      </c>
      <c r="Y1040" s="2">
        <v>21014578.32</v>
      </c>
      <c r="Z1040" s="2">
        <v>39.467418670654297</v>
      </c>
    </row>
    <row r="1041" spans="1:28" x14ac:dyDescent="0.25">
      <c r="A1041" s="2">
        <v>174002</v>
      </c>
      <c r="B1041" s="2">
        <v>104432803</v>
      </c>
      <c r="C1041" s="2" t="s">
        <v>1487</v>
      </c>
      <c r="D1041" s="2">
        <v>2020</v>
      </c>
      <c r="E1041" s="2" t="s">
        <v>662</v>
      </c>
      <c r="F1041" s="2">
        <v>174</v>
      </c>
      <c r="G1041" s="2">
        <v>2</v>
      </c>
      <c r="H1041" s="2">
        <v>7110166</v>
      </c>
      <c r="I1041" s="2">
        <v>100815</v>
      </c>
      <c r="J1041" s="2">
        <v>1.4382929801940918</v>
      </c>
      <c r="K1041" s="2">
        <v>1065528.3799999999</v>
      </c>
      <c r="L1041" s="2">
        <v>45534.53125</v>
      </c>
      <c r="M1041" s="2">
        <v>4.4641966819763184</v>
      </c>
      <c r="N1041" s="2">
        <v>264567</v>
      </c>
      <c r="O1041" s="2">
        <v>0</v>
      </c>
      <c r="P1041" s="2">
        <v>0</v>
      </c>
      <c r="T1041" s="2">
        <v>8440262</v>
      </c>
      <c r="U1041" s="2">
        <v>146350</v>
      </c>
      <c r="V1041" s="2">
        <v>1.7645473480224609</v>
      </c>
      <c r="W1041" s="2">
        <v>12714638.159999998</v>
      </c>
      <c r="X1041" s="2">
        <v>66.382240295410156</v>
      </c>
      <c r="Y1041" s="2">
        <v>21423518.939999998</v>
      </c>
      <c r="Z1041" s="2">
        <v>39.397178649902344</v>
      </c>
    </row>
    <row r="1042" spans="1:28" x14ac:dyDescent="0.25">
      <c r="A1042" s="2">
        <v>174003</v>
      </c>
      <c r="B1042" s="2">
        <v>104432803</v>
      </c>
      <c r="C1042" s="2" t="s">
        <v>1487</v>
      </c>
      <c r="D1042" s="2">
        <v>2021</v>
      </c>
      <c r="E1042" s="2" t="s">
        <v>662</v>
      </c>
      <c r="F1042" s="2">
        <v>174</v>
      </c>
      <c r="G1042" s="2">
        <v>3</v>
      </c>
      <c r="H1042" s="2">
        <v>7110164</v>
      </c>
      <c r="I1042" s="2">
        <v>-2</v>
      </c>
      <c r="J1042" s="2">
        <v>-2.8128739359090105E-5</v>
      </c>
      <c r="K1042" s="2">
        <v>1065491.52</v>
      </c>
      <c r="L1042" s="2">
        <v>-36.860000610351563</v>
      </c>
      <c r="M1042" s="2">
        <v>-3.4593166783452034E-3</v>
      </c>
      <c r="N1042" s="2">
        <v>264567</v>
      </c>
      <c r="O1042" s="2">
        <v>0</v>
      </c>
      <c r="P1042" s="2">
        <v>0</v>
      </c>
      <c r="T1042" s="2">
        <v>8440222</v>
      </c>
      <c r="U1042" s="2">
        <v>-40</v>
      </c>
      <c r="V1042" s="2">
        <v>-4.7391894622705877E-4</v>
      </c>
      <c r="W1042" s="2">
        <v>13027231.48</v>
      </c>
      <c r="X1042" s="2">
        <v>64.789070129394531</v>
      </c>
      <c r="Y1042" s="2">
        <v>22701786.32</v>
      </c>
      <c r="Z1042" s="2">
        <v>37.178668975830078</v>
      </c>
    </row>
    <row r="1043" spans="1:28" x14ac:dyDescent="0.25">
      <c r="A1043" s="2">
        <v>174004</v>
      </c>
      <c r="B1043" s="2">
        <v>104432803</v>
      </c>
      <c r="C1043" s="2" t="s">
        <v>1487</v>
      </c>
      <c r="D1043" s="2">
        <v>2022</v>
      </c>
      <c r="E1043" s="2" t="s">
        <v>662</v>
      </c>
      <c r="F1043" s="2">
        <v>174</v>
      </c>
      <c r="G1043" s="2">
        <v>4</v>
      </c>
      <c r="H1043" s="2">
        <v>7419657.5</v>
      </c>
      <c r="I1043" s="2">
        <v>309493.5</v>
      </c>
      <c r="J1043" s="2">
        <v>4.3528323173522949</v>
      </c>
      <c r="K1043" s="2">
        <v>1119588.1100000001</v>
      </c>
      <c r="L1043" s="2">
        <v>54096.58984375</v>
      </c>
      <c r="M1043" s="2">
        <v>5.0771489143371582</v>
      </c>
      <c r="N1043" s="2">
        <v>264567</v>
      </c>
      <c r="O1043" s="2">
        <v>0</v>
      </c>
      <c r="P1043" s="2">
        <v>0</v>
      </c>
      <c r="T1043" s="2">
        <v>8803813</v>
      </c>
      <c r="U1043" s="2">
        <v>363591</v>
      </c>
      <c r="V1043" s="2">
        <v>4.3078370094299316</v>
      </c>
      <c r="W1043" s="2">
        <v>13433385.019999998</v>
      </c>
      <c r="X1043" s="2">
        <v>65.536819458007813</v>
      </c>
      <c r="Y1043" s="2">
        <v>23695892.269999996</v>
      </c>
      <c r="Z1043" s="2">
        <v>37.153327941894531</v>
      </c>
    </row>
    <row r="1044" spans="1:28" x14ac:dyDescent="0.25">
      <c r="A1044" s="2">
        <v>174005</v>
      </c>
      <c r="B1044" s="2">
        <v>104432803</v>
      </c>
      <c r="C1044" s="2" t="s">
        <v>1487</v>
      </c>
      <c r="D1044" s="2">
        <v>2023</v>
      </c>
      <c r="E1044" s="2" t="s">
        <v>662</v>
      </c>
      <c r="F1044" s="2">
        <v>174</v>
      </c>
      <c r="G1044" s="2">
        <v>5</v>
      </c>
      <c r="H1044" s="2">
        <v>8255248.7699999996</v>
      </c>
      <c r="I1044" s="2">
        <v>835591.25</v>
      </c>
      <c r="J1044" s="2">
        <v>11.261857986450195</v>
      </c>
      <c r="K1044" s="2">
        <v>1221838.54</v>
      </c>
      <c r="L1044" s="2">
        <v>102250.4296875</v>
      </c>
      <c r="M1044" s="2">
        <v>9.1328611373901367</v>
      </c>
      <c r="N1044" s="2">
        <v>264567</v>
      </c>
      <c r="O1044" s="2">
        <v>0</v>
      </c>
      <c r="P1044" s="2">
        <v>0</v>
      </c>
      <c r="T1044" s="2">
        <v>9741655</v>
      </c>
      <c r="U1044" s="2">
        <v>937842</v>
      </c>
      <c r="V1044" s="2">
        <v>10.652679443359375</v>
      </c>
      <c r="X1044" s="2">
        <v>70.237960815429688</v>
      </c>
      <c r="Z1044" s="2">
        <v>41.003467559814453</v>
      </c>
      <c r="AA1044" s="2">
        <v>23758125</v>
      </c>
      <c r="AB1044" s="2">
        <v>13869501</v>
      </c>
    </row>
    <row r="1045" spans="1:28" x14ac:dyDescent="0.25">
      <c r="A1045" s="2">
        <v>174006</v>
      </c>
      <c r="B1045" s="2">
        <v>104432803</v>
      </c>
      <c r="C1045" s="2" t="s">
        <v>1487</v>
      </c>
      <c r="D1045" s="2">
        <v>2024</v>
      </c>
      <c r="E1045" s="2" t="s">
        <v>662</v>
      </c>
      <c r="F1045" s="2">
        <v>174</v>
      </c>
      <c r="G1045" s="2">
        <v>6</v>
      </c>
      <c r="H1045" s="2">
        <v>8579537</v>
      </c>
      <c r="I1045" s="2">
        <v>324288.21875</v>
      </c>
      <c r="J1045" s="2">
        <v>3.928267240524292</v>
      </c>
      <c r="K1045" s="2">
        <v>1277071</v>
      </c>
      <c r="L1045" s="2">
        <v>55232.4609375</v>
      </c>
      <c r="M1045" s="2">
        <v>4.5204386711120605</v>
      </c>
      <c r="N1045" s="2">
        <v>264567</v>
      </c>
      <c r="O1045" s="2">
        <v>0</v>
      </c>
      <c r="P1045" s="2">
        <v>0</v>
      </c>
      <c r="T1045" s="2">
        <v>10121175</v>
      </c>
      <c r="U1045" s="2">
        <v>379520</v>
      </c>
      <c r="V1045" s="2">
        <v>3.8958473205566406</v>
      </c>
      <c r="X1045" s="2">
        <v>67.603096008300781</v>
      </c>
      <c r="Z1045" s="2">
        <v>36.422332763671875</v>
      </c>
      <c r="AA1045" s="2">
        <v>27788378</v>
      </c>
      <c r="AB1045" s="2">
        <v>14971467</v>
      </c>
    </row>
    <row r="1046" spans="1:28" x14ac:dyDescent="0.25">
      <c r="A1046" s="2">
        <v>175001</v>
      </c>
      <c r="B1046" s="2">
        <v>115503004</v>
      </c>
      <c r="C1046" s="2" t="s">
        <v>1488</v>
      </c>
      <c r="D1046" s="2">
        <v>2019</v>
      </c>
      <c r="E1046" s="2" t="s">
        <v>662</v>
      </c>
      <c r="F1046" s="2">
        <v>175</v>
      </c>
      <c r="G1046" s="2">
        <v>1</v>
      </c>
      <c r="H1046" s="2">
        <v>3532651</v>
      </c>
      <c r="K1046" s="2">
        <v>472289.07</v>
      </c>
      <c r="N1046" s="2">
        <v>116396</v>
      </c>
      <c r="Q1046" s="2">
        <v>22603.85</v>
      </c>
      <c r="T1046" s="2">
        <v>4143939.75</v>
      </c>
      <c r="W1046" s="2">
        <v>7017707.6999999993</v>
      </c>
      <c r="X1046" s="2">
        <v>59.049762725830078</v>
      </c>
      <c r="Y1046" s="2">
        <v>14378531.6</v>
      </c>
      <c r="Z1046" s="2">
        <v>28.82032585144043</v>
      </c>
    </row>
    <row r="1047" spans="1:28" x14ac:dyDescent="0.25">
      <c r="A1047" s="2">
        <v>175002</v>
      </c>
      <c r="B1047" s="2">
        <v>115503004</v>
      </c>
      <c r="C1047" s="2" t="s">
        <v>1488</v>
      </c>
      <c r="D1047" s="2">
        <v>2020</v>
      </c>
      <c r="E1047" s="2" t="s">
        <v>662</v>
      </c>
      <c r="F1047" s="2">
        <v>175</v>
      </c>
      <c r="G1047" s="2">
        <v>2</v>
      </c>
      <c r="H1047" s="2">
        <v>3576493.75</v>
      </c>
      <c r="I1047" s="2">
        <v>43842.75</v>
      </c>
      <c r="J1047" s="2">
        <v>1.2410721778869629</v>
      </c>
      <c r="K1047" s="2">
        <v>498953.66</v>
      </c>
      <c r="L1047" s="2">
        <v>26664.58984375</v>
      </c>
      <c r="M1047" s="2">
        <v>5.6458196640014648</v>
      </c>
      <c r="N1047" s="2">
        <v>116396</v>
      </c>
      <c r="O1047" s="2">
        <v>0</v>
      </c>
      <c r="P1047" s="2">
        <v>0</v>
      </c>
      <c r="Q1047" s="2">
        <v>49707.89</v>
      </c>
      <c r="R1047" s="2">
        <v>27104.0390625</v>
      </c>
      <c r="S1047" s="2">
        <v>119.90895080566406</v>
      </c>
      <c r="T1047" s="2">
        <v>4241551.5</v>
      </c>
      <c r="U1047" s="2">
        <v>97611.75</v>
      </c>
      <c r="V1047" s="2">
        <v>2.3555302619934082</v>
      </c>
      <c r="W1047" s="2">
        <v>7227435.6100000003</v>
      </c>
      <c r="X1047" s="2">
        <v>58.686809539794922</v>
      </c>
      <c r="Y1047" s="2">
        <v>14498694.379999999</v>
      </c>
      <c r="Z1047" s="2">
        <v>29.25471305847168</v>
      </c>
    </row>
    <row r="1048" spans="1:28" x14ac:dyDescent="0.25">
      <c r="A1048" s="2">
        <v>175003</v>
      </c>
      <c r="B1048" s="2">
        <v>115503004</v>
      </c>
      <c r="C1048" s="2" t="s">
        <v>1488</v>
      </c>
      <c r="D1048" s="2">
        <v>2021</v>
      </c>
      <c r="E1048" s="2" t="s">
        <v>662</v>
      </c>
      <c r="F1048" s="2">
        <v>175</v>
      </c>
      <c r="G1048" s="2">
        <v>3</v>
      </c>
      <c r="H1048" s="2">
        <v>3576491.25</v>
      </c>
      <c r="I1048" s="2">
        <v>-2.5</v>
      </c>
      <c r="J1048" s="2">
        <v>-6.9900859671179205E-5</v>
      </c>
      <c r="K1048" s="2">
        <v>498927.38</v>
      </c>
      <c r="L1048" s="2">
        <v>-26.280000686645508</v>
      </c>
      <c r="M1048" s="2">
        <v>-5.2670221775770187E-3</v>
      </c>
      <c r="N1048" s="2">
        <v>116396</v>
      </c>
      <c r="O1048" s="2">
        <v>0</v>
      </c>
      <c r="P1048" s="2">
        <v>0</v>
      </c>
      <c r="Q1048" s="2">
        <v>45445.24</v>
      </c>
      <c r="R1048" s="2">
        <v>-4262.64990234375</v>
      </c>
      <c r="S1048" s="2">
        <v>-8.5753993988037109</v>
      </c>
      <c r="T1048" s="2">
        <v>4237260</v>
      </c>
      <c r="U1048" s="2">
        <v>-4291.5</v>
      </c>
      <c r="V1048" s="2">
        <v>-0.10117760300636292</v>
      </c>
      <c r="W1048" s="2">
        <v>7244605.3100000005</v>
      </c>
      <c r="X1048" s="2">
        <v>58.488487243652344</v>
      </c>
      <c r="Y1048" s="2">
        <v>17423995.600000001</v>
      </c>
      <c r="Z1048" s="2">
        <v>24.318532943725586</v>
      </c>
    </row>
    <row r="1049" spans="1:28" x14ac:dyDescent="0.25">
      <c r="A1049" s="2">
        <v>175004</v>
      </c>
      <c r="B1049" s="2">
        <v>115503004</v>
      </c>
      <c r="C1049" s="2" t="s">
        <v>1488</v>
      </c>
      <c r="D1049" s="2">
        <v>2022</v>
      </c>
      <c r="E1049" s="2" t="s">
        <v>662</v>
      </c>
      <c r="F1049" s="2">
        <v>175</v>
      </c>
      <c r="G1049" s="2">
        <v>4</v>
      </c>
      <c r="H1049" s="2">
        <v>3658327</v>
      </c>
      <c r="I1049" s="2">
        <v>81835.75</v>
      </c>
      <c r="J1049" s="2">
        <v>2.2881574630737305</v>
      </c>
      <c r="K1049" s="2">
        <v>524290.30000000005</v>
      </c>
      <c r="L1049" s="2">
        <v>25362.919921875</v>
      </c>
      <c r="M1049" s="2">
        <v>5.0834894180297852</v>
      </c>
      <c r="N1049" s="2">
        <v>116396</v>
      </c>
      <c r="O1049" s="2">
        <v>0</v>
      </c>
      <c r="P1049" s="2">
        <v>0</v>
      </c>
      <c r="Q1049" s="2">
        <v>41697</v>
      </c>
      <c r="R1049" s="2">
        <v>-3748.239990234375</v>
      </c>
      <c r="S1049" s="2">
        <v>-8.2478160858154297</v>
      </c>
      <c r="T1049" s="2">
        <v>4340710</v>
      </c>
      <c r="U1049" s="2">
        <v>103450</v>
      </c>
      <c r="V1049" s="2">
        <v>2.4414362907409668</v>
      </c>
      <c r="W1049" s="2">
        <v>6978128.7599999988</v>
      </c>
      <c r="X1049" s="2">
        <v>62.204498291015625</v>
      </c>
      <c r="Y1049" s="2">
        <v>15060673.579999998</v>
      </c>
      <c r="Z1049" s="2">
        <v>28.821487426757813</v>
      </c>
    </row>
    <row r="1050" spans="1:28" x14ac:dyDescent="0.25">
      <c r="A1050" s="2">
        <v>175005</v>
      </c>
      <c r="B1050" s="2">
        <v>115503004</v>
      </c>
      <c r="C1050" s="2" t="s">
        <v>1488</v>
      </c>
      <c r="D1050" s="2">
        <v>2023</v>
      </c>
      <c r="E1050" s="2" t="s">
        <v>662</v>
      </c>
      <c r="F1050" s="2">
        <v>175</v>
      </c>
      <c r="G1050" s="2">
        <v>5</v>
      </c>
      <c r="H1050" s="2">
        <v>3897443.31</v>
      </c>
      <c r="I1050" s="2">
        <v>239116.3125</v>
      </c>
      <c r="J1050" s="2">
        <v>6.5362200736999512</v>
      </c>
      <c r="K1050" s="2">
        <v>579312.81999999995</v>
      </c>
      <c r="L1050" s="2">
        <v>55022.51953125</v>
      </c>
      <c r="M1050" s="2">
        <v>10.494667053222656</v>
      </c>
      <c r="N1050" s="2">
        <v>116396</v>
      </c>
      <c r="O1050" s="2">
        <v>0</v>
      </c>
      <c r="P1050" s="2">
        <v>0</v>
      </c>
      <c r="Q1050" s="2">
        <v>45588</v>
      </c>
      <c r="R1050" s="2">
        <v>3891</v>
      </c>
      <c r="S1050" s="2">
        <v>9.3316068649291992</v>
      </c>
      <c r="T1050" s="2">
        <v>4638740</v>
      </c>
      <c r="U1050" s="2">
        <v>298030</v>
      </c>
      <c r="V1050" s="2">
        <v>6.8659276962280273</v>
      </c>
      <c r="X1050" s="2">
        <v>62.223388671875</v>
      </c>
      <c r="Z1050" s="2">
        <v>28.132951736450195</v>
      </c>
      <c r="AA1050" s="2">
        <v>16488636</v>
      </c>
      <c r="AB1050" s="2">
        <v>7454978</v>
      </c>
    </row>
    <row r="1051" spans="1:28" x14ac:dyDescent="0.25">
      <c r="A1051" s="2">
        <v>175006</v>
      </c>
      <c r="B1051" s="2">
        <v>115503004</v>
      </c>
      <c r="C1051" s="2" t="s">
        <v>1488</v>
      </c>
      <c r="D1051" s="2">
        <v>2024</v>
      </c>
      <c r="E1051" s="2" t="s">
        <v>662</v>
      </c>
      <c r="F1051" s="2">
        <v>175</v>
      </c>
      <c r="G1051" s="2">
        <v>6</v>
      </c>
      <c r="H1051" s="2">
        <v>4159472</v>
      </c>
      <c r="I1051" s="2">
        <v>262028.6875</v>
      </c>
      <c r="J1051" s="2">
        <v>6.7230916023254395</v>
      </c>
      <c r="K1051" s="2">
        <v>609311</v>
      </c>
      <c r="L1051" s="2">
        <v>29998.1796875</v>
      </c>
      <c r="M1051" s="2">
        <v>5.1782350540161133</v>
      </c>
      <c r="N1051" s="2">
        <v>116396</v>
      </c>
      <c r="O1051" s="2">
        <v>0</v>
      </c>
      <c r="P1051" s="2">
        <v>0</v>
      </c>
      <c r="Q1051" s="2">
        <v>69820</v>
      </c>
      <c r="R1051" s="2">
        <v>24232</v>
      </c>
      <c r="S1051" s="2">
        <v>53.154338836669922</v>
      </c>
      <c r="T1051" s="2">
        <v>4954999</v>
      </c>
      <c r="U1051" s="2">
        <v>316259</v>
      </c>
      <c r="V1051" s="2">
        <v>6.8177781105041504</v>
      </c>
      <c r="X1051" s="2">
        <v>64.794998168945313</v>
      </c>
      <c r="Z1051" s="2">
        <v>29.483924865722656</v>
      </c>
      <c r="AA1051" s="2">
        <v>16805765</v>
      </c>
      <c r="AB1051" s="2">
        <v>7647194</v>
      </c>
    </row>
    <row r="1052" spans="1:28" x14ac:dyDescent="0.25">
      <c r="A1052" s="2">
        <v>176001</v>
      </c>
      <c r="B1052" s="2">
        <v>104432903</v>
      </c>
      <c r="C1052" s="2" t="s">
        <v>1489</v>
      </c>
      <c r="D1052" s="2">
        <v>2019</v>
      </c>
      <c r="E1052" s="2" t="s">
        <v>662</v>
      </c>
      <c r="F1052" s="2">
        <v>176</v>
      </c>
      <c r="G1052" s="2">
        <v>1</v>
      </c>
      <c r="H1052" s="2">
        <v>8354729.5</v>
      </c>
      <c r="K1052" s="2">
        <v>1361834.89</v>
      </c>
      <c r="N1052" s="2">
        <v>340539</v>
      </c>
      <c r="Q1052" s="2">
        <v>69734.31</v>
      </c>
      <c r="T1052" s="2">
        <v>10126837</v>
      </c>
      <c r="W1052" s="2">
        <v>16483244.290000001</v>
      </c>
      <c r="X1052" s="2">
        <v>61.437160491943359</v>
      </c>
      <c r="Y1052" s="2">
        <v>40718546.479999997</v>
      </c>
      <c r="Z1052" s="2">
        <v>24.870330810546875</v>
      </c>
    </row>
    <row r="1053" spans="1:28" x14ac:dyDescent="0.25">
      <c r="A1053" s="2">
        <v>176002</v>
      </c>
      <c r="B1053" s="2">
        <v>104432903</v>
      </c>
      <c r="C1053" s="2" t="s">
        <v>1489</v>
      </c>
      <c r="D1053" s="2">
        <v>2020</v>
      </c>
      <c r="E1053" s="2" t="s">
        <v>662</v>
      </c>
      <c r="F1053" s="2">
        <v>176</v>
      </c>
      <c r="G1053" s="2">
        <v>2</v>
      </c>
      <c r="H1053" s="2">
        <v>8419569</v>
      </c>
      <c r="I1053" s="2">
        <v>64839.5</v>
      </c>
      <c r="J1053" s="2">
        <v>0.776081383228302</v>
      </c>
      <c r="K1053" s="2">
        <v>1504975.79</v>
      </c>
      <c r="L1053" s="2">
        <v>143140.90625</v>
      </c>
      <c r="M1053" s="2">
        <v>10.510885238647461</v>
      </c>
      <c r="N1053" s="2">
        <v>340539</v>
      </c>
      <c r="O1053" s="2">
        <v>0</v>
      </c>
      <c r="P1053" s="2">
        <v>0</v>
      </c>
      <c r="Q1053" s="2">
        <v>116665.94</v>
      </c>
      <c r="R1053" s="2">
        <v>46931.62890625</v>
      </c>
      <c r="S1053" s="2">
        <v>67.300628662109375</v>
      </c>
      <c r="T1053" s="2">
        <v>10381750</v>
      </c>
      <c r="U1053" s="2">
        <v>254913</v>
      </c>
      <c r="V1053" s="2">
        <v>2.517202615737915</v>
      </c>
      <c r="W1053" s="2">
        <v>16426689.149999999</v>
      </c>
      <c r="X1053" s="2">
        <v>63.20050048828125</v>
      </c>
      <c r="Y1053" s="2">
        <v>40199966.809999995</v>
      </c>
      <c r="Z1053" s="2">
        <v>25.82526969909668</v>
      </c>
    </row>
    <row r="1054" spans="1:28" x14ac:dyDescent="0.25">
      <c r="A1054" s="2">
        <v>176003</v>
      </c>
      <c r="B1054" s="2">
        <v>104432903</v>
      </c>
      <c r="C1054" s="2" t="s">
        <v>1489</v>
      </c>
      <c r="D1054" s="2">
        <v>2021</v>
      </c>
      <c r="E1054" s="2" t="s">
        <v>662</v>
      </c>
      <c r="F1054" s="2">
        <v>176</v>
      </c>
      <c r="G1054" s="2">
        <v>3</v>
      </c>
      <c r="H1054" s="2">
        <v>8419559</v>
      </c>
      <c r="I1054" s="2">
        <v>-10</v>
      </c>
      <c r="J1054" s="2">
        <v>-1.1877092765644193E-4</v>
      </c>
      <c r="K1054" s="2">
        <v>1509844.06</v>
      </c>
      <c r="L1054" s="2">
        <v>4868.27001953125</v>
      </c>
      <c r="M1054" s="2">
        <v>0.32347828149795532</v>
      </c>
      <c r="N1054" s="2">
        <v>340539</v>
      </c>
      <c r="O1054" s="2">
        <v>0</v>
      </c>
      <c r="P1054" s="2">
        <v>0</v>
      </c>
      <c r="Q1054" s="2">
        <v>87727</v>
      </c>
      <c r="R1054" s="2">
        <v>-28938.939453125</v>
      </c>
      <c r="S1054" s="2">
        <v>-24.804960250854492</v>
      </c>
      <c r="T1054" s="2">
        <v>10357669</v>
      </c>
      <c r="U1054" s="2">
        <v>-24081</v>
      </c>
      <c r="V1054" s="2">
        <v>-0.23195511102676392</v>
      </c>
      <c r="W1054" s="2">
        <v>16475505.229999999</v>
      </c>
      <c r="X1054" s="2">
        <v>62.867080688476563</v>
      </c>
      <c r="Y1054" s="2">
        <v>41050732.469999999</v>
      </c>
      <c r="Z1054" s="2">
        <v>25.231386184692383</v>
      </c>
    </row>
    <row r="1055" spans="1:28" x14ac:dyDescent="0.25">
      <c r="A1055" s="2">
        <v>176004</v>
      </c>
      <c r="B1055" s="2">
        <v>104432903</v>
      </c>
      <c r="C1055" s="2" t="s">
        <v>1489</v>
      </c>
      <c r="D1055" s="2">
        <v>2022</v>
      </c>
      <c r="E1055" s="2" t="s">
        <v>662</v>
      </c>
      <c r="F1055" s="2">
        <v>176</v>
      </c>
      <c r="G1055" s="2">
        <v>4</v>
      </c>
      <c r="H1055" s="2">
        <v>8475383</v>
      </c>
      <c r="I1055" s="2">
        <v>55824</v>
      </c>
      <c r="J1055" s="2">
        <v>0.66302758455276489</v>
      </c>
      <c r="K1055" s="2">
        <v>1445781.57</v>
      </c>
      <c r="L1055" s="2">
        <v>-64062.48828125</v>
      </c>
      <c r="M1055" s="2">
        <v>-4.2429871559143066</v>
      </c>
      <c r="N1055" s="2">
        <v>340539</v>
      </c>
      <c r="O1055" s="2">
        <v>0</v>
      </c>
      <c r="P1055" s="2">
        <v>0</v>
      </c>
      <c r="Q1055" s="2">
        <v>38813</v>
      </c>
      <c r="R1055" s="2">
        <v>-48914</v>
      </c>
      <c r="S1055" s="2">
        <v>-55.757064819335938</v>
      </c>
      <c r="T1055" s="2">
        <v>10300517</v>
      </c>
      <c r="U1055" s="2">
        <v>-57152</v>
      </c>
      <c r="V1055" s="2">
        <v>-0.55178439617156982</v>
      </c>
      <c r="W1055" s="2">
        <v>16280993.979999999</v>
      </c>
      <c r="X1055" s="2">
        <v>63.267127990722656</v>
      </c>
      <c r="Y1055" s="2">
        <v>40241889.719999999</v>
      </c>
      <c r="Z1055" s="2">
        <v>25.596504211425781</v>
      </c>
    </row>
    <row r="1056" spans="1:28" x14ac:dyDescent="0.25">
      <c r="A1056" s="2">
        <v>176005</v>
      </c>
      <c r="B1056" s="2">
        <v>104432903</v>
      </c>
      <c r="C1056" s="2" t="s">
        <v>1489</v>
      </c>
      <c r="D1056" s="2">
        <v>2023</v>
      </c>
      <c r="E1056" s="2" t="s">
        <v>662</v>
      </c>
      <c r="F1056" s="2">
        <v>176</v>
      </c>
      <c r="G1056" s="2">
        <v>5</v>
      </c>
      <c r="H1056" s="2">
        <v>8778433.9900000002</v>
      </c>
      <c r="I1056" s="2">
        <v>303051</v>
      </c>
      <c r="J1056" s="2">
        <v>3.5756611824035645</v>
      </c>
      <c r="K1056" s="2">
        <v>1603951.35</v>
      </c>
      <c r="L1056" s="2">
        <v>158169.78125</v>
      </c>
      <c r="M1056" s="2">
        <v>10.940088272094727</v>
      </c>
      <c r="N1056" s="2">
        <v>340539</v>
      </c>
      <c r="O1056" s="2">
        <v>0</v>
      </c>
      <c r="P1056" s="2">
        <v>0</v>
      </c>
      <c r="Q1056" s="2">
        <v>42323</v>
      </c>
      <c r="R1056" s="2">
        <v>3510</v>
      </c>
      <c r="S1056" s="2">
        <v>9.0433616638183594</v>
      </c>
      <c r="T1056" s="2">
        <v>10765247</v>
      </c>
      <c r="U1056" s="2">
        <v>464730</v>
      </c>
      <c r="V1056" s="2">
        <v>4.5117154121398926</v>
      </c>
      <c r="X1056" s="2">
        <v>63.965770721435547</v>
      </c>
      <c r="Z1056" s="2">
        <v>25.398399353027344</v>
      </c>
      <c r="AA1056" s="2">
        <v>42385533</v>
      </c>
      <c r="AB1056" s="2">
        <v>16829700</v>
      </c>
    </row>
    <row r="1057" spans="1:28" x14ac:dyDescent="0.25">
      <c r="A1057" s="2">
        <v>176006</v>
      </c>
      <c r="B1057" s="2">
        <v>104432903</v>
      </c>
      <c r="C1057" s="2" t="s">
        <v>1489</v>
      </c>
      <c r="D1057" s="2">
        <v>2024</v>
      </c>
      <c r="E1057" s="2" t="s">
        <v>662</v>
      </c>
      <c r="F1057" s="2">
        <v>176</v>
      </c>
      <c r="G1057" s="2">
        <v>6</v>
      </c>
      <c r="H1057" s="2">
        <v>9112169</v>
      </c>
      <c r="I1057" s="2">
        <v>333735</v>
      </c>
      <c r="J1057" s="2">
        <v>3.801760196685791</v>
      </c>
      <c r="K1057" s="2">
        <v>1570156</v>
      </c>
      <c r="L1057" s="2">
        <v>-33795.3515625</v>
      </c>
      <c r="M1057" s="2">
        <v>-2.1070058345794678</v>
      </c>
      <c r="N1057" s="2">
        <v>340539</v>
      </c>
      <c r="O1057" s="2">
        <v>0</v>
      </c>
      <c r="P1057" s="2">
        <v>0</v>
      </c>
      <c r="Q1057" s="2">
        <v>49101</v>
      </c>
      <c r="R1057" s="2">
        <v>6778</v>
      </c>
      <c r="S1057" s="2">
        <v>16.014932632446289</v>
      </c>
      <c r="T1057" s="2">
        <v>11071965</v>
      </c>
      <c r="U1057" s="2">
        <v>306718</v>
      </c>
      <c r="V1057" s="2">
        <v>2.8491497039794922</v>
      </c>
      <c r="X1057" s="2">
        <v>64.078178405761719</v>
      </c>
      <c r="Z1057" s="2">
        <v>27.845094680786133</v>
      </c>
      <c r="AA1057" s="2">
        <v>39762712</v>
      </c>
      <c r="AB1057" s="2">
        <v>17278839</v>
      </c>
    </row>
    <row r="1058" spans="1:28" x14ac:dyDescent="0.25">
      <c r="A1058" s="2">
        <v>177001</v>
      </c>
      <c r="B1058" s="2">
        <v>115222504</v>
      </c>
      <c r="C1058" s="2" t="s">
        <v>1490</v>
      </c>
      <c r="D1058" s="2">
        <v>2019</v>
      </c>
      <c r="E1058" s="2" t="s">
        <v>662</v>
      </c>
      <c r="F1058" s="2">
        <v>177</v>
      </c>
      <c r="G1058" s="2">
        <v>1</v>
      </c>
      <c r="H1058" s="2">
        <v>5619517.5</v>
      </c>
      <c r="K1058" s="2">
        <v>800476.22</v>
      </c>
      <c r="N1058" s="2">
        <v>192577</v>
      </c>
      <c r="Q1058" s="2">
        <v>8230.6</v>
      </c>
      <c r="T1058" s="2">
        <v>6620801</v>
      </c>
      <c r="W1058" s="2">
        <v>10379539.939999999</v>
      </c>
      <c r="X1058" s="2">
        <v>63.787036895751953</v>
      </c>
      <c r="Y1058" s="2">
        <v>29928098.799999997</v>
      </c>
      <c r="Z1058" s="2">
        <v>22.122358322143555</v>
      </c>
    </row>
    <row r="1059" spans="1:28" x14ac:dyDescent="0.25">
      <c r="A1059" s="2">
        <v>177002</v>
      </c>
      <c r="B1059" s="2">
        <v>115222504</v>
      </c>
      <c r="C1059" s="2" t="s">
        <v>1490</v>
      </c>
      <c r="D1059" s="2">
        <v>2020</v>
      </c>
      <c r="E1059" s="2" t="s">
        <v>662</v>
      </c>
      <c r="F1059" s="2">
        <v>177</v>
      </c>
      <c r="G1059" s="2">
        <v>2</v>
      </c>
      <c r="H1059" s="2">
        <v>5671997.5</v>
      </c>
      <c r="I1059" s="2">
        <v>52480</v>
      </c>
      <c r="J1059" s="2">
        <v>0.9338880181312561</v>
      </c>
      <c r="K1059" s="2">
        <v>837155.37</v>
      </c>
      <c r="L1059" s="2">
        <v>36679.1484375</v>
      </c>
      <c r="M1059" s="2">
        <v>4.5821661949157715</v>
      </c>
      <c r="N1059" s="2">
        <v>192577</v>
      </c>
      <c r="O1059" s="2">
        <v>0</v>
      </c>
      <c r="P1059" s="2">
        <v>0</v>
      </c>
      <c r="Q1059" s="2">
        <v>1929.92</v>
      </c>
      <c r="R1059" s="2">
        <v>-6300.68017578125</v>
      </c>
      <c r="S1059" s="2">
        <v>-76.551895141601563</v>
      </c>
      <c r="T1059" s="2">
        <v>6703660</v>
      </c>
      <c r="U1059" s="2">
        <v>82859</v>
      </c>
      <c r="V1059" s="2">
        <v>1.2514951229095459</v>
      </c>
      <c r="W1059" s="2">
        <v>10219556.430000002</v>
      </c>
      <c r="X1059" s="2">
        <v>65.596389770507813</v>
      </c>
      <c r="Y1059" s="2">
        <v>29810167.909999996</v>
      </c>
      <c r="Z1059" s="2">
        <v>22.487831115722656</v>
      </c>
    </row>
    <row r="1060" spans="1:28" x14ac:dyDescent="0.25">
      <c r="A1060" s="2">
        <v>177003</v>
      </c>
      <c r="B1060" s="2">
        <v>115222504</v>
      </c>
      <c r="C1060" s="2" t="s">
        <v>1490</v>
      </c>
      <c r="D1060" s="2">
        <v>2021</v>
      </c>
      <c r="E1060" s="2" t="s">
        <v>662</v>
      </c>
      <c r="F1060" s="2">
        <v>177</v>
      </c>
      <c r="G1060" s="2">
        <v>3</v>
      </c>
      <c r="H1060" s="2">
        <v>5671995</v>
      </c>
      <c r="I1060" s="2">
        <v>-2.5</v>
      </c>
      <c r="J1060" s="2">
        <v>-4.4076183257857338E-5</v>
      </c>
      <c r="K1060" s="2">
        <v>837113.12</v>
      </c>
      <c r="L1060" s="2">
        <v>-42.25</v>
      </c>
      <c r="M1060" s="2">
        <v>-5.0468528643250465E-3</v>
      </c>
      <c r="N1060" s="2">
        <v>192577</v>
      </c>
      <c r="O1060" s="2">
        <v>0</v>
      </c>
      <c r="P1060" s="2">
        <v>0</v>
      </c>
      <c r="Q1060" s="2">
        <v>39.380000000000003</v>
      </c>
      <c r="R1060" s="2">
        <v>-1890.5400390625</v>
      </c>
      <c r="S1060" s="2">
        <v>-97.959503173828125</v>
      </c>
      <c r="T1060" s="2">
        <v>6701724.5</v>
      </c>
      <c r="U1060" s="2">
        <v>-1935.5</v>
      </c>
      <c r="V1060" s="2">
        <v>-2.8872286900877953E-2</v>
      </c>
      <c r="W1060" s="2">
        <v>10227094.25</v>
      </c>
      <c r="X1060" s="2">
        <v>65.52911376953125</v>
      </c>
      <c r="Y1060" s="2">
        <v>21293801.48</v>
      </c>
      <c r="Z1060" s="2">
        <v>31.472654342651367</v>
      </c>
    </row>
    <row r="1061" spans="1:28" x14ac:dyDescent="0.25">
      <c r="A1061" s="2">
        <v>177004</v>
      </c>
      <c r="B1061" s="2">
        <v>115222504</v>
      </c>
      <c r="C1061" s="2" t="s">
        <v>1490</v>
      </c>
      <c r="D1061" s="2">
        <v>2022</v>
      </c>
      <c r="E1061" s="2" t="s">
        <v>662</v>
      </c>
      <c r="F1061" s="2">
        <v>177</v>
      </c>
      <c r="G1061" s="2">
        <v>4</v>
      </c>
      <c r="H1061" s="2">
        <v>5795096</v>
      </c>
      <c r="I1061" s="2">
        <v>123101</v>
      </c>
      <c r="J1061" s="2">
        <v>2.1703298091888428</v>
      </c>
      <c r="K1061" s="2">
        <v>861989.15</v>
      </c>
      <c r="L1061" s="2">
        <v>24876.029296875</v>
      </c>
      <c r="M1061" s="2">
        <v>2.9716448783874512</v>
      </c>
      <c r="N1061" s="2">
        <v>192577</v>
      </c>
      <c r="O1061" s="2">
        <v>0</v>
      </c>
      <c r="P1061" s="2">
        <v>0</v>
      </c>
      <c r="T1061" s="2">
        <v>6849662</v>
      </c>
      <c r="U1061" s="2">
        <v>147937.5</v>
      </c>
      <c r="V1061" s="2">
        <v>2.2074542045593262</v>
      </c>
      <c r="W1061" s="2">
        <v>10696187.819999998</v>
      </c>
      <c r="X1061" s="2">
        <v>64.038345336914063</v>
      </c>
      <c r="Y1061" s="2">
        <v>22326833.460000001</v>
      </c>
      <c r="Z1061" s="2">
        <v>30.679058074951172</v>
      </c>
    </row>
    <row r="1062" spans="1:28" x14ac:dyDescent="0.25">
      <c r="A1062" s="2">
        <v>177005</v>
      </c>
      <c r="B1062" s="2">
        <v>115222504</v>
      </c>
      <c r="C1062" s="2" t="s">
        <v>1490</v>
      </c>
      <c r="D1062" s="2">
        <v>2023</v>
      </c>
      <c r="E1062" s="2" t="s">
        <v>662</v>
      </c>
      <c r="F1062" s="2">
        <v>177</v>
      </c>
      <c r="G1062" s="2">
        <v>5</v>
      </c>
      <c r="H1062" s="2">
        <v>6051347.1500000004</v>
      </c>
      <c r="I1062" s="2">
        <v>256251.15625</v>
      </c>
      <c r="J1062" s="2">
        <v>4.4218621253967285</v>
      </c>
      <c r="K1062" s="2">
        <v>916423.34</v>
      </c>
      <c r="L1062" s="2">
        <v>54434.19140625</v>
      </c>
      <c r="M1062" s="2">
        <v>6.3149509429931641</v>
      </c>
      <c r="N1062" s="2">
        <v>192577</v>
      </c>
      <c r="O1062" s="2">
        <v>0</v>
      </c>
      <c r="P1062" s="2">
        <v>0</v>
      </c>
      <c r="T1062" s="2">
        <v>7160347.5</v>
      </c>
      <c r="U1062" s="2">
        <v>310685.5</v>
      </c>
      <c r="V1062" s="2">
        <v>4.5357785224914551</v>
      </c>
      <c r="X1062" s="2">
        <v>66.571975708007813</v>
      </c>
      <c r="Z1062" s="2">
        <v>32.302070617675781</v>
      </c>
      <c r="AA1062" s="2">
        <v>22166837</v>
      </c>
      <c r="AB1062" s="2">
        <v>10755799</v>
      </c>
    </row>
    <row r="1063" spans="1:28" x14ac:dyDescent="0.25">
      <c r="A1063" s="2">
        <v>177006</v>
      </c>
      <c r="B1063" s="2">
        <v>115222504</v>
      </c>
      <c r="C1063" s="2" t="s">
        <v>1490</v>
      </c>
      <c r="D1063" s="2">
        <v>2024</v>
      </c>
      <c r="E1063" s="2" t="s">
        <v>662</v>
      </c>
      <c r="F1063" s="2">
        <v>177</v>
      </c>
      <c r="G1063" s="2">
        <v>6</v>
      </c>
      <c r="H1063" s="2">
        <v>6239419</v>
      </c>
      <c r="I1063" s="2">
        <v>188071.84375</v>
      </c>
      <c r="J1063" s="2">
        <v>3.107933521270752</v>
      </c>
      <c r="K1063" s="2">
        <v>952238</v>
      </c>
      <c r="L1063" s="2">
        <v>35814.66015625</v>
      </c>
      <c r="M1063" s="2">
        <v>3.9080913066864014</v>
      </c>
      <c r="N1063" s="2">
        <v>192577</v>
      </c>
      <c r="O1063" s="2">
        <v>0</v>
      </c>
      <c r="P1063" s="2">
        <v>0</v>
      </c>
      <c r="T1063" s="2">
        <v>7384234</v>
      </c>
      <c r="U1063" s="2">
        <v>223886.5</v>
      </c>
      <c r="V1063" s="2">
        <v>3.1267547607421875</v>
      </c>
      <c r="X1063" s="2">
        <v>67.024154663085938</v>
      </c>
      <c r="Z1063" s="2">
        <v>33.118698120117188</v>
      </c>
      <c r="AA1063" s="2">
        <v>22296270</v>
      </c>
      <c r="AB1063" s="2">
        <v>11017273</v>
      </c>
    </row>
    <row r="1064" spans="1:28" x14ac:dyDescent="0.25">
      <c r="A1064" s="2">
        <v>178001</v>
      </c>
      <c r="B1064" s="2">
        <v>114063503</v>
      </c>
      <c r="C1064" s="2" t="s">
        <v>1491</v>
      </c>
      <c r="D1064" s="2">
        <v>2019</v>
      </c>
      <c r="E1064" s="2" t="s">
        <v>662</v>
      </c>
      <c r="F1064" s="2">
        <v>178</v>
      </c>
      <c r="G1064" s="2">
        <v>1</v>
      </c>
      <c r="H1064" s="2">
        <v>6880788</v>
      </c>
      <c r="K1064" s="2">
        <v>1592798.93</v>
      </c>
      <c r="N1064" s="2">
        <v>338158</v>
      </c>
      <c r="T1064" s="2">
        <v>8811745</v>
      </c>
      <c r="W1064" s="2">
        <v>14721523.99</v>
      </c>
      <c r="X1064" s="2">
        <v>59.856201171875</v>
      </c>
      <c r="Y1064" s="2">
        <v>41696708.190000005</v>
      </c>
      <c r="Z1064" s="2">
        <v>21.132951736450195</v>
      </c>
    </row>
    <row r="1065" spans="1:28" x14ac:dyDescent="0.25">
      <c r="A1065" s="2">
        <v>178002</v>
      </c>
      <c r="B1065" s="2">
        <v>114063503</v>
      </c>
      <c r="C1065" s="2" t="s">
        <v>1491</v>
      </c>
      <c r="D1065" s="2">
        <v>2020</v>
      </c>
      <c r="E1065" s="2" t="s">
        <v>662</v>
      </c>
      <c r="F1065" s="2">
        <v>178</v>
      </c>
      <c r="G1065" s="2">
        <v>2</v>
      </c>
      <c r="H1065" s="2">
        <v>7013742.5</v>
      </c>
      <c r="I1065" s="2">
        <v>132954.5</v>
      </c>
      <c r="J1065" s="2">
        <v>1.9322569370269775</v>
      </c>
      <c r="K1065" s="2">
        <v>1517652.8</v>
      </c>
      <c r="L1065" s="2">
        <v>-75146.1328125</v>
      </c>
      <c r="M1065" s="2">
        <v>-4.7178668975830078</v>
      </c>
      <c r="N1065" s="2">
        <v>338158</v>
      </c>
      <c r="O1065" s="2">
        <v>0</v>
      </c>
      <c r="P1065" s="2">
        <v>0</v>
      </c>
      <c r="T1065" s="2">
        <v>8869553</v>
      </c>
      <c r="U1065" s="2">
        <v>57808</v>
      </c>
      <c r="V1065" s="2">
        <v>0.65603351593017578</v>
      </c>
      <c r="W1065" s="2">
        <v>14903932.240000002</v>
      </c>
      <c r="X1065" s="2">
        <v>59.511497497558594</v>
      </c>
      <c r="Y1065" s="2">
        <v>43192550.760000005</v>
      </c>
      <c r="Z1065" s="2">
        <v>20.534914016723633</v>
      </c>
    </row>
    <row r="1066" spans="1:28" x14ac:dyDescent="0.25">
      <c r="A1066" s="2">
        <v>178003</v>
      </c>
      <c r="B1066" s="2">
        <v>114063503</v>
      </c>
      <c r="C1066" s="2" t="s">
        <v>1491</v>
      </c>
      <c r="D1066" s="2">
        <v>2021</v>
      </c>
      <c r="E1066" s="2" t="s">
        <v>662</v>
      </c>
      <c r="F1066" s="2">
        <v>178</v>
      </c>
      <c r="G1066" s="2">
        <v>3</v>
      </c>
      <c r="H1066" s="2">
        <v>7013736</v>
      </c>
      <c r="I1066" s="2">
        <v>-6.5</v>
      </c>
      <c r="J1066" s="2">
        <v>-9.2675203632097691E-5</v>
      </c>
      <c r="K1066" s="2">
        <v>1517595.14</v>
      </c>
      <c r="L1066" s="2">
        <v>-57.659999847412109</v>
      </c>
      <c r="M1066" s="2">
        <v>-3.7992880679666996E-3</v>
      </c>
      <c r="N1066" s="2">
        <v>338158</v>
      </c>
      <c r="O1066" s="2">
        <v>0</v>
      </c>
      <c r="P1066" s="2">
        <v>0</v>
      </c>
      <c r="T1066" s="2">
        <v>8869489</v>
      </c>
      <c r="U1066" s="2">
        <v>-64</v>
      </c>
      <c r="V1066" s="2">
        <v>-7.2156963869929314E-4</v>
      </c>
      <c r="W1066" s="2">
        <v>14994379.120000001</v>
      </c>
      <c r="X1066" s="2">
        <v>59.152091979980469</v>
      </c>
      <c r="Y1066" s="2">
        <v>46430179.640000008</v>
      </c>
      <c r="Z1066" s="2">
        <v>19.102853775024414</v>
      </c>
    </row>
    <row r="1067" spans="1:28" x14ac:dyDescent="0.25">
      <c r="A1067" s="2">
        <v>178004</v>
      </c>
      <c r="B1067" s="2">
        <v>114063503</v>
      </c>
      <c r="C1067" s="2" t="s">
        <v>1491</v>
      </c>
      <c r="D1067" s="2">
        <v>2022</v>
      </c>
      <c r="E1067" s="2" t="s">
        <v>662</v>
      </c>
      <c r="F1067" s="2">
        <v>178</v>
      </c>
      <c r="G1067" s="2">
        <v>4</v>
      </c>
      <c r="H1067" s="2">
        <v>7231133</v>
      </c>
      <c r="I1067" s="2">
        <v>217397</v>
      </c>
      <c r="J1067" s="2">
        <v>3.0995891094207764</v>
      </c>
      <c r="K1067" s="2">
        <v>1595081.62</v>
      </c>
      <c r="L1067" s="2">
        <v>77486.4765625</v>
      </c>
      <c r="M1067" s="2">
        <v>5.1058731079101563</v>
      </c>
      <c r="N1067" s="2">
        <v>338158</v>
      </c>
      <c r="O1067" s="2">
        <v>0</v>
      </c>
      <c r="P1067" s="2">
        <v>0</v>
      </c>
      <c r="T1067" s="2">
        <v>9164373</v>
      </c>
      <c r="U1067" s="2">
        <v>294884</v>
      </c>
      <c r="V1067" s="2">
        <v>3.3247010707855225</v>
      </c>
      <c r="W1067" s="2">
        <v>15273127.309999997</v>
      </c>
      <c r="X1067" s="2">
        <v>60.003250122070313</v>
      </c>
      <c r="Y1067" s="2">
        <v>47490343.36999999</v>
      </c>
      <c r="Z1067" s="2">
        <v>19.297340393066406</v>
      </c>
    </row>
    <row r="1068" spans="1:28" x14ac:dyDescent="0.25">
      <c r="A1068" s="2">
        <v>178005</v>
      </c>
      <c r="B1068" s="2">
        <v>114063503</v>
      </c>
      <c r="C1068" s="2" t="s">
        <v>1491</v>
      </c>
      <c r="D1068" s="2">
        <v>2023</v>
      </c>
      <c r="E1068" s="2" t="s">
        <v>662</v>
      </c>
      <c r="F1068" s="2">
        <v>178</v>
      </c>
      <c r="G1068" s="2">
        <v>5</v>
      </c>
      <c r="H1068" s="2">
        <v>7827306.3600000003</v>
      </c>
      <c r="I1068" s="2">
        <v>596173.375</v>
      </c>
      <c r="J1068" s="2">
        <v>8.2445363998413086</v>
      </c>
      <c r="K1068" s="2">
        <v>1724711.27</v>
      </c>
      <c r="L1068" s="2">
        <v>129629.6484375</v>
      </c>
      <c r="M1068" s="2">
        <v>8.1268348693847656</v>
      </c>
      <c r="N1068" s="2">
        <v>338158</v>
      </c>
      <c r="O1068" s="2">
        <v>0</v>
      </c>
      <c r="P1068" s="2">
        <v>0</v>
      </c>
      <c r="T1068" s="2">
        <v>9890176</v>
      </c>
      <c r="U1068" s="2">
        <v>725803</v>
      </c>
      <c r="V1068" s="2">
        <v>7.919832706451416</v>
      </c>
      <c r="X1068" s="2">
        <v>62.600631713867188</v>
      </c>
      <c r="Z1068" s="2">
        <v>20.861625671386719</v>
      </c>
      <c r="AA1068" s="2">
        <v>47408464</v>
      </c>
      <c r="AB1068" s="2">
        <v>15798844</v>
      </c>
    </row>
    <row r="1069" spans="1:28" x14ac:dyDescent="0.25">
      <c r="A1069" s="2">
        <v>178006</v>
      </c>
      <c r="B1069" s="2">
        <v>114063503</v>
      </c>
      <c r="C1069" s="2" t="s">
        <v>1491</v>
      </c>
      <c r="D1069" s="2">
        <v>2024</v>
      </c>
      <c r="E1069" s="2" t="s">
        <v>662</v>
      </c>
      <c r="F1069" s="2">
        <v>178</v>
      </c>
      <c r="G1069" s="2">
        <v>6</v>
      </c>
      <c r="H1069" s="2">
        <v>8388360</v>
      </c>
      <c r="I1069" s="2">
        <v>561053.625</v>
      </c>
      <c r="J1069" s="2">
        <v>7.1679019927978516</v>
      </c>
      <c r="K1069" s="2">
        <v>1746165</v>
      </c>
      <c r="L1069" s="2">
        <v>21453.73046875</v>
      </c>
      <c r="M1069" s="2">
        <v>1.2439026832580566</v>
      </c>
      <c r="N1069" s="2">
        <v>338158</v>
      </c>
      <c r="O1069" s="2">
        <v>0</v>
      </c>
      <c r="P1069" s="2">
        <v>0</v>
      </c>
      <c r="T1069" s="2">
        <v>10472683</v>
      </c>
      <c r="U1069" s="2">
        <v>582507</v>
      </c>
      <c r="V1069" s="2">
        <v>5.8897538185119629</v>
      </c>
      <c r="X1069" s="2">
        <v>63.075778961181641</v>
      </c>
      <c r="Z1069" s="2">
        <v>20.156877517700195</v>
      </c>
      <c r="AA1069" s="2">
        <v>51955878</v>
      </c>
      <c r="AB1069" s="2">
        <v>16603335</v>
      </c>
    </row>
    <row r="1070" spans="1:28" x14ac:dyDescent="0.25">
      <c r="A1070" s="2">
        <v>179001</v>
      </c>
      <c r="B1070" s="2">
        <v>103024603</v>
      </c>
      <c r="C1070" s="2" t="s">
        <v>1492</v>
      </c>
      <c r="D1070" s="2">
        <v>2019</v>
      </c>
      <c r="E1070" s="2" t="s">
        <v>662</v>
      </c>
      <c r="F1070" s="2">
        <v>179</v>
      </c>
      <c r="G1070" s="2">
        <v>1</v>
      </c>
      <c r="H1070" s="2">
        <v>5113574.5</v>
      </c>
      <c r="K1070" s="2">
        <v>1523498.72</v>
      </c>
      <c r="N1070" s="2">
        <v>294130</v>
      </c>
      <c r="T1070" s="2">
        <v>6931203</v>
      </c>
      <c r="W1070" s="2">
        <v>14330109.689999999</v>
      </c>
      <c r="X1070" s="2">
        <v>48.368106842041016</v>
      </c>
      <c r="Y1070" s="2">
        <v>51970480.169999994</v>
      </c>
      <c r="Z1070" s="2">
        <v>13.336807250976563</v>
      </c>
    </row>
    <row r="1071" spans="1:28" x14ac:dyDescent="0.25">
      <c r="A1071" s="2">
        <v>179002</v>
      </c>
      <c r="B1071" s="2">
        <v>103024603</v>
      </c>
      <c r="C1071" s="2" t="s">
        <v>1492</v>
      </c>
      <c r="D1071" s="2">
        <v>2020</v>
      </c>
      <c r="E1071" s="2" t="s">
        <v>662</v>
      </c>
      <c r="F1071" s="2">
        <v>179</v>
      </c>
      <c r="G1071" s="2">
        <v>2</v>
      </c>
      <c r="H1071" s="2">
        <v>5188125</v>
      </c>
      <c r="I1071" s="2">
        <v>74550.5</v>
      </c>
      <c r="J1071" s="2">
        <v>1.4578940868377686</v>
      </c>
      <c r="K1071" s="2">
        <v>1546169.27</v>
      </c>
      <c r="L1071" s="2">
        <v>22670.55078125</v>
      </c>
      <c r="M1071" s="2">
        <v>1.48805832862854</v>
      </c>
      <c r="N1071" s="2">
        <v>294130</v>
      </c>
      <c r="O1071" s="2">
        <v>0</v>
      </c>
      <c r="P1071" s="2">
        <v>0</v>
      </c>
      <c r="T1071" s="2">
        <v>7028424.5</v>
      </c>
      <c r="U1071" s="2">
        <v>97221.5</v>
      </c>
      <c r="V1071" s="2">
        <v>1.4026641845703125</v>
      </c>
      <c r="W1071" s="2">
        <v>14850197.559999999</v>
      </c>
      <c r="X1071" s="2">
        <v>47.328826904296875</v>
      </c>
      <c r="Y1071" s="2">
        <v>53374651.800000004</v>
      </c>
      <c r="Z1071" s="2">
        <v>13.168094635009766</v>
      </c>
    </row>
    <row r="1072" spans="1:28" x14ac:dyDescent="0.25">
      <c r="A1072" s="2">
        <v>179003</v>
      </c>
      <c r="B1072" s="2">
        <v>103024603</v>
      </c>
      <c r="C1072" s="2" t="s">
        <v>1492</v>
      </c>
      <c r="D1072" s="2">
        <v>2021</v>
      </c>
      <c r="E1072" s="2" t="s">
        <v>662</v>
      </c>
      <c r="F1072" s="2">
        <v>179</v>
      </c>
      <c r="G1072" s="2">
        <v>3</v>
      </c>
      <c r="H1072" s="2">
        <v>5188120.5</v>
      </c>
      <c r="I1072" s="2">
        <v>-4.5</v>
      </c>
      <c r="J1072" s="2">
        <v>-8.6736537923570722E-5</v>
      </c>
      <c r="K1072" s="2">
        <v>1546142.71</v>
      </c>
      <c r="L1072" s="2">
        <v>-26.559999465942383</v>
      </c>
      <c r="M1072" s="2">
        <v>-1.7177937552332878E-3</v>
      </c>
      <c r="N1072" s="2">
        <v>294130</v>
      </c>
      <c r="O1072" s="2">
        <v>0</v>
      </c>
      <c r="P1072" s="2">
        <v>0</v>
      </c>
      <c r="T1072" s="2">
        <v>7028393</v>
      </c>
      <c r="U1072" s="2">
        <v>-31.5</v>
      </c>
      <c r="V1072" s="2">
        <v>-4.4818010064773262E-4</v>
      </c>
      <c r="W1072" s="2">
        <v>14868112.24</v>
      </c>
      <c r="X1072" s="2">
        <v>47.271591186523438</v>
      </c>
      <c r="Y1072" s="2">
        <v>55754873.320000008</v>
      </c>
      <c r="Z1072" s="2">
        <v>12.605880737304688</v>
      </c>
    </row>
    <row r="1073" spans="1:28" x14ac:dyDescent="0.25">
      <c r="A1073" s="2">
        <v>179004</v>
      </c>
      <c r="B1073" s="2">
        <v>103024603</v>
      </c>
      <c r="C1073" s="2" t="s">
        <v>1492</v>
      </c>
      <c r="D1073" s="2">
        <v>2022</v>
      </c>
      <c r="E1073" s="2" t="s">
        <v>662</v>
      </c>
      <c r="F1073" s="2">
        <v>179</v>
      </c>
      <c r="G1073" s="2">
        <v>4</v>
      </c>
      <c r="H1073" s="2">
        <v>5336214.5</v>
      </c>
      <c r="I1073" s="2">
        <v>148094</v>
      </c>
      <c r="J1073" s="2">
        <v>2.8544826507568359</v>
      </c>
      <c r="K1073" s="2">
        <v>1615793.1</v>
      </c>
      <c r="L1073" s="2">
        <v>69650.390625</v>
      </c>
      <c r="M1073" s="2">
        <v>4.504784107208252</v>
      </c>
      <c r="N1073" s="2">
        <v>294130</v>
      </c>
      <c r="O1073" s="2">
        <v>0</v>
      </c>
      <c r="P1073" s="2">
        <v>0</v>
      </c>
      <c r="T1073" s="2">
        <v>7246137.5</v>
      </c>
      <c r="U1073" s="2">
        <v>217744.5</v>
      </c>
      <c r="V1073" s="2">
        <v>3.098069429397583</v>
      </c>
      <c r="W1073" s="2">
        <v>15133595.969999999</v>
      </c>
      <c r="X1073" s="2">
        <v>47.881134033203125</v>
      </c>
      <c r="Y1073" s="2">
        <v>57049796.310000002</v>
      </c>
      <c r="Z1073" s="2">
        <v>12.701425552368164</v>
      </c>
    </row>
    <row r="1074" spans="1:28" x14ac:dyDescent="0.25">
      <c r="A1074" s="2">
        <v>179005</v>
      </c>
      <c r="B1074" s="2">
        <v>103024603</v>
      </c>
      <c r="C1074" s="2" t="s">
        <v>1492</v>
      </c>
      <c r="D1074" s="2">
        <v>2023</v>
      </c>
      <c r="E1074" s="2" t="s">
        <v>662</v>
      </c>
      <c r="F1074" s="2">
        <v>179</v>
      </c>
      <c r="G1074" s="2">
        <v>5</v>
      </c>
      <c r="H1074" s="2">
        <v>5622440.3200000003</v>
      </c>
      <c r="I1074" s="2">
        <v>286225.8125</v>
      </c>
      <c r="J1074" s="2">
        <v>5.3638362884521484</v>
      </c>
      <c r="K1074" s="2">
        <v>1669386.81</v>
      </c>
      <c r="L1074" s="2">
        <v>53593.7109375</v>
      </c>
      <c r="M1074" s="2">
        <v>3.3168671131134033</v>
      </c>
      <c r="N1074" s="2">
        <v>294130</v>
      </c>
      <c r="O1074" s="2">
        <v>0</v>
      </c>
      <c r="P1074" s="2">
        <v>0</v>
      </c>
      <c r="T1074" s="2">
        <v>7585957.5</v>
      </c>
      <c r="U1074" s="2">
        <v>339820</v>
      </c>
      <c r="V1074" s="2">
        <v>4.6896710395812988</v>
      </c>
      <c r="X1074" s="2">
        <v>47.919353485107422</v>
      </c>
      <c r="Z1074" s="2">
        <v>13.031866073608398</v>
      </c>
      <c r="AA1074" s="2">
        <v>58210829</v>
      </c>
      <c r="AB1074" s="2">
        <v>15830676</v>
      </c>
    </row>
    <row r="1075" spans="1:28" x14ac:dyDescent="0.25">
      <c r="A1075" s="2">
        <v>179006</v>
      </c>
      <c r="B1075" s="2">
        <v>103024603</v>
      </c>
      <c r="C1075" s="2" t="s">
        <v>1492</v>
      </c>
      <c r="D1075" s="2">
        <v>2024</v>
      </c>
      <c r="E1075" s="2" t="s">
        <v>662</v>
      </c>
      <c r="F1075" s="2">
        <v>179</v>
      </c>
      <c r="G1075" s="2">
        <v>6</v>
      </c>
      <c r="H1075" s="2">
        <v>5981482</v>
      </c>
      <c r="I1075" s="2">
        <v>359041.6875</v>
      </c>
      <c r="J1075" s="2">
        <v>6.385869026184082</v>
      </c>
      <c r="K1075" s="2">
        <v>1712420</v>
      </c>
      <c r="L1075" s="2">
        <v>43033.19140625</v>
      </c>
      <c r="M1075" s="2">
        <v>2.5777842998504639</v>
      </c>
      <c r="N1075" s="2">
        <v>294130</v>
      </c>
      <c r="O1075" s="2">
        <v>0</v>
      </c>
      <c r="P1075" s="2">
        <v>0</v>
      </c>
      <c r="T1075" s="2">
        <v>7988032</v>
      </c>
      <c r="U1075" s="2">
        <v>402074.5</v>
      </c>
      <c r="V1075" s="2">
        <v>5.3002471923828125</v>
      </c>
      <c r="X1075" s="2">
        <v>49.06988525390625</v>
      </c>
      <c r="Z1075" s="2">
        <v>13.09687614440918</v>
      </c>
      <c r="AA1075" s="2">
        <v>60991889</v>
      </c>
      <c r="AB1075" s="2">
        <v>16278889</v>
      </c>
    </row>
    <row r="1076" spans="1:28" x14ac:dyDescent="0.25">
      <c r="A1076" s="2">
        <v>180001</v>
      </c>
      <c r="B1076" s="2">
        <v>118403003</v>
      </c>
      <c r="C1076" s="2" t="s">
        <v>1493</v>
      </c>
      <c r="D1076" s="2">
        <v>2019</v>
      </c>
      <c r="E1076" s="2" t="s">
        <v>662</v>
      </c>
      <c r="F1076" s="2">
        <v>180</v>
      </c>
      <c r="G1076" s="2">
        <v>1</v>
      </c>
      <c r="H1076" s="2">
        <v>7911993</v>
      </c>
      <c r="K1076" s="2">
        <v>1448518.67</v>
      </c>
      <c r="N1076" s="2">
        <v>366048</v>
      </c>
      <c r="T1076" s="2">
        <v>9726560</v>
      </c>
      <c r="W1076" s="2">
        <v>15350049.190000001</v>
      </c>
      <c r="X1076" s="2">
        <v>63.365009307861328</v>
      </c>
      <c r="Y1076" s="2">
        <v>31967773.490000002</v>
      </c>
      <c r="Z1076" s="2">
        <v>30.426141738891602</v>
      </c>
    </row>
    <row r="1077" spans="1:28" x14ac:dyDescent="0.25">
      <c r="A1077" s="2">
        <v>180002</v>
      </c>
      <c r="B1077" s="2">
        <v>118403003</v>
      </c>
      <c r="C1077" s="2" t="s">
        <v>1493</v>
      </c>
      <c r="D1077" s="2">
        <v>2020</v>
      </c>
      <c r="E1077" s="2" t="s">
        <v>662</v>
      </c>
      <c r="F1077" s="2">
        <v>180</v>
      </c>
      <c r="G1077" s="2">
        <v>2</v>
      </c>
      <c r="H1077" s="2">
        <v>8317225.5</v>
      </c>
      <c r="I1077" s="2">
        <v>405232.5</v>
      </c>
      <c r="J1077" s="2">
        <v>5.1217498779296875</v>
      </c>
      <c r="K1077" s="2">
        <v>1572792.05</v>
      </c>
      <c r="L1077" s="2">
        <v>124273.3828125</v>
      </c>
      <c r="M1077" s="2">
        <v>8.5793428421020508</v>
      </c>
      <c r="N1077" s="2">
        <v>366048</v>
      </c>
      <c r="O1077" s="2">
        <v>0</v>
      </c>
      <c r="P1077" s="2">
        <v>0</v>
      </c>
      <c r="T1077" s="2">
        <v>10256066</v>
      </c>
      <c r="U1077" s="2">
        <v>529506</v>
      </c>
      <c r="V1077" s="2">
        <v>5.4439187049865723</v>
      </c>
      <c r="W1077" s="2">
        <v>15649290.82</v>
      </c>
      <c r="X1077" s="2">
        <v>65.536941528320313</v>
      </c>
      <c r="Y1077" s="2">
        <v>32889045.080000002</v>
      </c>
      <c r="Z1077" s="2">
        <v>31.183835983276367</v>
      </c>
    </row>
    <row r="1078" spans="1:28" x14ac:dyDescent="0.25">
      <c r="A1078" s="2">
        <v>180003</v>
      </c>
      <c r="B1078" s="2">
        <v>118403003</v>
      </c>
      <c r="C1078" s="2" t="s">
        <v>1493</v>
      </c>
      <c r="D1078" s="2">
        <v>2021</v>
      </c>
      <c r="E1078" s="2" t="s">
        <v>662</v>
      </c>
      <c r="F1078" s="2">
        <v>180</v>
      </c>
      <c r="G1078" s="2">
        <v>3</v>
      </c>
      <c r="H1078" s="2">
        <v>8317210</v>
      </c>
      <c r="I1078" s="2">
        <v>-15.5</v>
      </c>
      <c r="J1078" s="2">
        <v>-1.8636022286955267E-4</v>
      </c>
      <c r="K1078" s="2">
        <v>1572687.39</v>
      </c>
      <c r="L1078" s="2">
        <v>-104.66000366210938</v>
      </c>
      <c r="M1078" s="2">
        <v>-6.6544078290462494E-3</v>
      </c>
      <c r="N1078" s="2">
        <v>366048</v>
      </c>
      <c r="O1078" s="2">
        <v>0</v>
      </c>
      <c r="P1078" s="2">
        <v>0</v>
      </c>
      <c r="T1078" s="2">
        <v>10255945</v>
      </c>
      <c r="U1078" s="2">
        <v>-121</v>
      </c>
      <c r="V1078" s="2">
        <v>-1.1797895422205329E-3</v>
      </c>
      <c r="W1078" s="2">
        <v>16364050.290000005</v>
      </c>
      <c r="X1078" s="2">
        <v>62.673633575439453</v>
      </c>
      <c r="Y1078" s="2">
        <v>36706696.230000004</v>
      </c>
      <c r="Z1078" s="2">
        <v>27.940256118774414</v>
      </c>
    </row>
    <row r="1079" spans="1:28" x14ac:dyDescent="0.25">
      <c r="A1079" s="2">
        <v>180004</v>
      </c>
      <c r="B1079" s="2">
        <v>118403003</v>
      </c>
      <c r="C1079" s="2" t="s">
        <v>1493</v>
      </c>
      <c r="D1079" s="2">
        <v>2022</v>
      </c>
      <c r="E1079" s="2" t="s">
        <v>662</v>
      </c>
      <c r="F1079" s="2">
        <v>180</v>
      </c>
      <c r="G1079" s="2">
        <v>4</v>
      </c>
      <c r="H1079" s="2">
        <v>9076625</v>
      </c>
      <c r="I1079" s="2">
        <v>759415</v>
      </c>
      <c r="J1079" s="2">
        <v>9.130645751953125</v>
      </c>
      <c r="K1079" s="2">
        <v>1688656.77</v>
      </c>
      <c r="L1079" s="2">
        <v>115969.3828125</v>
      </c>
      <c r="M1079" s="2">
        <v>7.37396240234375</v>
      </c>
      <c r="N1079" s="2">
        <v>366048</v>
      </c>
      <c r="O1079" s="2">
        <v>0</v>
      </c>
      <c r="P1079" s="2">
        <v>0</v>
      </c>
      <c r="T1079" s="2">
        <v>11131330</v>
      </c>
      <c r="U1079" s="2">
        <v>875385</v>
      </c>
      <c r="V1079" s="2">
        <v>8.5353908538818359</v>
      </c>
      <c r="W1079" s="2">
        <v>17416031.609999999</v>
      </c>
      <c r="X1079" s="2">
        <v>63.914272308349609</v>
      </c>
      <c r="Y1079" s="2">
        <v>38653508.460000001</v>
      </c>
      <c r="Z1079" s="2">
        <v>28.797721862792969</v>
      </c>
    </row>
    <row r="1080" spans="1:28" x14ac:dyDescent="0.25">
      <c r="A1080" s="2">
        <v>180005</v>
      </c>
      <c r="B1080" s="2">
        <v>118403003</v>
      </c>
      <c r="C1080" s="2" t="s">
        <v>1493</v>
      </c>
      <c r="D1080" s="2">
        <v>2023</v>
      </c>
      <c r="E1080" s="2" t="s">
        <v>662</v>
      </c>
      <c r="F1080" s="2">
        <v>180</v>
      </c>
      <c r="G1080" s="2">
        <v>5</v>
      </c>
      <c r="H1080" s="2">
        <v>11019329.689999999</v>
      </c>
      <c r="I1080" s="2">
        <v>1942704.75</v>
      </c>
      <c r="J1080" s="2">
        <v>21.40338134765625</v>
      </c>
      <c r="K1080" s="2">
        <v>1933503.37</v>
      </c>
      <c r="L1080" s="2">
        <v>244846.59375</v>
      </c>
      <c r="M1080" s="2">
        <v>14.499488830566406</v>
      </c>
      <c r="N1080" s="2">
        <v>366048</v>
      </c>
      <c r="O1080" s="2">
        <v>0</v>
      </c>
      <c r="P1080" s="2">
        <v>0</v>
      </c>
      <c r="T1080" s="2">
        <v>13318881</v>
      </c>
      <c r="U1080" s="2">
        <v>2187551</v>
      </c>
      <c r="V1080" s="2">
        <v>19.652198791503906</v>
      </c>
      <c r="X1080" s="2">
        <v>77.506752014160156</v>
      </c>
      <c r="Z1080" s="2">
        <v>34.833877563476563</v>
      </c>
      <c r="AA1080" s="2">
        <v>38235423</v>
      </c>
      <c r="AB1080" s="2">
        <v>17184155</v>
      </c>
    </row>
    <row r="1081" spans="1:28" x14ac:dyDescent="0.25">
      <c r="A1081" s="2">
        <v>180006</v>
      </c>
      <c r="B1081" s="2">
        <v>118403003</v>
      </c>
      <c r="C1081" s="2" t="s">
        <v>1493</v>
      </c>
      <c r="D1081" s="2">
        <v>2024</v>
      </c>
      <c r="E1081" s="2" t="s">
        <v>662</v>
      </c>
      <c r="F1081" s="2">
        <v>180</v>
      </c>
      <c r="G1081" s="2">
        <v>6</v>
      </c>
      <c r="H1081" s="2">
        <v>11840083</v>
      </c>
      <c r="I1081" s="2">
        <v>820753.3125</v>
      </c>
      <c r="J1081" s="2">
        <v>7.4483051300048828</v>
      </c>
      <c r="K1081" s="2">
        <v>2105083</v>
      </c>
      <c r="L1081" s="2">
        <v>171579.625</v>
      </c>
      <c r="M1081" s="2">
        <v>8.874028205871582</v>
      </c>
      <c r="N1081" s="2">
        <v>366048</v>
      </c>
      <c r="O1081" s="2">
        <v>0</v>
      </c>
      <c r="P1081" s="2">
        <v>0</v>
      </c>
      <c r="T1081" s="2">
        <v>14311214</v>
      </c>
      <c r="U1081" s="2">
        <v>992333</v>
      </c>
      <c r="V1081" s="2">
        <v>7.4505734443664551</v>
      </c>
      <c r="X1081" s="2">
        <v>76.762748718261719</v>
      </c>
      <c r="Z1081" s="2">
        <v>36.0762939453125</v>
      </c>
      <c r="AA1081" s="2">
        <v>39669302</v>
      </c>
      <c r="AB1081" s="2">
        <v>18643436</v>
      </c>
    </row>
    <row r="1082" spans="1:28" x14ac:dyDescent="0.25">
      <c r="A1082" s="2">
        <v>181001</v>
      </c>
      <c r="B1082" s="2">
        <v>112672803</v>
      </c>
      <c r="C1082" s="2" t="s">
        <v>1494</v>
      </c>
      <c r="D1082" s="2">
        <v>2019</v>
      </c>
      <c r="E1082" s="2" t="s">
        <v>662</v>
      </c>
      <c r="F1082" s="2">
        <v>181</v>
      </c>
      <c r="G1082" s="2">
        <v>1</v>
      </c>
      <c r="H1082" s="2">
        <v>3314017</v>
      </c>
      <c r="K1082" s="2">
        <v>930276</v>
      </c>
      <c r="N1082" s="2">
        <v>196627</v>
      </c>
      <c r="Q1082" s="2">
        <v>23666</v>
      </c>
      <c r="T1082" s="2">
        <v>4464586</v>
      </c>
      <c r="W1082" s="2">
        <v>8769021</v>
      </c>
      <c r="X1082" s="2">
        <v>50.913162231445313</v>
      </c>
      <c r="Y1082" s="2">
        <v>34564764</v>
      </c>
      <c r="Z1082" s="2">
        <v>12.916582107543945</v>
      </c>
    </row>
    <row r="1083" spans="1:28" x14ac:dyDescent="0.25">
      <c r="A1083" s="2">
        <v>181002</v>
      </c>
      <c r="B1083" s="2">
        <v>112672803</v>
      </c>
      <c r="C1083" s="2" t="s">
        <v>1494</v>
      </c>
      <c r="D1083" s="2">
        <v>2020</v>
      </c>
      <c r="E1083" s="2" t="s">
        <v>662</v>
      </c>
      <c r="F1083" s="2">
        <v>181</v>
      </c>
      <c r="G1083" s="2">
        <v>2</v>
      </c>
      <c r="H1083" s="2">
        <v>3615518</v>
      </c>
      <c r="I1083" s="2">
        <v>301501</v>
      </c>
      <c r="J1083" s="2">
        <v>9.0977506637573242</v>
      </c>
      <c r="K1083" s="2">
        <v>986109</v>
      </c>
      <c r="L1083" s="2">
        <v>55833</v>
      </c>
      <c r="M1083" s="2">
        <v>6.0017671585083008</v>
      </c>
      <c r="N1083" s="2">
        <v>196627</v>
      </c>
      <c r="O1083" s="2">
        <v>0</v>
      </c>
      <c r="P1083" s="2">
        <v>0</v>
      </c>
      <c r="Q1083" s="2">
        <v>76539</v>
      </c>
      <c r="R1083" s="2">
        <v>52873</v>
      </c>
      <c r="S1083" s="2">
        <v>223.413330078125</v>
      </c>
      <c r="T1083" s="2">
        <v>4874793</v>
      </c>
      <c r="U1083" s="2">
        <v>410207</v>
      </c>
      <c r="V1083" s="2">
        <v>9.188018798828125</v>
      </c>
      <c r="W1083" s="2">
        <v>9540399</v>
      </c>
      <c r="X1083" s="2">
        <v>51.096321105957031</v>
      </c>
      <c r="Y1083" s="2">
        <v>35692332</v>
      </c>
      <c r="Z1083" s="2">
        <v>13.657815933227539</v>
      </c>
    </row>
    <row r="1084" spans="1:28" x14ac:dyDescent="0.25">
      <c r="A1084" s="2">
        <v>181003</v>
      </c>
      <c r="B1084" s="2">
        <v>112672803</v>
      </c>
      <c r="C1084" s="2" t="s">
        <v>1494</v>
      </c>
      <c r="D1084" s="2">
        <v>2021</v>
      </c>
      <c r="E1084" s="2" t="s">
        <v>662</v>
      </c>
      <c r="F1084" s="2">
        <v>181</v>
      </c>
      <c r="G1084" s="2">
        <v>3</v>
      </c>
      <c r="H1084" s="2">
        <v>3615507</v>
      </c>
      <c r="I1084" s="2">
        <v>-11</v>
      </c>
      <c r="J1084" s="2">
        <v>-3.0424408032558858E-4</v>
      </c>
      <c r="K1084" s="2">
        <v>986067</v>
      </c>
      <c r="L1084" s="2">
        <v>-42</v>
      </c>
      <c r="M1084" s="2">
        <v>-4.2591639794409275E-3</v>
      </c>
      <c r="Q1084" s="2">
        <v>21210</v>
      </c>
      <c r="R1084" s="2">
        <v>-55329</v>
      </c>
      <c r="S1084" s="2">
        <v>-72.28863525390625</v>
      </c>
      <c r="T1084" s="2">
        <v>4622784</v>
      </c>
      <c r="U1084" s="2">
        <v>-252009</v>
      </c>
      <c r="V1084" s="2">
        <v>-5.1696348190307617</v>
      </c>
      <c r="W1084" s="2">
        <v>9853632</v>
      </c>
      <c r="X1084" s="2">
        <v>46.914520263671875</v>
      </c>
      <c r="Y1084" s="2">
        <v>40255707</v>
      </c>
      <c r="Z1084" s="2">
        <v>11.483549118041992</v>
      </c>
    </row>
    <row r="1085" spans="1:28" x14ac:dyDescent="0.25">
      <c r="A1085" s="2">
        <v>181004</v>
      </c>
      <c r="B1085" s="2">
        <v>112672803</v>
      </c>
      <c r="C1085" s="2" t="s">
        <v>1494</v>
      </c>
      <c r="D1085" s="2">
        <v>2022</v>
      </c>
      <c r="E1085" s="2" t="s">
        <v>662</v>
      </c>
      <c r="F1085" s="2">
        <v>181</v>
      </c>
      <c r="G1085" s="2">
        <v>4</v>
      </c>
      <c r="H1085" s="2">
        <v>3961345</v>
      </c>
      <c r="I1085" s="2">
        <v>345838</v>
      </c>
      <c r="J1085" s="2">
        <v>9.5654077529907227</v>
      </c>
      <c r="K1085" s="2">
        <v>1126933</v>
      </c>
      <c r="L1085" s="2">
        <v>140866</v>
      </c>
      <c r="M1085" s="2">
        <v>14.285641670227051</v>
      </c>
      <c r="N1085" s="2">
        <v>196627</v>
      </c>
      <c r="Q1085" s="2">
        <v>38700</v>
      </c>
      <c r="R1085" s="2">
        <v>17490</v>
      </c>
      <c r="S1085" s="2">
        <v>82.461105346679688</v>
      </c>
      <c r="T1085" s="2">
        <v>5323605</v>
      </c>
      <c r="U1085" s="2">
        <v>700821</v>
      </c>
      <c r="V1085" s="2">
        <v>15.160150527954102</v>
      </c>
      <c r="W1085" s="2">
        <v>10514667</v>
      </c>
      <c r="X1085" s="2">
        <v>50.630275726318359</v>
      </c>
      <c r="Y1085" s="2">
        <v>38995038</v>
      </c>
      <c r="Z1085" s="2">
        <v>13.652006149291992</v>
      </c>
    </row>
    <row r="1086" spans="1:28" x14ac:dyDescent="0.25">
      <c r="A1086" s="2">
        <v>181005</v>
      </c>
      <c r="B1086" s="2">
        <v>112672803</v>
      </c>
      <c r="C1086" s="2" t="s">
        <v>1494</v>
      </c>
      <c r="D1086" s="2">
        <v>2023</v>
      </c>
      <c r="E1086" s="2" t="s">
        <v>662</v>
      </c>
      <c r="F1086" s="2">
        <v>181</v>
      </c>
      <c r="G1086" s="2">
        <v>5</v>
      </c>
      <c r="H1086" s="2">
        <v>4922250.33</v>
      </c>
      <c r="I1086" s="2">
        <v>960905.3125</v>
      </c>
      <c r="J1086" s="2">
        <v>24.257047653198242</v>
      </c>
      <c r="K1086" s="2">
        <v>1215571.83</v>
      </c>
      <c r="L1086" s="2">
        <v>88638.828125</v>
      </c>
      <c r="M1086" s="2">
        <v>7.8654923439025879</v>
      </c>
      <c r="N1086" s="2">
        <v>196627</v>
      </c>
      <c r="O1086" s="2">
        <v>0</v>
      </c>
      <c r="P1086" s="2">
        <v>0</v>
      </c>
      <c r="Q1086" s="2">
        <v>48261</v>
      </c>
      <c r="R1086" s="2">
        <v>9561</v>
      </c>
      <c r="S1086" s="2">
        <v>24.705427169799805</v>
      </c>
      <c r="T1086" s="2">
        <v>6382710.5</v>
      </c>
      <c r="U1086" s="2">
        <v>1059105.5</v>
      </c>
      <c r="V1086" s="2">
        <v>19.89451789855957</v>
      </c>
      <c r="X1086" s="2">
        <v>58.932876586914063</v>
      </c>
      <c r="Z1086" s="2">
        <v>17.285747528076172</v>
      </c>
      <c r="AA1086" s="2">
        <v>36924700</v>
      </c>
      <c r="AB1086" s="2">
        <v>10830475</v>
      </c>
    </row>
    <row r="1087" spans="1:28" x14ac:dyDescent="0.25">
      <c r="A1087" s="2">
        <v>181006</v>
      </c>
      <c r="B1087" s="2">
        <v>112672803</v>
      </c>
      <c r="C1087" s="2" t="s">
        <v>1494</v>
      </c>
      <c r="D1087" s="2">
        <v>2024</v>
      </c>
      <c r="E1087" s="2" t="s">
        <v>662</v>
      </c>
      <c r="F1087" s="2">
        <v>181</v>
      </c>
      <c r="G1087" s="2">
        <v>6</v>
      </c>
      <c r="H1087" s="2">
        <v>5954780</v>
      </c>
      <c r="I1087" s="2">
        <v>1032529.6875</v>
      </c>
      <c r="J1087" s="2">
        <v>20.976781845092773</v>
      </c>
      <c r="K1087" s="2">
        <v>1328111</v>
      </c>
      <c r="L1087" s="2">
        <v>112539.171875</v>
      </c>
      <c r="M1087" s="2">
        <v>9.2581262588500977</v>
      </c>
      <c r="N1087" s="2">
        <v>196627</v>
      </c>
      <c r="O1087" s="2">
        <v>0</v>
      </c>
      <c r="P1087" s="2">
        <v>0</v>
      </c>
      <c r="Q1087" s="2">
        <v>48620</v>
      </c>
      <c r="R1087" s="2">
        <v>359</v>
      </c>
      <c r="S1087" s="2">
        <v>0.74387186765670776</v>
      </c>
      <c r="T1087" s="2">
        <v>7528138</v>
      </c>
      <c r="U1087" s="2">
        <v>1145427.5</v>
      </c>
      <c r="V1087" s="2">
        <v>17.945785522460938</v>
      </c>
      <c r="X1087" s="2">
        <v>60.500930786132813</v>
      </c>
      <c r="Z1087" s="2">
        <v>19.359523773193359</v>
      </c>
      <c r="AA1087" s="2">
        <v>38885965</v>
      </c>
      <c r="AB1087" s="2">
        <v>12443012</v>
      </c>
    </row>
    <row r="1088" spans="1:28" x14ac:dyDescent="0.25">
      <c r="A1088" s="2">
        <v>182001</v>
      </c>
      <c r="B1088" s="2">
        <v>105254353</v>
      </c>
      <c r="C1088" s="2" t="s">
        <v>1495</v>
      </c>
      <c r="D1088" s="2">
        <v>2019</v>
      </c>
      <c r="E1088" s="2" t="s">
        <v>662</v>
      </c>
      <c r="F1088" s="2">
        <v>182</v>
      </c>
      <c r="G1088" s="2">
        <v>1</v>
      </c>
      <c r="H1088" s="2">
        <v>8899078</v>
      </c>
      <c r="K1088" s="2">
        <v>1327807.07</v>
      </c>
      <c r="N1088" s="2">
        <v>283075</v>
      </c>
      <c r="T1088" s="2">
        <v>10509960</v>
      </c>
      <c r="W1088" s="2">
        <v>16088228.59</v>
      </c>
      <c r="X1088" s="2">
        <v>65.327018737792969</v>
      </c>
      <c r="Y1088" s="2">
        <v>35489754.640000001</v>
      </c>
      <c r="Z1088" s="2">
        <v>29.614067077636719</v>
      </c>
    </row>
    <row r="1089" spans="1:28" x14ac:dyDescent="0.25">
      <c r="A1089" s="2">
        <v>182002</v>
      </c>
      <c r="B1089" s="2">
        <v>105254353</v>
      </c>
      <c r="C1089" s="2" t="s">
        <v>1495</v>
      </c>
      <c r="D1089" s="2">
        <v>2020</v>
      </c>
      <c r="E1089" s="2" t="s">
        <v>662</v>
      </c>
      <c r="F1089" s="2">
        <v>182</v>
      </c>
      <c r="G1089" s="2">
        <v>2</v>
      </c>
      <c r="H1089" s="2">
        <v>9031425</v>
      </c>
      <c r="I1089" s="2">
        <v>132347</v>
      </c>
      <c r="J1089" s="2">
        <v>1.487199068069458</v>
      </c>
      <c r="K1089" s="2">
        <v>1375586.9</v>
      </c>
      <c r="L1089" s="2">
        <v>47779.828125</v>
      </c>
      <c r="M1089" s="2">
        <v>3.5984015464782715</v>
      </c>
      <c r="N1089" s="2">
        <v>283075</v>
      </c>
      <c r="O1089" s="2">
        <v>0</v>
      </c>
      <c r="P1089" s="2">
        <v>0</v>
      </c>
      <c r="T1089" s="2">
        <v>10690087</v>
      </c>
      <c r="U1089" s="2">
        <v>180127</v>
      </c>
      <c r="V1089" s="2">
        <v>1.7138694524765015</v>
      </c>
      <c r="W1089" s="2">
        <v>16509573.120000003</v>
      </c>
      <c r="X1089" s="2">
        <v>64.750839233398438</v>
      </c>
      <c r="Y1089" s="2">
        <v>37336672.030000001</v>
      </c>
      <c r="Z1089" s="2">
        <v>28.631601333618164</v>
      </c>
    </row>
    <row r="1090" spans="1:28" x14ac:dyDescent="0.25">
      <c r="A1090" s="2">
        <v>182003</v>
      </c>
      <c r="B1090" s="2">
        <v>105254353</v>
      </c>
      <c r="C1090" s="2" t="s">
        <v>1495</v>
      </c>
      <c r="D1090" s="2">
        <v>2021</v>
      </c>
      <c r="E1090" s="2" t="s">
        <v>662</v>
      </c>
      <c r="F1090" s="2">
        <v>182</v>
      </c>
      <c r="G1090" s="2">
        <v>3</v>
      </c>
      <c r="H1090" s="2">
        <v>9031420</v>
      </c>
      <c r="I1090" s="2">
        <v>-5</v>
      </c>
      <c r="J1090" s="2">
        <v>-5.5362248531309888E-5</v>
      </c>
      <c r="K1090" s="2">
        <v>1375544.17</v>
      </c>
      <c r="L1090" s="2">
        <v>-42.729999542236328</v>
      </c>
      <c r="M1090" s="2">
        <v>-3.106310497969389E-3</v>
      </c>
      <c r="N1090" s="2">
        <v>283075</v>
      </c>
      <c r="O1090" s="2">
        <v>0</v>
      </c>
      <c r="P1090" s="2">
        <v>0</v>
      </c>
      <c r="T1090" s="2">
        <v>10690039</v>
      </c>
      <c r="U1090" s="2">
        <v>-48</v>
      </c>
      <c r="V1090" s="2">
        <v>-4.4901412911713123E-4</v>
      </c>
      <c r="W1090" s="2">
        <v>16110204.799999999</v>
      </c>
      <c r="X1090" s="2">
        <v>66.355697631835938</v>
      </c>
      <c r="Y1090" s="2">
        <v>37975943.039999999</v>
      </c>
      <c r="Z1090" s="2">
        <v>28.149501800537109</v>
      </c>
    </row>
    <row r="1091" spans="1:28" x14ac:dyDescent="0.25">
      <c r="A1091" s="2">
        <v>182004</v>
      </c>
      <c r="B1091" s="2">
        <v>105254353</v>
      </c>
      <c r="C1091" s="2" t="s">
        <v>1495</v>
      </c>
      <c r="D1091" s="2">
        <v>2022</v>
      </c>
      <c r="E1091" s="2" t="s">
        <v>662</v>
      </c>
      <c r="F1091" s="2">
        <v>182</v>
      </c>
      <c r="G1091" s="2">
        <v>4</v>
      </c>
      <c r="H1091" s="2">
        <v>9282874</v>
      </c>
      <c r="I1091" s="2">
        <v>251454</v>
      </c>
      <c r="J1091" s="2">
        <v>2.7842133045196533</v>
      </c>
      <c r="K1091" s="2">
        <v>1270000.1100000001</v>
      </c>
      <c r="L1091" s="2">
        <v>-105544.0625</v>
      </c>
      <c r="M1091" s="2">
        <v>-7.6728949546813965</v>
      </c>
      <c r="N1091" s="2">
        <v>283075</v>
      </c>
      <c r="O1091" s="2">
        <v>0</v>
      </c>
      <c r="P1091" s="2">
        <v>0</v>
      </c>
      <c r="T1091" s="2">
        <v>10835949</v>
      </c>
      <c r="U1091" s="2">
        <v>145910</v>
      </c>
      <c r="V1091" s="2">
        <v>1.3649154901504517</v>
      </c>
      <c r="W1091" s="2">
        <v>16093030.23</v>
      </c>
      <c r="X1091" s="2">
        <v>67.333183288574219</v>
      </c>
      <c r="Y1091" s="2">
        <v>38004266.970000006</v>
      </c>
      <c r="Z1091" s="2">
        <v>28.512453079223633</v>
      </c>
    </row>
    <row r="1092" spans="1:28" x14ac:dyDescent="0.25">
      <c r="A1092" s="2">
        <v>182005</v>
      </c>
      <c r="B1092" s="2">
        <v>105254353</v>
      </c>
      <c r="C1092" s="2" t="s">
        <v>1495</v>
      </c>
      <c r="D1092" s="2">
        <v>2023</v>
      </c>
      <c r="E1092" s="2" t="s">
        <v>662</v>
      </c>
      <c r="F1092" s="2">
        <v>182</v>
      </c>
      <c r="G1092" s="2">
        <v>5</v>
      </c>
      <c r="H1092" s="2">
        <v>9730999.8499999996</v>
      </c>
      <c r="I1092" s="2">
        <v>448125.84375</v>
      </c>
      <c r="J1092" s="2">
        <v>4.8274474143981934</v>
      </c>
      <c r="K1092" s="2">
        <v>1455980.98</v>
      </c>
      <c r="L1092" s="2">
        <v>185980.875</v>
      </c>
      <c r="M1092" s="2">
        <v>14.644162178039551</v>
      </c>
      <c r="N1092" s="2">
        <v>283075</v>
      </c>
      <c r="O1092" s="2">
        <v>0</v>
      </c>
      <c r="P1092" s="2">
        <v>0</v>
      </c>
      <c r="T1092" s="2">
        <v>11470056</v>
      </c>
      <c r="U1092" s="2">
        <v>634107</v>
      </c>
      <c r="V1092" s="2">
        <v>5.8518824577331543</v>
      </c>
      <c r="X1092" s="2">
        <v>72.513824462890625</v>
      </c>
      <c r="Z1092" s="2">
        <v>30.712543487548828</v>
      </c>
      <c r="AA1092" s="2">
        <v>37346486</v>
      </c>
      <c r="AB1092" s="2">
        <v>15817751</v>
      </c>
    </row>
    <row r="1093" spans="1:28" x14ac:dyDescent="0.25">
      <c r="A1093" s="2">
        <v>182006</v>
      </c>
      <c r="B1093" s="2">
        <v>105254353</v>
      </c>
      <c r="C1093" s="2" t="s">
        <v>1495</v>
      </c>
      <c r="D1093" s="2">
        <v>2024</v>
      </c>
      <c r="E1093" s="2" t="s">
        <v>662</v>
      </c>
      <c r="F1093" s="2">
        <v>182</v>
      </c>
      <c r="G1093" s="2">
        <v>6</v>
      </c>
      <c r="H1093" s="2">
        <v>10361448</v>
      </c>
      <c r="I1093" s="2">
        <v>630448.125</v>
      </c>
      <c r="J1093" s="2">
        <v>6.4787602424621582</v>
      </c>
      <c r="K1093" s="2">
        <v>1490327</v>
      </c>
      <c r="L1093" s="2">
        <v>34346.01953125</v>
      </c>
      <c r="M1093" s="2">
        <v>2.3589608669281006</v>
      </c>
      <c r="N1093" s="2">
        <v>283075</v>
      </c>
      <c r="O1093" s="2">
        <v>0</v>
      </c>
      <c r="P1093" s="2">
        <v>0</v>
      </c>
      <c r="T1093" s="2">
        <v>12134850</v>
      </c>
      <c r="U1093" s="2">
        <v>664794</v>
      </c>
      <c r="V1093" s="2">
        <v>5.7959089279174805</v>
      </c>
      <c r="X1093" s="2">
        <v>73.032424926757813</v>
      </c>
      <c r="Z1093" s="2">
        <v>30.954837799072266</v>
      </c>
      <c r="AA1093" s="2">
        <v>39201789</v>
      </c>
      <c r="AB1093" s="2">
        <v>16615702</v>
      </c>
    </row>
    <row r="1094" spans="1:28" x14ac:dyDescent="0.25">
      <c r="A1094" s="2">
        <v>183001</v>
      </c>
      <c r="B1094" s="2">
        <v>110173504</v>
      </c>
      <c r="C1094" s="2" t="s">
        <v>1496</v>
      </c>
      <c r="D1094" s="2">
        <v>2019</v>
      </c>
      <c r="E1094" s="2" t="s">
        <v>662</v>
      </c>
      <c r="F1094" s="2">
        <v>183</v>
      </c>
      <c r="G1094" s="2">
        <v>1</v>
      </c>
      <c r="H1094" s="2">
        <v>2755111.25</v>
      </c>
      <c r="K1094" s="2">
        <v>266110.59000000003</v>
      </c>
      <c r="N1094" s="2">
        <v>73268</v>
      </c>
      <c r="Q1094" s="2">
        <v>22720.16</v>
      </c>
      <c r="T1094" s="2">
        <v>3117210</v>
      </c>
      <c r="W1094" s="2">
        <v>4306234.8099999996</v>
      </c>
      <c r="X1094" s="2">
        <v>72.388298034667969</v>
      </c>
      <c r="Y1094" s="2">
        <v>6239369.0699999994</v>
      </c>
      <c r="Z1094" s="2">
        <v>49.960338592529297</v>
      </c>
    </row>
    <row r="1095" spans="1:28" x14ac:dyDescent="0.25">
      <c r="A1095" s="2">
        <v>183002</v>
      </c>
      <c r="B1095" s="2">
        <v>110173504</v>
      </c>
      <c r="C1095" s="2" t="s">
        <v>1496</v>
      </c>
      <c r="D1095" s="2">
        <v>2020</v>
      </c>
      <c r="E1095" s="2" t="s">
        <v>662</v>
      </c>
      <c r="F1095" s="2">
        <v>183</v>
      </c>
      <c r="G1095" s="2">
        <v>2</v>
      </c>
      <c r="H1095" s="2">
        <v>2796446.25</v>
      </c>
      <c r="I1095" s="2">
        <v>41335</v>
      </c>
      <c r="J1095" s="2">
        <v>1.5003024339675903</v>
      </c>
      <c r="K1095" s="2">
        <v>271168.63</v>
      </c>
      <c r="L1095" s="2">
        <v>5058.0400390625</v>
      </c>
      <c r="M1095" s="2">
        <v>1.9007285833358765</v>
      </c>
      <c r="N1095" s="2">
        <v>73268</v>
      </c>
      <c r="O1095" s="2">
        <v>0</v>
      </c>
      <c r="P1095" s="2">
        <v>0</v>
      </c>
      <c r="T1095" s="2">
        <v>3140883</v>
      </c>
      <c r="U1095" s="2">
        <v>23673</v>
      </c>
      <c r="V1095" s="2">
        <v>0.75942909717559814</v>
      </c>
      <c r="W1095" s="2">
        <v>4365046.84</v>
      </c>
      <c r="X1095" s="2">
        <v>71.955307006835938</v>
      </c>
      <c r="Y1095" s="2">
        <v>6439300.5499999998</v>
      </c>
      <c r="Z1095" s="2">
        <v>48.776771545410156</v>
      </c>
    </row>
    <row r="1096" spans="1:28" x14ac:dyDescent="0.25">
      <c r="A1096" s="2">
        <v>183003</v>
      </c>
      <c r="B1096" s="2">
        <v>110173504</v>
      </c>
      <c r="C1096" s="2" t="s">
        <v>1496</v>
      </c>
      <c r="D1096" s="2">
        <v>2021</v>
      </c>
      <c r="E1096" s="2" t="s">
        <v>662</v>
      </c>
      <c r="F1096" s="2">
        <v>183</v>
      </c>
      <c r="G1096" s="2">
        <v>3</v>
      </c>
      <c r="H1096" s="2">
        <v>2796444.75</v>
      </c>
      <c r="I1096" s="2">
        <v>-1.5</v>
      </c>
      <c r="J1096" s="2">
        <v>-5.3639509133063257E-5</v>
      </c>
      <c r="K1096" s="2">
        <v>271158.23</v>
      </c>
      <c r="L1096" s="2">
        <v>-10.399999618530273</v>
      </c>
      <c r="M1096" s="2">
        <v>-3.8352517876774073E-3</v>
      </c>
      <c r="N1096" s="2">
        <v>73268</v>
      </c>
      <c r="O1096" s="2">
        <v>0</v>
      </c>
      <c r="P1096" s="2">
        <v>0</v>
      </c>
      <c r="T1096" s="2">
        <v>3140871</v>
      </c>
      <c r="U1096" s="2">
        <v>-12</v>
      </c>
      <c r="V1096" s="2">
        <v>-3.820581769105047E-4</v>
      </c>
      <c r="W1096" s="2">
        <v>4561316.91</v>
      </c>
      <c r="X1096" s="2">
        <v>68.858863830566406</v>
      </c>
      <c r="Y1096" s="2">
        <v>6741981.6000000006</v>
      </c>
      <c r="Z1096" s="2">
        <v>46.586761474609375</v>
      </c>
    </row>
    <row r="1097" spans="1:28" x14ac:dyDescent="0.25">
      <c r="A1097" s="2">
        <v>183004</v>
      </c>
      <c r="B1097" s="2">
        <v>110173504</v>
      </c>
      <c r="C1097" s="2" t="s">
        <v>1496</v>
      </c>
      <c r="D1097" s="2">
        <v>2022</v>
      </c>
      <c r="E1097" s="2" t="s">
        <v>662</v>
      </c>
      <c r="F1097" s="2">
        <v>183</v>
      </c>
      <c r="G1097" s="2">
        <v>4</v>
      </c>
      <c r="H1097" s="2">
        <v>2838527</v>
      </c>
      <c r="I1097" s="2">
        <v>42082.25</v>
      </c>
      <c r="J1097" s="2">
        <v>1.5048482418060303</v>
      </c>
      <c r="K1097" s="2">
        <v>278485.65000000002</v>
      </c>
      <c r="L1097" s="2">
        <v>7327.419921875</v>
      </c>
      <c r="M1097" s="2">
        <v>2.7022671699523926</v>
      </c>
      <c r="N1097" s="2">
        <v>73268</v>
      </c>
      <c r="O1097" s="2">
        <v>0</v>
      </c>
      <c r="P1097" s="2">
        <v>0</v>
      </c>
      <c r="T1097" s="2">
        <v>3190280.75</v>
      </c>
      <c r="U1097" s="2">
        <v>49409.75</v>
      </c>
      <c r="V1097" s="2">
        <v>1.573122501373291</v>
      </c>
      <c r="W1097" s="2">
        <v>4448381.93</v>
      </c>
      <c r="X1097" s="2">
        <v>71.717781066894531</v>
      </c>
      <c r="Y1097" s="2">
        <v>6693105.8099999996</v>
      </c>
      <c r="Z1097" s="2">
        <v>47.665176391601563</v>
      </c>
    </row>
    <row r="1098" spans="1:28" x14ac:dyDescent="0.25">
      <c r="A1098" s="2">
        <v>183005</v>
      </c>
      <c r="B1098" s="2">
        <v>110173504</v>
      </c>
      <c r="C1098" s="2" t="s">
        <v>1496</v>
      </c>
      <c r="D1098" s="2">
        <v>2023</v>
      </c>
      <c r="E1098" s="2" t="s">
        <v>662</v>
      </c>
      <c r="F1098" s="2">
        <v>183</v>
      </c>
      <c r="G1098" s="2">
        <v>5</v>
      </c>
      <c r="H1098" s="2">
        <v>2943248.16</v>
      </c>
      <c r="I1098" s="2">
        <v>104721.15625</v>
      </c>
      <c r="J1098" s="2">
        <v>3.6892783641815186</v>
      </c>
      <c r="K1098" s="2">
        <v>296235.89</v>
      </c>
      <c r="L1098" s="2">
        <v>17750.240234375</v>
      </c>
      <c r="M1098" s="2">
        <v>6.3738436698913574</v>
      </c>
      <c r="N1098" s="2">
        <v>73268</v>
      </c>
      <c r="O1098" s="2">
        <v>0</v>
      </c>
      <c r="P1098" s="2">
        <v>0</v>
      </c>
      <c r="T1098" s="2">
        <v>3312752.25</v>
      </c>
      <c r="U1098" s="2">
        <v>122471.5</v>
      </c>
      <c r="V1098" s="2">
        <v>3.8388941287994385</v>
      </c>
      <c r="X1098" s="2">
        <v>74.312232971191406</v>
      </c>
      <c r="Z1098" s="2">
        <v>50.211116790771484</v>
      </c>
      <c r="AA1098" s="2">
        <v>6597647</v>
      </c>
      <c r="AB1098" s="2">
        <v>4457883</v>
      </c>
    </row>
    <row r="1099" spans="1:28" x14ac:dyDescent="0.25">
      <c r="A1099" s="2">
        <v>183006</v>
      </c>
      <c r="B1099" s="2">
        <v>110173504</v>
      </c>
      <c r="C1099" s="2" t="s">
        <v>1496</v>
      </c>
      <c r="D1099" s="2">
        <v>2024</v>
      </c>
      <c r="E1099" s="2" t="s">
        <v>662</v>
      </c>
      <c r="F1099" s="2">
        <v>183</v>
      </c>
      <c r="G1099" s="2">
        <v>6</v>
      </c>
      <c r="H1099" s="2">
        <v>3037050</v>
      </c>
      <c r="I1099" s="2">
        <v>93801.84375</v>
      </c>
      <c r="J1099" s="2">
        <v>3.1870176792144775</v>
      </c>
      <c r="K1099" s="2">
        <v>301320</v>
      </c>
      <c r="L1099" s="2">
        <v>5084.10986328125</v>
      </c>
      <c r="M1099" s="2">
        <v>1.7162370681762695</v>
      </c>
      <c r="N1099" s="2">
        <v>73268</v>
      </c>
      <c r="O1099" s="2">
        <v>0</v>
      </c>
      <c r="P1099" s="2">
        <v>0</v>
      </c>
      <c r="T1099" s="2">
        <v>3411638</v>
      </c>
      <c r="U1099" s="2">
        <v>98885.75</v>
      </c>
      <c r="V1099" s="2">
        <v>2.9850029945373535</v>
      </c>
      <c r="X1099" s="2">
        <v>75.718284606933594</v>
      </c>
      <c r="Z1099" s="2">
        <v>50.413070678710938</v>
      </c>
      <c r="AA1099" s="2">
        <v>6767368</v>
      </c>
      <c r="AB1099" s="2">
        <v>4505699</v>
      </c>
    </row>
    <row r="1100" spans="1:28" x14ac:dyDescent="0.25">
      <c r="A1100" s="2">
        <v>184001</v>
      </c>
      <c r="B1100" s="2">
        <v>115222752</v>
      </c>
      <c r="C1100" s="2" t="s">
        <v>1497</v>
      </c>
      <c r="D1100" s="2">
        <v>2019</v>
      </c>
      <c r="E1100" s="2" t="s">
        <v>662</v>
      </c>
      <c r="F1100" s="2">
        <v>184</v>
      </c>
      <c r="G1100" s="2">
        <v>1</v>
      </c>
      <c r="H1100" s="2">
        <v>52433784</v>
      </c>
      <c r="K1100" s="2">
        <v>5996091.2599999998</v>
      </c>
      <c r="N1100" s="2">
        <v>1807251</v>
      </c>
      <c r="T1100" s="2">
        <v>60237128</v>
      </c>
      <c r="W1100" s="2">
        <v>80292333.270000011</v>
      </c>
      <c r="X1100" s="2">
        <v>75.022262573242188</v>
      </c>
      <c r="Y1100" s="2">
        <v>151779767.09</v>
      </c>
      <c r="Z1100" s="2">
        <v>39.687191009521484</v>
      </c>
    </row>
    <row r="1101" spans="1:28" x14ac:dyDescent="0.25">
      <c r="A1101" s="2">
        <v>184002</v>
      </c>
      <c r="B1101" s="2">
        <v>115222752</v>
      </c>
      <c r="C1101" s="2" t="s">
        <v>1497</v>
      </c>
      <c r="D1101" s="2">
        <v>2020</v>
      </c>
      <c r="E1101" s="2" t="s">
        <v>662</v>
      </c>
      <c r="F1101" s="2">
        <v>184</v>
      </c>
      <c r="G1101" s="2">
        <v>2</v>
      </c>
      <c r="H1101" s="2">
        <v>53792272</v>
      </c>
      <c r="I1101" s="2">
        <v>1358488</v>
      </c>
      <c r="J1101" s="2">
        <v>2.5908639430999756</v>
      </c>
      <c r="K1101" s="2">
        <v>6301565</v>
      </c>
      <c r="L1101" s="2">
        <v>305473.75</v>
      </c>
      <c r="M1101" s="2">
        <v>5.0945477485656738</v>
      </c>
      <c r="N1101" s="2">
        <v>1807251</v>
      </c>
      <c r="O1101" s="2">
        <v>0</v>
      </c>
      <c r="P1101" s="2">
        <v>0</v>
      </c>
      <c r="T1101" s="2">
        <v>61901088</v>
      </c>
      <c r="U1101" s="2">
        <v>1663960</v>
      </c>
      <c r="V1101" s="2">
        <v>2.7623496055603027</v>
      </c>
      <c r="W1101" s="2">
        <v>80877538</v>
      </c>
      <c r="X1101" s="2">
        <v>76.536811828613281</v>
      </c>
      <c r="Y1101" s="2">
        <v>151321187</v>
      </c>
      <c r="Z1101" s="2">
        <v>40.907085418701172</v>
      </c>
    </row>
    <row r="1102" spans="1:28" x14ac:dyDescent="0.25">
      <c r="A1102" s="2">
        <v>184003</v>
      </c>
      <c r="B1102" s="2">
        <v>115222752</v>
      </c>
      <c r="C1102" s="2" t="s">
        <v>1497</v>
      </c>
      <c r="D1102" s="2">
        <v>2021</v>
      </c>
      <c r="E1102" s="2" t="s">
        <v>662</v>
      </c>
      <c r="F1102" s="2">
        <v>184</v>
      </c>
      <c r="G1102" s="2">
        <v>3</v>
      </c>
      <c r="H1102" s="2">
        <v>53792176</v>
      </c>
      <c r="I1102" s="2">
        <v>-96</v>
      </c>
      <c r="J1102" s="2">
        <v>-1.784642954589799E-4</v>
      </c>
      <c r="K1102" s="2">
        <v>6301247</v>
      </c>
      <c r="L1102" s="2">
        <v>-318</v>
      </c>
      <c r="M1102" s="2">
        <v>-5.0463653169572353E-3</v>
      </c>
      <c r="N1102" s="2">
        <v>1807251</v>
      </c>
      <c r="O1102" s="2">
        <v>0</v>
      </c>
      <c r="P1102" s="2">
        <v>0</v>
      </c>
      <c r="T1102" s="2">
        <v>61900676</v>
      </c>
      <c r="U1102" s="2">
        <v>-412</v>
      </c>
      <c r="V1102" s="2">
        <v>-6.6557794343680143E-4</v>
      </c>
      <c r="W1102" s="2">
        <v>79494126.670000002</v>
      </c>
      <c r="X1102" s="2">
        <v>77.868240356445313</v>
      </c>
      <c r="Y1102" s="2">
        <v>153543505.67000002</v>
      </c>
      <c r="Z1102" s="2">
        <v>40.314746856689453</v>
      </c>
    </row>
    <row r="1103" spans="1:28" x14ac:dyDescent="0.25">
      <c r="A1103" s="2">
        <v>184004</v>
      </c>
      <c r="B1103" s="2">
        <v>115222752</v>
      </c>
      <c r="C1103" s="2" t="s">
        <v>1497</v>
      </c>
      <c r="D1103" s="2">
        <v>2022</v>
      </c>
      <c r="E1103" s="2" t="s">
        <v>662</v>
      </c>
      <c r="F1103" s="2">
        <v>184</v>
      </c>
      <c r="G1103" s="2">
        <v>4</v>
      </c>
      <c r="H1103" s="2">
        <v>59301896</v>
      </c>
      <c r="I1103" s="2">
        <v>5509720</v>
      </c>
      <c r="J1103" s="2">
        <v>10.242605209350586</v>
      </c>
      <c r="K1103" s="2">
        <v>6623083.4699999997</v>
      </c>
      <c r="L1103" s="2">
        <v>321836.46875</v>
      </c>
      <c r="M1103" s="2">
        <v>5.1075043678283691</v>
      </c>
      <c r="N1103" s="2">
        <v>2307251</v>
      </c>
      <c r="O1103" s="2">
        <v>500000</v>
      </c>
      <c r="P1103" s="2">
        <v>27.666328430175781</v>
      </c>
      <c r="T1103" s="2">
        <v>68232232</v>
      </c>
      <c r="U1103" s="2">
        <v>6331556</v>
      </c>
      <c r="V1103" s="2">
        <v>10.228572845458984</v>
      </c>
      <c r="W1103" s="2">
        <v>91419529.549999997</v>
      </c>
      <c r="X1103" s="2">
        <v>74.636383056640625</v>
      </c>
      <c r="Y1103" s="2">
        <v>179851414.83000001</v>
      </c>
      <c r="Z1103" s="2">
        <v>37.938114166259766</v>
      </c>
    </row>
    <row r="1104" spans="1:28" x14ac:dyDescent="0.25">
      <c r="A1104" s="2">
        <v>184005</v>
      </c>
      <c r="B1104" s="2">
        <v>115222752</v>
      </c>
      <c r="C1104" s="2" t="s">
        <v>1497</v>
      </c>
      <c r="D1104" s="2">
        <v>2023</v>
      </c>
      <c r="E1104" s="2" t="s">
        <v>662</v>
      </c>
      <c r="F1104" s="2">
        <v>184</v>
      </c>
      <c r="G1104" s="2">
        <v>5</v>
      </c>
      <c r="H1104" s="2">
        <v>72294408.909999996</v>
      </c>
      <c r="I1104" s="2">
        <v>12992513</v>
      </c>
      <c r="J1104" s="2">
        <v>21.909101486206055</v>
      </c>
      <c r="K1104" s="2">
        <v>7430452.1200000001</v>
      </c>
      <c r="L1104" s="2">
        <v>807368.625</v>
      </c>
      <c r="M1104" s="2">
        <v>12.19022274017334</v>
      </c>
      <c r="N1104" s="2">
        <v>1807251</v>
      </c>
      <c r="O1104" s="2">
        <v>-500000</v>
      </c>
      <c r="P1104" s="2">
        <v>-21.670810699462891</v>
      </c>
      <c r="T1104" s="2">
        <v>81532112</v>
      </c>
      <c r="U1104" s="2">
        <v>13299880</v>
      </c>
      <c r="V1104" s="2">
        <v>19.49207878112793</v>
      </c>
      <c r="X1104" s="2">
        <v>81.058265686035156</v>
      </c>
      <c r="Z1104" s="2">
        <v>36.416091918945313</v>
      </c>
      <c r="AA1104" s="2">
        <v>223890348</v>
      </c>
      <c r="AB1104" s="2">
        <v>100584573</v>
      </c>
    </row>
    <row r="1105" spans="1:28" x14ac:dyDescent="0.25">
      <c r="A1105" s="2">
        <v>184006</v>
      </c>
      <c r="B1105" s="2">
        <v>115222752</v>
      </c>
      <c r="C1105" s="2" t="s">
        <v>1497</v>
      </c>
      <c r="D1105" s="2">
        <v>2024</v>
      </c>
      <c r="E1105" s="2" t="s">
        <v>662</v>
      </c>
      <c r="F1105" s="2">
        <v>184</v>
      </c>
      <c r="G1105" s="2">
        <v>6</v>
      </c>
      <c r="H1105" s="2">
        <v>81299304</v>
      </c>
      <c r="I1105" s="2">
        <v>9004895</v>
      </c>
      <c r="J1105" s="2">
        <v>12.455866813659668</v>
      </c>
      <c r="K1105" s="2">
        <v>7874330</v>
      </c>
      <c r="L1105" s="2">
        <v>443877.875</v>
      </c>
      <c r="M1105" s="2">
        <v>5.9737668037414551</v>
      </c>
      <c r="N1105" s="2">
        <v>1807251</v>
      </c>
      <c r="O1105" s="2">
        <v>0</v>
      </c>
      <c r="P1105" s="2">
        <v>0</v>
      </c>
      <c r="T1105" s="2">
        <v>90980880</v>
      </c>
      <c r="U1105" s="2">
        <v>9448768</v>
      </c>
      <c r="V1105" s="2">
        <v>11.589014053344727</v>
      </c>
      <c r="X1105" s="2">
        <v>79.242851257324219</v>
      </c>
      <c r="Z1105" s="2">
        <v>40.829776763916016</v>
      </c>
      <c r="AA1105" s="2">
        <v>222829733</v>
      </c>
      <c r="AB1105" s="2">
        <v>114812728</v>
      </c>
    </row>
    <row r="1106" spans="1:28" x14ac:dyDescent="0.25">
      <c r="A1106" s="2">
        <v>185001</v>
      </c>
      <c r="B1106" s="2">
        <v>123463603</v>
      </c>
      <c r="C1106" s="2" t="s">
        <v>1498</v>
      </c>
      <c r="D1106" s="2">
        <v>2019</v>
      </c>
      <c r="E1106" s="2" t="s">
        <v>662</v>
      </c>
      <c r="F1106" s="2">
        <v>185</v>
      </c>
      <c r="G1106" s="2">
        <v>1</v>
      </c>
      <c r="H1106" s="2">
        <v>5019717</v>
      </c>
      <c r="K1106" s="2">
        <v>2461877.33</v>
      </c>
      <c r="N1106" s="2">
        <v>101873</v>
      </c>
      <c r="T1106" s="2">
        <v>7583467.5</v>
      </c>
      <c r="W1106" s="2">
        <v>20702278.800000001</v>
      </c>
      <c r="X1106" s="2">
        <v>36.631076812744141</v>
      </c>
      <c r="Y1106" s="2">
        <v>105212026.86999999</v>
      </c>
      <c r="Z1106" s="2">
        <v>7.2077951431274414</v>
      </c>
    </row>
    <row r="1107" spans="1:28" x14ac:dyDescent="0.25">
      <c r="A1107" s="2">
        <v>185002</v>
      </c>
      <c r="B1107" s="2">
        <v>123463603</v>
      </c>
      <c r="C1107" s="2" t="s">
        <v>1498</v>
      </c>
      <c r="D1107" s="2">
        <v>2020</v>
      </c>
      <c r="E1107" s="2" t="s">
        <v>662</v>
      </c>
      <c r="F1107" s="2">
        <v>185</v>
      </c>
      <c r="G1107" s="2">
        <v>2</v>
      </c>
      <c r="H1107" s="2">
        <v>5192259</v>
      </c>
      <c r="I1107" s="2">
        <v>172542</v>
      </c>
      <c r="J1107" s="2">
        <v>3.4372854232788086</v>
      </c>
      <c r="K1107" s="2">
        <v>2500061.14</v>
      </c>
      <c r="L1107" s="2">
        <v>38183.80859375</v>
      </c>
      <c r="M1107" s="2">
        <v>1.5510038137435913</v>
      </c>
      <c r="N1107" s="2">
        <v>270230</v>
      </c>
      <c r="O1107" s="2">
        <v>168357</v>
      </c>
      <c r="P1107" s="2">
        <v>165.26164245605469</v>
      </c>
      <c r="T1107" s="2">
        <v>7962550</v>
      </c>
      <c r="U1107" s="2">
        <v>379082.5</v>
      </c>
      <c r="V1107" s="2">
        <v>4.9988017082214355</v>
      </c>
      <c r="W1107" s="2">
        <v>21735527.759999998</v>
      </c>
      <c r="X1107" s="2">
        <v>36.633800506591797</v>
      </c>
      <c r="Y1107" s="2">
        <v>107617744.61999999</v>
      </c>
      <c r="Z1107" s="2">
        <v>7.3989191055297852</v>
      </c>
    </row>
    <row r="1108" spans="1:28" x14ac:dyDescent="0.25">
      <c r="A1108" s="2">
        <v>185003</v>
      </c>
      <c r="B1108" s="2">
        <v>123463603</v>
      </c>
      <c r="C1108" s="2" t="s">
        <v>1498</v>
      </c>
      <c r="D1108" s="2">
        <v>2021</v>
      </c>
      <c r="E1108" s="2" t="s">
        <v>662</v>
      </c>
      <c r="F1108" s="2">
        <v>185</v>
      </c>
      <c r="G1108" s="2">
        <v>3</v>
      </c>
      <c r="H1108" s="2">
        <v>5192251</v>
      </c>
      <c r="I1108" s="2">
        <v>-8</v>
      </c>
      <c r="J1108" s="2">
        <v>-1.5407551836688071E-4</v>
      </c>
      <c r="K1108" s="2">
        <v>2483843.64</v>
      </c>
      <c r="L1108" s="2">
        <v>-16217.5</v>
      </c>
      <c r="M1108" s="2">
        <v>-0.64868414402008057</v>
      </c>
      <c r="N1108" s="2">
        <v>270230</v>
      </c>
      <c r="O1108" s="2">
        <v>0</v>
      </c>
      <c r="P1108" s="2">
        <v>0</v>
      </c>
      <c r="T1108" s="2">
        <v>7946324.5</v>
      </c>
      <c r="U1108" s="2">
        <v>-16225.5</v>
      </c>
      <c r="V1108" s="2">
        <v>-0.20377266407012939</v>
      </c>
      <c r="W1108" s="2">
        <v>21472729.390000001</v>
      </c>
      <c r="X1108" s="2">
        <v>37.006587982177734</v>
      </c>
      <c r="Y1108" s="2">
        <v>110673469.81</v>
      </c>
      <c r="Z1108" s="2">
        <v>7.1799721717834473</v>
      </c>
    </row>
    <row r="1109" spans="1:28" x14ac:dyDescent="0.25">
      <c r="A1109" s="2">
        <v>185004</v>
      </c>
      <c r="B1109" s="2">
        <v>123463603</v>
      </c>
      <c r="C1109" s="2" t="s">
        <v>1498</v>
      </c>
      <c r="D1109" s="2">
        <v>2022</v>
      </c>
      <c r="E1109" s="2" t="s">
        <v>662</v>
      </c>
      <c r="F1109" s="2">
        <v>185</v>
      </c>
      <c r="G1109" s="2">
        <v>4</v>
      </c>
      <c r="H1109" s="2">
        <v>5528042</v>
      </c>
      <c r="I1109" s="2">
        <v>335791</v>
      </c>
      <c r="J1109" s="2">
        <v>6.4671564102172852</v>
      </c>
      <c r="K1109" s="2">
        <v>2525663.9</v>
      </c>
      <c r="L1109" s="2">
        <v>41820.26171875</v>
      </c>
      <c r="M1109" s="2">
        <v>1.6836913824081421</v>
      </c>
      <c r="N1109" s="2">
        <v>270230</v>
      </c>
      <c r="O1109" s="2">
        <v>0</v>
      </c>
      <c r="P1109" s="2">
        <v>0</v>
      </c>
      <c r="T1109" s="2">
        <v>8323936</v>
      </c>
      <c r="U1109" s="2">
        <v>377611.5</v>
      </c>
      <c r="V1109" s="2">
        <v>4.7520270347595215</v>
      </c>
      <c r="W1109" s="2">
        <v>22481391.18</v>
      </c>
      <c r="X1109" s="2">
        <v>37.025894165039063</v>
      </c>
      <c r="Y1109" s="2">
        <v>116093177.93000001</v>
      </c>
      <c r="Z1109" s="2">
        <v>7.1700472831726074</v>
      </c>
    </row>
    <row r="1110" spans="1:28" x14ac:dyDescent="0.25">
      <c r="A1110" s="2">
        <v>185005</v>
      </c>
      <c r="B1110" s="2">
        <v>123463603</v>
      </c>
      <c r="C1110" s="2" t="s">
        <v>1498</v>
      </c>
      <c r="D1110" s="2">
        <v>2023</v>
      </c>
      <c r="E1110" s="2" t="s">
        <v>662</v>
      </c>
      <c r="F1110" s="2">
        <v>185</v>
      </c>
      <c r="G1110" s="2">
        <v>5</v>
      </c>
      <c r="H1110" s="2">
        <v>6299223.2300000004</v>
      </c>
      <c r="I1110" s="2">
        <v>771181.25</v>
      </c>
      <c r="J1110" s="2">
        <v>13.950350761413574</v>
      </c>
      <c r="K1110" s="2">
        <v>2451731.5699999998</v>
      </c>
      <c r="L1110" s="2">
        <v>-73932.328125</v>
      </c>
      <c r="M1110" s="2">
        <v>-2.9272434711456299</v>
      </c>
      <c r="N1110" s="2">
        <v>270230</v>
      </c>
      <c r="O1110" s="2">
        <v>0</v>
      </c>
      <c r="P1110" s="2">
        <v>0</v>
      </c>
      <c r="T1110" s="2">
        <v>9021185</v>
      </c>
      <c r="U1110" s="2">
        <v>697249</v>
      </c>
      <c r="V1110" s="2">
        <v>8.376434326171875</v>
      </c>
      <c r="X1110" s="2">
        <v>37.884300231933594</v>
      </c>
      <c r="Z1110" s="2">
        <v>7.6083955764770508</v>
      </c>
      <c r="AA1110" s="2">
        <v>118568820</v>
      </c>
      <c r="AB1110" s="2">
        <v>23812462</v>
      </c>
    </row>
    <row r="1111" spans="1:28" x14ac:dyDescent="0.25">
      <c r="A1111" s="2">
        <v>185006</v>
      </c>
      <c r="B1111" s="2">
        <v>123463603</v>
      </c>
      <c r="C1111" s="2" t="s">
        <v>1498</v>
      </c>
      <c r="D1111" s="2">
        <v>2024</v>
      </c>
      <c r="E1111" s="2" t="s">
        <v>662</v>
      </c>
      <c r="F1111" s="2">
        <v>185</v>
      </c>
      <c r="G1111" s="2">
        <v>6</v>
      </c>
      <c r="H1111" s="2">
        <v>6948929</v>
      </c>
      <c r="I1111" s="2">
        <v>649705.75</v>
      </c>
      <c r="J1111" s="2">
        <v>10.314062118530273</v>
      </c>
      <c r="K1111" s="2">
        <v>2460746</v>
      </c>
      <c r="L1111" s="2">
        <v>9014.4296875</v>
      </c>
      <c r="M1111" s="2">
        <v>0.36767604947090149</v>
      </c>
      <c r="N1111" s="2">
        <v>270230</v>
      </c>
      <c r="O1111" s="2">
        <v>0</v>
      </c>
      <c r="P1111" s="2">
        <v>0</v>
      </c>
      <c r="T1111" s="2">
        <v>9679905</v>
      </c>
      <c r="U1111" s="2">
        <v>658720</v>
      </c>
      <c r="V1111" s="2">
        <v>7.3019232749938965</v>
      </c>
      <c r="X1111" s="2">
        <v>39.711830139160156</v>
      </c>
      <c r="Z1111" s="2">
        <v>7.8262014389038086</v>
      </c>
      <c r="AA1111" s="2">
        <v>123685864</v>
      </c>
      <c r="AB1111" s="2">
        <v>24375369</v>
      </c>
    </row>
    <row r="1112" spans="1:28" x14ac:dyDescent="0.25">
      <c r="A1112" s="2">
        <v>186001</v>
      </c>
      <c r="B1112" s="2">
        <v>125234502</v>
      </c>
      <c r="C1112" s="2" t="s">
        <v>1499</v>
      </c>
      <c r="D1112" s="2">
        <v>2019</v>
      </c>
      <c r="E1112" s="2" t="s">
        <v>662</v>
      </c>
      <c r="F1112" s="2">
        <v>186</v>
      </c>
      <c r="G1112" s="2">
        <v>1</v>
      </c>
      <c r="H1112" s="2">
        <v>3477722.25</v>
      </c>
      <c r="K1112" s="2">
        <v>2612286.77</v>
      </c>
      <c r="N1112" s="2">
        <v>192476</v>
      </c>
      <c r="T1112" s="2">
        <v>6282485</v>
      </c>
      <c r="W1112" s="2">
        <v>21549882.939999998</v>
      </c>
      <c r="X1112" s="2">
        <v>29.153221130371094</v>
      </c>
      <c r="Y1112" s="2">
        <v>123357933.22</v>
      </c>
      <c r="Z1112" s="2">
        <v>5.092890739440918</v>
      </c>
    </row>
    <row r="1113" spans="1:28" x14ac:dyDescent="0.25">
      <c r="A1113" s="2">
        <v>186002</v>
      </c>
      <c r="B1113" s="2">
        <v>125234502</v>
      </c>
      <c r="C1113" s="2" t="s">
        <v>1499</v>
      </c>
      <c r="D1113" s="2">
        <v>2020</v>
      </c>
      <c r="E1113" s="2" t="s">
        <v>662</v>
      </c>
      <c r="F1113" s="2">
        <v>186</v>
      </c>
      <c r="G1113" s="2">
        <v>2</v>
      </c>
      <c r="H1113" s="2">
        <v>3631995.75</v>
      </c>
      <c r="I1113" s="2">
        <v>154273.5</v>
      </c>
      <c r="J1113" s="2">
        <v>4.4360499382019043</v>
      </c>
      <c r="K1113" s="2">
        <v>2684330.88</v>
      </c>
      <c r="L1113" s="2">
        <v>72044.109375</v>
      </c>
      <c r="M1113" s="2">
        <v>2.7578942775726318</v>
      </c>
      <c r="N1113" s="2">
        <v>192476</v>
      </c>
      <c r="O1113" s="2">
        <v>0</v>
      </c>
      <c r="P1113" s="2">
        <v>0</v>
      </c>
      <c r="T1113" s="2">
        <v>6508802.5</v>
      </c>
      <c r="U1113" s="2">
        <v>226317.5</v>
      </c>
      <c r="V1113" s="2">
        <v>3.6023564338684082</v>
      </c>
      <c r="W1113" s="2">
        <v>22138615.390000001</v>
      </c>
      <c r="X1113" s="2">
        <v>29.400224685668945</v>
      </c>
      <c r="Y1113" s="2">
        <v>126179900.45</v>
      </c>
      <c r="Z1113" s="2">
        <v>5.1583514213562012</v>
      </c>
    </row>
    <row r="1114" spans="1:28" x14ac:dyDescent="0.25">
      <c r="A1114" s="2">
        <v>186003</v>
      </c>
      <c r="B1114" s="2">
        <v>125234502</v>
      </c>
      <c r="C1114" s="2" t="s">
        <v>1499</v>
      </c>
      <c r="D1114" s="2">
        <v>2021</v>
      </c>
      <c r="E1114" s="2" t="s">
        <v>662</v>
      </c>
      <c r="F1114" s="2">
        <v>186</v>
      </c>
      <c r="G1114" s="2">
        <v>3</v>
      </c>
      <c r="H1114" s="2">
        <v>3631989</v>
      </c>
      <c r="I1114" s="2">
        <v>-6.75</v>
      </c>
      <c r="J1114" s="2">
        <v>-1.8584822828415781E-4</v>
      </c>
      <c r="K1114" s="2">
        <v>2534282.7799999998</v>
      </c>
      <c r="L1114" s="2">
        <v>-150048.09375</v>
      </c>
      <c r="M1114" s="2">
        <v>-5.5897765159606934</v>
      </c>
      <c r="N1114" s="2">
        <v>192476</v>
      </c>
      <c r="O1114" s="2">
        <v>0</v>
      </c>
      <c r="P1114" s="2">
        <v>0</v>
      </c>
      <c r="T1114" s="2">
        <v>6358748</v>
      </c>
      <c r="U1114" s="2">
        <v>-150054.5</v>
      </c>
      <c r="V1114" s="2">
        <v>-2.3054087162017822</v>
      </c>
      <c r="W1114" s="2">
        <v>22190577.769999996</v>
      </c>
      <c r="X1114" s="2">
        <v>28.655170440673828</v>
      </c>
      <c r="Y1114" s="2">
        <v>131206970.98999999</v>
      </c>
      <c r="Z1114" s="2">
        <v>4.8463492393493652</v>
      </c>
    </row>
    <row r="1115" spans="1:28" x14ac:dyDescent="0.25">
      <c r="A1115" s="2">
        <v>186004</v>
      </c>
      <c r="B1115" s="2">
        <v>125234502</v>
      </c>
      <c r="C1115" s="2" t="s">
        <v>1499</v>
      </c>
      <c r="D1115" s="2">
        <v>2022</v>
      </c>
      <c r="E1115" s="2" t="s">
        <v>662</v>
      </c>
      <c r="F1115" s="2">
        <v>186</v>
      </c>
      <c r="G1115" s="2">
        <v>4</v>
      </c>
      <c r="H1115" s="2">
        <v>3976606.25</v>
      </c>
      <c r="I1115" s="2">
        <v>344617.25</v>
      </c>
      <c r="J1115" s="2">
        <v>9.4883890151977539</v>
      </c>
      <c r="K1115" s="2">
        <v>2691651.56</v>
      </c>
      <c r="L1115" s="2">
        <v>157368.78125</v>
      </c>
      <c r="M1115" s="2">
        <v>6.2095980644226074</v>
      </c>
      <c r="T1115" s="2">
        <v>6668258</v>
      </c>
      <c r="U1115" s="2">
        <v>309510</v>
      </c>
      <c r="V1115" s="2">
        <v>4.8674674034118652</v>
      </c>
      <c r="W1115" s="2">
        <v>23827991.799999997</v>
      </c>
      <c r="X1115" s="2">
        <v>27.984977722167969</v>
      </c>
      <c r="Y1115" s="2">
        <v>132921915.28</v>
      </c>
      <c r="Z1115" s="2">
        <v>5.0166730880737305</v>
      </c>
    </row>
    <row r="1116" spans="1:28" x14ac:dyDescent="0.25">
      <c r="A1116" s="2">
        <v>186005</v>
      </c>
      <c r="B1116" s="2">
        <v>125234502</v>
      </c>
      <c r="C1116" s="2" t="s">
        <v>1499</v>
      </c>
      <c r="D1116" s="2">
        <v>2023</v>
      </c>
      <c r="E1116" s="2" t="s">
        <v>662</v>
      </c>
      <c r="F1116" s="2">
        <v>186</v>
      </c>
      <c r="G1116" s="2">
        <v>5</v>
      </c>
      <c r="H1116" s="2">
        <v>5029153.51</v>
      </c>
      <c r="I1116" s="2">
        <v>1052547.25</v>
      </c>
      <c r="J1116" s="2">
        <v>26.468481063842773</v>
      </c>
      <c r="K1116" s="2">
        <v>2827650.82</v>
      </c>
      <c r="L1116" s="2">
        <v>135999.265625</v>
      </c>
      <c r="M1116" s="2">
        <v>5.0526323318481445</v>
      </c>
      <c r="N1116" s="2">
        <v>192476</v>
      </c>
      <c r="T1116" s="2">
        <v>8049280.5</v>
      </c>
      <c r="U1116" s="2">
        <v>1381022.5</v>
      </c>
      <c r="V1116" s="2">
        <v>20.710393905639648</v>
      </c>
      <c r="X1116" s="2">
        <v>32.291851043701172</v>
      </c>
      <c r="Z1116" s="2">
        <v>5.8277053833007813</v>
      </c>
      <c r="AA1116" s="2">
        <v>138120921</v>
      </c>
      <c r="AB1116" s="2">
        <v>24926663</v>
      </c>
    </row>
    <row r="1117" spans="1:28" x14ac:dyDescent="0.25">
      <c r="A1117" s="2">
        <v>186006</v>
      </c>
      <c r="B1117" s="2">
        <v>125234502</v>
      </c>
      <c r="C1117" s="2" t="s">
        <v>1499</v>
      </c>
      <c r="D1117" s="2">
        <v>2024</v>
      </c>
      <c r="E1117" s="2" t="s">
        <v>662</v>
      </c>
      <c r="F1117" s="2">
        <v>186</v>
      </c>
      <c r="G1117" s="2">
        <v>6</v>
      </c>
      <c r="H1117" s="2">
        <v>5848605</v>
      </c>
      <c r="I1117" s="2">
        <v>819451.5</v>
      </c>
      <c r="J1117" s="2">
        <v>16.294023513793945</v>
      </c>
      <c r="K1117" s="2">
        <v>2967034</v>
      </c>
      <c r="L1117" s="2">
        <v>139383.1875</v>
      </c>
      <c r="M1117" s="2">
        <v>4.9292926788330078</v>
      </c>
      <c r="N1117" s="2">
        <v>192476</v>
      </c>
      <c r="O1117" s="2">
        <v>0</v>
      </c>
      <c r="P1117" s="2">
        <v>0</v>
      </c>
      <c r="T1117" s="2">
        <v>9008115</v>
      </c>
      <c r="U1117" s="2">
        <v>958834.5</v>
      </c>
      <c r="V1117" s="2">
        <v>11.912052154541016</v>
      </c>
      <c r="X1117" s="2">
        <v>32.067447662353516</v>
      </c>
      <c r="Z1117" s="2">
        <v>6.1654462814331055</v>
      </c>
      <c r="AA1117" s="2">
        <v>146106457</v>
      </c>
      <c r="AB1117" s="2">
        <v>28091149</v>
      </c>
    </row>
    <row r="1118" spans="1:28" x14ac:dyDescent="0.25">
      <c r="A1118" s="2">
        <v>187001</v>
      </c>
      <c r="B1118" s="2">
        <v>118403302</v>
      </c>
      <c r="C1118" s="2" t="s">
        <v>1500</v>
      </c>
      <c r="D1118" s="2">
        <v>2019</v>
      </c>
      <c r="E1118" s="2" t="s">
        <v>662</v>
      </c>
      <c r="F1118" s="2">
        <v>187</v>
      </c>
      <c r="G1118" s="2">
        <v>1</v>
      </c>
      <c r="H1118" s="2">
        <v>38382384</v>
      </c>
      <c r="K1118" s="2">
        <v>5029346.53</v>
      </c>
      <c r="N1118" s="2">
        <v>1675119</v>
      </c>
      <c r="Q1118" s="2">
        <v>523179.31</v>
      </c>
      <c r="T1118" s="2">
        <v>45610032</v>
      </c>
      <c r="W1118" s="2">
        <v>83386046.729999989</v>
      </c>
      <c r="X1118" s="2">
        <v>54.697437286376953</v>
      </c>
      <c r="Y1118" s="2">
        <v>156652583.88999999</v>
      </c>
      <c r="Z1118" s="2">
        <v>29.11540412902832</v>
      </c>
    </row>
    <row r="1119" spans="1:28" x14ac:dyDescent="0.25">
      <c r="A1119" s="2">
        <v>187002</v>
      </c>
      <c r="B1119" s="2">
        <v>118403302</v>
      </c>
      <c r="C1119" s="2" t="s">
        <v>1500</v>
      </c>
      <c r="D1119" s="2">
        <v>2020</v>
      </c>
      <c r="E1119" s="2" t="s">
        <v>662</v>
      </c>
      <c r="F1119" s="2">
        <v>187</v>
      </c>
      <c r="G1119" s="2">
        <v>2</v>
      </c>
      <c r="H1119" s="2">
        <v>39787676</v>
      </c>
      <c r="I1119" s="2">
        <v>1405292</v>
      </c>
      <c r="J1119" s="2">
        <v>3.6612942218780518</v>
      </c>
      <c r="K1119" s="2">
        <v>5275333.2</v>
      </c>
      <c r="L1119" s="2">
        <v>245986.671875</v>
      </c>
      <c r="M1119" s="2">
        <v>4.891026496887207</v>
      </c>
      <c r="N1119" s="2">
        <v>1675119</v>
      </c>
      <c r="O1119" s="2">
        <v>0</v>
      </c>
      <c r="P1119" s="2">
        <v>0</v>
      </c>
      <c r="Q1119" s="2">
        <v>634618.87</v>
      </c>
      <c r="R1119" s="2">
        <v>111439.5625</v>
      </c>
      <c r="S1119" s="2">
        <v>21.300453186035156</v>
      </c>
      <c r="T1119" s="2">
        <v>47372748</v>
      </c>
      <c r="U1119" s="2">
        <v>1762716</v>
      </c>
      <c r="V1119" s="2">
        <v>3.8647549152374268</v>
      </c>
      <c r="W1119" s="2">
        <v>82531464.659999996</v>
      </c>
      <c r="X1119" s="2">
        <v>57.399620056152344</v>
      </c>
      <c r="Y1119" s="2">
        <v>176823773.81</v>
      </c>
      <c r="Z1119" s="2">
        <v>26.790937423706055</v>
      </c>
    </row>
    <row r="1120" spans="1:28" x14ac:dyDescent="0.25">
      <c r="A1120" s="2">
        <v>187003</v>
      </c>
      <c r="B1120" s="2">
        <v>118403302</v>
      </c>
      <c r="C1120" s="2" t="s">
        <v>1500</v>
      </c>
      <c r="D1120" s="2">
        <v>2021</v>
      </c>
      <c r="E1120" s="2" t="s">
        <v>662</v>
      </c>
      <c r="F1120" s="2">
        <v>187</v>
      </c>
      <c r="G1120" s="2">
        <v>3</v>
      </c>
      <c r="H1120" s="2">
        <v>39787616</v>
      </c>
      <c r="I1120" s="2">
        <v>-60</v>
      </c>
      <c r="J1120" s="2">
        <v>-1.5080046432558447E-4</v>
      </c>
      <c r="K1120" s="2">
        <v>5275140.05</v>
      </c>
      <c r="L1120" s="2">
        <v>-193.14999389648438</v>
      </c>
      <c r="M1120" s="2">
        <v>-3.6613801494240761E-3</v>
      </c>
      <c r="N1120" s="2">
        <v>1675119</v>
      </c>
      <c r="O1120" s="2">
        <v>0</v>
      </c>
      <c r="P1120" s="2">
        <v>0</v>
      </c>
      <c r="Q1120" s="2">
        <v>709861</v>
      </c>
      <c r="R1120" s="2">
        <v>75242.1328125</v>
      </c>
      <c r="S1120" s="2">
        <v>11.856270790100098</v>
      </c>
      <c r="T1120" s="2">
        <v>47447736</v>
      </c>
      <c r="U1120" s="2">
        <v>74988</v>
      </c>
      <c r="V1120" s="2">
        <v>0.15829354524612427</v>
      </c>
      <c r="W1120" s="2">
        <v>83336477.38000001</v>
      </c>
      <c r="X1120" s="2">
        <v>56.935134887695313</v>
      </c>
      <c r="Y1120" s="2">
        <v>207663274.25999999</v>
      </c>
      <c r="Z1120" s="2">
        <v>22.848400115966797</v>
      </c>
    </row>
    <row r="1121" spans="1:28" x14ac:dyDescent="0.25">
      <c r="A1121" s="2">
        <v>187004</v>
      </c>
      <c r="B1121" s="2">
        <v>118403302</v>
      </c>
      <c r="C1121" s="2" t="s">
        <v>1500</v>
      </c>
      <c r="D1121" s="2">
        <v>2022</v>
      </c>
      <c r="E1121" s="2" t="s">
        <v>662</v>
      </c>
      <c r="F1121" s="2">
        <v>187</v>
      </c>
      <c r="G1121" s="2">
        <v>4</v>
      </c>
      <c r="H1121" s="2">
        <v>44170480</v>
      </c>
      <c r="I1121" s="2">
        <v>4382864</v>
      </c>
      <c r="J1121" s="2">
        <v>11.01564884185791</v>
      </c>
      <c r="K1121" s="2">
        <v>5585025.1299999999</v>
      </c>
      <c r="L1121" s="2">
        <v>309885.09375</v>
      </c>
      <c r="M1121" s="2">
        <v>5.8744425773620605</v>
      </c>
      <c r="N1121" s="2">
        <v>1675119</v>
      </c>
      <c r="O1121" s="2">
        <v>0</v>
      </c>
      <c r="P1121" s="2">
        <v>0</v>
      </c>
      <c r="Q1121" s="2">
        <v>711220.75</v>
      </c>
      <c r="R1121" s="2">
        <v>1359.75</v>
      </c>
      <c r="S1121" s="2">
        <v>0.1915515810251236</v>
      </c>
      <c r="T1121" s="2">
        <v>52141844</v>
      </c>
      <c r="U1121" s="2">
        <v>4694108</v>
      </c>
      <c r="V1121" s="2">
        <v>9.8932180404663086</v>
      </c>
      <c r="W1121" s="2">
        <v>89959061.640000001</v>
      </c>
      <c r="X1121" s="2">
        <v>57.961746215820313</v>
      </c>
      <c r="Y1121" s="2">
        <v>194523085</v>
      </c>
      <c r="Z1121" s="2">
        <v>26.804964065551758</v>
      </c>
    </row>
    <row r="1122" spans="1:28" x14ac:dyDescent="0.25">
      <c r="A1122" s="2">
        <v>187005</v>
      </c>
      <c r="B1122" s="2">
        <v>118403302</v>
      </c>
      <c r="C1122" s="2" t="s">
        <v>1500</v>
      </c>
      <c r="D1122" s="2">
        <v>2023</v>
      </c>
      <c r="E1122" s="2" t="s">
        <v>662</v>
      </c>
      <c r="F1122" s="2">
        <v>187</v>
      </c>
      <c r="G1122" s="2">
        <v>5</v>
      </c>
      <c r="H1122" s="2">
        <v>56065458.890000001</v>
      </c>
      <c r="I1122" s="2">
        <v>11894979</v>
      </c>
      <c r="J1122" s="2">
        <v>26.929702758789063</v>
      </c>
      <c r="K1122" s="2">
        <v>5984204.3300000001</v>
      </c>
      <c r="L1122" s="2">
        <v>399179.1875</v>
      </c>
      <c r="M1122" s="2">
        <v>7.1473126411437988</v>
      </c>
      <c r="N1122" s="2">
        <v>1675119</v>
      </c>
      <c r="O1122" s="2">
        <v>0</v>
      </c>
      <c r="P1122" s="2">
        <v>0</v>
      </c>
      <c r="T1122" s="2">
        <v>63724784</v>
      </c>
      <c r="U1122" s="2">
        <v>11582940</v>
      </c>
      <c r="V1122" s="2">
        <v>22.214288711547852</v>
      </c>
      <c r="X1122" s="2">
        <v>64.77105712890625</v>
      </c>
      <c r="Z1122" s="2">
        <v>30.905261993408203</v>
      </c>
      <c r="AA1122" s="2">
        <v>206193960</v>
      </c>
      <c r="AB1122" s="2">
        <v>98384658</v>
      </c>
    </row>
    <row r="1123" spans="1:28" x14ac:dyDescent="0.25">
      <c r="A1123" s="2">
        <v>187006</v>
      </c>
      <c r="B1123" s="2">
        <v>118403302</v>
      </c>
      <c r="C1123" s="2" t="s">
        <v>1500</v>
      </c>
      <c r="D1123" s="2">
        <v>2024</v>
      </c>
      <c r="E1123" s="2" t="s">
        <v>662</v>
      </c>
      <c r="F1123" s="2">
        <v>187</v>
      </c>
      <c r="G1123" s="2">
        <v>6</v>
      </c>
      <c r="H1123" s="2">
        <v>64504996</v>
      </c>
      <c r="I1123" s="2">
        <v>8439537</v>
      </c>
      <c r="J1123" s="2">
        <v>15.053006172180176</v>
      </c>
      <c r="K1123" s="2">
        <v>6519720</v>
      </c>
      <c r="L1123" s="2">
        <v>535515.6875</v>
      </c>
      <c r="M1123" s="2">
        <v>8.9488201141357422</v>
      </c>
      <c r="N1123" s="2">
        <v>1675119</v>
      </c>
      <c r="O1123" s="2">
        <v>0</v>
      </c>
      <c r="P1123" s="2">
        <v>0</v>
      </c>
      <c r="T1123" s="2">
        <v>72699840</v>
      </c>
      <c r="U1123" s="2">
        <v>8975056</v>
      </c>
      <c r="V1123" s="2">
        <v>14.084090232849121</v>
      </c>
      <c r="X1123" s="2">
        <v>63.401882171630859</v>
      </c>
      <c r="Z1123" s="2">
        <v>32.237571716308594</v>
      </c>
      <c r="AA1123" s="2">
        <v>225512780</v>
      </c>
      <c r="AB1123" s="2">
        <v>114665110</v>
      </c>
    </row>
    <row r="1124" spans="1:28" x14ac:dyDescent="0.25">
      <c r="A1124" s="2">
        <v>188001</v>
      </c>
      <c r="B1124" s="2">
        <v>113363103</v>
      </c>
      <c r="C1124" s="2" t="s">
        <v>1501</v>
      </c>
      <c r="D1124" s="2">
        <v>2019</v>
      </c>
      <c r="E1124" s="2" t="s">
        <v>662</v>
      </c>
      <c r="F1124" s="2">
        <v>188</v>
      </c>
      <c r="G1124" s="2">
        <v>1</v>
      </c>
      <c r="H1124" s="2">
        <v>13041962</v>
      </c>
      <c r="K1124" s="2">
        <v>3667398.94</v>
      </c>
      <c r="N1124" s="2">
        <v>689640</v>
      </c>
      <c r="T1124" s="2">
        <v>17399000</v>
      </c>
      <c r="W1124" s="2">
        <v>32885879.549999997</v>
      </c>
      <c r="X1124" s="2">
        <v>52.907207489013672</v>
      </c>
      <c r="Y1124" s="2">
        <v>122778048</v>
      </c>
      <c r="Z1124" s="2">
        <v>14.171099662780762</v>
      </c>
    </row>
    <row r="1125" spans="1:28" x14ac:dyDescent="0.25">
      <c r="A1125" s="2">
        <v>188002</v>
      </c>
      <c r="B1125" s="2">
        <v>113363103</v>
      </c>
      <c r="C1125" s="2" t="s">
        <v>1501</v>
      </c>
      <c r="D1125" s="2">
        <v>2020</v>
      </c>
      <c r="E1125" s="2" t="s">
        <v>662</v>
      </c>
      <c r="F1125" s="2">
        <v>188</v>
      </c>
      <c r="G1125" s="2">
        <v>2</v>
      </c>
      <c r="H1125" s="2">
        <v>13399263</v>
      </c>
      <c r="I1125" s="2">
        <v>357301</v>
      </c>
      <c r="J1125" s="2">
        <v>2.7396261692047119</v>
      </c>
      <c r="K1125" s="2">
        <v>3812183.33</v>
      </c>
      <c r="L1125" s="2">
        <v>144784.390625</v>
      </c>
      <c r="M1125" s="2">
        <v>3.9478766918182373</v>
      </c>
      <c r="N1125" s="2">
        <v>689640</v>
      </c>
      <c r="O1125" s="2">
        <v>0</v>
      </c>
      <c r="P1125" s="2">
        <v>0</v>
      </c>
      <c r="T1125" s="2">
        <v>17901086</v>
      </c>
      <c r="U1125" s="2">
        <v>502086</v>
      </c>
      <c r="V1125" s="2">
        <v>2.8857176303863525</v>
      </c>
      <c r="W1125" s="2">
        <v>33517658.620000001</v>
      </c>
      <c r="X1125" s="2">
        <v>53.407924652099609</v>
      </c>
      <c r="Y1125" s="2">
        <v>125416625.39000002</v>
      </c>
      <c r="Z1125" s="2">
        <v>14.273295402526855</v>
      </c>
    </row>
    <row r="1126" spans="1:28" x14ac:dyDescent="0.25">
      <c r="A1126" s="2">
        <v>188003</v>
      </c>
      <c r="B1126" s="2">
        <v>113363103</v>
      </c>
      <c r="C1126" s="2" t="s">
        <v>1501</v>
      </c>
      <c r="D1126" s="2">
        <v>2021</v>
      </c>
      <c r="E1126" s="2" t="s">
        <v>662</v>
      </c>
      <c r="F1126" s="2">
        <v>188</v>
      </c>
      <c r="G1126" s="2">
        <v>3</v>
      </c>
      <c r="H1126" s="2">
        <v>13399167</v>
      </c>
      <c r="I1126" s="2">
        <v>-96</v>
      </c>
      <c r="J1126" s="2">
        <v>-7.1645731804892421E-4</v>
      </c>
      <c r="K1126" s="2">
        <v>3812000.53</v>
      </c>
      <c r="L1126" s="2">
        <v>-182.80000305175781</v>
      </c>
      <c r="M1126" s="2">
        <v>-4.7951522283256054E-3</v>
      </c>
      <c r="N1126" s="2">
        <v>689640</v>
      </c>
      <c r="O1126" s="2">
        <v>0</v>
      </c>
      <c r="P1126" s="2">
        <v>0</v>
      </c>
      <c r="T1126" s="2">
        <v>17900808</v>
      </c>
      <c r="U1126" s="2">
        <v>-278</v>
      </c>
      <c r="V1126" s="2">
        <v>-1.5529784141108394E-3</v>
      </c>
      <c r="W1126" s="2">
        <v>33995821.670000002</v>
      </c>
      <c r="X1126" s="2">
        <v>52.655906677246094</v>
      </c>
      <c r="Y1126" s="2">
        <v>128065142.5</v>
      </c>
      <c r="Z1126" s="2">
        <v>13.977892875671387</v>
      </c>
    </row>
    <row r="1127" spans="1:28" x14ac:dyDescent="0.25">
      <c r="A1127" s="2">
        <v>188004</v>
      </c>
      <c r="B1127" s="2">
        <v>113363103</v>
      </c>
      <c r="C1127" s="2" t="s">
        <v>1501</v>
      </c>
      <c r="D1127" s="2">
        <v>2022</v>
      </c>
      <c r="E1127" s="2" t="s">
        <v>662</v>
      </c>
      <c r="F1127" s="2">
        <v>188</v>
      </c>
      <c r="G1127" s="2">
        <v>4</v>
      </c>
      <c r="H1127" s="2">
        <v>14148702</v>
      </c>
      <c r="I1127" s="2">
        <v>749535</v>
      </c>
      <c r="J1127" s="2">
        <v>5.5938925743103027</v>
      </c>
      <c r="K1127" s="2">
        <v>3981905.51</v>
      </c>
      <c r="L1127" s="2">
        <v>169904.984375</v>
      </c>
      <c r="M1127" s="2">
        <v>4.4571080207824707</v>
      </c>
      <c r="N1127" s="2">
        <v>689640</v>
      </c>
      <c r="O1127" s="2">
        <v>0</v>
      </c>
      <c r="P1127" s="2">
        <v>0</v>
      </c>
      <c r="T1127" s="2">
        <v>18820248</v>
      </c>
      <c r="U1127" s="2">
        <v>919440</v>
      </c>
      <c r="V1127" s="2">
        <v>5.1363043785095215</v>
      </c>
      <c r="W1127" s="2">
        <v>34815460.679999992</v>
      </c>
      <c r="X1127" s="2">
        <v>54.057155609130859</v>
      </c>
      <c r="Y1127" s="2">
        <v>139098273.10999998</v>
      </c>
      <c r="Z1127" s="2">
        <v>13.530180931091309</v>
      </c>
    </row>
    <row r="1128" spans="1:28" x14ac:dyDescent="0.25">
      <c r="A1128" s="2">
        <v>188005</v>
      </c>
      <c r="B1128" s="2">
        <v>113363103</v>
      </c>
      <c r="C1128" s="2" t="s">
        <v>1501</v>
      </c>
      <c r="D1128" s="2">
        <v>2023</v>
      </c>
      <c r="E1128" s="2" t="s">
        <v>662</v>
      </c>
      <c r="F1128" s="2">
        <v>188</v>
      </c>
      <c r="G1128" s="2">
        <v>5</v>
      </c>
      <c r="H1128" s="2">
        <v>15433729.58</v>
      </c>
      <c r="I1128" s="2">
        <v>1285027.625</v>
      </c>
      <c r="J1128" s="2">
        <v>9.0823001861572266</v>
      </c>
      <c r="K1128" s="2">
        <v>4281125.78</v>
      </c>
      <c r="L1128" s="2">
        <v>299220.28125</v>
      </c>
      <c r="M1128" s="2">
        <v>7.5144996643066406</v>
      </c>
      <c r="N1128" s="2">
        <v>689640</v>
      </c>
      <c r="O1128" s="2">
        <v>0</v>
      </c>
      <c r="P1128" s="2">
        <v>0</v>
      </c>
      <c r="T1128" s="2">
        <v>20404496</v>
      </c>
      <c r="U1128" s="2">
        <v>1584248</v>
      </c>
      <c r="V1128" s="2">
        <v>8.4177846908569336</v>
      </c>
      <c r="X1128" s="2">
        <v>57.257450103759766</v>
      </c>
      <c r="Z1128" s="2">
        <v>14.91004467010498</v>
      </c>
      <c r="AA1128" s="2">
        <v>136850673</v>
      </c>
      <c r="AB1128" s="2">
        <v>35636404</v>
      </c>
    </row>
    <row r="1129" spans="1:28" x14ac:dyDescent="0.25">
      <c r="A1129" s="2">
        <v>188006</v>
      </c>
      <c r="B1129" s="2">
        <v>113363103</v>
      </c>
      <c r="C1129" s="2" t="s">
        <v>1501</v>
      </c>
      <c r="D1129" s="2">
        <v>2024</v>
      </c>
      <c r="E1129" s="2" t="s">
        <v>662</v>
      </c>
      <c r="F1129" s="2">
        <v>188</v>
      </c>
      <c r="G1129" s="2">
        <v>6</v>
      </c>
      <c r="H1129" s="2">
        <v>16555820</v>
      </c>
      <c r="I1129" s="2">
        <v>1122090.375</v>
      </c>
      <c r="J1129" s="2">
        <v>7.2703776359558105</v>
      </c>
      <c r="K1129" s="2">
        <v>4557384</v>
      </c>
      <c r="L1129" s="2">
        <v>276258.21875</v>
      </c>
      <c r="M1129" s="2">
        <v>6.4529337882995605</v>
      </c>
      <c r="N1129" s="2">
        <v>689640</v>
      </c>
      <c r="O1129" s="2">
        <v>0</v>
      </c>
      <c r="P1129" s="2">
        <v>0</v>
      </c>
      <c r="T1129" s="2">
        <v>21802844</v>
      </c>
      <c r="U1129" s="2">
        <v>1398348</v>
      </c>
      <c r="V1129" s="2">
        <v>6.8531365394592285</v>
      </c>
      <c r="X1129" s="2">
        <v>58.603389739990234</v>
      </c>
      <c r="Z1129" s="2">
        <v>15.26117992401123</v>
      </c>
      <c r="AA1129" s="2">
        <v>142864730</v>
      </c>
      <c r="AB1129" s="2">
        <v>37204066</v>
      </c>
    </row>
    <row r="1130" spans="1:28" x14ac:dyDescent="0.25">
      <c r="A1130" s="2">
        <v>189001</v>
      </c>
      <c r="B1130" s="2">
        <v>107653802</v>
      </c>
      <c r="C1130" s="2" t="s">
        <v>1502</v>
      </c>
      <c r="D1130" s="2">
        <v>2019</v>
      </c>
      <c r="E1130" s="2" t="s">
        <v>662</v>
      </c>
      <c r="F1130" s="2">
        <v>189</v>
      </c>
      <c r="G1130" s="2">
        <v>1</v>
      </c>
      <c r="H1130" s="2">
        <v>18108688</v>
      </c>
      <c r="K1130" s="2">
        <v>3445173</v>
      </c>
      <c r="N1130" s="2">
        <v>707433</v>
      </c>
      <c r="Q1130" s="2">
        <v>8235</v>
      </c>
      <c r="T1130" s="2">
        <v>22269528</v>
      </c>
      <c r="W1130" s="2">
        <v>35907808</v>
      </c>
      <c r="X1130" s="2">
        <v>62.018623352050781</v>
      </c>
      <c r="Y1130" s="2">
        <v>98348120</v>
      </c>
      <c r="Z1130" s="2">
        <v>22.643571853637695</v>
      </c>
    </row>
    <row r="1131" spans="1:28" x14ac:dyDescent="0.25">
      <c r="A1131" s="2">
        <v>189002</v>
      </c>
      <c r="B1131" s="2">
        <v>107653802</v>
      </c>
      <c r="C1131" s="2" t="s">
        <v>1502</v>
      </c>
      <c r="D1131" s="2">
        <v>2020</v>
      </c>
      <c r="E1131" s="2" t="s">
        <v>662</v>
      </c>
      <c r="F1131" s="2">
        <v>189</v>
      </c>
      <c r="G1131" s="2">
        <v>2</v>
      </c>
      <c r="H1131" s="2">
        <v>18323572</v>
      </c>
      <c r="I1131" s="2">
        <v>214884</v>
      </c>
      <c r="J1131" s="2">
        <v>1.1866347789764404</v>
      </c>
      <c r="K1131" s="2">
        <v>3522195</v>
      </c>
      <c r="L1131" s="2">
        <v>77022</v>
      </c>
      <c r="M1131" s="2">
        <v>2.235649585723877</v>
      </c>
      <c r="N1131" s="2">
        <v>707433</v>
      </c>
      <c r="O1131" s="2">
        <v>0</v>
      </c>
      <c r="P1131" s="2">
        <v>0</v>
      </c>
      <c r="T1131" s="2">
        <v>22553200</v>
      </c>
      <c r="U1131" s="2">
        <v>283672</v>
      </c>
      <c r="V1131" s="2">
        <v>1.2738124132156372</v>
      </c>
      <c r="W1131" s="2">
        <v>35983544</v>
      </c>
      <c r="X1131" s="2">
        <v>62.676429748535156</v>
      </c>
      <c r="Y1131" s="2">
        <v>97816617</v>
      </c>
      <c r="Z1131" s="2">
        <v>23.056613922119141</v>
      </c>
    </row>
    <row r="1132" spans="1:28" x14ac:dyDescent="0.25">
      <c r="A1132" s="2">
        <v>189003</v>
      </c>
      <c r="B1132" s="2">
        <v>107653802</v>
      </c>
      <c r="C1132" s="2" t="s">
        <v>1502</v>
      </c>
      <c r="D1132" s="2">
        <v>2021</v>
      </c>
      <c r="E1132" s="2" t="s">
        <v>662</v>
      </c>
      <c r="F1132" s="2">
        <v>189</v>
      </c>
      <c r="G1132" s="2">
        <v>3</v>
      </c>
      <c r="H1132" s="2">
        <v>18323558</v>
      </c>
      <c r="I1132" s="2">
        <v>-14</v>
      </c>
      <c r="J1132" s="2">
        <v>-7.6404314313549548E-5</v>
      </c>
      <c r="K1132" s="2">
        <v>3522106</v>
      </c>
      <c r="L1132" s="2">
        <v>-89</v>
      </c>
      <c r="M1132" s="2">
        <v>-2.5268334429711103E-3</v>
      </c>
      <c r="N1132" s="2">
        <v>707433</v>
      </c>
      <c r="O1132" s="2">
        <v>0</v>
      </c>
      <c r="P1132" s="2">
        <v>0</v>
      </c>
      <c r="T1132" s="2">
        <v>22553096</v>
      </c>
      <c r="U1132" s="2">
        <v>-104</v>
      </c>
      <c r="V1132" s="2">
        <v>-4.6113188727758825E-4</v>
      </c>
      <c r="W1132" s="2">
        <v>34565602</v>
      </c>
      <c r="X1132" s="2">
        <v>65.247222900390625</v>
      </c>
      <c r="Y1132" s="2">
        <v>97811724</v>
      </c>
      <c r="Z1132" s="2">
        <v>23.057661056518555</v>
      </c>
    </row>
    <row r="1133" spans="1:28" x14ac:dyDescent="0.25">
      <c r="A1133" s="2">
        <v>189004</v>
      </c>
      <c r="B1133" s="2">
        <v>107653802</v>
      </c>
      <c r="C1133" s="2" t="s">
        <v>1502</v>
      </c>
      <c r="D1133" s="2">
        <v>2022</v>
      </c>
      <c r="E1133" s="2" t="s">
        <v>662</v>
      </c>
      <c r="F1133" s="2">
        <v>189</v>
      </c>
      <c r="G1133" s="2">
        <v>4</v>
      </c>
      <c r="H1133" s="2">
        <v>18796918</v>
      </c>
      <c r="I1133" s="2">
        <v>473360</v>
      </c>
      <c r="J1133" s="2">
        <v>2.583341121673584</v>
      </c>
      <c r="K1133" s="2">
        <v>3606664.7</v>
      </c>
      <c r="L1133" s="2">
        <v>84558.703125</v>
      </c>
      <c r="M1133" s="2">
        <v>2.4007995128631592</v>
      </c>
      <c r="N1133" s="2">
        <v>707433</v>
      </c>
      <c r="O1133" s="2">
        <v>0</v>
      </c>
      <c r="P1133" s="2">
        <v>0</v>
      </c>
      <c r="T1133" s="2">
        <v>23111016</v>
      </c>
      <c r="U1133" s="2">
        <v>557920</v>
      </c>
      <c r="V1133" s="2">
        <v>2.473806619644165</v>
      </c>
      <c r="W1133" s="2">
        <v>35879654.089999996</v>
      </c>
      <c r="X1133" s="2">
        <v>64.41259765625</v>
      </c>
      <c r="Y1133" s="2">
        <v>101522409.65000001</v>
      </c>
      <c r="Z1133" s="2">
        <v>22.764448165893555</v>
      </c>
    </row>
    <row r="1134" spans="1:28" x14ac:dyDescent="0.25">
      <c r="A1134" s="2">
        <v>189005</v>
      </c>
      <c r="B1134" s="2">
        <v>107653802</v>
      </c>
      <c r="C1134" s="2" t="s">
        <v>1502</v>
      </c>
      <c r="D1134" s="2">
        <v>2023</v>
      </c>
      <c r="E1134" s="2" t="s">
        <v>662</v>
      </c>
      <c r="F1134" s="2">
        <v>189</v>
      </c>
      <c r="G1134" s="2">
        <v>5</v>
      </c>
      <c r="H1134" s="2">
        <v>19643068.690000001</v>
      </c>
      <c r="I1134" s="2">
        <v>846150.6875</v>
      </c>
      <c r="J1134" s="2">
        <v>4.5015397071838379</v>
      </c>
      <c r="K1134" s="2">
        <v>3820992.01</v>
      </c>
      <c r="L1134" s="2">
        <v>214327.3125</v>
      </c>
      <c r="M1134" s="2">
        <v>5.9425349235534668</v>
      </c>
      <c r="N1134" s="2">
        <v>707433</v>
      </c>
      <c r="O1134" s="2">
        <v>0</v>
      </c>
      <c r="P1134" s="2">
        <v>0</v>
      </c>
      <c r="T1134" s="2">
        <v>24171492</v>
      </c>
      <c r="U1134" s="2">
        <v>1060476</v>
      </c>
      <c r="V1134" s="2">
        <v>4.5886168479919434</v>
      </c>
      <c r="X1134" s="2">
        <v>64.043670654296875</v>
      </c>
      <c r="Z1134" s="2">
        <v>23.513082504272461</v>
      </c>
      <c r="AA1134" s="2">
        <v>102800187</v>
      </c>
      <c r="AB1134" s="2">
        <v>37742201</v>
      </c>
    </row>
    <row r="1135" spans="1:28" x14ac:dyDescent="0.25">
      <c r="A1135" s="2">
        <v>189006</v>
      </c>
      <c r="B1135" s="2">
        <v>107653802</v>
      </c>
      <c r="C1135" s="2" t="s">
        <v>1502</v>
      </c>
      <c r="D1135" s="2">
        <v>2024</v>
      </c>
      <c r="E1135" s="2" t="s">
        <v>662</v>
      </c>
      <c r="F1135" s="2">
        <v>189</v>
      </c>
      <c r="G1135" s="2">
        <v>6</v>
      </c>
      <c r="H1135" s="2">
        <v>20944236</v>
      </c>
      <c r="I1135" s="2">
        <v>1301167.25</v>
      </c>
      <c r="J1135" s="2">
        <v>6.6240530014038086</v>
      </c>
      <c r="K1135" s="2">
        <v>3895744</v>
      </c>
      <c r="L1135" s="2">
        <v>74751.9921875</v>
      </c>
      <c r="M1135" s="2">
        <v>1.9563503265380859</v>
      </c>
      <c r="N1135" s="2">
        <v>707433</v>
      </c>
      <c r="O1135" s="2">
        <v>0</v>
      </c>
      <c r="P1135" s="2">
        <v>0</v>
      </c>
      <c r="T1135" s="2">
        <v>25547412</v>
      </c>
      <c r="U1135" s="2">
        <v>1375920</v>
      </c>
      <c r="V1135" s="2">
        <v>5.6923255920410156</v>
      </c>
      <c r="X1135" s="2">
        <v>63.839977264404297</v>
      </c>
      <c r="Z1135" s="2">
        <v>23.879209518432617</v>
      </c>
      <c r="AA1135" s="2">
        <v>106986000</v>
      </c>
      <c r="AB1135" s="2">
        <v>40017890</v>
      </c>
    </row>
    <row r="1136" spans="1:28" x14ac:dyDescent="0.25">
      <c r="A1136" s="2">
        <v>190001</v>
      </c>
      <c r="B1136" s="2">
        <v>104433303</v>
      </c>
      <c r="C1136" s="2" t="s">
        <v>1503</v>
      </c>
      <c r="D1136" s="2">
        <v>2019</v>
      </c>
      <c r="E1136" s="2" t="s">
        <v>662</v>
      </c>
      <c r="F1136" s="2">
        <v>190</v>
      </c>
      <c r="G1136" s="2">
        <v>1</v>
      </c>
      <c r="H1136" s="2">
        <v>6063126</v>
      </c>
      <c r="K1136" s="2">
        <v>1332659.44</v>
      </c>
      <c r="N1136" s="2">
        <v>267203</v>
      </c>
      <c r="T1136" s="2">
        <v>7662988.5</v>
      </c>
      <c r="W1136" s="2">
        <v>12065086.790000001</v>
      </c>
      <c r="X1136" s="2">
        <v>63.513744354248047</v>
      </c>
      <c r="Y1136" s="2">
        <v>32131375.579999998</v>
      </c>
      <c r="Z1136" s="2">
        <v>23.848928451538086</v>
      </c>
    </row>
    <row r="1137" spans="1:28" x14ac:dyDescent="0.25">
      <c r="A1137" s="2">
        <v>190002</v>
      </c>
      <c r="B1137" s="2">
        <v>104433303</v>
      </c>
      <c r="C1137" s="2" t="s">
        <v>1503</v>
      </c>
      <c r="D1137" s="2">
        <v>2020</v>
      </c>
      <c r="E1137" s="2" t="s">
        <v>662</v>
      </c>
      <c r="F1137" s="2">
        <v>190</v>
      </c>
      <c r="G1137" s="2">
        <v>2</v>
      </c>
      <c r="H1137" s="2">
        <v>6211205</v>
      </c>
      <c r="I1137" s="2">
        <v>148079</v>
      </c>
      <c r="J1137" s="2">
        <v>2.4422879219055176</v>
      </c>
      <c r="K1137" s="2">
        <v>1238219.26</v>
      </c>
      <c r="L1137" s="2">
        <v>-94440.1796875</v>
      </c>
      <c r="M1137" s="2">
        <v>-7.0865950584411621</v>
      </c>
      <c r="N1137" s="2">
        <v>267203</v>
      </c>
      <c r="O1137" s="2">
        <v>0</v>
      </c>
      <c r="P1137" s="2">
        <v>0</v>
      </c>
      <c r="T1137" s="2">
        <v>7716627.5</v>
      </c>
      <c r="U1137" s="2">
        <v>53639</v>
      </c>
      <c r="V1137" s="2">
        <v>0.69997495412826538</v>
      </c>
      <c r="W1137" s="2">
        <v>12435182.52</v>
      </c>
      <c r="X1137" s="2">
        <v>62.054798126220703</v>
      </c>
      <c r="Y1137" s="2">
        <v>32550755.489999998</v>
      </c>
      <c r="Z1137" s="2">
        <v>23.706447601318359</v>
      </c>
    </row>
    <row r="1138" spans="1:28" x14ac:dyDescent="0.25">
      <c r="A1138" s="2">
        <v>190003</v>
      </c>
      <c r="B1138" s="2">
        <v>104433303</v>
      </c>
      <c r="C1138" s="2" t="s">
        <v>1503</v>
      </c>
      <c r="D1138" s="2">
        <v>2021</v>
      </c>
      <c r="E1138" s="2" t="s">
        <v>662</v>
      </c>
      <c r="F1138" s="2">
        <v>190</v>
      </c>
      <c r="G1138" s="2">
        <v>3</v>
      </c>
      <c r="H1138" s="2">
        <v>6211194.5</v>
      </c>
      <c r="I1138" s="2">
        <v>-10.5</v>
      </c>
      <c r="J1138" s="2">
        <v>-1.6904932272154838E-4</v>
      </c>
      <c r="K1138" s="2">
        <v>1238180.42</v>
      </c>
      <c r="L1138" s="2">
        <v>-38.840000152587891</v>
      </c>
      <c r="M1138" s="2">
        <v>-3.1367626506835222E-3</v>
      </c>
      <c r="N1138" s="2">
        <v>267203</v>
      </c>
      <c r="O1138" s="2">
        <v>0</v>
      </c>
      <c r="P1138" s="2">
        <v>0</v>
      </c>
      <c r="T1138" s="2">
        <v>7716578</v>
      </c>
      <c r="U1138" s="2">
        <v>-49.5</v>
      </c>
      <c r="V1138" s="2">
        <v>-6.4147193916141987E-4</v>
      </c>
      <c r="W1138" s="2">
        <v>12338507.49</v>
      </c>
      <c r="X1138" s="2">
        <v>62.540611267089844</v>
      </c>
      <c r="Y1138" s="2">
        <v>33518735.960000005</v>
      </c>
      <c r="Z1138" s="2">
        <v>23.021684646606445</v>
      </c>
    </row>
    <row r="1139" spans="1:28" x14ac:dyDescent="0.25">
      <c r="A1139" s="2">
        <v>190004</v>
      </c>
      <c r="B1139" s="2">
        <v>104433303</v>
      </c>
      <c r="C1139" s="2" t="s">
        <v>1503</v>
      </c>
      <c r="D1139" s="2">
        <v>2022</v>
      </c>
      <c r="E1139" s="2" t="s">
        <v>662</v>
      </c>
      <c r="F1139" s="2">
        <v>190</v>
      </c>
      <c r="G1139" s="2">
        <v>4</v>
      </c>
      <c r="H1139" s="2">
        <v>6498366</v>
      </c>
      <c r="I1139" s="2">
        <v>287171.5</v>
      </c>
      <c r="J1139" s="2">
        <v>4.6234502792358398</v>
      </c>
      <c r="K1139" s="2">
        <v>1286362.04</v>
      </c>
      <c r="L1139" s="2">
        <v>48181.62109375</v>
      </c>
      <c r="M1139" s="2">
        <v>3.8913247585296631</v>
      </c>
      <c r="N1139" s="2">
        <v>267203</v>
      </c>
      <c r="O1139" s="2">
        <v>0</v>
      </c>
      <c r="P1139" s="2">
        <v>0</v>
      </c>
      <c r="T1139" s="2">
        <v>8051931</v>
      </c>
      <c r="U1139" s="2">
        <v>335353</v>
      </c>
      <c r="V1139" s="2">
        <v>4.3458771705627441</v>
      </c>
      <c r="W1139" s="2">
        <v>12785791.850000001</v>
      </c>
      <c r="X1139" s="2">
        <v>62.975616455078125</v>
      </c>
      <c r="Y1139" s="2">
        <v>34706873.119999997</v>
      </c>
      <c r="Z1139" s="2">
        <v>23.199817657470703</v>
      </c>
    </row>
    <row r="1140" spans="1:28" x14ac:dyDescent="0.25">
      <c r="A1140" s="2">
        <v>190005</v>
      </c>
      <c r="B1140" s="2">
        <v>104433303</v>
      </c>
      <c r="C1140" s="2" t="s">
        <v>1503</v>
      </c>
      <c r="D1140" s="2">
        <v>2023</v>
      </c>
      <c r="E1140" s="2" t="s">
        <v>662</v>
      </c>
      <c r="F1140" s="2">
        <v>190</v>
      </c>
      <c r="G1140" s="2">
        <v>5</v>
      </c>
      <c r="H1140" s="2">
        <v>6987395.4699999997</v>
      </c>
      <c r="I1140" s="2">
        <v>489029.46875</v>
      </c>
      <c r="J1140" s="2">
        <v>7.5254220962524414</v>
      </c>
      <c r="K1140" s="2">
        <v>1388633.57</v>
      </c>
      <c r="L1140" s="2">
        <v>102271.53125</v>
      </c>
      <c r="M1140" s="2">
        <v>7.950446605682373</v>
      </c>
      <c r="N1140" s="2">
        <v>267203</v>
      </c>
      <c r="O1140" s="2">
        <v>0</v>
      </c>
      <c r="P1140" s="2">
        <v>0</v>
      </c>
      <c r="T1140" s="2">
        <v>8643232</v>
      </c>
      <c r="U1140" s="2">
        <v>591301</v>
      </c>
      <c r="V1140" s="2">
        <v>7.343592643737793</v>
      </c>
      <c r="X1140" s="2">
        <v>65.760551452636719</v>
      </c>
      <c r="Z1140" s="2">
        <v>24.622201919555664</v>
      </c>
      <c r="AA1140" s="2">
        <v>35103407</v>
      </c>
      <c r="AB1140" s="2">
        <v>13143491</v>
      </c>
    </row>
    <row r="1141" spans="1:28" x14ac:dyDescent="0.25">
      <c r="A1141" s="2">
        <v>190006</v>
      </c>
      <c r="B1141" s="2">
        <v>104433303</v>
      </c>
      <c r="C1141" s="2" t="s">
        <v>1503</v>
      </c>
      <c r="D1141" s="2">
        <v>2024</v>
      </c>
      <c r="E1141" s="2" t="s">
        <v>662</v>
      </c>
      <c r="F1141" s="2">
        <v>190</v>
      </c>
      <c r="G1141" s="2">
        <v>6</v>
      </c>
      <c r="H1141" s="2">
        <v>7770328</v>
      </c>
      <c r="I1141" s="2">
        <v>782932.5</v>
      </c>
      <c r="J1141" s="2">
        <v>11.204926490783691</v>
      </c>
      <c r="K1141" s="2">
        <v>1441624</v>
      </c>
      <c r="L1141" s="2">
        <v>52990.4296875</v>
      </c>
      <c r="M1141" s="2">
        <v>3.8160123825073242</v>
      </c>
      <c r="N1141" s="2">
        <v>267203</v>
      </c>
      <c r="O1141" s="2">
        <v>0</v>
      </c>
      <c r="P1141" s="2">
        <v>0</v>
      </c>
      <c r="T1141" s="2">
        <v>9479155</v>
      </c>
      <c r="U1141" s="2">
        <v>835923</v>
      </c>
      <c r="V1141" s="2">
        <v>9.671417236328125</v>
      </c>
      <c r="X1141" s="2">
        <v>66.270606994628906</v>
      </c>
      <c r="Z1141" s="2">
        <v>25.825046539306641</v>
      </c>
      <c r="AA1141" s="2">
        <v>36705278</v>
      </c>
      <c r="AB1141" s="2">
        <v>14303709</v>
      </c>
    </row>
    <row r="1142" spans="1:28" x14ac:dyDescent="0.25">
      <c r="A1142" s="2">
        <v>191001</v>
      </c>
      <c r="B1142" s="2">
        <v>103024753</v>
      </c>
      <c r="C1142" s="2" t="s">
        <v>1504</v>
      </c>
      <c r="D1142" s="2">
        <v>2019</v>
      </c>
      <c r="E1142" s="2" t="s">
        <v>662</v>
      </c>
      <c r="F1142" s="2">
        <v>191</v>
      </c>
      <c r="G1142" s="2">
        <v>1</v>
      </c>
      <c r="H1142" s="2">
        <v>11702200</v>
      </c>
      <c r="K1142" s="2">
        <v>1992037.81</v>
      </c>
      <c r="N1142" s="2">
        <v>460757</v>
      </c>
      <c r="T1142" s="2">
        <v>14154995</v>
      </c>
      <c r="W1142" s="2">
        <v>22786810.550000001</v>
      </c>
      <c r="X1142" s="2">
        <v>62.119247436523438</v>
      </c>
      <c r="Y1142" s="2">
        <v>46035891.609999999</v>
      </c>
      <c r="Z1142" s="2">
        <v>30.747737884521484</v>
      </c>
    </row>
    <row r="1143" spans="1:28" x14ac:dyDescent="0.25">
      <c r="A1143" s="2">
        <v>191002</v>
      </c>
      <c r="B1143" s="2">
        <v>103024753</v>
      </c>
      <c r="C1143" s="2" t="s">
        <v>1504</v>
      </c>
      <c r="D1143" s="2">
        <v>2020</v>
      </c>
      <c r="E1143" s="2" t="s">
        <v>662</v>
      </c>
      <c r="F1143" s="2">
        <v>191</v>
      </c>
      <c r="G1143" s="2">
        <v>2</v>
      </c>
      <c r="H1143" s="2">
        <v>11881114</v>
      </c>
      <c r="I1143" s="2">
        <v>178914</v>
      </c>
      <c r="J1143" s="2">
        <v>1.5288920402526855</v>
      </c>
      <c r="K1143" s="2">
        <v>2138248.54</v>
      </c>
      <c r="L1143" s="2">
        <v>146210.734375</v>
      </c>
      <c r="M1143" s="2">
        <v>7.339756965637207</v>
      </c>
      <c r="N1143" s="2">
        <v>460757</v>
      </c>
      <c r="O1143" s="2">
        <v>0</v>
      </c>
      <c r="P1143" s="2">
        <v>0</v>
      </c>
      <c r="T1143" s="2">
        <v>14480120</v>
      </c>
      <c r="U1143" s="2">
        <v>325125</v>
      </c>
      <c r="V1143" s="2">
        <v>2.2968924045562744</v>
      </c>
      <c r="W1143" s="2">
        <v>22400498.850000009</v>
      </c>
      <c r="X1143" s="2">
        <v>64.641952514648438</v>
      </c>
      <c r="Y1143" s="2">
        <v>44294535.100000009</v>
      </c>
      <c r="Z1143" s="2">
        <v>32.690532684326172</v>
      </c>
    </row>
    <row r="1144" spans="1:28" x14ac:dyDescent="0.25">
      <c r="A1144" s="2">
        <v>191003</v>
      </c>
      <c r="B1144" s="2">
        <v>103024753</v>
      </c>
      <c r="C1144" s="2" t="s">
        <v>1504</v>
      </c>
      <c r="D1144" s="2">
        <v>2021</v>
      </c>
      <c r="E1144" s="2" t="s">
        <v>662</v>
      </c>
      <c r="F1144" s="2">
        <v>191</v>
      </c>
      <c r="G1144" s="2">
        <v>3</v>
      </c>
      <c r="H1144" s="2">
        <v>11881104</v>
      </c>
      <c r="I1144" s="2">
        <v>-10</v>
      </c>
      <c r="J1144" s="2">
        <v>-8.4167193563189358E-5</v>
      </c>
      <c r="K1144" s="2">
        <v>2138147</v>
      </c>
      <c r="L1144" s="2">
        <v>-101.54000091552734</v>
      </c>
      <c r="M1144" s="2">
        <v>-4.7487462870776653E-3</v>
      </c>
      <c r="N1144" s="2">
        <v>460757</v>
      </c>
      <c r="O1144" s="2">
        <v>0</v>
      </c>
      <c r="P1144" s="2">
        <v>0</v>
      </c>
      <c r="T1144" s="2">
        <v>14480008</v>
      </c>
      <c r="U1144" s="2">
        <v>-112</v>
      </c>
      <c r="V1144" s="2">
        <v>-7.7347422484308481E-4</v>
      </c>
      <c r="W1144" s="2">
        <v>23173589</v>
      </c>
      <c r="X1144" s="2">
        <v>62.484962463378906</v>
      </c>
      <c r="Y1144" s="2">
        <v>47548523</v>
      </c>
      <c r="Z1144" s="2">
        <v>30.453119277954102</v>
      </c>
    </row>
    <row r="1145" spans="1:28" x14ac:dyDescent="0.25">
      <c r="A1145" s="2">
        <v>191004</v>
      </c>
      <c r="B1145" s="2">
        <v>103024753</v>
      </c>
      <c r="C1145" s="2" t="s">
        <v>1504</v>
      </c>
      <c r="D1145" s="2">
        <v>2022</v>
      </c>
      <c r="E1145" s="2" t="s">
        <v>662</v>
      </c>
      <c r="F1145" s="2">
        <v>191</v>
      </c>
      <c r="G1145" s="2">
        <v>4</v>
      </c>
      <c r="H1145" s="2">
        <v>12332044</v>
      </c>
      <c r="I1145" s="2">
        <v>450940</v>
      </c>
      <c r="J1145" s="2">
        <v>3.7954385280609131</v>
      </c>
      <c r="K1145" s="2">
        <v>2249518</v>
      </c>
      <c r="L1145" s="2">
        <v>111371</v>
      </c>
      <c r="M1145" s="2">
        <v>5.2087626457214355</v>
      </c>
      <c r="N1145" s="2">
        <v>460757</v>
      </c>
      <c r="O1145" s="2">
        <v>0</v>
      </c>
      <c r="P1145" s="2">
        <v>0</v>
      </c>
      <c r="T1145" s="2">
        <v>15042319</v>
      </c>
      <c r="U1145" s="2">
        <v>562311</v>
      </c>
      <c r="V1145" s="2">
        <v>3.8833611011505127</v>
      </c>
      <c r="W1145" s="2">
        <v>23334773</v>
      </c>
      <c r="X1145" s="2">
        <v>64.463104248046875</v>
      </c>
      <c r="Y1145" s="2">
        <v>48054312</v>
      </c>
      <c r="Z1145" s="2">
        <v>31.302745819091797</v>
      </c>
    </row>
    <row r="1146" spans="1:28" x14ac:dyDescent="0.25">
      <c r="A1146" s="2">
        <v>191005</v>
      </c>
      <c r="B1146" s="2">
        <v>103024753</v>
      </c>
      <c r="C1146" s="2" t="s">
        <v>1504</v>
      </c>
      <c r="D1146" s="2">
        <v>2023</v>
      </c>
      <c r="E1146" s="2" t="s">
        <v>662</v>
      </c>
      <c r="F1146" s="2">
        <v>191</v>
      </c>
      <c r="G1146" s="2">
        <v>5</v>
      </c>
      <c r="H1146" s="2">
        <v>13445681.859999999</v>
      </c>
      <c r="I1146" s="2">
        <v>1113637.875</v>
      </c>
      <c r="J1146" s="2">
        <v>9.0304403305053711</v>
      </c>
      <c r="K1146" s="2">
        <v>2500379.56</v>
      </c>
      <c r="L1146" s="2">
        <v>250861.5625</v>
      </c>
      <c r="M1146" s="2">
        <v>11.151791572570801</v>
      </c>
      <c r="N1146" s="2">
        <v>460757</v>
      </c>
      <c r="O1146" s="2">
        <v>0</v>
      </c>
      <c r="P1146" s="2">
        <v>0</v>
      </c>
      <c r="T1146" s="2">
        <v>16406819</v>
      </c>
      <c r="U1146" s="2">
        <v>1364500</v>
      </c>
      <c r="V1146" s="2">
        <v>9.0710744857788086</v>
      </c>
      <c r="X1146" s="2">
        <v>71.518463134765625</v>
      </c>
      <c r="Z1146" s="2">
        <v>33.864593505859375</v>
      </c>
      <c r="AA1146" s="2">
        <v>48448297</v>
      </c>
      <c r="AB1146" s="2">
        <v>22940676</v>
      </c>
    </row>
    <row r="1147" spans="1:28" x14ac:dyDescent="0.25">
      <c r="A1147" s="2">
        <v>191006</v>
      </c>
      <c r="B1147" s="2">
        <v>103024753</v>
      </c>
      <c r="C1147" s="2" t="s">
        <v>1504</v>
      </c>
      <c r="D1147" s="2">
        <v>2024</v>
      </c>
      <c r="E1147" s="2" t="s">
        <v>662</v>
      </c>
      <c r="F1147" s="2">
        <v>191</v>
      </c>
      <c r="G1147" s="2">
        <v>6</v>
      </c>
      <c r="H1147" s="2">
        <v>14594119</v>
      </c>
      <c r="I1147" s="2">
        <v>1148437.125</v>
      </c>
      <c r="J1147" s="2">
        <v>8.5413084030151367</v>
      </c>
      <c r="K1147" s="2">
        <v>2644375</v>
      </c>
      <c r="L1147" s="2">
        <v>143995.4375</v>
      </c>
      <c r="M1147" s="2">
        <v>5.7589430809020996</v>
      </c>
      <c r="N1147" s="2">
        <v>460757</v>
      </c>
      <c r="O1147" s="2">
        <v>0</v>
      </c>
      <c r="P1147" s="2">
        <v>0</v>
      </c>
      <c r="T1147" s="2">
        <v>17699252</v>
      </c>
      <c r="U1147" s="2">
        <v>1292433</v>
      </c>
      <c r="V1147" s="2">
        <v>7.8774137496948242</v>
      </c>
      <c r="X1147" s="2">
        <v>71.240013122558594</v>
      </c>
      <c r="Z1147" s="2">
        <v>35.037704467773438</v>
      </c>
      <c r="AA1147" s="2">
        <v>50514872</v>
      </c>
      <c r="AB1147" s="2">
        <v>24844537</v>
      </c>
    </row>
    <row r="1148" spans="1:28" x14ac:dyDescent="0.25">
      <c r="A1148" s="2">
        <v>192001</v>
      </c>
      <c r="B1148" s="2">
        <v>108073503</v>
      </c>
      <c r="C1148" s="2" t="s">
        <v>1505</v>
      </c>
      <c r="D1148" s="2">
        <v>2019</v>
      </c>
      <c r="E1148" s="2" t="s">
        <v>662</v>
      </c>
      <c r="F1148" s="2">
        <v>192</v>
      </c>
      <c r="G1148" s="2">
        <v>1</v>
      </c>
      <c r="H1148" s="2">
        <v>12033144</v>
      </c>
      <c r="K1148" s="2">
        <v>2168740.64</v>
      </c>
      <c r="N1148" s="2">
        <v>421318</v>
      </c>
      <c r="T1148" s="2">
        <v>14623203</v>
      </c>
      <c r="W1148" s="2">
        <v>21823130.489999998</v>
      </c>
      <c r="X1148" s="2">
        <v>67.0078125</v>
      </c>
      <c r="Y1148" s="2">
        <v>49968407.369999997</v>
      </c>
      <c r="Z1148" s="2">
        <v>29.264896392822266</v>
      </c>
    </row>
    <row r="1149" spans="1:28" x14ac:dyDescent="0.25">
      <c r="A1149" s="2">
        <v>192002</v>
      </c>
      <c r="B1149" s="2">
        <v>108073503</v>
      </c>
      <c r="C1149" s="2" t="s">
        <v>1505</v>
      </c>
      <c r="D1149" s="2">
        <v>2020</v>
      </c>
      <c r="E1149" s="2" t="s">
        <v>662</v>
      </c>
      <c r="F1149" s="2">
        <v>192</v>
      </c>
      <c r="G1149" s="2">
        <v>2</v>
      </c>
      <c r="H1149" s="2">
        <v>12263336</v>
      </c>
      <c r="I1149" s="2">
        <v>230192</v>
      </c>
      <c r="J1149" s="2">
        <v>1.9129830598831177</v>
      </c>
      <c r="K1149" s="2">
        <v>2212641.09</v>
      </c>
      <c r="L1149" s="2">
        <v>43900.44921875</v>
      </c>
      <c r="M1149" s="2">
        <v>2.0242369174957275</v>
      </c>
      <c r="N1149" s="2">
        <v>421318</v>
      </c>
      <c r="O1149" s="2">
        <v>0</v>
      </c>
      <c r="P1149" s="2">
        <v>0</v>
      </c>
      <c r="T1149" s="2">
        <v>14897295</v>
      </c>
      <c r="U1149" s="2">
        <v>274092</v>
      </c>
      <c r="V1149" s="2">
        <v>1.8743636608123779</v>
      </c>
      <c r="W1149" s="2">
        <v>21825104.459999997</v>
      </c>
      <c r="X1149" s="2">
        <v>68.257614135742188</v>
      </c>
      <c r="Y1149" s="2">
        <v>50431961.169999994</v>
      </c>
      <c r="Z1149" s="2">
        <v>29.539392471313477</v>
      </c>
    </row>
    <row r="1150" spans="1:28" x14ac:dyDescent="0.25">
      <c r="A1150" s="2">
        <v>192003</v>
      </c>
      <c r="B1150" s="2">
        <v>108073503</v>
      </c>
      <c r="C1150" s="2" t="s">
        <v>1505</v>
      </c>
      <c r="D1150" s="2">
        <v>2021</v>
      </c>
      <c r="E1150" s="2" t="s">
        <v>662</v>
      </c>
      <c r="F1150" s="2">
        <v>192</v>
      </c>
      <c r="G1150" s="2">
        <v>3</v>
      </c>
      <c r="H1150" s="2">
        <v>12263327</v>
      </c>
      <c r="I1150" s="2">
        <v>-9</v>
      </c>
      <c r="J1150" s="2">
        <v>-7.3389492172282189E-5</v>
      </c>
      <c r="K1150" s="2">
        <v>2212602.2000000002</v>
      </c>
      <c r="L1150" s="2">
        <v>-38.889999389648438</v>
      </c>
      <c r="M1150" s="2">
        <v>-1.7576280515640974E-3</v>
      </c>
      <c r="N1150" s="2">
        <v>421318</v>
      </c>
      <c r="O1150" s="2">
        <v>0</v>
      </c>
      <c r="P1150" s="2">
        <v>0</v>
      </c>
      <c r="T1150" s="2">
        <v>14897247</v>
      </c>
      <c r="U1150" s="2">
        <v>-48</v>
      </c>
      <c r="V1150" s="2">
        <v>-3.2220614957623184E-4</v>
      </c>
      <c r="W1150" s="2">
        <v>21718018.719999999</v>
      </c>
      <c r="X1150" s="2">
        <v>68.593948364257813</v>
      </c>
      <c r="Y1150" s="2">
        <v>70804017.959999993</v>
      </c>
      <c r="Z1150" s="2">
        <v>21.040115356445313</v>
      </c>
    </row>
    <row r="1151" spans="1:28" x14ac:dyDescent="0.25">
      <c r="A1151" s="2">
        <v>192004</v>
      </c>
      <c r="B1151" s="2">
        <v>108073503</v>
      </c>
      <c r="C1151" s="2" t="s">
        <v>1505</v>
      </c>
      <c r="D1151" s="2">
        <v>2022</v>
      </c>
      <c r="E1151" s="2" t="s">
        <v>662</v>
      </c>
      <c r="F1151" s="2">
        <v>192</v>
      </c>
      <c r="G1151" s="2">
        <v>4</v>
      </c>
      <c r="H1151" s="2">
        <v>12428773</v>
      </c>
      <c r="I1151" s="2">
        <v>165446</v>
      </c>
      <c r="J1151" s="2">
        <v>1.3491119146347046</v>
      </c>
      <c r="K1151" s="2">
        <v>2271790.88</v>
      </c>
      <c r="L1151" s="2">
        <v>59188.6796875</v>
      </c>
      <c r="M1151" s="2">
        <v>2.6750710010528564</v>
      </c>
      <c r="N1151" s="2">
        <v>421318</v>
      </c>
      <c r="O1151" s="2">
        <v>0</v>
      </c>
      <c r="P1151" s="2">
        <v>0</v>
      </c>
      <c r="T1151" s="2">
        <v>15121882</v>
      </c>
      <c r="U1151" s="2">
        <v>224635</v>
      </c>
      <c r="V1151" s="2">
        <v>1.5078960657119751</v>
      </c>
      <c r="W1151" s="2">
        <v>21900692.140000001</v>
      </c>
      <c r="X1151" s="2">
        <v>69.047508239746094</v>
      </c>
      <c r="Y1151" s="2">
        <v>53044225.57</v>
      </c>
      <c r="Z1151" s="2">
        <v>28.508064270019531</v>
      </c>
    </row>
    <row r="1152" spans="1:28" x14ac:dyDescent="0.25">
      <c r="A1152" s="2">
        <v>192005</v>
      </c>
      <c r="B1152" s="2">
        <v>108073503</v>
      </c>
      <c r="C1152" s="2" t="s">
        <v>1505</v>
      </c>
      <c r="D1152" s="2">
        <v>2023</v>
      </c>
      <c r="E1152" s="2" t="s">
        <v>662</v>
      </c>
      <c r="F1152" s="2">
        <v>192</v>
      </c>
      <c r="G1152" s="2">
        <v>5</v>
      </c>
      <c r="H1152" s="2">
        <v>13030840.640000001</v>
      </c>
      <c r="I1152" s="2">
        <v>602067.625</v>
      </c>
      <c r="J1152" s="2">
        <v>4.8441438674926758</v>
      </c>
      <c r="K1152" s="2">
        <v>2349405.58</v>
      </c>
      <c r="L1152" s="2">
        <v>77614.703125</v>
      </c>
      <c r="M1152" s="2">
        <v>3.4164543151855469</v>
      </c>
      <c r="N1152" s="2">
        <v>421318</v>
      </c>
      <c r="O1152" s="2">
        <v>0</v>
      </c>
      <c r="P1152" s="2">
        <v>0</v>
      </c>
      <c r="T1152" s="2">
        <v>15801565</v>
      </c>
      <c r="U1152" s="2">
        <v>679683</v>
      </c>
      <c r="V1152" s="2">
        <v>4.4946985244750977</v>
      </c>
      <c r="X1152" s="2">
        <v>70.616432189941406</v>
      </c>
      <c r="Z1152" s="2">
        <v>30.446575164794922</v>
      </c>
      <c r="AA1152" s="2">
        <v>51899317</v>
      </c>
      <c r="AB1152" s="2">
        <v>22376611</v>
      </c>
    </row>
    <row r="1153" spans="1:28" x14ac:dyDescent="0.25">
      <c r="A1153" s="2">
        <v>192006</v>
      </c>
      <c r="B1153" s="2">
        <v>108073503</v>
      </c>
      <c r="C1153" s="2" t="s">
        <v>1505</v>
      </c>
      <c r="D1153" s="2">
        <v>2024</v>
      </c>
      <c r="E1153" s="2" t="s">
        <v>662</v>
      </c>
      <c r="F1153" s="2">
        <v>192</v>
      </c>
      <c r="G1153" s="2">
        <v>6</v>
      </c>
      <c r="H1153" s="2">
        <v>13513770</v>
      </c>
      <c r="I1153" s="2">
        <v>482929.375</v>
      </c>
      <c r="J1153" s="2">
        <v>3.7060492038726807</v>
      </c>
      <c r="K1153" s="2">
        <v>2400754</v>
      </c>
      <c r="L1153" s="2">
        <v>51348.421875</v>
      </c>
      <c r="M1153" s="2">
        <v>2.1855919361114502</v>
      </c>
      <c r="N1153" s="2">
        <v>421318</v>
      </c>
      <c r="O1153" s="2">
        <v>0</v>
      </c>
      <c r="P1153" s="2">
        <v>0</v>
      </c>
      <c r="T1153" s="2">
        <v>16335842</v>
      </c>
      <c r="U1153" s="2">
        <v>534277</v>
      </c>
      <c r="V1153" s="2">
        <v>3.3811650276184082</v>
      </c>
      <c r="X1153" s="2">
        <v>70.906730651855469</v>
      </c>
      <c r="Z1153" s="2">
        <v>30.014776229858398</v>
      </c>
      <c r="AA1153" s="2">
        <v>54426001</v>
      </c>
      <c r="AB1153" s="2">
        <v>23038492</v>
      </c>
    </row>
    <row r="1154" spans="1:28" x14ac:dyDescent="0.25">
      <c r="A1154" s="2">
        <v>193001</v>
      </c>
      <c r="B1154" s="2">
        <v>128323303</v>
      </c>
      <c r="C1154" s="2" t="s">
        <v>1506</v>
      </c>
      <c r="D1154" s="2">
        <v>2019</v>
      </c>
      <c r="E1154" s="2" t="s">
        <v>662</v>
      </c>
      <c r="F1154" s="2">
        <v>193</v>
      </c>
      <c r="G1154" s="2">
        <v>1</v>
      </c>
      <c r="H1154" s="2">
        <v>5601526</v>
      </c>
      <c r="K1154" s="2">
        <v>634822.07999999996</v>
      </c>
      <c r="T1154" s="2">
        <v>6236348</v>
      </c>
      <c r="W1154" s="2">
        <v>9500968.0399999991</v>
      </c>
      <c r="X1154" s="2">
        <v>65.639076232910156</v>
      </c>
      <c r="Y1154" s="2">
        <v>16674243.489999998</v>
      </c>
      <c r="Z1154" s="2">
        <v>37.401084899902344</v>
      </c>
    </row>
    <row r="1155" spans="1:28" x14ac:dyDescent="0.25">
      <c r="A1155" s="2">
        <v>193002</v>
      </c>
      <c r="B1155" s="2">
        <v>128323303</v>
      </c>
      <c r="C1155" s="2" t="s">
        <v>1506</v>
      </c>
      <c r="D1155" s="2">
        <v>2020</v>
      </c>
      <c r="E1155" s="2" t="s">
        <v>662</v>
      </c>
      <c r="F1155" s="2">
        <v>193</v>
      </c>
      <c r="G1155" s="2">
        <v>2</v>
      </c>
      <c r="H1155" s="2">
        <v>5719829</v>
      </c>
      <c r="I1155" s="2">
        <v>118303</v>
      </c>
      <c r="J1155" s="2">
        <v>2.1119780540466309</v>
      </c>
      <c r="K1155" s="2">
        <v>667233.27</v>
      </c>
      <c r="L1155" s="2">
        <v>32411.189453125</v>
      </c>
      <c r="M1155" s="2">
        <v>5.1055550575256348</v>
      </c>
      <c r="T1155" s="2">
        <v>6387062.5</v>
      </c>
      <c r="U1155" s="2">
        <v>150714.5</v>
      </c>
      <c r="V1155" s="2">
        <v>2.4167108535766602</v>
      </c>
      <c r="W1155" s="2">
        <v>9468221.209999999</v>
      </c>
      <c r="X1155" s="2">
        <v>67.457893371582031</v>
      </c>
      <c r="Y1155" s="2">
        <v>16739816.239999998</v>
      </c>
      <c r="Z1155" s="2">
        <v>38.154914855957031</v>
      </c>
    </row>
    <row r="1156" spans="1:28" x14ac:dyDescent="0.25">
      <c r="A1156" s="2">
        <v>193003</v>
      </c>
      <c r="B1156" s="2">
        <v>128323303</v>
      </c>
      <c r="C1156" s="2" t="s">
        <v>1506</v>
      </c>
      <c r="D1156" s="2">
        <v>2021</v>
      </c>
      <c r="E1156" s="2" t="s">
        <v>662</v>
      </c>
      <c r="F1156" s="2">
        <v>193</v>
      </c>
      <c r="G1156" s="2">
        <v>3</v>
      </c>
      <c r="H1156" s="2">
        <v>5719825</v>
      </c>
      <c r="I1156" s="2">
        <v>-4</v>
      </c>
      <c r="J1156" s="2">
        <v>-6.9932160840835422E-5</v>
      </c>
      <c r="K1156" s="2">
        <v>771444.48</v>
      </c>
      <c r="L1156" s="2">
        <v>104211.2109375</v>
      </c>
      <c r="M1156" s="2">
        <v>15.618407249450684</v>
      </c>
      <c r="N1156" s="2">
        <v>162204</v>
      </c>
      <c r="T1156" s="2">
        <v>6653473.5</v>
      </c>
      <c r="U1156" s="2">
        <v>266411</v>
      </c>
      <c r="V1156" s="2">
        <v>4.1711034774780273</v>
      </c>
      <c r="W1156" s="2">
        <v>9546387.9499999993</v>
      </c>
      <c r="X1156" s="2">
        <v>69.696243286132813</v>
      </c>
      <c r="Y1156" s="2">
        <v>17463127.02</v>
      </c>
      <c r="Z1156" s="2">
        <v>38.100128173828125</v>
      </c>
    </row>
    <row r="1157" spans="1:28" x14ac:dyDescent="0.25">
      <c r="A1157" s="2">
        <v>193004</v>
      </c>
      <c r="B1157" s="2">
        <v>128323303</v>
      </c>
      <c r="C1157" s="2" t="s">
        <v>1506</v>
      </c>
      <c r="D1157" s="2">
        <v>2022</v>
      </c>
      <c r="E1157" s="2" t="s">
        <v>662</v>
      </c>
      <c r="F1157" s="2">
        <v>193</v>
      </c>
      <c r="G1157" s="2">
        <v>4</v>
      </c>
      <c r="H1157" s="2">
        <v>5888726</v>
      </c>
      <c r="I1157" s="2">
        <v>168901</v>
      </c>
      <c r="J1157" s="2">
        <v>2.9529049396514893</v>
      </c>
      <c r="K1157" s="2">
        <v>702197.14</v>
      </c>
      <c r="L1157" s="2">
        <v>-69247.34375</v>
      </c>
      <c r="M1157" s="2">
        <v>-8.9763221740722656</v>
      </c>
      <c r="N1157" s="2">
        <v>162204</v>
      </c>
      <c r="O1157" s="2">
        <v>0</v>
      </c>
      <c r="P1157" s="2">
        <v>0</v>
      </c>
      <c r="T1157" s="2">
        <v>6753127</v>
      </c>
      <c r="U1157" s="2">
        <v>99653.5</v>
      </c>
      <c r="V1157" s="2">
        <v>1.4977664947509766</v>
      </c>
      <c r="W1157" s="2">
        <v>9694319.5499999989</v>
      </c>
      <c r="X1157" s="2">
        <v>69.660659790039063</v>
      </c>
      <c r="Y1157" s="2">
        <v>17564736.309999999</v>
      </c>
      <c r="Z1157" s="2">
        <v>38.447074890136719</v>
      </c>
    </row>
    <row r="1158" spans="1:28" x14ac:dyDescent="0.25">
      <c r="A1158" s="2">
        <v>193005</v>
      </c>
      <c r="B1158" s="2">
        <v>128323303</v>
      </c>
      <c r="C1158" s="2" t="s">
        <v>1506</v>
      </c>
      <c r="D1158" s="2">
        <v>2023</v>
      </c>
      <c r="E1158" s="2" t="s">
        <v>662</v>
      </c>
      <c r="F1158" s="2">
        <v>193</v>
      </c>
      <c r="G1158" s="2">
        <v>5</v>
      </c>
      <c r="H1158" s="2">
        <v>6662595.4699999997</v>
      </c>
      <c r="I1158" s="2">
        <v>773869.5</v>
      </c>
      <c r="J1158" s="2">
        <v>13.141543388366699</v>
      </c>
      <c r="K1158" s="2">
        <v>775523.7</v>
      </c>
      <c r="L1158" s="2">
        <v>73326.5625</v>
      </c>
      <c r="M1158" s="2">
        <v>10.442446708679199</v>
      </c>
      <c r="N1158" s="2">
        <v>162204</v>
      </c>
      <c r="O1158" s="2">
        <v>0</v>
      </c>
      <c r="P1158" s="2">
        <v>0</v>
      </c>
      <c r="T1158" s="2">
        <v>7600323</v>
      </c>
      <c r="U1158" s="2">
        <v>847196</v>
      </c>
      <c r="V1158" s="2">
        <v>12.54524040222168</v>
      </c>
      <c r="X1158" s="2">
        <v>76.16204833984375</v>
      </c>
      <c r="Z1158" s="2">
        <v>42.814937591552734</v>
      </c>
      <c r="AA1158" s="2">
        <v>17751568</v>
      </c>
      <c r="AB1158" s="2">
        <v>9979147</v>
      </c>
    </row>
    <row r="1159" spans="1:28" x14ac:dyDescent="0.25">
      <c r="A1159" s="2">
        <v>193006</v>
      </c>
      <c r="B1159" s="2">
        <v>128323303</v>
      </c>
      <c r="C1159" s="2" t="s">
        <v>1506</v>
      </c>
      <c r="D1159" s="2">
        <v>2024</v>
      </c>
      <c r="E1159" s="2" t="s">
        <v>662</v>
      </c>
      <c r="F1159" s="2">
        <v>193</v>
      </c>
      <c r="G1159" s="2">
        <v>6</v>
      </c>
      <c r="H1159" s="2">
        <v>6927296</v>
      </c>
      <c r="I1159" s="2">
        <v>264700.53125</v>
      </c>
      <c r="J1159" s="2">
        <v>3.9729342460632324</v>
      </c>
      <c r="K1159" s="2">
        <v>826601</v>
      </c>
      <c r="L1159" s="2">
        <v>51077.30078125</v>
      </c>
      <c r="M1159" s="2">
        <v>6.5861687660217285</v>
      </c>
      <c r="N1159" s="2">
        <v>162204</v>
      </c>
      <c r="O1159" s="2">
        <v>0</v>
      </c>
      <c r="P1159" s="2">
        <v>0</v>
      </c>
      <c r="T1159" s="2">
        <v>7916101</v>
      </c>
      <c r="U1159" s="2">
        <v>315778</v>
      </c>
      <c r="V1159" s="2">
        <v>4.1547970771789551</v>
      </c>
      <c r="X1159" s="2">
        <v>71.950736999511719</v>
      </c>
      <c r="Z1159" s="2">
        <v>41.530750274658203</v>
      </c>
      <c r="AA1159" s="2">
        <v>19060818</v>
      </c>
      <c r="AB1159" s="2">
        <v>11002112</v>
      </c>
    </row>
    <row r="1160" spans="1:28" x14ac:dyDescent="0.25">
      <c r="A1160" s="2">
        <v>194001</v>
      </c>
      <c r="B1160" s="2">
        <v>127044103</v>
      </c>
      <c r="C1160" s="2" t="s">
        <v>1507</v>
      </c>
      <c r="D1160" s="2">
        <v>2019</v>
      </c>
      <c r="E1160" s="2" t="s">
        <v>662</v>
      </c>
      <c r="F1160" s="2">
        <v>194</v>
      </c>
      <c r="G1160" s="2">
        <v>1</v>
      </c>
      <c r="H1160" s="2">
        <v>9715675</v>
      </c>
      <c r="K1160" s="2">
        <v>1926890.45</v>
      </c>
      <c r="N1160" s="2">
        <v>405523</v>
      </c>
      <c r="T1160" s="2">
        <v>12048088</v>
      </c>
      <c r="W1160" s="2">
        <v>19091035.549999997</v>
      </c>
      <c r="X1160" s="2">
        <v>63.108615875244141</v>
      </c>
      <c r="Y1160" s="2">
        <v>39932891.210000001</v>
      </c>
      <c r="Z1160" s="2">
        <v>30.17083740234375</v>
      </c>
    </row>
    <row r="1161" spans="1:28" x14ac:dyDescent="0.25">
      <c r="A1161" s="2">
        <v>194002</v>
      </c>
      <c r="B1161" s="2">
        <v>127044103</v>
      </c>
      <c r="C1161" s="2" t="s">
        <v>1507</v>
      </c>
      <c r="D1161" s="2">
        <v>2020</v>
      </c>
      <c r="E1161" s="2" t="s">
        <v>662</v>
      </c>
      <c r="F1161" s="2">
        <v>194</v>
      </c>
      <c r="G1161" s="2">
        <v>2</v>
      </c>
      <c r="H1161" s="2">
        <v>9826622</v>
      </c>
      <c r="I1161" s="2">
        <v>110947</v>
      </c>
      <c r="J1161" s="2">
        <v>1.1419382095336914</v>
      </c>
      <c r="K1161" s="2">
        <v>1893337.85</v>
      </c>
      <c r="L1161" s="2">
        <v>-33552.6015625</v>
      </c>
      <c r="M1161" s="2">
        <v>-1.7412822246551514</v>
      </c>
      <c r="N1161" s="2">
        <v>405523</v>
      </c>
      <c r="O1161" s="2">
        <v>0</v>
      </c>
      <c r="P1161" s="2">
        <v>0</v>
      </c>
      <c r="T1161" s="2">
        <v>12125483</v>
      </c>
      <c r="U1161" s="2">
        <v>77395</v>
      </c>
      <c r="V1161" s="2">
        <v>0.6423841118812561</v>
      </c>
      <c r="W1161" s="2">
        <v>20584039.699999999</v>
      </c>
      <c r="X1161" s="2">
        <v>58.907207489013672</v>
      </c>
      <c r="Y1161" s="2">
        <v>42270353.790000007</v>
      </c>
      <c r="Z1161" s="2">
        <v>28.685548782348633</v>
      </c>
    </row>
    <row r="1162" spans="1:28" x14ac:dyDescent="0.25">
      <c r="A1162" s="2">
        <v>194003</v>
      </c>
      <c r="B1162" s="2">
        <v>127044103</v>
      </c>
      <c r="C1162" s="2" t="s">
        <v>1507</v>
      </c>
      <c r="D1162" s="2">
        <v>2021</v>
      </c>
      <c r="E1162" s="2" t="s">
        <v>662</v>
      </c>
      <c r="F1162" s="2">
        <v>194</v>
      </c>
      <c r="G1162" s="2">
        <v>3</v>
      </c>
      <c r="H1162" s="2">
        <v>9826618</v>
      </c>
      <c r="I1162" s="2">
        <v>-4</v>
      </c>
      <c r="J1162" s="2">
        <v>-4.0705748688196763E-5</v>
      </c>
      <c r="K1162" s="2">
        <v>1981121.39</v>
      </c>
      <c r="L1162" s="2">
        <v>87783.5390625</v>
      </c>
      <c r="M1162" s="2">
        <v>4.6364436149597168</v>
      </c>
      <c r="N1162" s="2">
        <v>405523</v>
      </c>
      <c r="O1162" s="2">
        <v>0</v>
      </c>
      <c r="P1162" s="2">
        <v>0</v>
      </c>
      <c r="T1162" s="2">
        <v>12213262</v>
      </c>
      <c r="U1162" s="2">
        <v>87779</v>
      </c>
      <c r="V1162" s="2">
        <v>0.72392165660858154</v>
      </c>
      <c r="W1162" s="2">
        <v>19800777.460000001</v>
      </c>
      <c r="X1162" s="2">
        <v>61.680721282958984</v>
      </c>
      <c r="Y1162" s="2">
        <v>42556473.689999998</v>
      </c>
      <c r="Z1162" s="2">
        <v>28.698951721191406</v>
      </c>
    </row>
    <row r="1163" spans="1:28" x14ac:dyDescent="0.25">
      <c r="A1163" s="2">
        <v>194004</v>
      </c>
      <c r="B1163" s="2">
        <v>127044103</v>
      </c>
      <c r="C1163" s="2" t="s">
        <v>1507</v>
      </c>
      <c r="D1163" s="2">
        <v>2022</v>
      </c>
      <c r="E1163" s="2" t="s">
        <v>662</v>
      </c>
      <c r="F1163" s="2">
        <v>194</v>
      </c>
      <c r="G1163" s="2">
        <v>4</v>
      </c>
      <c r="H1163" s="2">
        <v>9956892</v>
      </c>
      <c r="I1163" s="2">
        <v>130274</v>
      </c>
      <c r="J1163" s="2">
        <v>1.3257256746292114</v>
      </c>
      <c r="K1163" s="2">
        <v>2009312</v>
      </c>
      <c r="L1163" s="2">
        <v>28190.609375</v>
      </c>
      <c r="M1163" s="2">
        <v>1.4229623079299927</v>
      </c>
      <c r="N1163" s="2">
        <v>405523</v>
      </c>
      <c r="O1163" s="2">
        <v>0</v>
      </c>
      <c r="P1163" s="2">
        <v>0</v>
      </c>
      <c r="T1163" s="2">
        <v>12371727</v>
      </c>
      <c r="U1163" s="2">
        <v>158465</v>
      </c>
      <c r="V1163" s="2">
        <v>1.297482967376709</v>
      </c>
      <c r="W1163" s="2">
        <v>19884609.23</v>
      </c>
      <c r="X1163" s="2">
        <v>62.217601776123047</v>
      </c>
      <c r="Y1163" s="2">
        <v>44176211.460000001</v>
      </c>
      <c r="Z1163" s="2">
        <v>28.005405426025391</v>
      </c>
    </row>
    <row r="1164" spans="1:28" x14ac:dyDescent="0.25">
      <c r="A1164" s="2">
        <v>194005</v>
      </c>
      <c r="B1164" s="2">
        <v>127044103</v>
      </c>
      <c r="C1164" s="2" t="s">
        <v>1507</v>
      </c>
      <c r="D1164" s="2">
        <v>2023</v>
      </c>
      <c r="E1164" s="2" t="s">
        <v>662</v>
      </c>
      <c r="F1164" s="2">
        <v>194</v>
      </c>
      <c r="G1164" s="2">
        <v>5</v>
      </c>
      <c r="H1164" s="2">
        <v>10328738.82</v>
      </c>
      <c r="I1164" s="2">
        <v>371846.8125</v>
      </c>
      <c r="J1164" s="2">
        <v>3.7345671653747559</v>
      </c>
      <c r="K1164" s="2">
        <v>2102575.7000000002</v>
      </c>
      <c r="L1164" s="2">
        <v>93263.703125</v>
      </c>
      <c r="M1164" s="2">
        <v>4.6415739059448242</v>
      </c>
      <c r="N1164" s="2">
        <v>405523</v>
      </c>
      <c r="O1164" s="2">
        <v>0</v>
      </c>
      <c r="P1164" s="2">
        <v>0</v>
      </c>
      <c r="T1164" s="2">
        <v>12836838</v>
      </c>
      <c r="U1164" s="2">
        <v>465111</v>
      </c>
      <c r="V1164" s="2">
        <v>3.7594671249389648</v>
      </c>
      <c r="X1164" s="2">
        <v>64.6285400390625</v>
      </c>
      <c r="Z1164" s="2">
        <v>29.813699722290039</v>
      </c>
      <c r="AA1164" s="2">
        <v>43056844</v>
      </c>
      <c r="AB1164" s="2">
        <v>19862490</v>
      </c>
    </row>
    <row r="1165" spans="1:28" x14ac:dyDescent="0.25">
      <c r="A1165" s="2">
        <v>194006</v>
      </c>
      <c r="B1165" s="2">
        <v>127044103</v>
      </c>
      <c r="C1165" s="2" t="s">
        <v>1507</v>
      </c>
      <c r="D1165" s="2">
        <v>2024</v>
      </c>
      <c r="E1165" s="2" t="s">
        <v>662</v>
      </c>
      <c r="F1165" s="2">
        <v>194</v>
      </c>
      <c r="G1165" s="2">
        <v>6</v>
      </c>
      <c r="H1165" s="2">
        <v>10748055</v>
      </c>
      <c r="I1165" s="2">
        <v>419316.1875</v>
      </c>
      <c r="J1165" s="2">
        <v>4.0597033500671387</v>
      </c>
      <c r="K1165" s="2">
        <v>2184983</v>
      </c>
      <c r="L1165" s="2">
        <v>82407.296875</v>
      </c>
      <c r="M1165" s="2">
        <v>3.9193499088287354</v>
      </c>
      <c r="N1165" s="2">
        <v>405523</v>
      </c>
      <c r="O1165" s="2">
        <v>0</v>
      </c>
      <c r="P1165" s="2">
        <v>0</v>
      </c>
      <c r="T1165" s="2">
        <v>13338561</v>
      </c>
      <c r="U1165" s="2">
        <v>501723</v>
      </c>
      <c r="V1165" s="2">
        <v>3.9084625244140625</v>
      </c>
      <c r="X1165" s="2">
        <v>64.331871032714844</v>
      </c>
      <c r="Z1165" s="2">
        <v>28.899309158325195</v>
      </c>
      <c r="AA1165" s="2">
        <v>46155294</v>
      </c>
      <c r="AB1165" s="2">
        <v>20733986</v>
      </c>
    </row>
    <row r="1166" spans="1:28" x14ac:dyDescent="0.25">
      <c r="A1166" s="2">
        <v>195001</v>
      </c>
      <c r="B1166" s="2">
        <v>111312503</v>
      </c>
      <c r="C1166" s="2" t="s">
        <v>1508</v>
      </c>
      <c r="D1166" s="2">
        <v>2019</v>
      </c>
      <c r="E1166" s="2" t="s">
        <v>662</v>
      </c>
      <c r="F1166" s="2">
        <v>195</v>
      </c>
      <c r="G1166" s="2">
        <v>1</v>
      </c>
      <c r="H1166" s="2">
        <v>8039757</v>
      </c>
      <c r="K1166" s="2">
        <v>1468050.9</v>
      </c>
      <c r="N1166" s="2">
        <v>334138</v>
      </c>
      <c r="T1166" s="2">
        <v>9841946</v>
      </c>
      <c r="W1166" s="2">
        <v>15133691.189999999</v>
      </c>
      <c r="X1166" s="2">
        <v>65.033348083496094</v>
      </c>
      <c r="Y1166" s="2">
        <v>29268458.039999999</v>
      </c>
      <c r="Z1166" s="2">
        <v>33.626457214355469</v>
      </c>
    </row>
    <row r="1167" spans="1:28" x14ac:dyDescent="0.25">
      <c r="A1167" s="2">
        <v>195002</v>
      </c>
      <c r="B1167" s="2">
        <v>111312503</v>
      </c>
      <c r="C1167" s="2" t="s">
        <v>1508</v>
      </c>
      <c r="D1167" s="2">
        <v>2020</v>
      </c>
      <c r="E1167" s="2" t="s">
        <v>662</v>
      </c>
      <c r="F1167" s="2">
        <v>195</v>
      </c>
      <c r="G1167" s="2">
        <v>2</v>
      </c>
      <c r="H1167" s="2">
        <v>8226778</v>
      </c>
      <c r="I1167" s="2">
        <v>187021</v>
      </c>
      <c r="J1167" s="2">
        <v>2.3262021541595459</v>
      </c>
      <c r="K1167" s="2">
        <v>1516777.93</v>
      </c>
      <c r="L1167" s="2">
        <v>48727.03125</v>
      </c>
      <c r="M1167" s="2">
        <v>3.3191649913787842</v>
      </c>
      <c r="N1167" s="2">
        <v>334138</v>
      </c>
      <c r="O1167" s="2">
        <v>0</v>
      </c>
      <c r="P1167" s="2">
        <v>0</v>
      </c>
      <c r="T1167" s="2">
        <v>10077694</v>
      </c>
      <c r="U1167" s="2">
        <v>235748</v>
      </c>
      <c r="V1167" s="2">
        <v>2.3953392505645752</v>
      </c>
      <c r="W1167" s="2">
        <v>15574371.310000001</v>
      </c>
      <c r="X1167" s="2">
        <v>64.7069091796875</v>
      </c>
      <c r="Y1167" s="2">
        <v>46837966.380000003</v>
      </c>
      <c r="Z1167" s="2">
        <v>21.516078948974609</v>
      </c>
    </row>
    <row r="1168" spans="1:28" x14ac:dyDescent="0.25">
      <c r="A1168" s="2">
        <v>195003</v>
      </c>
      <c r="B1168" s="2">
        <v>111312503</v>
      </c>
      <c r="C1168" s="2" t="s">
        <v>1508</v>
      </c>
      <c r="D1168" s="2">
        <v>2021</v>
      </c>
      <c r="E1168" s="2" t="s">
        <v>662</v>
      </c>
      <c r="F1168" s="2">
        <v>195</v>
      </c>
      <c r="G1168" s="2">
        <v>3</v>
      </c>
      <c r="H1168" s="2">
        <v>8226772</v>
      </c>
      <c r="I1168" s="2">
        <v>-6</v>
      </c>
      <c r="J1168" s="2">
        <v>-7.293256203411147E-5</v>
      </c>
      <c r="K1168" s="2">
        <v>1516730.5</v>
      </c>
      <c r="L1168" s="2">
        <v>-47.430000305175781</v>
      </c>
      <c r="M1168" s="2">
        <v>-3.1270233448594809E-3</v>
      </c>
      <c r="N1168" s="2">
        <v>334138</v>
      </c>
      <c r="O1168" s="2">
        <v>0</v>
      </c>
      <c r="P1168" s="2">
        <v>0</v>
      </c>
      <c r="T1168" s="2">
        <v>10077640</v>
      </c>
      <c r="U1168" s="2">
        <v>-54</v>
      </c>
      <c r="V1168" s="2">
        <v>-5.3583685075864196E-4</v>
      </c>
      <c r="W1168" s="2">
        <v>16073597.279999999</v>
      </c>
      <c r="X1168" s="2">
        <v>62.696853637695313</v>
      </c>
      <c r="Y1168" s="2">
        <v>32286554.580000002</v>
      </c>
      <c r="Z1168" s="2">
        <v>31.213117599487305</v>
      </c>
    </row>
    <row r="1169" spans="1:28" x14ac:dyDescent="0.25">
      <c r="A1169" s="2">
        <v>195004</v>
      </c>
      <c r="B1169" s="2">
        <v>111312503</v>
      </c>
      <c r="C1169" s="2" t="s">
        <v>1508</v>
      </c>
      <c r="D1169" s="2">
        <v>2022</v>
      </c>
      <c r="E1169" s="2" t="s">
        <v>662</v>
      </c>
      <c r="F1169" s="2">
        <v>195</v>
      </c>
      <c r="G1169" s="2">
        <v>4</v>
      </c>
      <c r="H1169" s="2">
        <v>8572667</v>
      </c>
      <c r="I1169" s="2">
        <v>345895</v>
      </c>
      <c r="J1169" s="2">
        <v>4.2045044898986816</v>
      </c>
      <c r="K1169" s="2">
        <v>1586609.72</v>
      </c>
      <c r="L1169" s="2">
        <v>69879.21875</v>
      </c>
      <c r="M1169" s="2">
        <v>4.6072273254394531</v>
      </c>
      <c r="N1169" s="2">
        <v>334138</v>
      </c>
      <c r="O1169" s="2">
        <v>0</v>
      </c>
      <c r="P1169" s="2">
        <v>0</v>
      </c>
      <c r="T1169" s="2">
        <v>10493415</v>
      </c>
      <c r="U1169" s="2">
        <v>415775</v>
      </c>
      <c r="V1169" s="2">
        <v>4.1257181167602539</v>
      </c>
      <c r="W1169" s="2">
        <v>15841964.600000001</v>
      </c>
      <c r="X1169" s="2">
        <v>66.238090515136719</v>
      </c>
      <c r="Y1169" s="2">
        <v>42804237.940000005</v>
      </c>
      <c r="Z1169" s="2">
        <v>24.514898300170898</v>
      </c>
    </row>
    <row r="1170" spans="1:28" x14ac:dyDescent="0.25">
      <c r="A1170" s="2">
        <v>195005</v>
      </c>
      <c r="B1170" s="2">
        <v>111312503</v>
      </c>
      <c r="C1170" s="2" t="s">
        <v>1508</v>
      </c>
      <c r="D1170" s="2">
        <v>2023</v>
      </c>
      <c r="E1170" s="2" t="s">
        <v>662</v>
      </c>
      <c r="F1170" s="2">
        <v>195</v>
      </c>
      <c r="G1170" s="2">
        <v>5</v>
      </c>
      <c r="H1170" s="2">
        <v>9273265.9499999993</v>
      </c>
      <c r="I1170" s="2">
        <v>700598.9375</v>
      </c>
      <c r="J1170" s="2">
        <v>8.1724739074707031</v>
      </c>
      <c r="K1170" s="2">
        <v>1674300.54</v>
      </c>
      <c r="L1170" s="2">
        <v>87690.8203125</v>
      </c>
      <c r="M1170" s="2">
        <v>5.5269308090209961</v>
      </c>
      <c r="N1170" s="2">
        <v>334138</v>
      </c>
      <c r="O1170" s="2">
        <v>0</v>
      </c>
      <c r="P1170" s="2">
        <v>0</v>
      </c>
      <c r="T1170" s="2">
        <v>11281705</v>
      </c>
      <c r="U1170" s="2">
        <v>788290</v>
      </c>
      <c r="V1170" s="2">
        <v>7.512235164642334</v>
      </c>
      <c r="X1170" s="2">
        <v>70.436172485351563</v>
      </c>
      <c r="Z1170" s="2">
        <v>33.333164215087891</v>
      </c>
      <c r="AA1170" s="2">
        <v>33845288</v>
      </c>
      <c r="AB1170" s="2">
        <v>16016919</v>
      </c>
    </row>
    <row r="1171" spans="1:28" x14ac:dyDescent="0.25">
      <c r="A1171" s="2">
        <v>195006</v>
      </c>
      <c r="B1171" s="2">
        <v>111312503</v>
      </c>
      <c r="C1171" s="2" t="s">
        <v>1508</v>
      </c>
      <c r="D1171" s="2">
        <v>2024</v>
      </c>
      <c r="E1171" s="2" t="s">
        <v>662</v>
      </c>
      <c r="F1171" s="2">
        <v>195</v>
      </c>
      <c r="G1171" s="2">
        <v>6</v>
      </c>
      <c r="H1171" s="2">
        <v>9710997</v>
      </c>
      <c r="I1171" s="2">
        <v>437731.0625</v>
      </c>
      <c r="J1171" s="2">
        <v>4.7203545570373535</v>
      </c>
      <c r="K1171" s="2">
        <v>1724214</v>
      </c>
      <c r="L1171" s="2">
        <v>49913.4609375</v>
      </c>
      <c r="M1171" s="2">
        <v>2.9811530113220215</v>
      </c>
      <c r="N1171" s="2">
        <v>334138</v>
      </c>
      <c r="O1171" s="2">
        <v>0</v>
      </c>
      <c r="P1171" s="2">
        <v>0</v>
      </c>
      <c r="T1171" s="2">
        <v>11769349</v>
      </c>
      <c r="U1171" s="2">
        <v>487644</v>
      </c>
      <c r="V1171" s="2">
        <v>4.3224315643310547</v>
      </c>
      <c r="X1171" s="2">
        <v>65.5692138671875</v>
      </c>
      <c r="Z1171" s="2">
        <v>32.536727905273438</v>
      </c>
      <c r="AA1171" s="2">
        <v>36172503</v>
      </c>
      <c r="AB1171" s="2">
        <v>17949504</v>
      </c>
    </row>
    <row r="1172" spans="1:28" x14ac:dyDescent="0.25">
      <c r="A1172" s="2">
        <v>196001</v>
      </c>
      <c r="B1172" s="2">
        <v>128323703</v>
      </c>
      <c r="C1172" s="2" t="s">
        <v>1509</v>
      </c>
      <c r="D1172" s="2">
        <v>2019</v>
      </c>
      <c r="E1172" s="2" t="s">
        <v>662</v>
      </c>
      <c r="F1172" s="2">
        <v>196</v>
      </c>
      <c r="G1172" s="2">
        <v>1</v>
      </c>
      <c r="H1172" s="2">
        <v>9580895</v>
      </c>
      <c r="K1172" s="2">
        <v>1848486.29</v>
      </c>
      <c r="N1172" s="2">
        <v>353791</v>
      </c>
      <c r="T1172" s="2">
        <v>11783172</v>
      </c>
      <c r="W1172" s="2">
        <v>18844145.509999998</v>
      </c>
      <c r="X1172" s="2">
        <v>62.529617309570313</v>
      </c>
      <c r="Y1172" s="2">
        <v>54802830.439999998</v>
      </c>
      <c r="Z1172" s="2">
        <v>21.501028060913086</v>
      </c>
    </row>
    <row r="1173" spans="1:28" x14ac:dyDescent="0.25">
      <c r="A1173" s="2">
        <v>196002</v>
      </c>
      <c r="B1173" s="2">
        <v>128323703</v>
      </c>
      <c r="C1173" s="2" t="s">
        <v>1509</v>
      </c>
      <c r="D1173" s="2">
        <v>2020</v>
      </c>
      <c r="E1173" s="2" t="s">
        <v>662</v>
      </c>
      <c r="F1173" s="2">
        <v>196</v>
      </c>
      <c r="G1173" s="2">
        <v>2</v>
      </c>
      <c r="H1173" s="2">
        <v>9799647</v>
      </c>
      <c r="I1173" s="2">
        <v>218752</v>
      </c>
      <c r="J1173" s="2">
        <v>2.2832105159759521</v>
      </c>
      <c r="K1173" s="2">
        <v>1923500.51</v>
      </c>
      <c r="L1173" s="2">
        <v>75014.21875</v>
      </c>
      <c r="M1173" s="2">
        <v>4.058143138885498</v>
      </c>
      <c r="N1173" s="2">
        <v>353791</v>
      </c>
      <c r="O1173" s="2">
        <v>0</v>
      </c>
      <c r="P1173" s="2">
        <v>0</v>
      </c>
      <c r="T1173" s="2">
        <v>12076939</v>
      </c>
      <c r="U1173" s="2">
        <v>293767</v>
      </c>
      <c r="V1173" s="2">
        <v>2.4931063652038574</v>
      </c>
      <c r="W1173" s="2">
        <v>19275869.850000001</v>
      </c>
      <c r="X1173" s="2">
        <v>62.653144836425781</v>
      </c>
      <c r="Y1173" s="2">
        <v>55129052.310000002</v>
      </c>
      <c r="Z1173" s="2">
        <v>21.906669616699219</v>
      </c>
    </row>
    <row r="1174" spans="1:28" x14ac:dyDescent="0.25">
      <c r="A1174" s="2">
        <v>196003</v>
      </c>
      <c r="B1174" s="2">
        <v>128323703</v>
      </c>
      <c r="C1174" s="2" t="s">
        <v>1509</v>
      </c>
      <c r="D1174" s="2">
        <v>2021</v>
      </c>
      <c r="E1174" s="2" t="s">
        <v>662</v>
      </c>
      <c r="F1174" s="2">
        <v>196</v>
      </c>
      <c r="G1174" s="2">
        <v>3</v>
      </c>
      <c r="H1174" s="2">
        <v>9799636</v>
      </c>
      <c r="I1174" s="2">
        <v>-11</v>
      </c>
      <c r="J1174" s="2">
        <v>-1.1224894115002826E-4</v>
      </c>
      <c r="K1174" s="2">
        <v>1923439.71</v>
      </c>
      <c r="L1174" s="2">
        <v>-60.799999237060547</v>
      </c>
      <c r="M1174" s="2">
        <v>-3.1609036959707737E-3</v>
      </c>
      <c r="N1174" s="2">
        <v>353791</v>
      </c>
      <c r="O1174" s="2">
        <v>0</v>
      </c>
      <c r="P1174" s="2">
        <v>0</v>
      </c>
      <c r="T1174" s="2">
        <v>12076867</v>
      </c>
      <c r="U1174" s="2">
        <v>-72</v>
      </c>
      <c r="V1174" s="2">
        <v>-5.9617753140628338E-4</v>
      </c>
      <c r="W1174" s="2">
        <v>19279313.900000002</v>
      </c>
      <c r="X1174" s="2">
        <v>62.641582489013672</v>
      </c>
      <c r="Y1174" s="2">
        <v>56391648.620000005</v>
      </c>
      <c r="Z1174" s="2">
        <v>21.416055679321289</v>
      </c>
    </row>
    <row r="1175" spans="1:28" x14ac:dyDescent="0.25">
      <c r="A1175" s="2">
        <v>196004</v>
      </c>
      <c r="B1175" s="2">
        <v>128323703</v>
      </c>
      <c r="C1175" s="2" t="s">
        <v>1509</v>
      </c>
      <c r="D1175" s="2">
        <v>2022</v>
      </c>
      <c r="E1175" s="2" t="s">
        <v>662</v>
      </c>
      <c r="F1175" s="2">
        <v>196</v>
      </c>
      <c r="G1175" s="2">
        <v>4</v>
      </c>
      <c r="H1175" s="2">
        <v>10234714</v>
      </c>
      <c r="I1175" s="2">
        <v>435078</v>
      </c>
      <c r="J1175" s="2">
        <v>4.4397363662719727</v>
      </c>
      <c r="K1175" s="2">
        <v>1954494.9</v>
      </c>
      <c r="L1175" s="2">
        <v>31055.189453125</v>
      </c>
      <c r="M1175" s="2">
        <v>1.6145652532577515</v>
      </c>
      <c r="N1175" s="2">
        <v>353791</v>
      </c>
      <c r="O1175" s="2">
        <v>0</v>
      </c>
      <c r="P1175" s="2">
        <v>0</v>
      </c>
      <c r="T1175" s="2">
        <v>12543000</v>
      </c>
      <c r="U1175" s="2">
        <v>466133</v>
      </c>
      <c r="V1175" s="2">
        <v>3.859717845916748</v>
      </c>
      <c r="W1175" s="2">
        <v>19716918.310000002</v>
      </c>
      <c r="X1175" s="2">
        <v>63.61541748046875</v>
      </c>
      <c r="Y1175" s="2">
        <v>57350858.890000001</v>
      </c>
      <c r="Z1175" s="2">
        <v>21.870639801025391</v>
      </c>
    </row>
    <row r="1176" spans="1:28" x14ac:dyDescent="0.25">
      <c r="A1176" s="2">
        <v>196005</v>
      </c>
      <c r="B1176" s="2">
        <v>128323703</v>
      </c>
      <c r="C1176" s="2" t="s">
        <v>1509</v>
      </c>
      <c r="D1176" s="2">
        <v>2023</v>
      </c>
      <c r="E1176" s="2" t="s">
        <v>662</v>
      </c>
      <c r="F1176" s="2">
        <v>196</v>
      </c>
      <c r="G1176" s="2">
        <v>5</v>
      </c>
      <c r="H1176" s="2">
        <v>11205234.460000001</v>
      </c>
      <c r="I1176" s="2">
        <v>970520.4375</v>
      </c>
      <c r="J1176" s="2">
        <v>9.4826335906982422</v>
      </c>
      <c r="K1176" s="2">
        <v>2094812.53</v>
      </c>
      <c r="L1176" s="2">
        <v>140317.625</v>
      </c>
      <c r="M1176" s="2">
        <v>7.179227352142334</v>
      </c>
      <c r="N1176" s="2">
        <v>353791</v>
      </c>
      <c r="O1176" s="2">
        <v>0</v>
      </c>
      <c r="P1176" s="2">
        <v>0</v>
      </c>
      <c r="T1176" s="2">
        <v>13653838</v>
      </c>
      <c r="U1176" s="2">
        <v>1110838</v>
      </c>
      <c r="V1176" s="2">
        <v>8.8562383651733398</v>
      </c>
      <c r="X1176" s="2">
        <v>65.660102844238281</v>
      </c>
      <c r="Z1176" s="2">
        <v>23.544570922851563</v>
      </c>
      <c r="AA1176" s="2">
        <v>57991450</v>
      </c>
      <c r="AB1176" s="2">
        <v>20794726</v>
      </c>
    </row>
    <row r="1177" spans="1:28" x14ac:dyDescent="0.25">
      <c r="A1177" s="2">
        <v>196006</v>
      </c>
      <c r="B1177" s="2">
        <v>128323703</v>
      </c>
      <c r="C1177" s="2" t="s">
        <v>1509</v>
      </c>
      <c r="D1177" s="2">
        <v>2024</v>
      </c>
      <c r="E1177" s="2" t="s">
        <v>662</v>
      </c>
      <c r="F1177" s="2">
        <v>196</v>
      </c>
      <c r="G1177" s="2">
        <v>6</v>
      </c>
      <c r="H1177" s="2">
        <v>12059535</v>
      </c>
      <c r="I1177" s="2">
        <v>854300.5625</v>
      </c>
      <c r="J1177" s="2">
        <v>7.6241202354431152</v>
      </c>
      <c r="K1177" s="2">
        <v>2168321</v>
      </c>
      <c r="L1177" s="2">
        <v>73508.46875</v>
      </c>
      <c r="M1177" s="2">
        <v>3.5090715885162354</v>
      </c>
      <c r="N1177" s="2">
        <v>353791</v>
      </c>
      <c r="O1177" s="2">
        <v>0</v>
      </c>
      <c r="P1177" s="2">
        <v>0</v>
      </c>
      <c r="T1177" s="2">
        <v>14581647</v>
      </c>
      <c r="U1177" s="2">
        <v>927809</v>
      </c>
      <c r="V1177" s="2">
        <v>6.795224666595459</v>
      </c>
      <c r="X1177" s="2">
        <v>66.090293884277344</v>
      </c>
      <c r="Z1177" s="2">
        <v>24.297460556030273</v>
      </c>
      <c r="AA1177" s="2">
        <v>60013051</v>
      </c>
      <c r="AB1177" s="2">
        <v>22063221</v>
      </c>
    </row>
    <row r="1178" spans="1:28" x14ac:dyDescent="0.25">
      <c r="A1178" s="2">
        <v>197001</v>
      </c>
      <c r="B1178" s="2">
        <v>125235103</v>
      </c>
      <c r="C1178" s="2" t="s">
        <v>1510</v>
      </c>
      <c r="D1178" s="2">
        <v>2019</v>
      </c>
      <c r="E1178" s="2" t="s">
        <v>662</v>
      </c>
      <c r="F1178" s="2">
        <v>197</v>
      </c>
      <c r="G1178" s="2">
        <v>1</v>
      </c>
      <c r="H1178" s="2">
        <v>9037532</v>
      </c>
      <c r="K1178" s="2">
        <v>2244805.4900000002</v>
      </c>
      <c r="N1178" s="2">
        <v>554903</v>
      </c>
      <c r="T1178" s="2">
        <v>11837240</v>
      </c>
      <c r="W1178" s="2">
        <v>22478735.549999997</v>
      </c>
      <c r="X1178" s="2">
        <v>52.659725189208984</v>
      </c>
      <c r="Y1178" s="2">
        <v>66316099.43</v>
      </c>
      <c r="Z1178" s="2">
        <v>17.849723815917969</v>
      </c>
    </row>
    <row r="1179" spans="1:28" x14ac:dyDescent="0.25">
      <c r="A1179" s="2">
        <v>197002</v>
      </c>
      <c r="B1179" s="2">
        <v>125235103</v>
      </c>
      <c r="C1179" s="2" t="s">
        <v>1510</v>
      </c>
      <c r="D1179" s="2">
        <v>2020</v>
      </c>
      <c r="E1179" s="2" t="s">
        <v>662</v>
      </c>
      <c r="F1179" s="2">
        <v>197</v>
      </c>
      <c r="G1179" s="2">
        <v>2</v>
      </c>
      <c r="H1179" s="2">
        <v>9247692</v>
      </c>
      <c r="I1179" s="2">
        <v>210160</v>
      </c>
      <c r="J1179" s="2">
        <v>2.325413703918457</v>
      </c>
      <c r="K1179" s="2">
        <v>2321113.2799999998</v>
      </c>
      <c r="L1179" s="2">
        <v>76307.7890625</v>
      </c>
      <c r="M1179" s="2">
        <v>3.3993051052093506</v>
      </c>
      <c r="N1179" s="2">
        <v>554903</v>
      </c>
      <c r="O1179" s="2">
        <v>0</v>
      </c>
      <c r="P1179" s="2">
        <v>0</v>
      </c>
      <c r="T1179" s="2">
        <v>12123708</v>
      </c>
      <c r="U1179" s="2">
        <v>286468</v>
      </c>
      <c r="V1179" s="2">
        <v>2.4200572967529297</v>
      </c>
      <c r="W1179" s="2">
        <v>23543907.469999999</v>
      </c>
      <c r="X1179" s="2">
        <v>51.494033813476563</v>
      </c>
      <c r="Y1179" s="2">
        <v>68505324.859999999</v>
      </c>
      <c r="Z1179" s="2">
        <v>17.697467803955078</v>
      </c>
    </row>
    <row r="1180" spans="1:28" x14ac:dyDescent="0.25">
      <c r="A1180" s="2">
        <v>197003</v>
      </c>
      <c r="B1180" s="2">
        <v>125235103</v>
      </c>
      <c r="C1180" s="2" t="s">
        <v>1510</v>
      </c>
      <c r="D1180" s="2">
        <v>2021</v>
      </c>
      <c r="E1180" s="2" t="s">
        <v>662</v>
      </c>
      <c r="F1180" s="2">
        <v>197</v>
      </c>
      <c r="G1180" s="2">
        <v>3</v>
      </c>
      <c r="H1180" s="2">
        <v>9247681</v>
      </c>
      <c r="I1180" s="2">
        <v>-11</v>
      </c>
      <c r="J1180" s="2">
        <v>-1.1894859926542267E-4</v>
      </c>
      <c r="K1180" s="2">
        <v>2471013.2599999998</v>
      </c>
      <c r="L1180" s="2">
        <v>149899.984375</v>
      </c>
      <c r="M1180" s="2">
        <v>6.4581069946289063</v>
      </c>
      <c r="N1180" s="2">
        <v>554903</v>
      </c>
      <c r="O1180" s="2">
        <v>0</v>
      </c>
      <c r="P1180" s="2">
        <v>0</v>
      </c>
      <c r="T1180" s="2">
        <v>12273597</v>
      </c>
      <c r="U1180" s="2">
        <v>149889</v>
      </c>
      <c r="V1180" s="2">
        <v>1.2363296747207642</v>
      </c>
      <c r="W1180" s="2">
        <v>24346376.289999999</v>
      </c>
      <c r="X1180" s="2">
        <v>50.412418365478516</v>
      </c>
      <c r="Y1180" s="2">
        <v>73819740.75999999</v>
      </c>
      <c r="Z1180" s="2">
        <v>16.626441955566406</v>
      </c>
    </row>
    <row r="1181" spans="1:28" x14ac:dyDescent="0.25">
      <c r="A1181" s="2">
        <v>197004</v>
      </c>
      <c r="B1181" s="2">
        <v>125235103</v>
      </c>
      <c r="C1181" s="2" t="s">
        <v>1510</v>
      </c>
      <c r="D1181" s="2">
        <v>2022</v>
      </c>
      <c r="E1181" s="2" t="s">
        <v>662</v>
      </c>
      <c r="F1181" s="2">
        <v>197</v>
      </c>
      <c r="G1181" s="2">
        <v>4</v>
      </c>
      <c r="H1181" s="2">
        <v>9916641</v>
      </c>
      <c r="I1181" s="2">
        <v>668960</v>
      </c>
      <c r="J1181" s="2">
        <v>7.2338137626647949</v>
      </c>
      <c r="K1181" s="2">
        <v>2671750.0499999998</v>
      </c>
      <c r="L1181" s="2">
        <v>200736.796875</v>
      </c>
      <c r="M1181" s="2">
        <v>8.1236629486083984</v>
      </c>
      <c r="N1181" s="2">
        <v>754903</v>
      </c>
      <c r="O1181" s="2">
        <v>200000</v>
      </c>
      <c r="P1181" s="2">
        <v>36.042335510253906</v>
      </c>
      <c r="T1181" s="2">
        <v>13343294</v>
      </c>
      <c r="U1181" s="2">
        <v>1069697</v>
      </c>
      <c r="V1181" s="2">
        <v>8.7154321670532227</v>
      </c>
      <c r="W1181" s="2">
        <v>25186183.079999998</v>
      </c>
      <c r="X1181" s="2">
        <v>52.978626251220703</v>
      </c>
      <c r="Y1181" s="2">
        <v>77310062.25999999</v>
      </c>
      <c r="Z1181" s="2">
        <v>17.259452819824219</v>
      </c>
    </row>
    <row r="1182" spans="1:28" x14ac:dyDescent="0.25">
      <c r="A1182" s="2">
        <v>197005</v>
      </c>
      <c r="B1182" s="2">
        <v>125235103</v>
      </c>
      <c r="C1182" s="2" t="s">
        <v>1510</v>
      </c>
      <c r="D1182" s="2">
        <v>2023</v>
      </c>
      <c r="E1182" s="2" t="s">
        <v>662</v>
      </c>
      <c r="F1182" s="2">
        <v>197</v>
      </c>
      <c r="G1182" s="2">
        <v>5</v>
      </c>
      <c r="H1182" s="2">
        <v>11195015.17</v>
      </c>
      <c r="I1182" s="2">
        <v>1278374.125</v>
      </c>
      <c r="J1182" s="2">
        <v>12.891201019287109</v>
      </c>
      <c r="K1182" s="2">
        <v>2731781.25</v>
      </c>
      <c r="L1182" s="2">
        <v>60031.19921875</v>
      </c>
      <c r="M1182" s="2">
        <v>2.2468867301940918</v>
      </c>
      <c r="N1182" s="2">
        <v>554903</v>
      </c>
      <c r="O1182" s="2">
        <v>-200000</v>
      </c>
      <c r="P1182" s="2">
        <v>-26.49346923828125</v>
      </c>
      <c r="T1182" s="2">
        <v>14481699</v>
      </c>
      <c r="U1182" s="2">
        <v>1138405</v>
      </c>
      <c r="V1182" s="2">
        <v>8.5316638946533203</v>
      </c>
      <c r="X1182" s="2">
        <v>58.534076690673828</v>
      </c>
      <c r="Z1182" s="2">
        <v>19.285905838012695</v>
      </c>
      <c r="AA1182" s="2">
        <v>75089548</v>
      </c>
      <c r="AB1182" s="2">
        <v>24740629</v>
      </c>
    </row>
    <row r="1183" spans="1:28" x14ac:dyDescent="0.25">
      <c r="A1183" s="2">
        <v>197006</v>
      </c>
      <c r="B1183" s="2">
        <v>125235103</v>
      </c>
      <c r="C1183" s="2" t="s">
        <v>1510</v>
      </c>
      <c r="D1183" s="2">
        <v>2024</v>
      </c>
      <c r="E1183" s="2" t="s">
        <v>662</v>
      </c>
      <c r="F1183" s="2">
        <v>197</v>
      </c>
      <c r="G1183" s="2">
        <v>6</v>
      </c>
      <c r="H1183" s="2">
        <v>12634528</v>
      </c>
      <c r="I1183" s="2">
        <v>1439512.875</v>
      </c>
      <c r="J1183" s="2">
        <v>12.858515739440918</v>
      </c>
      <c r="K1183" s="2">
        <v>2874607</v>
      </c>
      <c r="L1183" s="2">
        <v>142825.75</v>
      </c>
      <c r="M1183" s="2">
        <v>5.2283010482788086</v>
      </c>
      <c r="N1183" s="2">
        <v>554903</v>
      </c>
      <c r="O1183" s="2">
        <v>0</v>
      </c>
      <c r="P1183" s="2">
        <v>0</v>
      </c>
      <c r="T1183" s="2">
        <v>16064038</v>
      </c>
      <c r="U1183" s="2">
        <v>1582339</v>
      </c>
      <c r="V1183" s="2">
        <v>10.926473617553711</v>
      </c>
      <c r="X1183" s="2">
        <v>55.229732513427734</v>
      </c>
      <c r="Z1183" s="2">
        <v>19.017143249511719</v>
      </c>
      <c r="AA1183" s="2">
        <v>84471348</v>
      </c>
      <c r="AB1183" s="2">
        <v>29085852</v>
      </c>
    </row>
    <row r="1184" spans="1:28" x14ac:dyDescent="0.25">
      <c r="A1184" s="2">
        <v>198001</v>
      </c>
      <c r="B1184" s="2">
        <v>105256553</v>
      </c>
      <c r="C1184" s="2" t="s">
        <v>1511</v>
      </c>
      <c r="D1184" s="2">
        <v>2019</v>
      </c>
      <c r="E1184" s="2" t="s">
        <v>662</v>
      </c>
      <c r="F1184" s="2">
        <v>198</v>
      </c>
      <c r="G1184" s="2">
        <v>1</v>
      </c>
      <c r="H1184" s="2">
        <v>8585411</v>
      </c>
      <c r="K1184" s="2">
        <v>845131.26</v>
      </c>
      <c r="N1184" s="2">
        <v>244066</v>
      </c>
      <c r="T1184" s="2">
        <v>9674608</v>
      </c>
      <c r="W1184" s="2">
        <v>13496688.639999999</v>
      </c>
      <c r="X1184" s="2">
        <v>71.681343078613281</v>
      </c>
      <c r="Y1184" s="2">
        <v>20834936.52</v>
      </c>
      <c r="Z1184" s="2">
        <v>46.434543609619141</v>
      </c>
    </row>
    <row r="1185" spans="1:28" x14ac:dyDescent="0.25">
      <c r="A1185" s="2">
        <v>198002</v>
      </c>
      <c r="B1185" s="2">
        <v>105256553</v>
      </c>
      <c r="C1185" s="2" t="s">
        <v>1511</v>
      </c>
      <c r="D1185" s="2">
        <v>2020</v>
      </c>
      <c r="E1185" s="2" t="s">
        <v>662</v>
      </c>
      <c r="F1185" s="2">
        <v>198</v>
      </c>
      <c r="G1185" s="2">
        <v>2</v>
      </c>
      <c r="H1185" s="2">
        <v>8745296</v>
      </c>
      <c r="I1185" s="2">
        <v>159885</v>
      </c>
      <c r="J1185" s="2">
        <v>1.8622870445251465</v>
      </c>
      <c r="K1185" s="2">
        <v>892886.21</v>
      </c>
      <c r="L1185" s="2">
        <v>47754.94921875</v>
      </c>
      <c r="M1185" s="2">
        <v>5.6505956649780273</v>
      </c>
      <c r="N1185" s="2">
        <v>244066</v>
      </c>
      <c r="O1185" s="2">
        <v>0</v>
      </c>
      <c r="P1185" s="2">
        <v>0</v>
      </c>
      <c r="T1185" s="2">
        <v>9882248</v>
      </c>
      <c r="U1185" s="2">
        <v>207640</v>
      </c>
      <c r="V1185" s="2">
        <v>2.1462368965148926</v>
      </c>
      <c r="W1185" s="2">
        <v>13650334.479999997</v>
      </c>
      <c r="X1185" s="2">
        <v>72.395645141601563</v>
      </c>
      <c r="Y1185" s="2">
        <v>35326910.75</v>
      </c>
      <c r="Z1185" s="2">
        <v>27.973711013793945</v>
      </c>
    </row>
    <row r="1186" spans="1:28" x14ac:dyDescent="0.25">
      <c r="A1186" s="2">
        <v>198003</v>
      </c>
      <c r="B1186" s="2">
        <v>105256553</v>
      </c>
      <c r="C1186" s="2" t="s">
        <v>1511</v>
      </c>
      <c r="D1186" s="2">
        <v>2021</v>
      </c>
      <c r="E1186" s="2" t="s">
        <v>662</v>
      </c>
      <c r="F1186" s="2">
        <v>198</v>
      </c>
      <c r="G1186" s="2">
        <v>3</v>
      </c>
      <c r="H1186" s="2">
        <v>8745291</v>
      </c>
      <c r="I1186" s="2">
        <v>-5</v>
      </c>
      <c r="J1186" s="2">
        <v>-5.7173594541382045E-5</v>
      </c>
      <c r="K1186" s="2">
        <v>892095.42</v>
      </c>
      <c r="L1186" s="2">
        <v>-790.78997802734375</v>
      </c>
      <c r="M1186" s="2">
        <v>-8.856559544801712E-2</v>
      </c>
      <c r="N1186" s="2">
        <v>244066</v>
      </c>
      <c r="O1186" s="2">
        <v>0</v>
      </c>
      <c r="P1186" s="2">
        <v>0</v>
      </c>
      <c r="T1186" s="2">
        <v>9881452</v>
      </c>
      <c r="U1186" s="2">
        <v>-796</v>
      </c>
      <c r="V1186" s="2">
        <v>-8.0548478290438652E-3</v>
      </c>
      <c r="W1186" s="2">
        <v>14005598.41</v>
      </c>
      <c r="X1186" s="2">
        <v>70.5535888671875</v>
      </c>
      <c r="Y1186" s="2">
        <v>23537753.120000001</v>
      </c>
      <c r="Z1186" s="2">
        <v>41.981288909912109</v>
      </c>
    </row>
    <row r="1187" spans="1:28" x14ac:dyDescent="0.25">
      <c r="A1187" s="2">
        <v>198004</v>
      </c>
      <c r="B1187" s="2">
        <v>105256553</v>
      </c>
      <c r="C1187" s="2" t="s">
        <v>1511</v>
      </c>
      <c r="D1187" s="2">
        <v>2022</v>
      </c>
      <c r="E1187" s="2" t="s">
        <v>662</v>
      </c>
      <c r="F1187" s="2">
        <v>198</v>
      </c>
      <c r="G1187" s="2">
        <v>4</v>
      </c>
      <c r="H1187" s="2">
        <v>8983453</v>
      </c>
      <c r="I1187" s="2">
        <v>238162</v>
      </c>
      <c r="J1187" s="2">
        <v>2.7233171463012695</v>
      </c>
      <c r="K1187" s="2">
        <v>967524</v>
      </c>
      <c r="L1187" s="2">
        <v>75428.578125</v>
      </c>
      <c r="M1187" s="2">
        <v>8.4552145004272461</v>
      </c>
      <c r="N1187" s="2">
        <v>244066</v>
      </c>
      <c r="O1187" s="2">
        <v>0</v>
      </c>
      <c r="P1187" s="2">
        <v>0</v>
      </c>
      <c r="T1187" s="2">
        <v>10195043</v>
      </c>
      <c r="U1187" s="2">
        <v>313591</v>
      </c>
      <c r="V1187" s="2">
        <v>3.1735315322875977</v>
      </c>
      <c r="W1187" s="2">
        <v>14210895.369999997</v>
      </c>
      <c r="X1187" s="2">
        <v>71.741035461425781</v>
      </c>
      <c r="Y1187" s="2">
        <v>24212998.469999999</v>
      </c>
      <c r="Z1187" s="2">
        <v>42.105659484863281</v>
      </c>
    </row>
    <row r="1188" spans="1:28" x14ac:dyDescent="0.25">
      <c r="A1188" s="2">
        <v>198005</v>
      </c>
      <c r="B1188" s="2">
        <v>105256553</v>
      </c>
      <c r="C1188" s="2" t="s">
        <v>1511</v>
      </c>
      <c r="D1188" s="2">
        <v>2023</v>
      </c>
      <c r="E1188" s="2" t="s">
        <v>662</v>
      </c>
      <c r="F1188" s="2">
        <v>198</v>
      </c>
      <c r="G1188" s="2">
        <v>5</v>
      </c>
      <c r="H1188" s="2">
        <v>9884586.5600000005</v>
      </c>
      <c r="I1188" s="2">
        <v>901133.5625</v>
      </c>
      <c r="J1188" s="2">
        <v>10.031037330627441</v>
      </c>
      <c r="K1188" s="2">
        <v>1087123.17</v>
      </c>
      <c r="L1188" s="2">
        <v>119599.171875</v>
      </c>
      <c r="M1188" s="2">
        <v>12.361364364624023</v>
      </c>
      <c r="N1188" s="2">
        <v>244066</v>
      </c>
      <c r="O1188" s="2">
        <v>0</v>
      </c>
      <c r="P1188" s="2">
        <v>0</v>
      </c>
      <c r="T1188" s="2">
        <v>11215776</v>
      </c>
      <c r="U1188" s="2">
        <v>1020733</v>
      </c>
      <c r="V1188" s="2">
        <v>10.012051582336426</v>
      </c>
      <c r="X1188" s="2">
        <v>76.740837097167969</v>
      </c>
      <c r="Z1188" s="2">
        <v>46.744930267333984</v>
      </c>
      <c r="AA1188" s="2">
        <v>23993566</v>
      </c>
      <c r="AB1188" s="2">
        <v>14615134</v>
      </c>
    </row>
    <row r="1189" spans="1:28" x14ac:dyDescent="0.25">
      <c r="A1189" s="2">
        <v>198006</v>
      </c>
      <c r="B1189" s="2">
        <v>105256553</v>
      </c>
      <c r="C1189" s="2" t="s">
        <v>1511</v>
      </c>
      <c r="D1189" s="2">
        <v>2024</v>
      </c>
      <c r="E1189" s="2" t="s">
        <v>662</v>
      </c>
      <c r="F1189" s="2">
        <v>198</v>
      </c>
      <c r="G1189" s="2">
        <v>6</v>
      </c>
      <c r="H1189" s="2">
        <v>10649003</v>
      </c>
      <c r="I1189" s="2">
        <v>764416.4375</v>
      </c>
      <c r="J1189" s="2">
        <v>7.7334184646606445</v>
      </c>
      <c r="K1189" s="2">
        <v>1163732</v>
      </c>
      <c r="L1189" s="2">
        <v>76608.828125</v>
      </c>
      <c r="M1189" s="2">
        <v>7.0469317436218262</v>
      </c>
      <c r="N1189" s="2">
        <v>244066</v>
      </c>
      <c r="O1189" s="2">
        <v>0</v>
      </c>
      <c r="P1189" s="2">
        <v>0</v>
      </c>
      <c r="T1189" s="2">
        <v>12056801</v>
      </c>
      <c r="U1189" s="2">
        <v>841025</v>
      </c>
      <c r="V1189" s="2">
        <v>7.4985895156860352</v>
      </c>
      <c r="X1189" s="2">
        <v>75.292190551757813</v>
      </c>
      <c r="Z1189" s="2">
        <v>47.523941040039063</v>
      </c>
      <c r="AA1189" s="2">
        <v>25369951</v>
      </c>
      <c r="AB1189" s="2">
        <v>16013349</v>
      </c>
    </row>
    <row r="1190" spans="1:28" x14ac:dyDescent="0.25">
      <c r="A1190" s="2">
        <v>199001</v>
      </c>
      <c r="B1190" s="2">
        <v>104433604</v>
      </c>
      <c r="C1190" s="2" t="s">
        <v>1512</v>
      </c>
      <c r="D1190" s="2">
        <v>2019</v>
      </c>
      <c r="E1190" s="2" t="s">
        <v>662</v>
      </c>
      <c r="F1190" s="2">
        <v>199</v>
      </c>
      <c r="G1190" s="2">
        <v>1</v>
      </c>
      <c r="H1190" s="2">
        <v>3092617.25</v>
      </c>
      <c r="K1190" s="2">
        <v>426648.01</v>
      </c>
      <c r="N1190" s="2">
        <v>95731</v>
      </c>
      <c r="T1190" s="2">
        <v>3614996.25</v>
      </c>
      <c r="W1190" s="2">
        <v>5444736.040000001</v>
      </c>
      <c r="X1190" s="2">
        <v>66.394332885742188</v>
      </c>
      <c r="Y1190" s="2">
        <v>9512470.1000000015</v>
      </c>
      <c r="Z1190" s="2">
        <v>38.002708435058594</v>
      </c>
    </row>
    <row r="1191" spans="1:28" x14ac:dyDescent="0.25">
      <c r="A1191" s="2">
        <v>199002</v>
      </c>
      <c r="B1191" s="2">
        <v>104433604</v>
      </c>
      <c r="C1191" s="2" t="s">
        <v>1512</v>
      </c>
      <c r="D1191" s="2">
        <v>2020</v>
      </c>
      <c r="E1191" s="2" t="s">
        <v>662</v>
      </c>
      <c r="F1191" s="2">
        <v>199</v>
      </c>
      <c r="G1191" s="2">
        <v>2</v>
      </c>
      <c r="H1191" s="2">
        <v>3120968.75</v>
      </c>
      <c r="I1191" s="2">
        <v>28351.5</v>
      </c>
      <c r="J1191" s="2">
        <v>0.9167478084564209</v>
      </c>
      <c r="K1191" s="2">
        <v>437151.45</v>
      </c>
      <c r="L1191" s="2">
        <v>10503.4404296875</v>
      </c>
      <c r="M1191" s="2">
        <v>2.4618513584136963</v>
      </c>
      <c r="N1191" s="2">
        <v>95731</v>
      </c>
      <c r="O1191" s="2">
        <v>0</v>
      </c>
      <c r="P1191" s="2">
        <v>0</v>
      </c>
      <c r="T1191" s="2">
        <v>3653851.25</v>
      </c>
      <c r="U1191" s="2">
        <v>38855</v>
      </c>
      <c r="V1191" s="2">
        <v>1.0748282670974731</v>
      </c>
      <c r="W1191" s="2">
        <v>5293394.34</v>
      </c>
      <c r="X1191" s="2">
        <v>69.026618957519531</v>
      </c>
      <c r="Y1191" s="2">
        <v>9404968.1999999993</v>
      </c>
      <c r="Z1191" s="2">
        <v>38.850223541259766</v>
      </c>
    </row>
    <row r="1192" spans="1:28" x14ac:dyDescent="0.25">
      <c r="A1192" s="2">
        <v>199003</v>
      </c>
      <c r="B1192" s="2">
        <v>104433604</v>
      </c>
      <c r="C1192" s="2" t="s">
        <v>1512</v>
      </c>
      <c r="D1192" s="2">
        <v>2021</v>
      </c>
      <c r="E1192" s="2" t="s">
        <v>662</v>
      </c>
      <c r="F1192" s="2">
        <v>199</v>
      </c>
      <c r="G1192" s="2">
        <v>3</v>
      </c>
      <c r="H1192" s="2">
        <v>3120967</v>
      </c>
      <c r="I1192" s="2">
        <v>-1.75</v>
      </c>
      <c r="J1192" s="2">
        <v>-5.6072334700729698E-5</v>
      </c>
      <c r="K1192" s="2">
        <v>437139</v>
      </c>
      <c r="L1192" s="2">
        <v>-12.449999809265137</v>
      </c>
      <c r="M1192" s="2">
        <v>-2.847983269020915E-3</v>
      </c>
      <c r="N1192" s="2">
        <v>95731</v>
      </c>
      <c r="O1192" s="2">
        <v>0</v>
      </c>
      <c r="P1192" s="2">
        <v>0</v>
      </c>
      <c r="T1192" s="2">
        <v>3653837</v>
      </c>
      <c r="U1192" s="2">
        <v>-14.25</v>
      </c>
      <c r="V1192" s="2">
        <v>-3.8999944808892906E-4</v>
      </c>
      <c r="W1192" s="2">
        <v>5374023</v>
      </c>
      <c r="X1192" s="2">
        <v>67.99072265625</v>
      </c>
      <c r="Y1192" s="2">
        <v>9795119</v>
      </c>
      <c r="Z1192" s="2">
        <v>37.302631378173828</v>
      </c>
    </row>
    <row r="1193" spans="1:28" x14ac:dyDescent="0.25">
      <c r="A1193" s="2">
        <v>199004</v>
      </c>
      <c r="B1193" s="2">
        <v>104433604</v>
      </c>
      <c r="C1193" s="2" t="s">
        <v>1512</v>
      </c>
      <c r="D1193" s="2">
        <v>2022</v>
      </c>
      <c r="E1193" s="2" t="s">
        <v>662</v>
      </c>
      <c r="F1193" s="2">
        <v>199</v>
      </c>
      <c r="G1193" s="2">
        <v>4</v>
      </c>
      <c r="H1193" s="2">
        <v>3176685.5</v>
      </c>
      <c r="I1193" s="2">
        <v>55718.5</v>
      </c>
      <c r="J1193" s="2">
        <v>1.7852960824966431</v>
      </c>
      <c r="K1193" s="2">
        <v>444154.5</v>
      </c>
      <c r="L1193" s="2">
        <v>7015.5</v>
      </c>
      <c r="M1193" s="2">
        <v>1.6048671007156372</v>
      </c>
      <c r="N1193" s="2">
        <v>95731</v>
      </c>
      <c r="O1193" s="2">
        <v>0</v>
      </c>
      <c r="P1193" s="2">
        <v>0</v>
      </c>
      <c r="T1193" s="2">
        <v>3716571</v>
      </c>
      <c r="U1193" s="2">
        <v>62734</v>
      </c>
      <c r="V1193" s="2">
        <v>1.7169348001480103</v>
      </c>
      <c r="W1193" s="2">
        <v>5309181.9699999988</v>
      </c>
      <c r="X1193" s="2">
        <v>70.002708435058594</v>
      </c>
      <c r="Y1193" s="2">
        <v>10349798.27</v>
      </c>
      <c r="Z1193" s="2">
        <v>35.909599304199219</v>
      </c>
    </row>
    <row r="1194" spans="1:28" x14ac:dyDescent="0.25">
      <c r="A1194" s="2">
        <v>199005</v>
      </c>
      <c r="B1194" s="2">
        <v>104433604</v>
      </c>
      <c r="C1194" s="2" t="s">
        <v>1512</v>
      </c>
      <c r="D1194" s="2">
        <v>2023</v>
      </c>
      <c r="E1194" s="2" t="s">
        <v>662</v>
      </c>
      <c r="F1194" s="2">
        <v>199</v>
      </c>
      <c r="G1194" s="2">
        <v>5</v>
      </c>
      <c r="H1194" s="2">
        <v>3292352.59</v>
      </c>
      <c r="I1194" s="2">
        <v>115667.09375</v>
      </c>
      <c r="J1194" s="2">
        <v>3.641124963760376</v>
      </c>
      <c r="K1194" s="2">
        <v>475424.83</v>
      </c>
      <c r="L1194" s="2">
        <v>31270.330078125</v>
      </c>
      <c r="M1194" s="2">
        <v>7.0404171943664551</v>
      </c>
      <c r="N1194" s="2">
        <v>95731</v>
      </c>
      <c r="O1194" s="2">
        <v>0</v>
      </c>
      <c r="P1194" s="2">
        <v>0</v>
      </c>
      <c r="T1194" s="2">
        <v>3863508.25</v>
      </c>
      <c r="U1194" s="2">
        <v>146937.25</v>
      </c>
      <c r="V1194" s="2">
        <v>3.9535703659057617</v>
      </c>
      <c r="X1194" s="2">
        <v>67.424346923828125</v>
      </c>
      <c r="Z1194" s="2">
        <v>35.640411376953125</v>
      </c>
      <c r="AA1194" s="2">
        <v>10840246</v>
      </c>
      <c r="AB1194" s="2">
        <v>5730138</v>
      </c>
    </row>
    <row r="1195" spans="1:28" x14ac:dyDescent="0.25">
      <c r="A1195" s="2">
        <v>199006</v>
      </c>
      <c r="B1195" s="2">
        <v>104433604</v>
      </c>
      <c r="C1195" s="2" t="s">
        <v>1512</v>
      </c>
      <c r="D1195" s="2">
        <v>2024</v>
      </c>
      <c r="E1195" s="2" t="s">
        <v>662</v>
      </c>
      <c r="F1195" s="2">
        <v>199</v>
      </c>
      <c r="G1195" s="2">
        <v>6</v>
      </c>
      <c r="H1195" s="2">
        <v>3492096</v>
      </c>
      <c r="I1195" s="2">
        <v>199743.40625</v>
      </c>
      <c r="J1195" s="2">
        <v>6.066889762878418</v>
      </c>
      <c r="K1195" s="2">
        <v>475244</v>
      </c>
      <c r="L1195" s="2">
        <v>-180.83000183105469</v>
      </c>
      <c r="M1195" s="2">
        <v>-3.8035456091165543E-2</v>
      </c>
      <c r="N1195" s="2">
        <v>95731</v>
      </c>
      <c r="O1195" s="2">
        <v>0</v>
      </c>
      <c r="P1195" s="2">
        <v>0</v>
      </c>
      <c r="T1195" s="2">
        <v>4063071</v>
      </c>
      <c r="U1195" s="2">
        <v>199562.75</v>
      </c>
      <c r="V1195" s="2">
        <v>5.1653246879577637</v>
      </c>
      <c r="X1195" s="2">
        <v>69.197853088378906</v>
      </c>
      <c r="Z1195" s="2">
        <v>38.333786010742188</v>
      </c>
      <c r="AA1195" s="2">
        <v>10599190</v>
      </c>
      <c r="AB1195" s="2">
        <v>5871672</v>
      </c>
    </row>
    <row r="1196" spans="1:28" x14ac:dyDescent="0.25">
      <c r="A1196" s="2">
        <v>200001</v>
      </c>
      <c r="B1196" s="2">
        <v>107654103</v>
      </c>
      <c r="C1196" s="2" t="s">
        <v>1513</v>
      </c>
      <c r="D1196" s="2">
        <v>2019</v>
      </c>
      <c r="E1196" s="2" t="s">
        <v>662</v>
      </c>
      <c r="F1196" s="2">
        <v>200</v>
      </c>
      <c r="G1196" s="2">
        <v>1</v>
      </c>
      <c r="H1196" s="2">
        <v>8127208.5</v>
      </c>
      <c r="K1196" s="2">
        <v>1054080.93</v>
      </c>
      <c r="N1196" s="2">
        <v>247552</v>
      </c>
      <c r="T1196" s="2">
        <v>9428841</v>
      </c>
      <c r="W1196" s="2">
        <v>13097219.77</v>
      </c>
      <c r="X1196" s="2">
        <v>71.991165161132813</v>
      </c>
      <c r="Y1196" s="2">
        <v>20128573.289999999</v>
      </c>
      <c r="Z1196" s="2">
        <v>46.843067169189453</v>
      </c>
    </row>
    <row r="1197" spans="1:28" x14ac:dyDescent="0.25">
      <c r="A1197" s="2">
        <v>200002</v>
      </c>
      <c r="B1197" s="2">
        <v>107654103</v>
      </c>
      <c r="C1197" s="2" t="s">
        <v>1513</v>
      </c>
      <c r="D1197" s="2">
        <v>2020</v>
      </c>
      <c r="E1197" s="2" t="s">
        <v>662</v>
      </c>
      <c r="F1197" s="2">
        <v>200</v>
      </c>
      <c r="G1197" s="2">
        <v>2</v>
      </c>
      <c r="H1197" s="2">
        <v>8245025</v>
      </c>
      <c r="I1197" s="2">
        <v>117816.5</v>
      </c>
      <c r="J1197" s="2">
        <v>1.4496551752090454</v>
      </c>
      <c r="K1197" s="2">
        <v>1103321.99</v>
      </c>
      <c r="L1197" s="2">
        <v>49241.05859375</v>
      </c>
      <c r="M1197" s="2">
        <v>4.6714687347412109</v>
      </c>
      <c r="N1197" s="2">
        <v>247552</v>
      </c>
      <c r="O1197" s="2">
        <v>0</v>
      </c>
      <c r="P1197" s="2">
        <v>0</v>
      </c>
      <c r="T1197" s="2">
        <v>9595899</v>
      </c>
      <c r="U1197" s="2">
        <v>167058</v>
      </c>
      <c r="V1197" s="2">
        <v>1.771776556968689</v>
      </c>
      <c r="W1197" s="2">
        <v>13372717.570000002</v>
      </c>
      <c r="X1197" s="2">
        <v>71.757286071777344</v>
      </c>
      <c r="Y1197" s="2">
        <v>20363666.91</v>
      </c>
      <c r="Z1197" s="2">
        <v>47.122646331787109</v>
      </c>
    </row>
    <row r="1198" spans="1:28" x14ac:dyDescent="0.25">
      <c r="A1198" s="2">
        <v>200003</v>
      </c>
      <c r="B1198" s="2">
        <v>107654103</v>
      </c>
      <c r="C1198" s="2" t="s">
        <v>1513</v>
      </c>
      <c r="D1198" s="2">
        <v>2021</v>
      </c>
      <c r="E1198" s="2" t="s">
        <v>662</v>
      </c>
      <c r="F1198" s="2">
        <v>200</v>
      </c>
      <c r="G1198" s="2">
        <v>3</v>
      </c>
      <c r="H1198" s="2">
        <v>8245020</v>
      </c>
      <c r="I1198" s="2">
        <v>-5</v>
      </c>
      <c r="J1198" s="2">
        <v>-6.0642629250651225E-5</v>
      </c>
      <c r="K1198" s="2">
        <v>1103269.45</v>
      </c>
      <c r="L1198" s="2">
        <v>-52.540000915527344</v>
      </c>
      <c r="M1198" s="2">
        <v>-4.7619827091693878E-3</v>
      </c>
      <c r="N1198" s="2">
        <v>247552</v>
      </c>
      <c r="O1198" s="2">
        <v>0</v>
      </c>
      <c r="P1198" s="2">
        <v>0</v>
      </c>
      <c r="T1198" s="2">
        <v>9595841</v>
      </c>
      <c r="U1198" s="2">
        <v>-58</v>
      </c>
      <c r="V1198" s="2">
        <v>-6.0442485846579075E-4</v>
      </c>
      <c r="W1198" s="2">
        <v>12971188.329999998</v>
      </c>
      <c r="X1198" s="2">
        <v>73.978118896484375</v>
      </c>
      <c r="Y1198" s="2">
        <v>20363476.759999998</v>
      </c>
      <c r="Z1198" s="2">
        <v>47.122802734375</v>
      </c>
    </row>
    <row r="1199" spans="1:28" x14ac:dyDescent="0.25">
      <c r="A1199" s="2">
        <v>200004</v>
      </c>
      <c r="B1199" s="2">
        <v>107654103</v>
      </c>
      <c r="C1199" s="2" t="s">
        <v>1513</v>
      </c>
      <c r="D1199" s="2">
        <v>2022</v>
      </c>
      <c r="E1199" s="2" t="s">
        <v>662</v>
      </c>
      <c r="F1199" s="2">
        <v>200</v>
      </c>
      <c r="G1199" s="2">
        <v>4</v>
      </c>
      <c r="H1199" s="2">
        <v>8793174</v>
      </c>
      <c r="I1199" s="2">
        <v>548154</v>
      </c>
      <c r="J1199" s="2">
        <v>6.6483039855957031</v>
      </c>
      <c r="K1199" s="2">
        <v>1134645.31</v>
      </c>
      <c r="L1199" s="2">
        <v>31375.859375</v>
      </c>
      <c r="M1199" s="2">
        <v>2.8438982963562012</v>
      </c>
      <c r="N1199" s="2">
        <v>247552</v>
      </c>
      <c r="O1199" s="2">
        <v>0</v>
      </c>
      <c r="P1199" s="2">
        <v>0</v>
      </c>
      <c r="T1199" s="2">
        <v>10175371</v>
      </c>
      <c r="U1199" s="2">
        <v>579530</v>
      </c>
      <c r="V1199" s="2">
        <v>6.0393872261047363</v>
      </c>
      <c r="W1199" s="2">
        <v>13620465.23</v>
      </c>
      <c r="X1199" s="2">
        <v>74.706489562988281</v>
      </c>
      <c r="Y1199" s="2">
        <v>24625767.620000001</v>
      </c>
      <c r="Z1199" s="2">
        <v>41.320014953613281</v>
      </c>
    </row>
    <row r="1200" spans="1:28" x14ac:dyDescent="0.25">
      <c r="A1200" s="2">
        <v>200005</v>
      </c>
      <c r="B1200" s="2">
        <v>107654103</v>
      </c>
      <c r="C1200" s="2" t="s">
        <v>1513</v>
      </c>
      <c r="D1200" s="2">
        <v>2023</v>
      </c>
      <c r="E1200" s="2" t="s">
        <v>662</v>
      </c>
      <c r="F1200" s="2">
        <v>200</v>
      </c>
      <c r="G1200" s="2">
        <v>5</v>
      </c>
      <c r="H1200" s="2">
        <v>9542371.8800000008</v>
      </c>
      <c r="I1200" s="2">
        <v>749197.875</v>
      </c>
      <c r="J1200" s="2">
        <v>8.5202217102050781</v>
      </c>
      <c r="K1200" s="2">
        <v>1239028.7</v>
      </c>
      <c r="L1200" s="2">
        <v>104383.390625</v>
      </c>
      <c r="M1200" s="2">
        <v>9.1996498107910156</v>
      </c>
      <c r="N1200" s="2">
        <v>247552</v>
      </c>
      <c r="O1200" s="2">
        <v>0</v>
      </c>
      <c r="P1200" s="2">
        <v>0</v>
      </c>
      <c r="T1200" s="2">
        <v>11028953</v>
      </c>
      <c r="U1200" s="2">
        <v>853582</v>
      </c>
      <c r="V1200" s="2">
        <v>8.3887062072753906</v>
      </c>
      <c r="X1200" s="2">
        <v>80.6546630859375</v>
      </c>
      <c r="Z1200" s="2">
        <v>50.470256805419922</v>
      </c>
      <c r="AA1200" s="2">
        <v>21852382</v>
      </c>
      <c r="AB1200" s="2">
        <v>13674290</v>
      </c>
    </row>
    <row r="1201" spans="1:28" x14ac:dyDescent="0.25">
      <c r="A1201" s="2">
        <v>200006</v>
      </c>
      <c r="B1201" s="2">
        <v>107654103</v>
      </c>
      <c r="C1201" s="2" t="s">
        <v>1513</v>
      </c>
      <c r="D1201" s="2">
        <v>2024</v>
      </c>
      <c r="E1201" s="2" t="s">
        <v>662</v>
      </c>
      <c r="F1201" s="2">
        <v>200</v>
      </c>
      <c r="G1201" s="2">
        <v>6</v>
      </c>
      <c r="H1201" s="2">
        <v>10092347</v>
      </c>
      <c r="I1201" s="2">
        <v>549975.125</v>
      </c>
      <c r="J1201" s="2">
        <v>5.7635054588317871</v>
      </c>
      <c r="K1201" s="2">
        <v>1289500</v>
      </c>
      <c r="L1201" s="2">
        <v>50471.30078125</v>
      </c>
      <c r="M1201" s="2">
        <v>4.0734567642211914</v>
      </c>
      <c r="N1201" s="2">
        <v>247552</v>
      </c>
      <c r="O1201" s="2">
        <v>0</v>
      </c>
      <c r="P1201" s="2">
        <v>0</v>
      </c>
      <c r="T1201" s="2">
        <v>11629399</v>
      </c>
      <c r="U1201" s="2">
        <v>600446</v>
      </c>
      <c r="V1201" s="2">
        <v>5.444270133972168</v>
      </c>
      <c r="X1201" s="2">
        <v>75.789421081542969</v>
      </c>
      <c r="Z1201" s="2">
        <v>50.751323699951172</v>
      </c>
      <c r="AA1201" s="2">
        <v>22914475</v>
      </c>
      <c r="AB1201" s="2">
        <v>15344356</v>
      </c>
    </row>
    <row r="1202" spans="1:28" x14ac:dyDescent="0.25">
      <c r="A1202" s="2">
        <v>201001</v>
      </c>
      <c r="B1202" s="2">
        <v>101303503</v>
      </c>
      <c r="C1202" s="2" t="s">
        <v>1514</v>
      </c>
      <c r="D1202" s="2">
        <v>2019</v>
      </c>
      <c r="E1202" s="2" t="s">
        <v>662</v>
      </c>
      <c r="F1202" s="2">
        <v>201</v>
      </c>
      <c r="G1202" s="2">
        <v>1</v>
      </c>
      <c r="H1202" s="2">
        <v>5476672.5</v>
      </c>
      <c r="K1202" s="2">
        <v>705567.96</v>
      </c>
      <c r="N1202" s="2">
        <v>180099</v>
      </c>
      <c r="T1202" s="2">
        <v>6362339.5</v>
      </c>
      <c r="W1202" s="2">
        <v>8852052.0800000001</v>
      </c>
      <c r="X1202" s="2">
        <v>71.874176025390625</v>
      </c>
      <c r="Y1202" s="2">
        <v>14622580.369999999</v>
      </c>
      <c r="Z1202" s="2">
        <v>43.5103759765625</v>
      </c>
    </row>
    <row r="1203" spans="1:28" x14ac:dyDescent="0.25">
      <c r="A1203" s="2">
        <v>201002</v>
      </c>
      <c r="B1203" s="2">
        <v>101303503</v>
      </c>
      <c r="C1203" s="2" t="s">
        <v>1514</v>
      </c>
      <c r="D1203" s="2">
        <v>2020</v>
      </c>
      <c r="E1203" s="2" t="s">
        <v>662</v>
      </c>
      <c r="F1203" s="2">
        <v>201</v>
      </c>
      <c r="G1203" s="2">
        <v>2</v>
      </c>
      <c r="H1203" s="2">
        <v>5571311.5</v>
      </c>
      <c r="I1203" s="2">
        <v>94639</v>
      </c>
      <c r="J1203" s="2">
        <v>1.7280383110046387</v>
      </c>
      <c r="K1203" s="2">
        <v>732716.62</v>
      </c>
      <c r="L1203" s="2">
        <v>27148.66015625</v>
      </c>
      <c r="M1203" s="2">
        <v>3.8477740287780762</v>
      </c>
      <c r="N1203" s="2">
        <v>180099</v>
      </c>
      <c r="O1203" s="2">
        <v>0</v>
      </c>
      <c r="P1203" s="2">
        <v>0</v>
      </c>
      <c r="T1203" s="2">
        <v>6484127</v>
      </c>
      <c r="U1203" s="2">
        <v>121787.5</v>
      </c>
      <c r="V1203" s="2">
        <v>1.9141936302185059</v>
      </c>
      <c r="W1203" s="2">
        <v>9399282.0499999989</v>
      </c>
      <c r="X1203" s="2">
        <v>68.985343933105469</v>
      </c>
      <c r="Y1203" s="2">
        <v>15376452.659999998</v>
      </c>
      <c r="Z1203" s="2">
        <v>42.169200897216797</v>
      </c>
    </row>
    <row r="1204" spans="1:28" x14ac:dyDescent="0.25">
      <c r="A1204" s="2">
        <v>201003</v>
      </c>
      <c r="B1204" s="2">
        <v>101303503</v>
      </c>
      <c r="C1204" s="2" t="s">
        <v>1514</v>
      </c>
      <c r="D1204" s="2">
        <v>2021</v>
      </c>
      <c r="E1204" s="2" t="s">
        <v>662</v>
      </c>
      <c r="F1204" s="2">
        <v>201</v>
      </c>
      <c r="G1204" s="2">
        <v>3</v>
      </c>
      <c r="H1204" s="2">
        <v>5571308.5</v>
      </c>
      <c r="I1204" s="2">
        <v>-3</v>
      </c>
      <c r="J1204" s="2">
        <v>-5.3847285016672686E-5</v>
      </c>
      <c r="K1204" s="2">
        <v>732679.27</v>
      </c>
      <c r="L1204" s="2">
        <v>-37.349998474121094</v>
      </c>
      <c r="M1204" s="2">
        <v>-5.0974688492715359E-3</v>
      </c>
      <c r="N1204" s="2">
        <v>180099</v>
      </c>
      <c r="O1204" s="2">
        <v>0</v>
      </c>
      <c r="P1204" s="2">
        <v>0</v>
      </c>
      <c r="T1204" s="2">
        <v>6484087</v>
      </c>
      <c r="U1204" s="2">
        <v>-40</v>
      </c>
      <c r="V1204" s="2">
        <v>-6.1689107678830624E-4</v>
      </c>
      <c r="W1204" s="2">
        <v>9379895.7699999996</v>
      </c>
      <c r="X1204" s="2">
        <v>69.127494812011719</v>
      </c>
      <c r="Y1204" s="2">
        <v>15721766.17</v>
      </c>
      <c r="Z1204" s="2">
        <v>41.242740631103516</v>
      </c>
    </row>
    <row r="1205" spans="1:28" x14ac:dyDescent="0.25">
      <c r="A1205" s="2">
        <v>201004</v>
      </c>
      <c r="B1205" s="2">
        <v>101303503</v>
      </c>
      <c r="C1205" s="2" t="s">
        <v>1514</v>
      </c>
      <c r="D1205" s="2">
        <v>2022</v>
      </c>
      <c r="E1205" s="2" t="s">
        <v>662</v>
      </c>
      <c r="F1205" s="2">
        <v>201</v>
      </c>
      <c r="G1205" s="2">
        <v>4</v>
      </c>
      <c r="H1205" s="2">
        <v>5556609</v>
      </c>
      <c r="I1205" s="2">
        <v>-14699.5</v>
      </c>
      <c r="J1205" s="2">
        <v>-0.26384285092353821</v>
      </c>
      <c r="K1205" s="2">
        <v>683933.64</v>
      </c>
      <c r="L1205" s="2">
        <v>-48745.62890625</v>
      </c>
      <c r="M1205" s="2">
        <v>-6.6530652046203613</v>
      </c>
      <c r="N1205" s="2">
        <v>194792</v>
      </c>
      <c r="O1205" s="2">
        <v>14693</v>
      </c>
      <c r="P1205" s="2">
        <v>8.1582908630371094</v>
      </c>
      <c r="T1205" s="2">
        <v>6435334.5</v>
      </c>
      <c r="U1205" s="2">
        <v>-48752.5</v>
      </c>
      <c r="V1205" s="2">
        <v>-0.75187915563583374</v>
      </c>
      <c r="W1205" s="2">
        <v>9730215.2399999984</v>
      </c>
      <c r="X1205" s="2">
        <v>66.13763427734375</v>
      </c>
      <c r="Y1205" s="2">
        <v>16379187.409999998</v>
      </c>
      <c r="Z1205" s="2">
        <v>39.289707183837891</v>
      </c>
    </row>
    <row r="1206" spans="1:28" x14ac:dyDescent="0.25">
      <c r="A1206" s="2">
        <v>201005</v>
      </c>
      <c r="B1206" s="2">
        <v>101303503</v>
      </c>
      <c r="C1206" s="2" t="s">
        <v>1514</v>
      </c>
      <c r="D1206" s="2">
        <v>2023</v>
      </c>
      <c r="E1206" s="2" t="s">
        <v>662</v>
      </c>
      <c r="F1206" s="2">
        <v>201</v>
      </c>
      <c r="G1206" s="2">
        <v>5</v>
      </c>
      <c r="H1206" s="2">
        <v>5755697.9500000002</v>
      </c>
      <c r="I1206" s="2">
        <v>199088.953125</v>
      </c>
      <c r="J1206" s="2">
        <v>3.5829217433929443</v>
      </c>
      <c r="K1206" s="2">
        <v>803406.45</v>
      </c>
      <c r="L1206" s="2">
        <v>119472.8125</v>
      </c>
      <c r="M1206" s="2">
        <v>17.468479156494141</v>
      </c>
      <c r="N1206" s="2">
        <v>194792</v>
      </c>
      <c r="O1206" s="2">
        <v>0</v>
      </c>
      <c r="P1206" s="2">
        <v>0</v>
      </c>
      <c r="T1206" s="2">
        <v>6753896.5</v>
      </c>
      <c r="U1206" s="2">
        <v>318562</v>
      </c>
      <c r="V1206" s="2">
        <v>4.9502010345458984</v>
      </c>
      <c r="X1206" s="2">
        <v>69.257606506347656</v>
      </c>
      <c r="Z1206" s="2">
        <v>43.876415252685547</v>
      </c>
      <c r="AA1206" s="2">
        <v>15393000</v>
      </c>
      <c r="AB1206" s="2">
        <v>9751848</v>
      </c>
    </row>
    <row r="1207" spans="1:28" x14ac:dyDescent="0.25">
      <c r="A1207" s="2">
        <v>201006</v>
      </c>
      <c r="B1207" s="2">
        <v>101303503</v>
      </c>
      <c r="C1207" s="2" t="s">
        <v>1514</v>
      </c>
      <c r="D1207" s="2">
        <v>2024</v>
      </c>
      <c r="E1207" s="2" t="s">
        <v>662</v>
      </c>
      <c r="F1207" s="2">
        <v>201</v>
      </c>
      <c r="G1207" s="2">
        <v>6</v>
      </c>
      <c r="H1207" s="2">
        <v>6078211</v>
      </c>
      <c r="I1207" s="2">
        <v>322513.0625</v>
      </c>
      <c r="J1207" s="2">
        <v>5.603370189666748</v>
      </c>
      <c r="K1207" s="2">
        <v>846241</v>
      </c>
      <c r="L1207" s="2">
        <v>42834.55078125</v>
      </c>
      <c r="M1207" s="2">
        <v>5.3316164016723633</v>
      </c>
      <c r="N1207" s="2">
        <v>194792</v>
      </c>
      <c r="O1207" s="2">
        <v>0</v>
      </c>
      <c r="P1207" s="2">
        <v>0</v>
      </c>
      <c r="T1207" s="2">
        <v>7119244</v>
      </c>
      <c r="U1207" s="2">
        <v>365347.5</v>
      </c>
      <c r="V1207" s="2">
        <v>5.4094328880310059</v>
      </c>
      <c r="X1207" s="2">
        <v>70.103500366210938</v>
      </c>
      <c r="Z1207" s="2">
        <v>44.775119781494141</v>
      </c>
      <c r="AA1207" s="2">
        <v>15900000</v>
      </c>
      <c r="AB1207" s="2">
        <v>10155333</v>
      </c>
    </row>
    <row r="1208" spans="1:28" x14ac:dyDescent="0.25">
      <c r="A1208" s="2">
        <v>202001</v>
      </c>
      <c r="B1208" s="2">
        <v>123463803</v>
      </c>
      <c r="C1208" s="2" t="s">
        <v>1515</v>
      </c>
      <c r="D1208" s="2">
        <v>2019</v>
      </c>
      <c r="E1208" s="2" t="s">
        <v>662</v>
      </c>
      <c r="F1208" s="2">
        <v>202</v>
      </c>
      <c r="G1208" s="2">
        <v>1</v>
      </c>
      <c r="H1208" s="2">
        <v>924493</v>
      </c>
      <c r="K1208" s="2">
        <v>282311</v>
      </c>
      <c r="N1208" s="2">
        <v>23471</v>
      </c>
      <c r="T1208" s="2">
        <v>1230275</v>
      </c>
      <c r="W1208" s="2">
        <v>3491704</v>
      </c>
      <c r="X1208" s="2">
        <v>35.234230041503906</v>
      </c>
      <c r="Y1208" s="2">
        <v>16613592</v>
      </c>
      <c r="Z1208" s="2">
        <v>7.4052319526672363</v>
      </c>
    </row>
    <row r="1209" spans="1:28" x14ac:dyDescent="0.25">
      <c r="A1209" s="2">
        <v>202002</v>
      </c>
      <c r="B1209" s="2">
        <v>123463803</v>
      </c>
      <c r="C1209" s="2" t="s">
        <v>1515</v>
      </c>
      <c r="D1209" s="2">
        <v>2020</v>
      </c>
      <c r="E1209" s="2" t="s">
        <v>662</v>
      </c>
      <c r="F1209" s="2">
        <v>202</v>
      </c>
      <c r="G1209" s="2">
        <v>2</v>
      </c>
      <c r="H1209" s="2">
        <v>930832</v>
      </c>
      <c r="I1209" s="2">
        <v>6339</v>
      </c>
      <c r="J1209" s="2">
        <v>0.68567311763763428</v>
      </c>
      <c r="K1209" s="2">
        <v>291467</v>
      </c>
      <c r="L1209" s="2">
        <v>9156</v>
      </c>
      <c r="M1209" s="2">
        <v>3.2432317733764648</v>
      </c>
      <c r="N1209" s="2">
        <v>23471</v>
      </c>
      <c r="O1209" s="2">
        <v>0</v>
      </c>
      <c r="P1209" s="2">
        <v>0</v>
      </c>
      <c r="T1209" s="2">
        <v>1245770</v>
      </c>
      <c r="U1209" s="2">
        <v>15495</v>
      </c>
      <c r="V1209" s="2">
        <v>1.259474515914917</v>
      </c>
      <c r="W1209" s="2">
        <v>3479996</v>
      </c>
      <c r="X1209" s="2">
        <v>35.798030853271484</v>
      </c>
      <c r="Y1209" s="2">
        <v>16736662</v>
      </c>
      <c r="Z1209" s="2">
        <v>7.4433598518371582</v>
      </c>
    </row>
    <row r="1210" spans="1:28" x14ac:dyDescent="0.25">
      <c r="A1210" s="2">
        <v>202003</v>
      </c>
      <c r="B1210" s="2">
        <v>123463803</v>
      </c>
      <c r="C1210" s="2" t="s">
        <v>1515</v>
      </c>
      <c r="D1210" s="2">
        <v>2021</v>
      </c>
      <c r="E1210" s="2" t="s">
        <v>662</v>
      </c>
      <c r="F1210" s="2">
        <v>202</v>
      </c>
      <c r="G1210" s="2">
        <v>3</v>
      </c>
      <c r="H1210" s="2">
        <v>930831</v>
      </c>
      <c r="I1210" s="2">
        <v>-1</v>
      </c>
      <c r="J1210" s="2">
        <v>-1.0743077291408554E-4</v>
      </c>
      <c r="K1210" s="2">
        <v>291457.68</v>
      </c>
      <c r="L1210" s="2">
        <v>-9.3199996948242188</v>
      </c>
      <c r="M1210" s="2">
        <v>-3.1976175960153341E-3</v>
      </c>
      <c r="N1210" s="2">
        <v>23471</v>
      </c>
      <c r="O1210" s="2">
        <v>0</v>
      </c>
      <c r="P1210" s="2">
        <v>0</v>
      </c>
      <c r="T1210" s="2">
        <v>1245759.625</v>
      </c>
      <c r="U1210" s="2">
        <v>-10.375</v>
      </c>
      <c r="V1210" s="2">
        <v>-8.3281827392056584E-4</v>
      </c>
      <c r="W1210" s="2">
        <v>3657273.6799999997</v>
      </c>
      <c r="X1210" s="2">
        <v>34.062522888183594</v>
      </c>
      <c r="Y1210" s="2">
        <v>17542501.68</v>
      </c>
      <c r="Z1210" s="2">
        <v>7.10137939453125</v>
      </c>
    </row>
    <row r="1211" spans="1:28" x14ac:dyDescent="0.25">
      <c r="A1211" s="2">
        <v>202004</v>
      </c>
      <c r="B1211" s="2">
        <v>123463803</v>
      </c>
      <c r="C1211" s="2" t="s">
        <v>1515</v>
      </c>
      <c r="D1211" s="2">
        <v>2022</v>
      </c>
      <c r="E1211" s="2" t="s">
        <v>662</v>
      </c>
      <c r="F1211" s="2">
        <v>202</v>
      </c>
      <c r="G1211" s="2">
        <v>4</v>
      </c>
      <c r="H1211" s="2">
        <v>931481.5625</v>
      </c>
      <c r="I1211" s="2">
        <v>650.5625</v>
      </c>
      <c r="J1211" s="2">
        <v>6.9890506565570831E-2</v>
      </c>
      <c r="K1211" s="2">
        <v>314423.49</v>
      </c>
      <c r="L1211" s="2">
        <v>22965.810546875</v>
      </c>
      <c r="M1211" s="2">
        <v>7.8796381950378418</v>
      </c>
      <c r="N1211" s="2">
        <v>23471</v>
      </c>
      <c r="O1211" s="2">
        <v>0</v>
      </c>
      <c r="P1211" s="2">
        <v>0</v>
      </c>
      <c r="T1211" s="2">
        <v>1269376</v>
      </c>
      <c r="U1211" s="2">
        <v>23616.375</v>
      </c>
      <c r="V1211" s="2">
        <v>1.8957408666610718</v>
      </c>
      <c r="W1211" s="2">
        <v>3489400.88</v>
      </c>
      <c r="X1211" s="2">
        <v>36.3780517578125</v>
      </c>
      <c r="Y1211" s="2">
        <v>17855220.25</v>
      </c>
      <c r="Z1211" s="2">
        <v>7.1092710494995117</v>
      </c>
    </row>
    <row r="1212" spans="1:28" x14ac:dyDescent="0.25">
      <c r="A1212" s="2">
        <v>202005</v>
      </c>
      <c r="B1212" s="2">
        <v>123463803</v>
      </c>
      <c r="C1212" s="2" t="s">
        <v>1515</v>
      </c>
      <c r="D1212" s="2">
        <v>2023</v>
      </c>
      <c r="E1212" s="2" t="s">
        <v>662</v>
      </c>
      <c r="F1212" s="2">
        <v>202</v>
      </c>
      <c r="G1212" s="2">
        <v>5</v>
      </c>
      <c r="H1212" s="2">
        <v>1003840.7</v>
      </c>
      <c r="I1212" s="2">
        <v>72359.140625</v>
      </c>
      <c r="J1212" s="2">
        <v>7.7681770324707031</v>
      </c>
      <c r="K1212" s="2">
        <v>340220.35</v>
      </c>
      <c r="L1212" s="2">
        <v>25796.859375</v>
      </c>
      <c r="M1212" s="2">
        <v>8.2044954299926758</v>
      </c>
      <c r="N1212" s="2">
        <v>23471</v>
      </c>
      <c r="O1212" s="2">
        <v>0</v>
      </c>
      <c r="P1212" s="2">
        <v>0</v>
      </c>
      <c r="T1212" s="2">
        <v>1367532</v>
      </c>
      <c r="U1212" s="2">
        <v>98156</v>
      </c>
      <c r="V1212" s="2">
        <v>7.7326183319091797</v>
      </c>
      <c r="X1212" s="2">
        <v>38.03411865234375</v>
      </c>
      <c r="Z1212" s="2">
        <v>7.6338272094726563</v>
      </c>
      <c r="AA1212" s="2">
        <v>17914107</v>
      </c>
      <c r="AB1212" s="2">
        <v>3595540</v>
      </c>
    </row>
    <row r="1213" spans="1:28" x14ac:dyDescent="0.25">
      <c r="A1213" s="2">
        <v>202006</v>
      </c>
      <c r="B1213" s="2">
        <v>123463803</v>
      </c>
      <c r="C1213" s="2" t="s">
        <v>1515</v>
      </c>
      <c r="D1213" s="2">
        <v>2024</v>
      </c>
      <c r="E1213" s="2" t="s">
        <v>662</v>
      </c>
      <c r="F1213" s="2">
        <v>202</v>
      </c>
      <c r="G1213" s="2">
        <v>6</v>
      </c>
      <c r="H1213" s="2">
        <v>1087881</v>
      </c>
      <c r="I1213" s="2">
        <v>84040.296875</v>
      </c>
      <c r="J1213" s="2">
        <v>8.3718757629394531</v>
      </c>
      <c r="K1213" s="2">
        <v>371299</v>
      </c>
      <c r="L1213" s="2">
        <v>31078.650390625</v>
      </c>
      <c r="M1213" s="2">
        <v>9.1348590850830078</v>
      </c>
      <c r="N1213" s="2">
        <v>23471</v>
      </c>
      <c r="O1213" s="2">
        <v>0</v>
      </c>
      <c r="P1213" s="2">
        <v>0</v>
      </c>
      <c r="T1213" s="2">
        <v>1482651</v>
      </c>
      <c r="U1213" s="2">
        <v>115119</v>
      </c>
      <c r="V1213" s="2">
        <v>8.4180116653442383</v>
      </c>
      <c r="X1213" s="2">
        <v>39.600246429443359</v>
      </c>
      <c r="Z1213" s="2">
        <v>8.0091085433959961</v>
      </c>
      <c r="AA1213" s="2">
        <v>18512061</v>
      </c>
      <c r="AB1213" s="2">
        <v>3744045</v>
      </c>
    </row>
    <row r="1214" spans="1:28" x14ac:dyDescent="0.25">
      <c r="A1214" s="2">
        <v>203001</v>
      </c>
      <c r="B1214" s="2">
        <v>117414003</v>
      </c>
      <c r="C1214" s="2" t="s">
        <v>1516</v>
      </c>
      <c r="D1214" s="2">
        <v>2019</v>
      </c>
      <c r="E1214" s="2" t="s">
        <v>662</v>
      </c>
      <c r="F1214" s="2">
        <v>203</v>
      </c>
      <c r="G1214" s="2">
        <v>1</v>
      </c>
      <c r="H1214" s="2">
        <v>13112562</v>
      </c>
      <c r="K1214" s="2">
        <v>1799921.43</v>
      </c>
      <c r="N1214" s="2">
        <v>489271</v>
      </c>
      <c r="Q1214" s="2">
        <v>110442.98</v>
      </c>
      <c r="T1214" s="2">
        <v>15512197</v>
      </c>
      <c r="W1214" s="2">
        <v>23527714.360000003</v>
      </c>
      <c r="X1214" s="2">
        <v>65.931594848632813</v>
      </c>
      <c r="Y1214" s="2">
        <v>42619137.009999998</v>
      </c>
      <c r="Z1214" s="2">
        <v>36.397258758544922</v>
      </c>
    </row>
    <row r="1215" spans="1:28" x14ac:dyDescent="0.25">
      <c r="A1215" s="2">
        <v>203002</v>
      </c>
      <c r="B1215" s="2">
        <v>117414003</v>
      </c>
      <c r="C1215" s="2" t="s">
        <v>1516</v>
      </c>
      <c r="D1215" s="2">
        <v>2020</v>
      </c>
      <c r="E1215" s="2" t="s">
        <v>662</v>
      </c>
      <c r="F1215" s="2">
        <v>203</v>
      </c>
      <c r="G1215" s="2">
        <v>2</v>
      </c>
      <c r="H1215" s="2">
        <v>13269486</v>
      </c>
      <c r="I1215" s="2">
        <v>156924</v>
      </c>
      <c r="J1215" s="2">
        <v>1.1967455148696899</v>
      </c>
      <c r="K1215" s="2">
        <v>1852371.42</v>
      </c>
      <c r="L1215" s="2">
        <v>52449.98828125</v>
      </c>
      <c r="M1215" s="2">
        <v>2.914015531539917</v>
      </c>
      <c r="N1215" s="2">
        <v>489271</v>
      </c>
      <c r="O1215" s="2">
        <v>0</v>
      </c>
      <c r="P1215" s="2">
        <v>0</v>
      </c>
      <c r="Q1215" s="2">
        <v>123920.06</v>
      </c>
      <c r="R1215" s="2">
        <v>13477.080078125</v>
      </c>
      <c r="S1215" s="2">
        <v>12.202749252319336</v>
      </c>
      <c r="T1215" s="2">
        <v>15735048</v>
      </c>
      <c r="U1215" s="2">
        <v>222851</v>
      </c>
      <c r="V1215" s="2">
        <v>1.4366178512573242</v>
      </c>
      <c r="W1215" s="2">
        <v>23372144.690000001</v>
      </c>
      <c r="X1215" s="2">
        <v>67.323936462402344</v>
      </c>
      <c r="Y1215" s="2">
        <v>42776503.910000004</v>
      </c>
      <c r="Z1215" s="2">
        <v>36.784324645996094</v>
      </c>
    </row>
    <row r="1216" spans="1:28" x14ac:dyDescent="0.25">
      <c r="A1216" s="2">
        <v>203003</v>
      </c>
      <c r="B1216" s="2">
        <v>117414003</v>
      </c>
      <c r="C1216" s="2" t="s">
        <v>1516</v>
      </c>
      <c r="D1216" s="2">
        <v>2021</v>
      </c>
      <c r="E1216" s="2" t="s">
        <v>662</v>
      </c>
      <c r="F1216" s="2">
        <v>203</v>
      </c>
      <c r="G1216" s="2">
        <v>3</v>
      </c>
      <c r="H1216" s="2">
        <v>13269479</v>
      </c>
      <c r="I1216" s="2">
        <v>-7</v>
      </c>
      <c r="J1216" s="2">
        <v>-5.2752609917661175E-5</v>
      </c>
      <c r="K1216" s="2">
        <v>1852322.85</v>
      </c>
      <c r="L1216" s="2">
        <v>-48.569999694824219</v>
      </c>
      <c r="M1216" s="2">
        <v>-2.6220444124191999E-3</v>
      </c>
      <c r="N1216" s="2">
        <v>489271</v>
      </c>
      <c r="O1216" s="2">
        <v>0</v>
      </c>
      <c r="P1216" s="2">
        <v>0</v>
      </c>
      <c r="Q1216" s="2">
        <v>125190</v>
      </c>
      <c r="R1216" s="2">
        <v>1269.93994140625</v>
      </c>
      <c r="S1216" s="2">
        <v>1.0248057842254639</v>
      </c>
      <c r="T1216" s="2">
        <v>15736263</v>
      </c>
      <c r="U1216" s="2">
        <v>1215</v>
      </c>
      <c r="V1216" s="2">
        <v>7.7216159552335739E-3</v>
      </c>
      <c r="W1216" s="2">
        <v>23416660.970000003</v>
      </c>
      <c r="X1216" s="2">
        <v>67.201141357421875</v>
      </c>
      <c r="Y1216" s="2">
        <v>45137316.240000002</v>
      </c>
      <c r="Z1216" s="2">
        <v>34.863090515136719</v>
      </c>
    </row>
    <row r="1217" spans="1:28" x14ac:dyDescent="0.25">
      <c r="A1217" s="2">
        <v>203004</v>
      </c>
      <c r="B1217" s="2">
        <v>117414003</v>
      </c>
      <c r="C1217" s="2" t="s">
        <v>1516</v>
      </c>
      <c r="D1217" s="2">
        <v>2022</v>
      </c>
      <c r="E1217" s="2" t="s">
        <v>662</v>
      </c>
      <c r="F1217" s="2">
        <v>203</v>
      </c>
      <c r="G1217" s="2">
        <v>4</v>
      </c>
      <c r="H1217" s="2">
        <v>13640812</v>
      </c>
      <c r="I1217" s="2">
        <v>371333</v>
      </c>
      <c r="J1217" s="2">
        <v>2.7983992099761963</v>
      </c>
      <c r="K1217" s="2">
        <v>1912731.13</v>
      </c>
      <c r="L1217" s="2">
        <v>60408.28125</v>
      </c>
      <c r="M1217" s="2">
        <v>3.2612175941467285</v>
      </c>
      <c r="N1217" s="2">
        <v>489271</v>
      </c>
      <c r="O1217" s="2">
        <v>0</v>
      </c>
      <c r="P1217" s="2">
        <v>0</v>
      </c>
      <c r="Q1217" s="2">
        <v>134799.21</v>
      </c>
      <c r="R1217" s="2">
        <v>9609.2099609375</v>
      </c>
      <c r="S1217" s="2">
        <v>7.6757011413574219</v>
      </c>
      <c r="T1217" s="2">
        <v>16177613</v>
      </c>
      <c r="U1217" s="2">
        <v>441350</v>
      </c>
      <c r="V1217" s="2">
        <v>2.8046684265136719</v>
      </c>
      <c r="W1217" s="2">
        <v>23971423.23</v>
      </c>
      <c r="X1217" s="2">
        <v>67.487075805664063</v>
      </c>
      <c r="Y1217" s="2">
        <v>46475002.480000004</v>
      </c>
      <c r="Z1217" s="2">
        <v>34.809276580810547</v>
      </c>
    </row>
    <row r="1218" spans="1:28" x14ac:dyDescent="0.25">
      <c r="A1218" s="2">
        <v>203005</v>
      </c>
      <c r="B1218" s="2">
        <v>117414003</v>
      </c>
      <c r="C1218" s="2" t="s">
        <v>1516</v>
      </c>
      <c r="D1218" s="2">
        <v>2023</v>
      </c>
      <c r="E1218" s="2" t="s">
        <v>662</v>
      </c>
      <c r="F1218" s="2">
        <v>203</v>
      </c>
      <c r="G1218" s="2">
        <v>5</v>
      </c>
      <c r="H1218" s="2">
        <v>14246220.98</v>
      </c>
      <c r="I1218" s="2">
        <v>605409</v>
      </c>
      <c r="J1218" s="2">
        <v>4.4382181167602539</v>
      </c>
      <c r="K1218" s="2">
        <v>2038194.28</v>
      </c>
      <c r="L1218" s="2">
        <v>125463.1484375</v>
      </c>
      <c r="M1218" s="2">
        <v>6.5593719482421875</v>
      </c>
      <c r="N1218" s="2">
        <v>489271</v>
      </c>
      <c r="O1218" s="2">
        <v>0</v>
      </c>
      <c r="P1218" s="2">
        <v>0</v>
      </c>
      <c r="Q1218" s="2">
        <v>142747</v>
      </c>
      <c r="R1218" s="2">
        <v>7947.7900390625</v>
      </c>
      <c r="S1218" s="2">
        <v>5.8960213661193848</v>
      </c>
      <c r="T1218" s="2">
        <v>16916432</v>
      </c>
      <c r="U1218" s="2">
        <v>738819</v>
      </c>
      <c r="V1218" s="2">
        <v>4.5669221878051758</v>
      </c>
      <c r="X1218" s="2">
        <v>70.696266174316406</v>
      </c>
      <c r="Z1218" s="2">
        <v>38.691638946533203</v>
      </c>
      <c r="AA1218" s="2">
        <v>43721158</v>
      </c>
      <c r="AB1218" s="2">
        <v>23928324</v>
      </c>
    </row>
    <row r="1219" spans="1:28" x14ac:dyDescent="0.25">
      <c r="A1219" s="2">
        <v>203006</v>
      </c>
      <c r="B1219" s="2">
        <v>117414003</v>
      </c>
      <c r="C1219" s="2" t="s">
        <v>1516</v>
      </c>
      <c r="D1219" s="2">
        <v>2024</v>
      </c>
      <c r="E1219" s="2" t="s">
        <v>662</v>
      </c>
      <c r="F1219" s="2">
        <v>203</v>
      </c>
      <c r="G1219" s="2">
        <v>6</v>
      </c>
      <c r="H1219" s="2">
        <v>14770395</v>
      </c>
      <c r="I1219" s="2">
        <v>524174.03125</v>
      </c>
      <c r="J1219" s="2">
        <v>3.6793899536132813</v>
      </c>
      <c r="K1219" s="2">
        <v>2090568</v>
      </c>
      <c r="L1219" s="2">
        <v>52373.71875</v>
      </c>
      <c r="M1219" s="2">
        <v>2.5696136951446533</v>
      </c>
      <c r="N1219" s="2">
        <v>489271</v>
      </c>
      <c r="O1219" s="2">
        <v>0</v>
      </c>
      <c r="P1219" s="2">
        <v>0</v>
      </c>
      <c r="Q1219" s="2">
        <v>158643</v>
      </c>
      <c r="R1219" s="2">
        <v>15896</v>
      </c>
      <c r="S1219" s="2">
        <v>11.135786056518555</v>
      </c>
      <c r="T1219" s="2">
        <v>17508880</v>
      </c>
      <c r="U1219" s="2">
        <v>592448</v>
      </c>
      <c r="V1219" s="2">
        <v>3.5022041797637939</v>
      </c>
      <c r="X1219" s="2">
        <v>69.116958618164063</v>
      </c>
      <c r="Z1219" s="2">
        <v>38.231857299804688</v>
      </c>
      <c r="AA1219" s="2">
        <v>45796570</v>
      </c>
      <c r="AB1219" s="2">
        <v>25332248</v>
      </c>
    </row>
    <row r="1220" spans="1:28" x14ac:dyDescent="0.25">
      <c r="A1220" s="2">
        <v>204001</v>
      </c>
      <c r="B1220" s="2">
        <v>121135003</v>
      </c>
      <c r="C1220" s="2" t="s">
        <v>1517</v>
      </c>
      <c r="D1220" s="2">
        <v>2019</v>
      </c>
      <c r="E1220" s="2" t="s">
        <v>662</v>
      </c>
      <c r="F1220" s="2">
        <v>204</v>
      </c>
      <c r="G1220" s="2">
        <v>1</v>
      </c>
      <c r="H1220" s="2">
        <v>3636590.25</v>
      </c>
      <c r="K1220" s="2">
        <v>900037.51</v>
      </c>
      <c r="N1220" s="2">
        <v>219928</v>
      </c>
      <c r="T1220" s="2">
        <v>4756556</v>
      </c>
      <c r="W1220" s="2">
        <v>11728939</v>
      </c>
      <c r="X1220" s="2">
        <v>40.55401611328125</v>
      </c>
      <c r="Y1220" s="2">
        <v>45429172.789999999</v>
      </c>
      <c r="Z1220" s="2">
        <v>10.470267295837402</v>
      </c>
    </row>
    <row r="1221" spans="1:28" x14ac:dyDescent="0.25">
      <c r="A1221" s="2">
        <v>204002</v>
      </c>
      <c r="B1221" s="2">
        <v>121135003</v>
      </c>
      <c r="C1221" s="2" t="s">
        <v>1517</v>
      </c>
      <c r="D1221" s="2">
        <v>2020</v>
      </c>
      <c r="E1221" s="2" t="s">
        <v>662</v>
      </c>
      <c r="F1221" s="2">
        <v>204</v>
      </c>
      <c r="G1221" s="2">
        <v>2</v>
      </c>
      <c r="H1221" s="2">
        <v>3851972</v>
      </c>
      <c r="I1221" s="2">
        <v>215381.75</v>
      </c>
      <c r="J1221" s="2">
        <v>5.9226288795471191</v>
      </c>
      <c r="K1221" s="2">
        <v>1080761</v>
      </c>
      <c r="L1221" s="2">
        <v>180723.484375</v>
      </c>
      <c r="M1221" s="2">
        <v>20.079551696777344</v>
      </c>
      <c r="N1221" s="2">
        <v>219928</v>
      </c>
      <c r="O1221" s="2">
        <v>0</v>
      </c>
      <c r="P1221" s="2">
        <v>0</v>
      </c>
      <c r="T1221" s="2">
        <v>5152661</v>
      </c>
      <c r="U1221" s="2">
        <v>396105</v>
      </c>
      <c r="V1221" s="2">
        <v>8.3275585174560547</v>
      </c>
      <c r="W1221" s="2">
        <v>11343350.779999999</v>
      </c>
      <c r="X1221" s="2">
        <v>45.424507141113281</v>
      </c>
      <c r="Y1221" s="2">
        <v>55103283.310000002</v>
      </c>
      <c r="Z1221" s="2">
        <v>9.3509149551391602</v>
      </c>
    </row>
    <row r="1222" spans="1:28" x14ac:dyDescent="0.25">
      <c r="A1222" s="2">
        <v>204003</v>
      </c>
      <c r="B1222" s="2">
        <v>121135003</v>
      </c>
      <c r="C1222" s="2" t="s">
        <v>1517</v>
      </c>
      <c r="D1222" s="2">
        <v>2021</v>
      </c>
      <c r="E1222" s="2" t="s">
        <v>662</v>
      </c>
      <c r="F1222" s="2">
        <v>204</v>
      </c>
      <c r="G1222" s="2">
        <v>3</v>
      </c>
      <c r="H1222" s="2">
        <v>3851958.75</v>
      </c>
      <c r="I1222" s="2">
        <v>-13.25</v>
      </c>
      <c r="J1222" s="2">
        <v>-3.4397965646348894E-4</v>
      </c>
      <c r="K1222" s="2">
        <v>1040519.92</v>
      </c>
      <c r="L1222" s="2">
        <v>-40241.078125</v>
      </c>
      <c r="M1222" s="2">
        <v>-3.7234022617340088</v>
      </c>
      <c r="N1222" s="2">
        <v>219928</v>
      </c>
      <c r="O1222" s="2">
        <v>0</v>
      </c>
      <c r="P1222" s="2">
        <v>0</v>
      </c>
      <c r="T1222" s="2">
        <v>5112406.5</v>
      </c>
      <c r="U1222" s="2">
        <v>-40254.5</v>
      </c>
      <c r="V1222" s="2">
        <v>-0.78123712539672852</v>
      </c>
      <c r="W1222" s="2">
        <v>11357108.16</v>
      </c>
      <c r="X1222" s="2">
        <v>45.015037536621094</v>
      </c>
      <c r="Y1222" s="2">
        <v>47004297.469999999</v>
      </c>
      <c r="Z1222" s="2">
        <v>10.876465797424316</v>
      </c>
    </row>
    <row r="1223" spans="1:28" x14ac:dyDescent="0.25">
      <c r="A1223" s="2">
        <v>204004</v>
      </c>
      <c r="B1223" s="2">
        <v>121135003</v>
      </c>
      <c r="C1223" s="2" t="s">
        <v>1517</v>
      </c>
      <c r="D1223" s="2">
        <v>2022</v>
      </c>
      <c r="E1223" s="2" t="s">
        <v>662</v>
      </c>
      <c r="F1223" s="2">
        <v>204</v>
      </c>
      <c r="G1223" s="2">
        <v>4</v>
      </c>
      <c r="H1223" s="2">
        <v>3888722</v>
      </c>
      <c r="I1223" s="2">
        <v>36763.25</v>
      </c>
      <c r="J1223" s="2">
        <v>0.95440405607223511</v>
      </c>
      <c r="K1223" s="2">
        <v>909136.71</v>
      </c>
      <c r="L1223" s="2">
        <v>-131383.203125</v>
      </c>
      <c r="M1223" s="2">
        <v>-12.626688957214355</v>
      </c>
      <c r="N1223" s="2">
        <v>219928</v>
      </c>
      <c r="O1223" s="2">
        <v>0</v>
      </c>
      <c r="P1223" s="2">
        <v>0</v>
      </c>
      <c r="T1223" s="2">
        <v>5017786.5</v>
      </c>
      <c r="U1223" s="2">
        <v>-94620</v>
      </c>
      <c r="V1223" s="2">
        <v>-1.8507918119430542</v>
      </c>
      <c r="W1223" s="2">
        <v>10620427.43</v>
      </c>
      <c r="X1223" s="2">
        <v>47.246559143066406</v>
      </c>
      <c r="Y1223" s="2">
        <v>57463315.939999998</v>
      </c>
      <c r="Z1223" s="2">
        <v>8.7321557998657227</v>
      </c>
    </row>
    <row r="1224" spans="1:28" x14ac:dyDescent="0.25">
      <c r="A1224" s="2">
        <v>204005</v>
      </c>
      <c r="B1224" s="2">
        <v>121135003</v>
      </c>
      <c r="C1224" s="2" t="s">
        <v>1517</v>
      </c>
      <c r="D1224" s="2">
        <v>2023</v>
      </c>
      <c r="E1224" s="2" t="s">
        <v>662</v>
      </c>
      <c r="F1224" s="2">
        <v>204</v>
      </c>
      <c r="G1224" s="2">
        <v>5</v>
      </c>
      <c r="H1224" s="2">
        <v>4629743.5999999996</v>
      </c>
      <c r="I1224" s="2">
        <v>741021.625</v>
      </c>
      <c r="J1224" s="2">
        <v>19.055658340454102</v>
      </c>
      <c r="K1224" s="2">
        <v>1094433.4099999999</v>
      </c>
      <c r="L1224" s="2">
        <v>185296.703125</v>
      </c>
      <c r="M1224" s="2">
        <v>20.381610870361328</v>
      </c>
      <c r="N1224" s="2">
        <v>219928</v>
      </c>
      <c r="O1224" s="2">
        <v>0</v>
      </c>
      <c r="P1224" s="2">
        <v>0</v>
      </c>
      <c r="T1224" s="2">
        <v>5944105</v>
      </c>
      <c r="U1224" s="2">
        <v>926318.5</v>
      </c>
      <c r="V1224" s="2">
        <v>18.460699081420898</v>
      </c>
      <c r="X1224" s="2">
        <v>52.859573364257813</v>
      </c>
      <c r="Z1224" s="2">
        <v>13.121174812316895</v>
      </c>
      <c r="AA1224" s="2">
        <v>45301622</v>
      </c>
      <c r="AB1224" s="2">
        <v>11245087</v>
      </c>
    </row>
    <row r="1225" spans="1:28" x14ac:dyDescent="0.25">
      <c r="A1225" s="2">
        <v>204006</v>
      </c>
      <c r="B1225" s="2">
        <v>121135003</v>
      </c>
      <c r="C1225" s="2" t="s">
        <v>1517</v>
      </c>
      <c r="D1225" s="2">
        <v>2024</v>
      </c>
      <c r="E1225" s="2" t="s">
        <v>662</v>
      </c>
      <c r="F1225" s="2">
        <v>204</v>
      </c>
      <c r="G1225" s="2">
        <v>6</v>
      </c>
      <c r="H1225" s="2">
        <v>5644434</v>
      </c>
      <c r="I1225" s="2">
        <v>1014690.375</v>
      </c>
      <c r="J1225" s="2">
        <v>21.916772842407227</v>
      </c>
      <c r="K1225" s="2">
        <v>1117698</v>
      </c>
      <c r="L1225" s="2">
        <v>23264.58984375</v>
      </c>
      <c r="M1225" s="2">
        <v>2.1257200241088867</v>
      </c>
      <c r="N1225" s="2">
        <v>219928</v>
      </c>
      <c r="O1225" s="2">
        <v>0</v>
      </c>
      <c r="P1225" s="2">
        <v>0</v>
      </c>
      <c r="T1225" s="2">
        <v>6982060</v>
      </c>
      <c r="U1225" s="2">
        <v>1037955</v>
      </c>
      <c r="V1225" s="2">
        <v>17.461921691894531</v>
      </c>
      <c r="X1225" s="2">
        <v>62.091190338134766</v>
      </c>
      <c r="Z1225" s="2">
        <v>15.095827102661133</v>
      </c>
      <c r="AA1225" s="2">
        <v>46251589</v>
      </c>
      <c r="AB1225" s="2">
        <v>11244848</v>
      </c>
    </row>
    <row r="1226" spans="1:28" x14ac:dyDescent="0.25">
      <c r="A1226" s="2">
        <v>205001</v>
      </c>
      <c r="B1226" s="2">
        <v>109243503</v>
      </c>
      <c r="C1226" s="2" t="s">
        <v>1518</v>
      </c>
      <c r="D1226" s="2">
        <v>2019</v>
      </c>
      <c r="E1226" s="2" t="s">
        <v>662</v>
      </c>
      <c r="F1226" s="2">
        <v>205</v>
      </c>
      <c r="G1226" s="2">
        <v>1</v>
      </c>
      <c r="H1226" s="2">
        <v>5129930</v>
      </c>
      <c r="K1226" s="2">
        <v>492588.97</v>
      </c>
      <c r="N1226" s="2">
        <v>133613</v>
      </c>
      <c r="Q1226" s="2">
        <v>43908.27</v>
      </c>
      <c r="T1226" s="2">
        <v>5800040.5</v>
      </c>
      <c r="W1226" s="2">
        <v>7612271.3599999994</v>
      </c>
      <c r="X1226" s="2">
        <v>76.19329833984375</v>
      </c>
      <c r="Y1226" s="2">
        <v>10652581.359999999</v>
      </c>
      <c r="Z1226" s="2">
        <v>54.447277069091797</v>
      </c>
    </row>
    <row r="1227" spans="1:28" x14ac:dyDescent="0.25">
      <c r="A1227" s="2">
        <v>205002</v>
      </c>
      <c r="B1227" s="2">
        <v>109243503</v>
      </c>
      <c r="C1227" s="2" t="s">
        <v>1518</v>
      </c>
      <c r="D1227" s="2">
        <v>2020</v>
      </c>
      <c r="E1227" s="2" t="s">
        <v>662</v>
      </c>
      <c r="F1227" s="2">
        <v>205</v>
      </c>
      <c r="G1227" s="2">
        <v>2</v>
      </c>
      <c r="H1227" s="2">
        <v>5169827.5</v>
      </c>
      <c r="I1227" s="2">
        <v>39897.5</v>
      </c>
      <c r="J1227" s="2">
        <v>0.77773964405059814</v>
      </c>
      <c r="K1227" s="2">
        <v>516143.06</v>
      </c>
      <c r="L1227" s="2">
        <v>23554.08984375</v>
      </c>
      <c r="M1227" s="2">
        <v>4.7816925048828125</v>
      </c>
      <c r="N1227" s="2">
        <v>133613</v>
      </c>
      <c r="O1227" s="2">
        <v>0</v>
      </c>
      <c r="P1227" s="2">
        <v>0</v>
      </c>
      <c r="Q1227" s="2">
        <v>40582.86</v>
      </c>
      <c r="R1227" s="2">
        <v>-3325.409912109375</v>
      </c>
      <c r="S1227" s="2">
        <v>-7.5735392570495605</v>
      </c>
      <c r="T1227" s="2">
        <v>5860166.5</v>
      </c>
      <c r="U1227" s="2">
        <v>60126</v>
      </c>
      <c r="V1227" s="2">
        <v>1.0366479158401489</v>
      </c>
      <c r="W1227" s="2">
        <v>7811241.3200000012</v>
      </c>
      <c r="X1227" s="2">
        <v>75.022216796875</v>
      </c>
      <c r="Y1227" s="2">
        <v>10764216.92</v>
      </c>
      <c r="Z1227" s="2">
        <v>54.441177368164063</v>
      </c>
    </row>
    <row r="1228" spans="1:28" x14ac:dyDescent="0.25">
      <c r="A1228" s="2">
        <v>205003</v>
      </c>
      <c r="B1228" s="2">
        <v>109243503</v>
      </c>
      <c r="C1228" s="2" t="s">
        <v>1518</v>
      </c>
      <c r="D1228" s="2">
        <v>2021</v>
      </c>
      <c r="E1228" s="2" t="s">
        <v>662</v>
      </c>
      <c r="F1228" s="2">
        <v>205</v>
      </c>
      <c r="G1228" s="2">
        <v>3</v>
      </c>
      <c r="H1228" s="2">
        <v>5169825</v>
      </c>
      <c r="I1228" s="2">
        <v>-2.5</v>
      </c>
      <c r="J1228" s="2">
        <v>-4.835751315113157E-5</v>
      </c>
      <c r="K1228" s="2">
        <v>516121.99</v>
      </c>
      <c r="L1228" s="2">
        <v>-21.069999694824219</v>
      </c>
      <c r="M1228" s="2">
        <v>-4.0822015143930912E-3</v>
      </c>
      <c r="N1228" s="2">
        <v>133613</v>
      </c>
      <c r="O1228" s="2">
        <v>0</v>
      </c>
      <c r="P1228" s="2">
        <v>0</v>
      </c>
      <c r="Q1228" s="2">
        <v>35555.050000000003</v>
      </c>
      <c r="R1228" s="2">
        <v>-5027.81005859375</v>
      </c>
      <c r="S1228" s="2">
        <v>-12.388998985290527</v>
      </c>
      <c r="T1228" s="2">
        <v>5855115</v>
      </c>
      <c r="U1228" s="2">
        <v>-5051.5</v>
      </c>
      <c r="V1228" s="2">
        <v>-8.6200624704360962E-2</v>
      </c>
      <c r="W1228" s="2">
        <v>7828693.29</v>
      </c>
      <c r="X1228" s="2">
        <v>74.790451049804688</v>
      </c>
      <c r="Y1228" s="2">
        <v>11252391.829999998</v>
      </c>
      <c r="Z1228" s="2">
        <v>52.034404754638672</v>
      </c>
    </row>
    <row r="1229" spans="1:28" x14ac:dyDescent="0.25">
      <c r="A1229" s="2">
        <v>205004</v>
      </c>
      <c r="B1229" s="2">
        <v>109243503</v>
      </c>
      <c r="C1229" s="2" t="s">
        <v>1518</v>
      </c>
      <c r="D1229" s="2">
        <v>2022</v>
      </c>
      <c r="E1229" s="2" t="s">
        <v>662</v>
      </c>
      <c r="F1229" s="2">
        <v>205</v>
      </c>
      <c r="G1229" s="2">
        <v>4</v>
      </c>
      <c r="H1229" s="2">
        <v>5210957</v>
      </c>
      <c r="I1229" s="2">
        <v>41132</v>
      </c>
      <c r="J1229" s="2">
        <v>0.79561686515808105</v>
      </c>
      <c r="K1229" s="2">
        <v>528402.15</v>
      </c>
      <c r="L1229" s="2">
        <v>12280.16015625</v>
      </c>
      <c r="M1229" s="2">
        <v>2.3793134689331055</v>
      </c>
      <c r="N1229" s="2">
        <v>133613</v>
      </c>
      <c r="O1229" s="2">
        <v>0</v>
      </c>
      <c r="P1229" s="2">
        <v>0</v>
      </c>
      <c r="Q1229" s="2">
        <v>34114</v>
      </c>
      <c r="R1229" s="2">
        <v>-1441.050048828125</v>
      </c>
      <c r="S1229" s="2">
        <v>-4.0530109405517578</v>
      </c>
      <c r="T1229" s="2">
        <v>5907086</v>
      </c>
      <c r="U1229" s="2">
        <v>51971</v>
      </c>
      <c r="V1229" s="2">
        <v>0.88761705160140991</v>
      </c>
      <c r="W1229" s="2">
        <v>7911773.0199999986</v>
      </c>
      <c r="X1229" s="2">
        <v>74.661972045898438</v>
      </c>
      <c r="Y1229" s="2">
        <v>11476436.33</v>
      </c>
      <c r="Z1229" s="2">
        <v>51.471431732177734</v>
      </c>
    </row>
    <row r="1230" spans="1:28" x14ac:dyDescent="0.25">
      <c r="A1230" s="2">
        <v>205005</v>
      </c>
      <c r="B1230" s="2">
        <v>109243503</v>
      </c>
      <c r="C1230" s="2" t="s">
        <v>1518</v>
      </c>
      <c r="D1230" s="2">
        <v>2023</v>
      </c>
      <c r="E1230" s="2" t="s">
        <v>662</v>
      </c>
      <c r="F1230" s="2">
        <v>205</v>
      </c>
      <c r="G1230" s="2">
        <v>5</v>
      </c>
      <c r="H1230" s="2">
        <v>5516971.7599999998</v>
      </c>
      <c r="I1230" s="2">
        <v>306014.75</v>
      </c>
      <c r="J1230" s="2">
        <v>5.8725252151489258</v>
      </c>
      <c r="K1230" s="2">
        <v>576331.27</v>
      </c>
      <c r="L1230" s="2">
        <v>47929.12109375</v>
      </c>
      <c r="M1230" s="2">
        <v>9.0705766677856445</v>
      </c>
      <c r="N1230" s="2">
        <v>133613</v>
      </c>
      <c r="O1230" s="2">
        <v>0</v>
      </c>
      <c r="P1230" s="2">
        <v>0</v>
      </c>
      <c r="Q1230" s="2">
        <v>37330</v>
      </c>
      <c r="R1230" s="2">
        <v>3216</v>
      </c>
      <c r="S1230" s="2">
        <v>9.4272146224975586</v>
      </c>
      <c r="T1230" s="2">
        <v>6264246.5</v>
      </c>
      <c r="U1230" s="2">
        <v>357160.5</v>
      </c>
      <c r="V1230" s="2">
        <v>6.0463061332702637</v>
      </c>
      <c r="X1230" s="2">
        <v>79.336257934570313</v>
      </c>
      <c r="Z1230" s="2">
        <v>51.647605895996094</v>
      </c>
      <c r="AA1230" s="2">
        <v>12128823</v>
      </c>
      <c r="AB1230" s="2">
        <v>7895818</v>
      </c>
    </row>
    <row r="1231" spans="1:28" x14ac:dyDescent="0.25">
      <c r="A1231" s="2">
        <v>205006</v>
      </c>
      <c r="B1231" s="2">
        <v>109243503</v>
      </c>
      <c r="C1231" s="2" t="s">
        <v>1518</v>
      </c>
      <c r="D1231" s="2">
        <v>2024</v>
      </c>
      <c r="E1231" s="2" t="s">
        <v>662</v>
      </c>
      <c r="F1231" s="2">
        <v>205</v>
      </c>
      <c r="G1231" s="2">
        <v>6</v>
      </c>
      <c r="H1231" s="2">
        <v>5791462</v>
      </c>
      <c r="I1231" s="2">
        <v>274490.25</v>
      </c>
      <c r="J1231" s="2">
        <v>4.9753785133361816</v>
      </c>
      <c r="K1231" s="2">
        <v>588523</v>
      </c>
      <c r="L1231" s="2">
        <v>12191.73046875</v>
      </c>
      <c r="M1231" s="2">
        <v>2.1154031753540039</v>
      </c>
      <c r="N1231" s="2">
        <v>133613</v>
      </c>
      <c r="O1231" s="2">
        <v>0</v>
      </c>
      <c r="P1231" s="2">
        <v>0</v>
      </c>
      <c r="T1231" s="2">
        <v>6513598</v>
      </c>
      <c r="U1231" s="2">
        <v>249351.5</v>
      </c>
      <c r="V1231" s="2">
        <v>3.9805505275726318</v>
      </c>
      <c r="X1231" s="2">
        <v>77.427398681640625</v>
      </c>
      <c r="Z1231" s="2">
        <v>57.135059356689453</v>
      </c>
      <c r="AA1231" s="2">
        <v>11400352</v>
      </c>
      <c r="AB1231" s="2">
        <v>8412523</v>
      </c>
    </row>
    <row r="1232" spans="1:28" x14ac:dyDescent="0.25">
      <c r="A1232" s="2">
        <v>206001</v>
      </c>
      <c r="B1232" s="2">
        <v>111343603</v>
      </c>
      <c r="C1232" s="2" t="s">
        <v>1519</v>
      </c>
      <c r="D1232" s="2">
        <v>2019</v>
      </c>
      <c r="E1232" s="2" t="s">
        <v>662</v>
      </c>
      <c r="F1232" s="2">
        <v>206</v>
      </c>
      <c r="G1232" s="2">
        <v>1</v>
      </c>
      <c r="H1232" s="2">
        <v>10356980</v>
      </c>
      <c r="K1232" s="2">
        <v>1735472.49</v>
      </c>
      <c r="N1232" s="2">
        <v>451696</v>
      </c>
      <c r="Q1232" s="2">
        <v>138208.51</v>
      </c>
      <c r="T1232" s="2">
        <v>12682357</v>
      </c>
      <c r="W1232" s="2">
        <v>19330105.699999999</v>
      </c>
      <c r="X1232" s="2">
        <v>65.609352111816406</v>
      </c>
      <c r="Y1232" s="2">
        <v>38922937.180000007</v>
      </c>
      <c r="Z1232" s="2">
        <v>32.583248138427734</v>
      </c>
    </row>
    <row r="1233" spans="1:28" x14ac:dyDescent="0.25">
      <c r="A1233" s="2">
        <v>206002</v>
      </c>
      <c r="B1233" s="2">
        <v>111343603</v>
      </c>
      <c r="C1233" s="2" t="s">
        <v>1519</v>
      </c>
      <c r="D1233" s="2">
        <v>2020</v>
      </c>
      <c r="E1233" s="2" t="s">
        <v>662</v>
      </c>
      <c r="F1233" s="2">
        <v>206</v>
      </c>
      <c r="G1233" s="2">
        <v>2</v>
      </c>
      <c r="H1233" s="2">
        <v>10527288</v>
      </c>
      <c r="I1233" s="2">
        <v>170308</v>
      </c>
      <c r="J1233" s="2">
        <v>1.6443789005279541</v>
      </c>
      <c r="K1233" s="2">
        <v>1774069.66</v>
      </c>
      <c r="L1233" s="2">
        <v>38597.171875</v>
      </c>
      <c r="M1233" s="2">
        <v>2.2240149974822998</v>
      </c>
      <c r="N1233" s="2">
        <v>451696</v>
      </c>
      <c r="O1233" s="2">
        <v>0</v>
      </c>
      <c r="P1233" s="2">
        <v>0</v>
      </c>
      <c r="Q1233" s="2">
        <v>103988.21</v>
      </c>
      <c r="R1233" s="2">
        <v>-34220.30078125</v>
      </c>
      <c r="S1233" s="2">
        <v>-24.759908676147461</v>
      </c>
      <c r="T1233" s="2">
        <v>12857042</v>
      </c>
      <c r="U1233" s="2">
        <v>174685</v>
      </c>
      <c r="V1233" s="2">
        <v>1.3773859739303589</v>
      </c>
      <c r="W1233" s="2">
        <v>19368707.349999998</v>
      </c>
      <c r="X1233" s="2">
        <v>66.380485534667969</v>
      </c>
      <c r="Y1233" s="2">
        <v>39031317.489999987</v>
      </c>
      <c r="Z1233" s="2">
        <v>32.940322875976563</v>
      </c>
    </row>
    <row r="1234" spans="1:28" x14ac:dyDescent="0.25">
      <c r="A1234" s="2">
        <v>206003</v>
      </c>
      <c r="B1234" s="2">
        <v>111343603</v>
      </c>
      <c r="C1234" s="2" t="s">
        <v>1519</v>
      </c>
      <c r="D1234" s="2">
        <v>2021</v>
      </c>
      <c r="E1234" s="2" t="s">
        <v>662</v>
      </c>
      <c r="F1234" s="2">
        <v>206</v>
      </c>
      <c r="G1234" s="2">
        <v>3</v>
      </c>
      <c r="H1234" s="2">
        <v>10527281</v>
      </c>
      <c r="I1234" s="2">
        <v>-7</v>
      </c>
      <c r="J1234" s="2">
        <v>-6.6493856138549745E-5</v>
      </c>
      <c r="K1234" s="2">
        <v>1774036.73</v>
      </c>
      <c r="L1234" s="2">
        <v>-32.930000305175781</v>
      </c>
      <c r="M1234" s="2">
        <v>-1.856184215284884E-3</v>
      </c>
      <c r="N1234" s="2">
        <v>451696</v>
      </c>
      <c r="O1234" s="2">
        <v>0</v>
      </c>
      <c r="P1234" s="2">
        <v>0</v>
      </c>
      <c r="Q1234" s="2">
        <v>108146.78</v>
      </c>
      <c r="R1234" s="2">
        <v>4158.56982421875</v>
      </c>
      <c r="S1234" s="2">
        <v>3.9990782737731934</v>
      </c>
      <c r="T1234" s="2">
        <v>12861161</v>
      </c>
      <c r="U1234" s="2">
        <v>4119</v>
      </c>
      <c r="V1234" s="2">
        <v>3.2036919146776199E-2</v>
      </c>
      <c r="W1234" s="2">
        <v>22381966.239999998</v>
      </c>
      <c r="X1234" s="2">
        <v>57.462158203125</v>
      </c>
      <c r="Y1234" s="2">
        <v>45318087.949999996</v>
      </c>
      <c r="Z1234" s="2">
        <v>28.379751205444336</v>
      </c>
    </row>
    <row r="1235" spans="1:28" x14ac:dyDescent="0.25">
      <c r="A1235" s="2">
        <v>206004</v>
      </c>
      <c r="B1235" s="2">
        <v>111343603</v>
      </c>
      <c r="C1235" s="2" t="s">
        <v>1519</v>
      </c>
      <c r="D1235" s="2">
        <v>2022</v>
      </c>
      <c r="E1235" s="2" t="s">
        <v>662</v>
      </c>
      <c r="F1235" s="2">
        <v>206</v>
      </c>
      <c r="G1235" s="2">
        <v>4</v>
      </c>
      <c r="H1235" s="2">
        <v>10733126</v>
      </c>
      <c r="I1235" s="2">
        <v>205845</v>
      </c>
      <c r="J1235" s="2">
        <v>1.9553482532501221</v>
      </c>
      <c r="K1235" s="2">
        <v>1827047.72</v>
      </c>
      <c r="L1235" s="2">
        <v>53010.98828125</v>
      </c>
      <c r="M1235" s="2">
        <v>2.9881563186645508</v>
      </c>
      <c r="N1235" s="2">
        <v>451696</v>
      </c>
      <c r="O1235" s="2">
        <v>0</v>
      </c>
      <c r="P1235" s="2">
        <v>0</v>
      </c>
      <c r="Q1235" s="2">
        <v>53765</v>
      </c>
      <c r="R1235" s="2">
        <v>-54381.78125</v>
      </c>
      <c r="S1235" s="2">
        <v>-50.285160064697266</v>
      </c>
      <c r="T1235" s="2">
        <v>13065635</v>
      </c>
      <c r="U1235" s="2">
        <v>204474</v>
      </c>
      <c r="V1235" s="2">
        <v>1.5898565053939819</v>
      </c>
      <c r="W1235" s="2">
        <v>20289543.579999998</v>
      </c>
      <c r="X1235" s="2">
        <v>64.395904541015625</v>
      </c>
      <c r="Y1235" s="2">
        <v>70141282.640000001</v>
      </c>
      <c r="Z1235" s="2">
        <v>18.627595901489258</v>
      </c>
    </row>
    <row r="1236" spans="1:28" x14ac:dyDescent="0.25">
      <c r="A1236" s="2">
        <v>206005</v>
      </c>
      <c r="B1236" s="2">
        <v>111343603</v>
      </c>
      <c r="C1236" s="2" t="s">
        <v>1519</v>
      </c>
      <c r="D1236" s="2">
        <v>2023</v>
      </c>
      <c r="E1236" s="2" t="s">
        <v>662</v>
      </c>
      <c r="F1236" s="2">
        <v>206</v>
      </c>
      <c r="G1236" s="2">
        <v>5</v>
      </c>
      <c r="H1236" s="2">
        <v>11380763.810000001</v>
      </c>
      <c r="I1236" s="2">
        <v>647637.8125</v>
      </c>
      <c r="J1236" s="2">
        <v>6.0340089797973633</v>
      </c>
      <c r="K1236" s="2">
        <v>1904293.81</v>
      </c>
      <c r="L1236" s="2">
        <v>77246.09375</v>
      </c>
      <c r="M1236" s="2">
        <v>4.2279186248779297</v>
      </c>
      <c r="N1236" s="2">
        <v>451696</v>
      </c>
      <c r="O1236" s="2">
        <v>0</v>
      </c>
      <c r="P1236" s="2">
        <v>0</v>
      </c>
      <c r="Q1236" s="2">
        <v>56462</v>
      </c>
      <c r="R1236" s="2">
        <v>2697</v>
      </c>
      <c r="S1236" s="2">
        <v>5.0162744522094727</v>
      </c>
      <c r="T1236" s="2">
        <v>13793216</v>
      </c>
      <c r="U1236" s="2">
        <v>727581</v>
      </c>
      <c r="V1236" s="2">
        <v>5.5686616897583008</v>
      </c>
      <c r="X1236" s="2">
        <v>67.209304809570313</v>
      </c>
      <c r="Z1236" s="2">
        <v>30.694501876831055</v>
      </c>
      <c r="AA1236" s="2">
        <v>44937090</v>
      </c>
      <c r="AB1236" s="2">
        <v>20522777</v>
      </c>
    </row>
    <row r="1237" spans="1:28" x14ac:dyDescent="0.25">
      <c r="A1237" s="2">
        <v>206006</v>
      </c>
      <c r="B1237" s="2">
        <v>111343603</v>
      </c>
      <c r="C1237" s="2" t="s">
        <v>1519</v>
      </c>
      <c r="D1237" s="2">
        <v>2024</v>
      </c>
      <c r="E1237" s="2" t="s">
        <v>662</v>
      </c>
      <c r="F1237" s="2">
        <v>206</v>
      </c>
      <c r="G1237" s="2">
        <v>6</v>
      </c>
      <c r="H1237" s="2">
        <v>12214684</v>
      </c>
      <c r="I1237" s="2">
        <v>833920.1875</v>
      </c>
      <c r="J1237" s="2">
        <v>7.32745361328125</v>
      </c>
      <c r="K1237" s="2">
        <v>1941486</v>
      </c>
      <c r="L1237" s="2">
        <v>37192.19140625</v>
      </c>
      <c r="M1237" s="2">
        <v>1.9530699253082275</v>
      </c>
      <c r="N1237" s="2">
        <v>451696</v>
      </c>
      <c r="O1237" s="2">
        <v>0</v>
      </c>
      <c r="P1237" s="2">
        <v>0</v>
      </c>
      <c r="Q1237" s="2">
        <v>108927</v>
      </c>
      <c r="R1237" s="2">
        <v>52465</v>
      </c>
      <c r="S1237" s="2">
        <v>92.920906066894531</v>
      </c>
      <c r="T1237" s="2">
        <v>14716793</v>
      </c>
      <c r="U1237" s="2">
        <v>923577</v>
      </c>
      <c r="V1237" s="2">
        <v>6.6958785057067871</v>
      </c>
      <c r="X1237" s="2">
        <v>66.516563415527344</v>
      </c>
      <c r="Z1237" s="2">
        <v>32.644119262695313</v>
      </c>
      <c r="AA1237" s="2">
        <v>45082524</v>
      </c>
      <c r="AB1237" s="2">
        <v>22125005</v>
      </c>
    </row>
    <row r="1238" spans="1:28" x14ac:dyDescent="0.25">
      <c r="A1238" s="2">
        <v>207001</v>
      </c>
      <c r="B1238" s="2">
        <v>111312804</v>
      </c>
      <c r="C1238" s="2" t="s">
        <v>1520</v>
      </c>
      <c r="D1238" s="2">
        <v>2019</v>
      </c>
      <c r="E1238" s="2" t="s">
        <v>662</v>
      </c>
      <c r="F1238" s="2">
        <v>207</v>
      </c>
      <c r="G1238" s="2">
        <v>1</v>
      </c>
      <c r="H1238" s="2">
        <v>5057143</v>
      </c>
      <c r="K1238" s="2">
        <v>521772.46</v>
      </c>
      <c r="N1238" s="2">
        <v>142555</v>
      </c>
      <c r="Q1238" s="2">
        <v>107066.4</v>
      </c>
      <c r="T1238" s="2">
        <v>5828537</v>
      </c>
      <c r="W1238" s="2">
        <v>7930375.2199999988</v>
      </c>
      <c r="X1238" s="2">
        <v>73.496360778808594</v>
      </c>
      <c r="Y1238" s="2">
        <v>12812385.92</v>
      </c>
      <c r="Z1238" s="2">
        <v>45.491424560546875</v>
      </c>
    </row>
    <row r="1239" spans="1:28" x14ac:dyDescent="0.25">
      <c r="A1239" s="2">
        <v>207002</v>
      </c>
      <c r="B1239" s="2">
        <v>111312804</v>
      </c>
      <c r="C1239" s="2" t="s">
        <v>1520</v>
      </c>
      <c r="D1239" s="2">
        <v>2020</v>
      </c>
      <c r="E1239" s="2" t="s">
        <v>662</v>
      </c>
      <c r="F1239" s="2">
        <v>207</v>
      </c>
      <c r="G1239" s="2">
        <v>2</v>
      </c>
      <c r="H1239" s="2">
        <v>5124384</v>
      </c>
      <c r="I1239" s="2">
        <v>67241</v>
      </c>
      <c r="J1239" s="2">
        <v>1.3296242952346802</v>
      </c>
      <c r="K1239" s="2">
        <v>545157.71</v>
      </c>
      <c r="L1239" s="2">
        <v>23385.25</v>
      </c>
      <c r="M1239" s="2">
        <v>4.4818863868713379</v>
      </c>
      <c r="N1239" s="2">
        <v>142555</v>
      </c>
      <c r="O1239" s="2">
        <v>0</v>
      </c>
      <c r="P1239" s="2">
        <v>0</v>
      </c>
      <c r="Q1239" s="2">
        <v>128881.92</v>
      </c>
      <c r="R1239" s="2">
        <v>21815.51953125</v>
      </c>
      <c r="S1239" s="2">
        <v>20.375692367553711</v>
      </c>
      <c r="T1239" s="2">
        <v>5940978.5</v>
      </c>
      <c r="U1239" s="2">
        <v>112441.5</v>
      </c>
      <c r="V1239" s="2">
        <v>1.9291547536849976</v>
      </c>
      <c r="W1239" s="2">
        <v>8191919.6900000004</v>
      </c>
      <c r="X1239" s="2">
        <v>72.522422790527344</v>
      </c>
      <c r="Y1239" s="2">
        <v>12937938.070000002</v>
      </c>
      <c r="Z1239" s="2">
        <v>45.919052124023438</v>
      </c>
    </row>
    <row r="1240" spans="1:28" x14ac:dyDescent="0.25">
      <c r="A1240" s="2">
        <v>207003</v>
      </c>
      <c r="B1240" s="2">
        <v>111312804</v>
      </c>
      <c r="C1240" s="2" t="s">
        <v>1520</v>
      </c>
      <c r="D1240" s="2">
        <v>2021</v>
      </c>
      <c r="E1240" s="2" t="s">
        <v>662</v>
      </c>
      <c r="F1240" s="2">
        <v>207</v>
      </c>
      <c r="G1240" s="2">
        <v>3</v>
      </c>
      <c r="H1240" s="2">
        <v>5124381</v>
      </c>
      <c r="I1240" s="2">
        <v>-3</v>
      </c>
      <c r="J1240" s="2">
        <v>-5.8543620980344713E-5</v>
      </c>
      <c r="K1240" s="2">
        <v>545136</v>
      </c>
      <c r="L1240" s="2">
        <v>-21.709999084472656</v>
      </c>
      <c r="M1240" s="2">
        <v>-3.9823339320719242E-3</v>
      </c>
      <c r="N1240" s="2">
        <v>142555</v>
      </c>
      <c r="O1240" s="2">
        <v>0</v>
      </c>
      <c r="P1240" s="2">
        <v>0</v>
      </c>
      <c r="Q1240" s="2">
        <v>151790.71</v>
      </c>
      <c r="R1240" s="2">
        <v>22908.7890625</v>
      </c>
      <c r="S1240" s="2">
        <v>17.775022506713867</v>
      </c>
      <c r="T1240" s="2">
        <v>5963862.5</v>
      </c>
      <c r="U1240" s="2">
        <v>22884</v>
      </c>
      <c r="V1240" s="2">
        <v>0.38518908619880676</v>
      </c>
      <c r="W1240" s="2">
        <v>8294212.8299999991</v>
      </c>
      <c r="X1240" s="2">
        <v>71.903900146484375</v>
      </c>
      <c r="Y1240" s="2">
        <v>22182109.960000001</v>
      </c>
      <c r="Z1240" s="2">
        <v>26.88591194152832</v>
      </c>
    </row>
    <row r="1241" spans="1:28" x14ac:dyDescent="0.25">
      <c r="A1241" s="2">
        <v>207004</v>
      </c>
      <c r="B1241" s="2">
        <v>111312804</v>
      </c>
      <c r="C1241" s="2" t="s">
        <v>1520</v>
      </c>
      <c r="D1241" s="2">
        <v>2022</v>
      </c>
      <c r="E1241" s="2" t="s">
        <v>662</v>
      </c>
      <c r="F1241" s="2">
        <v>207</v>
      </c>
      <c r="G1241" s="2">
        <v>4</v>
      </c>
      <c r="H1241" s="2">
        <v>5194483.5</v>
      </c>
      <c r="I1241" s="2">
        <v>70102.5</v>
      </c>
      <c r="J1241" s="2">
        <v>1.3680188655853271</v>
      </c>
      <c r="K1241" s="2">
        <v>565700.98</v>
      </c>
      <c r="L1241" s="2">
        <v>20564.98046875</v>
      </c>
      <c r="M1241" s="2">
        <v>3.7724494934082031</v>
      </c>
      <c r="N1241" s="2">
        <v>142555</v>
      </c>
      <c r="O1241" s="2">
        <v>0</v>
      </c>
      <c r="P1241" s="2">
        <v>0</v>
      </c>
      <c r="Q1241" s="2">
        <v>116914</v>
      </c>
      <c r="R1241" s="2">
        <v>-34876.7109375</v>
      </c>
      <c r="S1241" s="2">
        <v>-22.976840972900391</v>
      </c>
      <c r="T1241" s="2">
        <v>6019653.5</v>
      </c>
      <c r="U1241" s="2">
        <v>55791</v>
      </c>
      <c r="V1241" s="2">
        <v>0.93548434972763062</v>
      </c>
      <c r="W1241" s="2">
        <v>8342019.29</v>
      </c>
      <c r="X1241" s="2">
        <v>72.160629272460938</v>
      </c>
      <c r="Y1241" s="2">
        <v>13917372.129999999</v>
      </c>
      <c r="Z1241" s="2">
        <v>43.252803802490234</v>
      </c>
    </row>
    <row r="1242" spans="1:28" x14ac:dyDescent="0.25">
      <c r="A1242" s="2">
        <v>207005</v>
      </c>
      <c r="B1242" s="2">
        <v>111312804</v>
      </c>
      <c r="C1242" s="2" t="s">
        <v>1520</v>
      </c>
      <c r="D1242" s="2">
        <v>2023</v>
      </c>
      <c r="E1242" s="2" t="s">
        <v>662</v>
      </c>
      <c r="F1242" s="2">
        <v>207</v>
      </c>
      <c r="G1242" s="2">
        <v>5</v>
      </c>
      <c r="H1242" s="2">
        <v>5427614.4199999999</v>
      </c>
      <c r="I1242" s="2">
        <v>233130.921875</v>
      </c>
      <c r="J1242" s="2">
        <v>4.4880480766296387</v>
      </c>
      <c r="K1242" s="2">
        <v>607518.96</v>
      </c>
      <c r="L1242" s="2">
        <v>41817.98046875</v>
      </c>
      <c r="M1242" s="2">
        <v>7.3922410011291504</v>
      </c>
      <c r="N1242" s="2">
        <v>142555</v>
      </c>
      <c r="O1242" s="2">
        <v>0</v>
      </c>
      <c r="P1242" s="2">
        <v>0</v>
      </c>
      <c r="Q1242" s="2">
        <v>126841</v>
      </c>
      <c r="R1242" s="2">
        <v>9927</v>
      </c>
      <c r="S1242" s="2">
        <v>8.4908561706542969</v>
      </c>
      <c r="T1242" s="2">
        <v>6304529.5</v>
      </c>
      <c r="U1242" s="2">
        <v>284876</v>
      </c>
      <c r="V1242" s="2">
        <v>4.7324318885803223</v>
      </c>
      <c r="X1242" s="2">
        <v>73.136672973632813</v>
      </c>
      <c r="Z1242" s="2">
        <v>44.037216186523438</v>
      </c>
      <c r="AA1242" s="2">
        <v>14316367</v>
      </c>
      <c r="AB1242" s="2">
        <v>8620203</v>
      </c>
    </row>
    <row r="1243" spans="1:28" x14ac:dyDescent="0.25">
      <c r="A1243" s="2">
        <v>207006</v>
      </c>
      <c r="B1243" s="2">
        <v>111312804</v>
      </c>
      <c r="C1243" s="2" t="s">
        <v>1520</v>
      </c>
      <c r="D1243" s="2">
        <v>2024</v>
      </c>
      <c r="E1243" s="2" t="s">
        <v>662</v>
      </c>
      <c r="F1243" s="2">
        <v>207</v>
      </c>
      <c r="G1243" s="2">
        <v>6</v>
      </c>
      <c r="H1243" s="2">
        <v>5778297</v>
      </c>
      <c r="I1243" s="2">
        <v>350682.59375</v>
      </c>
      <c r="J1243" s="2">
        <v>6.4610815048217773</v>
      </c>
      <c r="K1243" s="2">
        <v>626939</v>
      </c>
      <c r="L1243" s="2">
        <v>19420.0390625</v>
      </c>
      <c r="M1243" s="2">
        <v>3.1966147422790527</v>
      </c>
      <c r="N1243" s="2">
        <v>142555</v>
      </c>
      <c r="O1243" s="2">
        <v>0</v>
      </c>
      <c r="P1243" s="2">
        <v>0</v>
      </c>
      <c r="Q1243" s="2">
        <v>103937</v>
      </c>
      <c r="R1243" s="2">
        <v>-22904</v>
      </c>
      <c r="S1243" s="2">
        <v>-18.057252883911133</v>
      </c>
      <c r="T1243" s="2">
        <v>6651728</v>
      </c>
      <c r="U1243" s="2">
        <v>347198.5</v>
      </c>
      <c r="V1243" s="2">
        <v>5.5071277618408203</v>
      </c>
      <c r="X1243" s="2">
        <v>73.304298400878906</v>
      </c>
      <c r="Z1243" s="2">
        <v>45.102264404296875</v>
      </c>
      <c r="AA1243" s="2">
        <v>14748102</v>
      </c>
      <c r="AB1243" s="2">
        <v>9074131</v>
      </c>
    </row>
    <row r="1244" spans="1:28" x14ac:dyDescent="0.25">
      <c r="A1244" s="2">
        <v>208001</v>
      </c>
      <c r="B1244" s="2">
        <v>109422303</v>
      </c>
      <c r="C1244" s="2" t="s">
        <v>1521</v>
      </c>
      <c r="D1244" s="2">
        <v>2019</v>
      </c>
      <c r="E1244" s="2" t="s">
        <v>662</v>
      </c>
      <c r="F1244" s="2">
        <v>208</v>
      </c>
      <c r="G1244" s="2">
        <v>1</v>
      </c>
      <c r="H1244" s="2">
        <v>8340125</v>
      </c>
      <c r="K1244" s="2">
        <v>863918.55</v>
      </c>
      <c r="N1244" s="2">
        <v>246106</v>
      </c>
      <c r="T1244" s="2">
        <v>9450150</v>
      </c>
      <c r="W1244" s="2">
        <v>12747364.130000003</v>
      </c>
      <c r="X1244" s="2">
        <v>74.134147644042969</v>
      </c>
      <c r="Y1244" s="2">
        <v>18326344.110000003</v>
      </c>
      <c r="Z1244" s="2">
        <v>51.565929412841797</v>
      </c>
    </row>
    <row r="1245" spans="1:28" x14ac:dyDescent="0.25">
      <c r="A1245" s="2">
        <v>208002</v>
      </c>
      <c r="B1245" s="2">
        <v>109422303</v>
      </c>
      <c r="C1245" s="2" t="s">
        <v>1521</v>
      </c>
      <c r="D1245" s="2">
        <v>2020</v>
      </c>
      <c r="E1245" s="2" t="s">
        <v>662</v>
      </c>
      <c r="F1245" s="2">
        <v>208</v>
      </c>
      <c r="G1245" s="2">
        <v>2</v>
      </c>
      <c r="H1245" s="2">
        <v>8475452</v>
      </c>
      <c r="I1245" s="2">
        <v>135327</v>
      </c>
      <c r="J1245" s="2">
        <v>1.6226016283035278</v>
      </c>
      <c r="K1245" s="2">
        <v>896574.43</v>
      </c>
      <c r="L1245" s="2">
        <v>32655.880859375</v>
      </c>
      <c r="M1245" s="2">
        <v>3.7799720764160156</v>
      </c>
      <c r="N1245" s="2">
        <v>246106</v>
      </c>
      <c r="O1245" s="2">
        <v>0</v>
      </c>
      <c r="P1245" s="2">
        <v>0</v>
      </c>
      <c r="T1245" s="2">
        <v>9618132</v>
      </c>
      <c r="U1245" s="2">
        <v>167982</v>
      </c>
      <c r="V1245" s="2">
        <v>1.7775590419769287</v>
      </c>
      <c r="W1245" s="2">
        <v>13006533.720000003</v>
      </c>
      <c r="X1245" s="2">
        <v>73.948463439941406</v>
      </c>
      <c r="Y1245" s="2">
        <v>18491413.980000004</v>
      </c>
      <c r="Z1245" s="2">
        <v>52.014041900634766</v>
      </c>
    </row>
    <row r="1246" spans="1:28" x14ac:dyDescent="0.25">
      <c r="A1246" s="2">
        <v>208003</v>
      </c>
      <c r="B1246" s="2">
        <v>109422303</v>
      </c>
      <c r="C1246" s="2" t="s">
        <v>1521</v>
      </c>
      <c r="D1246" s="2">
        <v>2021</v>
      </c>
      <c r="E1246" s="2" t="s">
        <v>662</v>
      </c>
      <c r="F1246" s="2">
        <v>208</v>
      </c>
      <c r="G1246" s="2">
        <v>3</v>
      </c>
      <c r="H1246" s="2">
        <v>8475446</v>
      </c>
      <c r="I1246" s="2">
        <v>-6</v>
      </c>
      <c r="J1246" s="2">
        <v>-7.0792681071907282E-5</v>
      </c>
      <c r="K1246" s="2">
        <v>896526.58</v>
      </c>
      <c r="L1246" s="2">
        <v>-47.849998474121094</v>
      </c>
      <c r="M1246" s="2">
        <v>-5.3369803354144096E-3</v>
      </c>
      <c r="N1246" s="2">
        <v>246106</v>
      </c>
      <c r="O1246" s="2">
        <v>0</v>
      </c>
      <c r="P1246" s="2">
        <v>0</v>
      </c>
      <c r="T1246" s="2">
        <v>9618079</v>
      </c>
      <c r="U1246" s="2">
        <v>-53</v>
      </c>
      <c r="V1246" s="2">
        <v>-5.5104255443438888E-4</v>
      </c>
      <c r="W1246" s="2">
        <v>12943965.520000001</v>
      </c>
      <c r="X1246" s="2">
        <v>74.305503845214844</v>
      </c>
      <c r="Y1246" s="2">
        <v>18780549.620000005</v>
      </c>
      <c r="Z1246" s="2">
        <v>51.212978363037109</v>
      </c>
    </row>
    <row r="1247" spans="1:28" x14ac:dyDescent="0.25">
      <c r="A1247" s="2">
        <v>208004</v>
      </c>
      <c r="B1247" s="2">
        <v>109422303</v>
      </c>
      <c r="C1247" s="2" t="s">
        <v>1521</v>
      </c>
      <c r="D1247" s="2">
        <v>2022</v>
      </c>
      <c r="E1247" s="2" t="s">
        <v>662</v>
      </c>
      <c r="F1247" s="2">
        <v>208</v>
      </c>
      <c r="G1247" s="2">
        <v>4</v>
      </c>
      <c r="H1247" s="2">
        <v>8759990</v>
      </c>
      <c r="I1247" s="2">
        <v>284544</v>
      </c>
      <c r="J1247" s="2">
        <v>3.3572745323181152</v>
      </c>
      <c r="K1247" s="2">
        <v>932944.72</v>
      </c>
      <c r="L1247" s="2">
        <v>36418.140625</v>
      </c>
      <c r="M1247" s="2">
        <v>4.0621371269226074</v>
      </c>
      <c r="N1247" s="2">
        <v>246106</v>
      </c>
      <c r="O1247" s="2">
        <v>0</v>
      </c>
      <c r="P1247" s="2">
        <v>0</v>
      </c>
      <c r="T1247" s="2">
        <v>9939041</v>
      </c>
      <c r="U1247" s="2">
        <v>320962</v>
      </c>
      <c r="V1247" s="2">
        <v>3.3370697498321533</v>
      </c>
      <c r="W1247" s="2">
        <v>13358136.790000001</v>
      </c>
      <c r="X1247" s="2">
        <v>74.404396057128906</v>
      </c>
      <c r="Y1247" s="2">
        <v>20307839.32</v>
      </c>
      <c r="Z1247" s="2">
        <v>48.94189453125</v>
      </c>
    </row>
    <row r="1248" spans="1:28" x14ac:dyDescent="0.25">
      <c r="A1248" s="2">
        <v>208005</v>
      </c>
      <c r="B1248" s="2">
        <v>109422303</v>
      </c>
      <c r="C1248" s="2" t="s">
        <v>1521</v>
      </c>
      <c r="D1248" s="2">
        <v>2023</v>
      </c>
      <c r="E1248" s="2" t="s">
        <v>662</v>
      </c>
      <c r="F1248" s="2">
        <v>208</v>
      </c>
      <c r="G1248" s="2">
        <v>5</v>
      </c>
      <c r="H1248" s="2">
        <v>9271468.6600000001</v>
      </c>
      <c r="I1248" s="2">
        <v>511478.65625</v>
      </c>
      <c r="J1248" s="2">
        <v>5.8388042449951172</v>
      </c>
      <c r="K1248" s="2">
        <v>1034810.04</v>
      </c>
      <c r="L1248" s="2">
        <v>101865.3203125</v>
      </c>
      <c r="M1248" s="2">
        <v>10.91868782043457</v>
      </c>
      <c r="N1248" s="2">
        <v>246106</v>
      </c>
      <c r="O1248" s="2">
        <v>0</v>
      </c>
      <c r="P1248" s="2">
        <v>0</v>
      </c>
      <c r="T1248" s="2">
        <v>10552385</v>
      </c>
      <c r="U1248" s="2">
        <v>613344</v>
      </c>
      <c r="V1248" s="2">
        <v>6.171058177947998</v>
      </c>
      <c r="X1248" s="2">
        <v>76.020660400390625</v>
      </c>
      <c r="Z1248" s="2">
        <v>48.971511840820313</v>
      </c>
      <c r="AA1248" s="2">
        <v>21548008</v>
      </c>
      <c r="AB1248" s="2">
        <v>13880944</v>
      </c>
    </row>
    <row r="1249" spans="1:28" x14ac:dyDescent="0.25">
      <c r="A1249" s="2">
        <v>208006</v>
      </c>
      <c r="B1249" s="2">
        <v>109422303</v>
      </c>
      <c r="C1249" s="2" t="s">
        <v>1521</v>
      </c>
      <c r="D1249" s="2">
        <v>2024</v>
      </c>
      <c r="E1249" s="2" t="s">
        <v>662</v>
      </c>
      <c r="F1249" s="2">
        <v>208</v>
      </c>
      <c r="G1249" s="2">
        <v>6</v>
      </c>
      <c r="H1249" s="2">
        <v>9860910</v>
      </c>
      <c r="I1249" s="2">
        <v>589441.3125</v>
      </c>
      <c r="J1249" s="2">
        <v>6.3575830459594727</v>
      </c>
      <c r="K1249" s="2">
        <v>1070528</v>
      </c>
      <c r="L1249" s="2">
        <v>35717.9609375</v>
      </c>
      <c r="M1249" s="2">
        <v>3.4516441822052002</v>
      </c>
      <c r="N1249" s="2">
        <v>246106</v>
      </c>
      <c r="O1249" s="2">
        <v>0</v>
      </c>
      <c r="P1249" s="2">
        <v>0</v>
      </c>
      <c r="T1249" s="2">
        <v>11177544</v>
      </c>
      <c r="U1249" s="2">
        <v>625159</v>
      </c>
      <c r="V1249" s="2">
        <v>5.9243383407592773</v>
      </c>
      <c r="X1249" s="2">
        <v>75.845199584960938</v>
      </c>
      <c r="Z1249" s="2">
        <v>48.756519317626953</v>
      </c>
      <c r="AA1249" s="2">
        <v>22925229</v>
      </c>
      <c r="AB1249" s="2">
        <v>14737313</v>
      </c>
    </row>
    <row r="1250" spans="1:28" x14ac:dyDescent="0.25">
      <c r="A1250" s="2">
        <v>209001</v>
      </c>
      <c r="B1250" s="2">
        <v>104103603</v>
      </c>
      <c r="C1250" s="2" t="s">
        <v>1522</v>
      </c>
      <c r="D1250" s="2">
        <v>2019</v>
      </c>
      <c r="E1250" s="2" t="s">
        <v>662</v>
      </c>
      <c r="F1250" s="2">
        <v>209</v>
      </c>
      <c r="G1250" s="2">
        <v>1</v>
      </c>
      <c r="H1250" s="2">
        <v>9752130</v>
      </c>
      <c r="K1250" s="2">
        <v>1181095.4099999999</v>
      </c>
      <c r="N1250" s="2">
        <v>315032</v>
      </c>
      <c r="T1250" s="2">
        <v>11248257</v>
      </c>
      <c r="W1250" s="2">
        <v>15820623.500000004</v>
      </c>
      <c r="X1250" s="2">
        <v>71.09869384765625</v>
      </c>
      <c r="Y1250" s="2">
        <v>23762338.320000004</v>
      </c>
      <c r="Z1250" s="2">
        <v>47.336490631103516</v>
      </c>
    </row>
    <row r="1251" spans="1:28" x14ac:dyDescent="0.25">
      <c r="A1251" s="2">
        <v>209002</v>
      </c>
      <c r="B1251" s="2">
        <v>104103603</v>
      </c>
      <c r="C1251" s="2" t="s">
        <v>1522</v>
      </c>
      <c r="D1251" s="2">
        <v>2020</v>
      </c>
      <c r="E1251" s="2" t="s">
        <v>662</v>
      </c>
      <c r="F1251" s="2">
        <v>209</v>
      </c>
      <c r="G1251" s="2">
        <v>2</v>
      </c>
      <c r="H1251" s="2">
        <v>9850728</v>
      </c>
      <c r="I1251" s="2">
        <v>98598</v>
      </c>
      <c r="J1251" s="2">
        <v>1.0110406875610352</v>
      </c>
      <c r="K1251" s="2">
        <v>1216112.8999999999</v>
      </c>
      <c r="L1251" s="2">
        <v>35017.48828125</v>
      </c>
      <c r="M1251" s="2">
        <v>2.9648315906524658</v>
      </c>
      <c r="N1251" s="2">
        <v>315032</v>
      </c>
      <c r="O1251" s="2">
        <v>0</v>
      </c>
      <c r="P1251" s="2">
        <v>0</v>
      </c>
      <c r="T1251" s="2">
        <v>11381873</v>
      </c>
      <c r="U1251" s="2">
        <v>133616</v>
      </c>
      <c r="V1251" s="2">
        <v>1.1878818273544312</v>
      </c>
      <c r="W1251" s="2">
        <v>16079076.890000001</v>
      </c>
      <c r="X1251" s="2">
        <v>70.786857604980469</v>
      </c>
      <c r="Y1251" s="2">
        <v>24284873.039999999</v>
      </c>
      <c r="Z1251" s="2">
        <v>46.868160247802734</v>
      </c>
    </row>
    <row r="1252" spans="1:28" x14ac:dyDescent="0.25">
      <c r="A1252" s="2">
        <v>209003</v>
      </c>
      <c r="B1252" s="2">
        <v>104103603</v>
      </c>
      <c r="C1252" s="2" t="s">
        <v>1522</v>
      </c>
      <c r="D1252" s="2">
        <v>2021</v>
      </c>
      <c r="E1252" s="2" t="s">
        <v>662</v>
      </c>
      <c r="F1252" s="2">
        <v>209</v>
      </c>
      <c r="G1252" s="2">
        <v>3</v>
      </c>
      <c r="H1252" s="2">
        <v>9850723</v>
      </c>
      <c r="I1252" s="2">
        <v>-5</v>
      </c>
      <c r="J1252" s="2">
        <v>-5.0757669669110328E-5</v>
      </c>
      <c r="K1252" s="2">
        <v>1216080.6299999999</v>
      </c>
      <c r="L1252" s="2">
        <v>-32.270000457763672</v>
      </c>
      <c r="M1252" s="2">
        <v>-2.653536619618535E-3</v>
      </c>
      <c r="N1252" s="2">
        <v>315032</v>
      </c>
      <c r="O1252" s="2">
        <v>0</v>
      </c>
      <c r="P1252" s="2">
        <v>0</v>
      </c>
      <c r="T1252" s="2">
        <v>11381836</v>
      </c>
      <c r="U1252" s="2">
        <v>-37</v>
      </c>
      <c r="V1252" s="2">
        <v>-3.2507831929251552E-4</v>
      </c>
      <c r="W1252" s="2">
        <v>16217220.449999999</v>
      </c>
      <c r="X1252" s="2">
        <v>70.183639526367188</v>
      </c>
      <c r="Y1252" s="2">
        <v>25058647.279999997</v>
      </c>
      <c r="Z1252" s="2">
        <v>45.420791625976563</v>
      </c>
    </row>
    <row r="1253" spans="1:28" x14ac:dyDescent="0.25">
      <c r="A1253" s="2">
        <v>209004</v>
      </c>
      <c r="B1253" s="2">
        <v>104103603</v>
      </c>
      <c r="C1253" s="2" t="s">
        <v>1522</v>
      </c>
      <c r="D1253" s="2">
        <v>2022</v>
      </c>
      <c r="E1253" s="2" t="s">
        <v>662</v>
      </c>
      <c r="F1253" s="2">
        <v>209</v>
      </c>
      <c r="G1253" s="2">
        <v>4</v>
      </c>
      <c r="H1253" s="2">
        <v>9902143</v>
      </c>
      <c r="I1253" s="2">
        <v>51420</v>
      </c>
      <c r="J1253" s="2">
        <v>0.52199214696884155</v>
      </c>
      <c r="K1253" s="2">
        <v>1246272</v>
      </c>
      <c r="L1253" s="2">
        <v>30191.369140625</v>
      </c>
      <c r="M1253" s="2">
        <v>2.4826784133911133</v>
      </c>
      <c r="N1253" s="2">
        <v>315032</v>
      </c>
      <c r="O1253" s="2">
        <v>0</v>
      </c>
      <c r="P1253" s="2">
        <v>0</v>
      </c>
      <c r="T1253" s="2">
        <v>11463447</v>
      </c>
      <c r="U1253" s="2">
        <v>81611</v>
      </c>
      <c r="V1253" s="2">
        <v>0.71702843904495239</v>
      </c>
      <c r="W1253" s="2">
        <v>16453795</v>
      </c>
      <c r="X1253" s="2">
        <v>69.6705322265625</v>
      </c>
      <c r="Y1253" s="2">
        <v>25231296</v>
      </c>
      <c r="Z1253" s="2">
        <v>45.433444976806641</v>
      </c>
    </row>
    <row r="1254" spans="1:28" x14ac:dyDescent="0.25">
      <c r="A1254" s="2">
        <v>209005</v>
      </c>
      <c r="B1254" s="2">
        <v>104103603</v>
      </c>
      <c r="C1254" s="2" t="s">
        <v>1522</v>
      </c>
      <c r="D1254" s="2">
        <v>2023</v>
      </c>
      <c r="E1254" s="2" t="s">
        <v>662</v>
      </c>
      <c r="F1254" s="2">
        <v>209</v>
      </c>
      <c r="G1254" s="2">
        <v>5</v>
      </c>
      <c r="H1254" s="2">
        <v>10252526.16</v>
      </c>
      <c r="I1254" s="2">
        <v>350383.15625</v>
      </c>
      <c r="J1254" s="2">
        <v>3.5384578704833984</v>
      </c>
      <c r="K1254" s="2">
        <v>1314871.3999999999</v>
      </c>
      <c r="L1254" s="2">
        <v>68599.3984375</v>
      </c>
      <c r="M1254" s="2">
        <v>5.5043683052062988</v>
      </c>
      <c r="N1254" s="2">
        <v>315032</v>
      </c>
      <c r="O1254" s="2">
        <v>0</v>
      </c>
      <c r="P1254" s="2">
        <v>0</v>
      </c>
      <c r="T1254" s="2">
        <v>11882429</v>
      </c>
      <c r="U1254" s="2">
        <v>418982</v>
      </c>
      <c r="V1254" s="2">
        <v>3.6549389362335205</v>
      </c>
      <c r="X1254" s="2">
        <v>71.051368713378906</v>
      </c>
      <c r="Z1254" s="2">
        <v>46.149818420410156</v>
      </c>
      <c r="AA1254" s="2">
        <v>25747510</v>
      </c>
      <c r="AB1254" s="2">
        <v>16723715</v>
      </c>
    </row>
    <row r="1255" spans="1:28" x14ac:dyDescent="0.25">
      <c r="A1255" s="2">
        <v>209006</v>
      </c>
      <c r="B1255" s="2">
        <v>104103603</v>
      </c>
      <c r="C1255" s="2" t="s">
        <v>1522</v>
      </c>
      <c r="D1255" s="2">
        <v>2024</v>
      </c>
      <c r="E1255" s="2" t="s">
        <v>662</v>
      </c>
      <c r="F1255" s="2">
        <v>209</v>
      </c>
      <c r="G1255" s="2">
        <v>6</v>
      </c>
      <c r="H1255" s="2">
        <v>10578984</v>
      </c>
      <c r="I1255" s="2">
        <v>326457.84375</v>
      </c>
      <c r="J1255" s="2">
        <v>3.1841697692871094</v>
      </c>
      <c r="K1255" s="2">
        <v>1339224</v>
      </c>
      <c r="L1255" s="2">
        <v>24352.599609375</v>
      </c>
      <c r="M1255" s="2">
        <v>1.8520898818969727</v>
      </c>
      <c r="N1255" s="2">
        <v>315032</v>
      </c>
      <c r="O1255" s="2">
        <v>0</v>
      </c>
      <c r="P1255" s="2">
        <v>0</v>
      </c>
      <c r="T1255" s="2">
        <v>12233240</v>
      </c>
      <c r="U1255" s="2">
        <v>350811</v>
      </c>
      <c r="V1255" s="2">
        <v>2.9523508548736572</v>
      </c>
      <c r="X1255" s="2">
        <v>71.533889770507813</v>
      </c>
      <c r="Z1255" s="2">
        <v>47.247432708740234</v>
      </c>
      <c r="AA1255" s="2">
        <v>25891861</v>
      </c>
      <c r="AB1255" s="2">
        <v>17101321</v>
      </c>
    </row>
    <row r="1256" spans="1:28" x14ac:dyDescent="0.25">
      <c r="A1256" s="2">
        <v>210001</v>
      </c>
      <c r="B1256" s="2">
        <v>124154003</v>
      </c>
      <c r="C1256" s="2" t="s">
        <v>1523</v>
      </c>
      <c r="D1256" s="2">
        <v>2019</v>
      </c>
      <c r="E1256" s="2" t="s">
        <v>662</v>
      </c>
      <c r="F1256" s="2">
        <v>210</v>
      </c>
      <c r="G1256" s="2">
        <v>1</v>
      </c>
      <c r="H1256" s="2">
        <v>5798084.5</v>
      </c>
      <c r="K1256" s="2">
        <v>1839479.13</v>
      </c>
      <c r="N1256" s="2">
        <v>400617</v>
      </c>
      <c r="T1256" s="2">
        <v>8038180.5</v>
      </c>
      <c r="W1256" s="2">
        <v>17844931.169999998</v>
      </c>
      <c r="X1256" s="2">
        <v>45.044612884521484</v>
      </c>
      <c r="Y1256" s="2">
        <v>108133001.42</v>
      </c>
      <c r="Z1256" s="2">
        <v>7.4336051940917969</v>
      </c>
    </row>
    <row r="1257" spans="1:28" x14ac:dyDescent="0.25">
      <c r="A1257" s="2">
        <v>210002</v>
      </c>
      <c r="B1257" s="2">
        <v>124154003</v>
      </c>
      <c r="C1257" s="2" t="s">
        <v>1523</v>
      </c>
      <c r="D1257" s="2">
        <v>2020</v>
      </c>
      <c r="E1257" s="2" t="s">
        <v>662</v>
      </c>
      <c r="F1257" s="2">
        <v>210</v>
      </c>
      <c r="G1257" s="2">
        <v>2</v>
      </c>
      <c r="H1257" s="2">
        <v>5949350.5</v>
      </c>
      <c r="I1257" s="2">
        <v>151266</v>
      </c>
      <c r="J1257" s="2">
        <v>2.608896017074585</v>
      </c>
      <c r="K1257" s="2">
        <v>1922312.03</v>
      </c>
      <c r="L1257" s="2">
        <v>82832.8984375</v>
      </c>
      <c r="M1257" s="2">
        <v>4.5030627250671387</v>
      </c>
      <c r="N1257" s="2">
        <v>400617</v>
      </c>
      <c r="O1257" s="2">
        <v>0</v>
      </c>
      <c r="P1257" s="2">
        <v>0</v>
      </c>
      <c r="T1257" s="2">
        <v>8272279.5</v>
      </c>
      <c r="U1257" s="2">
        <v>234099</v>
      </c>
      <c r="V1257" s="2">
        <v>2.9123382568359375</v>
      </c>
      <c r="W1257" s="2">
        <v>18292080.080000002</v>
      </c>
      <c r="X1257" s="2">
        <v>45.223285675048828</v>
      </c>
      <c r="Y1257" s="2">
        <v>88185320.939999998</v>
      </c>
      <c r="Z1257" s="2">
        <v>9.3805627822875977</v>
      </c>
    </row>
    <row r="1258" spans="1:28" x14ac:dyDescent="0.25">
      <c r="A1258" s="2">
        <v>210003</v>
      </c>
      <c r="B1258" s="2">
        <v>124154003</v>
      </c>
      <c r="C1258" s="2" t="s">
        <v>1523</v>
      </c>
      <c r="D1258" s="2">
        <v>2021</v>
      </c>
      <c r="E1258" s="2" t="s">
        <v>662</v>
      </c>
      <c r="F1258" s="2">
        <v>210</v>
      </c>
      <c r="G1258" s="2">
        <v>3</v>
      </c>
      <c r="H1258" s="2">
        <v>5949342</v>
      </c>
      <c r="I1258" s="2">
        <v>-8.5</v>
      </c>
      <c r="J1258" s="2">
        <v>-1.4287274098023772E-4</v>
      </c>
      <c r="K1258" s="2">
        <v>1918262.41</v>
      </c>
      <c r="L1258" s="2">
        <v>-4049.6201171875</v>
      </c>
      <c r="M1258" s="2">
        <v>-0.21066403388977051</v>
      </c>
      <c r="N1258" s="2">
        <v>400617</v>
      </c>
      <c r="O1258" s="2">
        <v>0</v>
      </c>
      <c r="P1258" s="2">
        <v>0</v>
      </c>
      <c r="T1258" s="2">
        <v>8268221.5</v>
      </c>
      <c r="U1258" s="2">
        <v>-4058</v>
      </c>
      <c r="V1258" s="2">
        <v>-4.9055401235818863E-2</v>
      </c>
      <c r="W1258" s="2">
        <v>18246338.710000001</v>
      </c>
      <c r="X1258" s="2">
        <v>45.314414978027344</v>
      </c>
      <c r="Y1258" s="2">
        <v>102645587.28</v>
      </c>
      <c r="Z1258" s="2">
        <v>8.0551166534423828</v>
      </c>
    </row>
    <row r="1259" spans="1:28" x14ac:dyDescent="0.25">
      <c r="A1259" s="2">
        <v>210004</v>
      </c>
      <c r="B1259" s="2">
        <v>124154003</v>
      </c>
      <c r="C1259" s="2" t="s">
        <v>1523</v>
      </c>
      <c r="D1259" s="2">
        <v>2022</v>
      </c>
      <c r="E1259" s="2" t="s">
        <v>662</v>
      </c>
      <c r="F1259" s="2">
        <v>210</v>
      </c>
      <c r="G1259" s="2">
        <v>4</v>
      </c>
      <c r="H1259" s="2">
        <v>6362413</v>
      </c>
      <c r="I1259" s="2">
        <v>413071</v>
      </c>
      <c r="J1259" s="2">
        <v>6.9431376457214355</v>
      </c>
      <c r="K1259" s="2">
        <v>1836693.98</v>
      </c>
      <c r="L1259" s="2">
        <v>-81568.4296875</v>
      </c>
      <c r="M1259" s="2">
        <v>-4.2522039413452148</v>
      </c>
      <c r="N1259" s="2">
        <v>400617</v>
      </c>
      <c r="O1259" s="2">
        <v>0</v>
      </c>
      <c r="P1259" s="2">
        <v>0</v>
      </c>
      <c r="T1259" s="2">
        <v>8599724</v>
      </c>
      <c r="U1259" s="2">
        <v>331502.5</v>
      </c>
      <c r="V1259" s="2">
        <v>4.0093569755554199</v>
      </c>
      <c r="W1259" s="2">
        <v>18511531.809999999</v>
      </c>
      <c r="X1259" s="2">
        <v>46.456035614013672</v>
      </c>
      <c r="Y1259" s="2">
        <v>96489869.620000005</v>
      </c>
      <c r="Z1259" s="2">
        <v>8.912567138671875</v>
      </c>
    </row>
    <row r="1260" spans="1:28" x14ac:dyDescent="0.25">
      <c r="A1260" s="2">
        <v>210005</v>
      </c>
      <c r="B1260" s="2">
        <v>124154003</v>
      </c>
      <c r="C1260" s="2" t="s">
        <v>1523</v>
      </c>
      <c r="D1260" s="2">
        <v>2023</v>
      </c>
      <c r="E1260" s="2" t="s">
        <v>662</v>
      </c>
      <c r="F1260" s="2">
        <v>210</v>
      </c>
      <c r="G1260" s="2">
        <v>5</v>
      </c>
      <c r="H1260" s="2">
        <v>7357679.2199999997</v>
      </c>
      <c r="I1260" s="2">
        <v>995266.25</v>
      </c>
      <c r="J1260" s="2">
        <v>15.642905235290527</v>
      </c>
      <c r="K1260" s="2">
        <v>1979234.56</v>
      </c>
      <c r="L1260" s="2">
        <v>142540.578125</v>
      </c>
      <c r="M1260" s="2">
        <v>7.7607145309448242</v>
      </c>
      <c r="N1260" s="2">
        <v>400617</v>
      </c>
      <c r="O1260" s="2">
        <v>0</v>
      </c>
      <c r="P1260" s="2">
        <v>0</v>
      </c>
      <c r="T1260" s="2">
        <v>9737531</v>
      </c>
      <c r="U1260" s="2">
        <v>1137807</v>
      </c>
      <c r="V1260" s="2">
        <v>13.230738639831543</v>
      </c>
      <c r="X1260" s="2">
        <v>48.919921875</v>
      </c>
      <c r="Z1260" s="2">
        <v>10.325613021850586</v>
      </c>
      <c r="AA1260" s="2">
        <v>94304631</v>
      </c>
      <c r="AB1260" s="2">
        <v>19905042</v>
      </c>
    </row>
    <row r="1261" spans="1:28" x14ac:dyDescent="0.25">
      <c r="A1261" s="2">
        <v>210006</v>
      </c>
      <c r="B1261" s="2">
        <v>124154003</v>
      </c>
      <c r="C1261" s="2" t="s">
        <v>1523</v>
      </c>
      <c r="D1261" s="2">
        <v>2024</v>
      </c>
      <c r="E1261" s="2" t="s">
        <v>662</v>
      </c>
      <c r="F1261" s="2">
        <v>210</v>
      </c>
      <c r="G1261" s="2">
        <v>6</v>
      </c>
      <c r="H1261" s="2">
        <v>8002279</v>
      </c>
      <c r="I1261" s="2">
        <v>644599.75</v>
      </c>
      <c r="J1261" s="2">
        <v>8.7609119415283203</v>
      </c>
      <c r="K1261" s="2">
        <v>2048074</v>
      </c>
      <c r="L1261" s="2">
        <v>68839.4375</v>
      </c>
      <c r="M1261" s="2">
        <v>3.4780840873718262</v>
      </c>
      <c r="N1261" s="2">
        <v>400617</v>
      </c>
      <c r="O1261" s="2">
        <v>0</v>
      </c>
      <c r="P1261" s="2">
        <v>0</v>
      </c>
      <c r="T1261" s="2">
        <v>10450970</v>
      </c>
      <c r="U1261" s="2">
        <v>713439</v>
      </c>
      <c r="V1261" s="2">
        <v>7.326693058013916</v>
      </c>
      <c r="X1261" s="2">
        <v>48.844203948974609</v>
      </c>
      <c r="Z1261" s="2">
        <v>10.597592353820801</v>
      </c>
      <c r="AA1261" s="2">
        <v>98616455</v>
      </c>
      <c r="AB1261" s="2">
        <v>21396541</v>
      </c>
    </row>
    <row r="1262" spans="1:28" x14ac:dyDescent="0.25">
      <c r="A1262" s="2">
        <v>211001</v>
      </c>
      <c r="B1262" s="2">
        <v>106166503</v>
      </c>
      <c r="C1262" s="2" t="s">
        <v>1524</v>
      </c>
      <c r="D1262" s="2">
        <v>2019</v>
      </c>
      <c r="E1262" s="2" t="s">
        <v>662</v>
      </c>
      <c r="F1262" s="2">
        <v>211</v>
      </c>
      <c r="G1262" s="2">
        <v>1</v>
      </c>
      <c r="H1262" s="2">
        <v>7015581</v>
      </c>
      <c r="K1262" s="2">
        <v>771055.4</v>
      </c>
      <c r="N1262" s="2">
        <v>194891</v>
      </c>
      <c r="T1262" s="2">
        <v>7981527.5</v>
      </c>
      <c r="W1262" s="2">
        <v>11139167.32</v>
      </c>
      <c r="X1262" s="2">
        <v>71.652816772460938</v>
      </c>
      <c r="Y1262" s="2">
        <v>16732808.439999999</v>
      </c>
      <c r="Z1262" s="2">
        <v>47.699867248535156</v>
      </c>
    </row>
    <row r="1263" spans="1:28" x14ac:dyDescent="0.25">
      <c r="A1263" s="2">
        <v>211002</v>
      </c>
      <c r="B1263" s="2">
        <v>106166503</v>
      </c>
      <c r="C1263" s="2" t="s">
        <v>1524</v>
      </c>
      <c r="D1263" s="2">
        <v>2020</v>
      </c>
      <c r="E1263" s="2" t="s">
        <v>662</v>
      </c>
      <c r="F1263" s="2">
        <v>211</v>
      </c>
      <c r="G1263" s="2">
        <v>2</v>
      </c>
      <c r="H1263" s="2">
        <v>7126983</v>
      </c>
      <c r="I1263" s="2">
        <v>111402</v>
      </c>
      <c r="J1263" s="2">
        <v>1.5879226922988892</v>
      </c>
      <c r="K1263" s="2">
        <v>798448.34</v>
      </c>
      <c r="L1263" s="2">
        <v>27392.939453125</v>
      </c>
      <c r="M1263" s="2">
        <v>3.5526552200317383</v>
      </c>
      <c r="N1263" s="2">
        <v>194891</v>
      </c>
      <c r="O1263" s="2">
        <v>0</v>
      </c>
      <c r="P1263" s="2">
        <v>0</v>
      </c>
      <c r="T1263" s="2">
        <v>8120322.5</v>
      </c>
      <c r="U1263" s="2">
        <v>138795</v>
      </c>
      <c r="V1263" s="2">
        <v>1.7389528751373291</v>
      </c>
      <c r="W1263" s="2">
        <v>11162268.85</v>
      </c>
      <c r="X1263" s="2">
        <v>72.747955322265625</v>
      </c>
      <c r="Y1263" s="2">
        <v>16594629.779999999</v>
      </c>
      <c r="Z1263" s="2">
        <v>48.933437347412109</v>
      </c>
    </row>
    <row r="1264" spans="1:28" x14ac:dyDescent="0.25">
      <c r="A1264" s="2">
        <v>211003</v>
      </c>
      <c r="B1264" s="2">
        <v>106166503</v>
      </c>
      <c r="C1264" s="2" t="s">
        <v>1524</v>
      </c>
      <c r="D1264" s="2">
        <v>2021</v>
      </c>
      <c r="E1264" s="2" t="s">
        <v>662</v>
      </c>
      <c r="F1264" s="2">
        <v>211</v>
      </c>
      <c r="G1264" s="2">
        <v>3</v>
      </c>
      <c r="H1264" s="2">
        <v>7126979</v>
      </c>
      <c r="I1264" s="2">
        <v>-4</v>
      </c>
      <c r="J1264" s="2">
        <v>-5.6124728871509433E-5</v>
      </c>
      <c r="K1264" s="2">
        <v>798419.43</v>
      </c>
      <c r="L1264" s="2">
        <v>-28.909999847412109</v>
      </c>
      <c r="M1264" s="2">
        <v>-3.6207728553563356E-3</v>
      </c>
      <c r="N1264" s="2">
        <v>194891</v>
      </c>
      <c r="O1264" s="2">
        <v>0</v>
      </c>
      <c r="P1264" s="2">
        <v>0</v>
      </c>
      <c r="T1264" s="2">
        <v>8120289.5</v>
      </c>
      <c r="U1264" s="2">
        <v>-33</v>
      </c>
      <c r="V1264" s="2">
        <v>-4.0638781501911581E-4</v>
      </c>
      <c r="W1264" s="2">
        <v>11118393.999999998</v>
      </c>
      <c r="X1264" s="2">
        <v>73.034736633300781</v>
      </c>
      <c r="Y1264" s="2">
        <v>18234941.159999996</v>
      </c>
      <c r="Z1264" s="2">
        <v>44.531482696533203</v>
      </c>
    </row>
    <row r="1265" spans="1:28" x14ac:dyDescent="0.25">
      <c r="A1265" s="2">
        <v>211004</v>
      </c>
      <c r="B1265" s="2">
        <v>106166503</v>
      </c>
      <c r="C1265" s="2" t="s">
        <v>1524</v>
      </c>
      <c r="D1265" s="2">
        <v>2022</v>
      </c>
      <c r="E1265" s="2" t="s">
        <v>662</v>
      </c>
      <c r="F1265" s="2">
        <v>211</v>
      </c>
      <c r="G1265" s="2">
        <v>4</v>
      </c>
      <c r="H1265" s="2">
        <v>7250173</v>
      </c>
      <c r="I1265" s="2">
        <v>123194</v>
      </c>
      <c r="J1265" s="2">
        <v>1.7285585403442383</v>
      </c>
      <c r="K1265" s="2">
        <v>843029.47</v>
      </c>
      <c r="L1265" s="2">
        <v>44610.0390625</v>
      </c>
      <c r="M1265" s="2">
        <v>5.5872941017150879</v>
      </c>
      <c r="N1265" s="2">
        <v>194891</v>
      </c>
      <c r="O1265" s="2">
        <v>0</v>
      </c>
      <c r="P1265" s="2">
        <v>0</v>
      </c>
      <c r="T1265" s="2">
        <v>8288093.5</v>
      </c>
      <c r="U1265" s="2">
        <v>167804</v>
      </c>
      <c r="V1265" s="2">
        <v>2.0664780139923096</v>
      </c>
      <c r="W1265" s="2">
        <v>11360957.66</v>
      </c>
      <c r="X1265" s="2">
        <v>72.952423095703125</v>
      </c>
      <c r="Y1265" s="2">
        <v>18805533.440000001</v>
      </c>
      <c r="Z1265" s="2">
        <v>44.0726318359375</v>
      </c>
    </row>
    <row r="1266" spans="1:28" x14ac:dyDescent="0.25">
      <c r="A1266" s="2">
        <v>211005</v>
      </c>
      <c r="B1266" s="2">
        <v>106166503</v>
      </c>
      <c r="C1266" s="2" t="s">
        <v>1524</v>
      </c>
      <c r="D1266" s="2">
        <v>2023</v>
      </c>
      <c r="E1266" s="2" t="s">
        <v>662</v>
      </c>
      <c r="F1266" s="2">
        <v>211</v>
      </c>
      <c r="G1266" s="2">
        <v>5</v>
      </c>
      <c r="H1266" s="2">
        <v>7713239.8700000001</v>
      </c>
      <c r="I1266" s="2">
        <v>463066.875</v>
      </c>
      <c r="J1266" s="2">
        <v>6.3869767189025879</v>
      </c>
      <c r="K1266" s="2">
        <v>895798.74</v>
      </c>
      <c r="L1266" s="2">
        <v>52769.26953125</v>
      </c>
      <c r="M1266" s="2">
        <v>6.2594809532165527</v>
      </c>
      <c r="N1266" s="2">
        <v>194891</v>
      </c>
      <c r="O1266" s="2">
        <v>0</v>
      </c>
      <c r="P1266" s="2">
        <v>0</v>
      </c>
      <c r="T1266" s="2">
        <v>8803930</v>
      </c>
      <c r="U1266" s="2">
        <v>515836.5</v>
      </c>
      <c r="V1266" s="2">
        <v>6.2238259315490723</v>
      </c>
      <c r="X1266" s="2">
        <v>76.075187683105469</v>
      </c>
      <c r="Z1266" s="2">
        <v>49.865871429443359</v>
      </c>
      <c r="AA1266" s="2">
        <v>17655221</v>
      </c>
      <c r="AB1266" s="2">
        <v>11572670</v>
      </c>
    </row>
    <row r="1267" spans="1:28" x14ac:dyDescent="0.25">
      <c r="A1267" s="2">
        <v>211006</v>
      </c>
      <c r="B1267" s="2">
        <v>106166503</v>
      </c>
      <c r="C1267" s="2" t="s">
        <v>1524</v>
      </c>
      <c r="D1267" s="2">
        <v>2024</v>
      </c>
      <c r="E1267" s="2" t="s">
        <v>662</v>
      </c>
      <c r="F1267" s="2">
        <v>211</v>
      </c>
      <c r="G1267" s="2">
        <v>6</v>
      </c>
      <c r="H1267" s="2">
        <v>8198832</v>
      </c>
      <c r="I1267" s="2">
        <v>485592.125</v>
      </c>
      <c r="J1267" s="2">
        <v>6.2955660820007324</v>
      </c>
      <c r="K1267" s="2">
        <v>937484</v>
      </c>
      <c r="L1267" s="2">
        <v>41685.26171875</v>
      </c>
      <c r="M1267" s="2">
        <v>4.6534180641174316</v>
      </c>
      <c r="N1267" s="2">
        <v>194891</v>
      </c>
      <c r="O1267" s="2">
        <v>0</v>
      </c>
      <c r="P1267" s="2">
        <v>0</v>
      </c>
      <c r="T1267" s="2">
        <v>9331207</v>
      </c>
      <c r="U1267" s="2">
        <v>527277</v>
      </c>
      <c r="V1267" s="2">
        <v>5.9891095161437988</v>
      </c>
      <c r="X1267" s="2">
        <v>77.65472412109375</v>
      </c>
      <c r="Z1267" s="2">
        <v>50.866737365722656</v>
      </c>
      <c r="AA1267" s="2">
        <v>18344418</v>
      </c>
      <c r="AB1267" s="2">
        <v>12016277</v>
      </c>
    </row>
    <row r="1268" spans="1:28" x14ac:dyDescent="0.25">
      <c r="A1268" s="2">
        <v>212001</v>
      </c>
      <c r="B1268" s="2">
        <v>110183602</v>
      </c>
      <c r="C1268" s="2" t="s">
        <v>1525</v>
      </c>
      <c r="D1268" s="2">
        <v>2019</v>
      </c>
      <c r="E1268" s="2" t="s">
        <v>662</v>
      </c>
      <c r="F1268" s="2">
        <v>212</v>
      </c>
      <c r="G1268" s="2">
        <v>1</v>
      </c>
      <c r="H1268" s="2">
        <v>20553394</v>
      </c>
      <c r="K1268" s="2">
        <v>3383929.93</v>
      </c>
      <c r="N1268" s="2">
        <v>770674</v>
      </c>
      <c r="Q1268" s="2">
        <v>265858.86</v>
      </c>
      <c r="T1268" s="2">
        <v>24973856</v>
      </c>
      <c r="W1268" s="2">
        <v>38053294.399999999</v>
      </c>
      <c r="X1268" s="2">
        <v>65.628631591796875</v>
      </c>
      <c r="Y1268" s="2">
        <v>74308387.75</v>
      </c>
      <c r="Z1268" s="2">
        <v>33.608394622802734</v>
      </c>
    </row>
    <row r="1269" spans="1:28" x14ac:dyDescent="0.25">
      <c r="A1269" s="2">
        <v>212002</v>
      </c>
      <c r="B1269" s="2">
        <v>110183602</v>
      </c>
      <c r="C1269" s="2" t="s">
        <v>1525</v>
      </c>
      <c r="D1269" s="2">
        <v>2020</v>
      </c>
      <c r="E1269" s="2" t="s">
        <v>662</v>
      </c>
      <c r="F1269" s="2">
        <v>212</v>
      </c>
      <c r="G1269" s="2">
        <v>2</v>
      </c>
      <c r="H1269" s="2">
        <v>20955608</v>
      </c>
      <c r="I1269" s="2">
        <v>402214</v>
      </c>
      <c r="J1269" s="2">
        <v>1.9569225311279297</v>
      </c>
      <c r="K1269" s="2">
        <v>3485545.1</v>
      </c>
      <c r="L1269" s="2">
        <v>101615.171875</v>
      </c>
      <c r="M1269" s="2">
        <v>3.0028746128082275</v>
      </c>
      <c r="N1269" s="2">
        <v>770674</v>
      </c>
      <c r="O1269" s="2">
        <v>0</v>
      </c>
      <c r="P1269" s="2">
        <v>0</v>
      </c>
      <c r="Q1269" s="2">
        <v>293152.53999999998</v>
      </c>
      <c r="R1269" s="2">
        <v>27293.6796875</v>
      </c>
      <c r="S1269" s="2">
        <v>10.266229629516602</v>
      </c>
      <c r="T1269" s="2">
        <v>25504980</v>
      </c>
      <c r="U1269" s="2">
        <v>531124</v>
      </c>
      <c r="V1269" s="2">
        <v>2.1267199516296387</v>
      </c>
      <c r="W1269" s="2">
        <v>39766313.75</v>
      </c>
      <c r="X1269" s="2">
        <v>64.13714599609375</v>
      </c>
      <c r="Y1269" s="2">
        <v>77199885.930000007</v>
      </c>
      <c r="Z1269" s="2">
        <v>33.037586212158203</v>
      </c>
    </row>
    <row r="1270" spans="1:28" x14ac:dyDescent="0.25">
      <c r="A1270" s="2">
        <v>212003</v>
      </c>
      <c r="B1270" s="2">
        <v>110183602</v>
      </c>
      <c r="C1270" s="2" t="s">
        <v>1525</v>
      </c>
      <c r="D1270" s="2">
        <v>2021</v>
      </c>
      <c r="E1270" s="2" t="s">
        <v>662</v>
      </c>
      <c r="F1270" s="2">
        <v>212</v>
      </c>
      <c r="G1270" s="2">
        <v>3</v>
      </c>
      <c r="H1270" s="2">
        <v>20955590</v>
      </c>
      <c r="I1270" s="2">
        <v>-18</v>
      </c>
      <c r="J1270" s="2">
        <v>-8.5895859228912741E-5</v>
      </c>
      <c r="K1270" s="2">
        <v>3613931.27</v>
      </c>
      <c r="L1270" s="2">
        <v>128386.171875</v>
      </c>
      <c r="M1270" s="2">
        <v>3.6833884716033936</v>
      </c>
      <c r="N1270" s="2">
        <v>770674</v>
      </c>
      <c r="O1270" s="2">
        <v>0</v>
      </c>
      <c r="P1270" s="2">
        <v>0</v>
      </c>
      <c r="Q1270" s="2">
        <v>530438.5</v>
      </c>
      <c r="R1270" s="2">
        <v>237285.953125</v>
      </c>
      <c r="S1270" s="2">
        <v>80.942832946777344</v>
      </c>
      <c r="T1270" s="2">
        <v>25870634</v>
      </c>
      <c r="U1270" s="2">
        <v>365654</v>
      </c>
      <c r="V1270" s="2">
        <v>1.4336572885513306</v>
      </c>
      <c r="W1270" s="2">
        <v>39127655.390000001</v>
      </c>
      <c r="X1270" s="2">
        <v>66.118537902832031</v>
      </c>
      <c r="Y1270" s="2">
        <v>80229544.390000001</v>
      </c>
      <c r="Z1270" s="2">
        <v>32.245769500732422</v>
      </c>
    </row>
    <row r="1271" spans="1:28" x14ac:dyDescent="0.25">
      <c r="A1271" s="2">
        <v>212004</v>
      </c>
      <c r="B1271" s="2">
        <v>110183602</v>
      </c>
      <c r="C1271" s="2" t="s">
        <v>1525</v>
      </c>
      <c r="D1271" s="2">
        <v>2022</v>
      </c>
      <c r="E1271" s="2" t="s">
        <v>662</v>
      </c>
      <c r="F1271" s="2">
        <v>212</v>
      </c>
      <c r="G1271" s="2">
        <v>4</v>
      </c>
      <c r="H1271" s="2">
        <v>21438342</v>
      </c>
      <c r="I1271" s="2">
        <v>482752</v>
      </c>
      <c r="J1271" s="2">
        <v>2.3036909103393555</v>
      </c>
      <c r="K1271" s="2">
        <v>3753356.83</v>
      </c>
      <c r="L1271" s="2">
        <v>139425.5625</v>
      </c>
      <c r="M1271" s="2">
        <v>3.8580024242401123</v>
      </c>
      <c r="N1271" s="2">
        <v>770674</v>
      </c>
      <c r="O1271" s="2">
        <v>0</v>
      </c>
      <c r="P1271" s="2">
        <v>0</v>
      </c>
      <c r="Q1271" s="2">
        <v>577727</v>
      </c>
      <c r="R1271" s="2">
        <v>47288.5</v>
      </c>
      <c r="S1271" s="2">
        <v>8.914982795715332</v>
      </c>
      <c r="T1271" s="2">
        <v>26540100</v>
      </c>
      <c r="U1271" s="2">
        <v>669466</v>
      </c>
      <c r="V1271" s="2">
        <v>2.5877449512481689</v>
      </c>
      <c r="W1271" s="2">
        <v>39843306.859999999</v>
      </c>
      <c r="X1271" s="2">
        <v>66.611190795898438</v>
      </c>
      <c r="Y1271" s="2">
        <v>83040556.319999993</v>
      </c>
      <c r="Z1271" s="2">
        <v>31.960407257080078</v>
      </c>
    </row>
    <row r="1272" spans="1:28" x14ac:dyDescent="0.25">
      <c r="A1272" s="2">
        <v>212005</v>
      </c>
      <c r="B1272" s="2">
        <v>110183602</v>
      </c>
      <c r="C1272" s="2" t="s">
        <v>1525</v>
      </c>
      <c r="D1272" s="2">
        <v>2023</v>
      </c>
      <c r="E1272" s="2" t="s">
        <v>662</v>
      </c>
      <c r="F1272" s="2">
        <v>212</v>
      </c>
      <c r="G1272" s="2">
        <v>5</v>
      </c>
      <c r="H1272" s="2">
        <v>22502594.190000001</v>
      </c>
      <c r="I1272" s="2">
        <v>1064252.25</v>
      </c>
      <c r="J1272" s="2">
        <v>4.9642467498779297</v>
      </c>
      <c r="K1272" s="2">
        <v>3885761.36</v>
      </c>
      <c r="L1272" s="2">
        <v>132404.53125</v>
      </c>
      <c r="M1272" s="2">
        <v>3.5276296138763428</v>
      </c>
      <c r="N1272" s="2">
        <v>770674</v>
      </c>
      <c r="O1272" s="2">
        <v>0</v>
      </c>
      <c r="P1272" s="2">
        <v>0</v>
      </c>
      <c r="T1272" s="2">
        <v>27159030</v>
      </c>
      <c r="U1272" s="2">
        <v>618930</v>
      </c>
      <c r="V1272" s="2">
        <v>2.3320560455322266</v>
      </c>
      <c r="X1272" s="2">
        <v>66.575027465820313</v>
      </c>
      <c r="Z1272" s="2">
        <v>32.932876586914063</v>
      </c>
      <c r="AA1272" s="2">
        <v>82467833</v>
      </c>
      <c r="AB1272" s="2">
        <v>40794620</v>
      </c>
    </row>
    <row r="1273" spans="1:28" x14ac:dyDescent="0.25">
      <c r="A1273" s="2">
        <v>212006</v>
      </c>
      <c r="B1273" s="2">
        <v>110183602</v>
      </c>
      <c r="C1273" s="2" t="s">
        <v>1525</v>
      </c>
      <c r="D1273" s="2">
        <v>2024</v>
      </c>
      <c r="E1273" s="2" t="s">
        <v>662</v>
      </c>
      <c r="F1273" s="2">
        <v>212</v>
      </c>
      <c r="G1273" s="2">
        <v>6</v>
      </c>
      <c r="H1273" s="2">
        <v>23956638</v>
      </c>
      <c r="I1273" s="2">
        <v>1454043.75</v>
      </c>
      <c r="J1273" s="2">
        <v>6.4616718292236328</v>
      </c>
      <c r="K1273" s="2">
        <v>4004427</v>
      </c>
      <c r="L1273" s="2">
        <v>118665.640625</v>
      </c>
      <c r="M1273" s="2">
        <v>3.0538580417633057</v>
      </c>
      <c r="N1273" s="2">
        <v>770674</v>
      </c>
      <c r="O1273" s="2">
        <v>0</v>
      </c>
      <c r="P1273" s="2">
        <v>0</v>
      </c>
      <c r="T1273" s="2">
        <v>28731738</v>
      </c>
      <c r="U1273" s="2">
        <v>1572708</v>
      </c>
      <c r="V1273" s="2">
        <v>5.7907371520996094</v>
      </c>
      <c r="X1273" s="2">
        <v>64.695892333984375</v>
      </c>
      <c r="Z1273" s="2">
        <v>32.146457672119141</v>
      </c>
      <c r="AA1273" s="2">
        <v>89377620</v>
      </c>
      <c r="AB1273" s="2">
        <v>44410450</v>
      </c>
    </row>
    <row r="1274" spans="1:28" x14ac:dyDescent="0.25">
      <c r="A1274" s="2">
        <v>213001</v>
      </c>
      <c r="B1274" s="2">
        <v>103025002</v>
      </c>
      <c r="C1274" s="2" t="s">
        <v>1526</v>
      </c>
      <c r="D1274" s="2">
        <v>2019</v>
      </c>
      <c r="E1274" s="2" t="s">
        <v>662</v>
      </c>
      <c r="F1274" s="2">
        <v>213</v>
      </c>
      <c r="G1274" s="2">
        <v>1</v>
      </c>
      <c r="H1274" s="2">
        <v>4989567</v>
      </c>
      <c r="K1274" s="2">
        <v>1478661.63</v>
      </c>
      <c r="N1274" s="2">
        <v>231127</v>
      </c>
      <c r="T1274" s="2">
        <v>6699355.5</v>
      </c>
      <c r="W1274" s="2">
        <v>12326434.09</v>
      </c>
      <c r="X1274" s="2">
        <v>54.349502563476563</v>
      </c>
      <c r="Y1274" s="2">
        <v>56017775.260000005</v>
      </c>
      <c r="Z1274" s="2">
        <v>11.959339141845703</v>
      </c>
    </row>
    <row r="1275" spans="1:28" x14ac:dyDescent="0.25">
      <c r="A1275" s="2">
        <v>213002</v>
      </c>
      <c r="B1275" s="2">
        <v>103025002</v>
      </c>
      <c r="C1275" s="2" t="s">
        <v>1526</v>
      </c>
      <c r="D1275" s="2">
        <v>2020</v>
      </c>
      <c r="E1275" s="2" t="s">
        <v>662</v>
      </c>
      <c r="F1275" s="2">
        <v>213</v>
      </c>
      <c r="G1275" s="2">
        <v>2</v>
      </c>
      <c r="H1275" s="2">
        <v>5045554</v>
      </c>
      <c r="I1275" s="2">
        <v>55987</v>
      </c>
      <c r="J1275" s="2">
        <v>1.1220812797546387</v>
      </c>
      <c r="K1275" s="2">
        <v>1510933.03</v>
      </c>
      <c r="L1275" s="2">
        <v>32271.400390625</v>
      </c>
      <c r="M1275" s="2">
        <v>2.1824736595153809</v>
      </c>
      <c r="N1275" s="2">
        <v>231127</v>
      </c>
      <c r="O1275" s="2">
        <v>0</v>
      </c>
      <c r="P1275" s="2">
        <v>0</v>
      </c>
      <c r="T1275" s="2">
        <v>6787614</v>
      </c>
      <c r="U1275" s="2">
        <v>88258.5</v>
      </c>
      <c r="V1275" s="2">
        <v>1.3174177408218384</v>
      </c>
      <c r="W1275" s="2">
        <v>12678100.040000001</v>
      </c>
      <c r="X1275" s="2">
        <v>53.538101196289063</v>
      </c>
      <c r="Y1275" s="2">
        <v>43898217.380000003</v>
      </c>
      <c r="Z1275" s="2">
        <v>15.462162971496582</v>
      </c>
    </row>
    <row r="1276" spans="1:28" x14ac:dyDescent="0.25">
      <c r="A1276" s="2">
        <v>213003</v>
      </c>
      <c r="B1276" s="2">
        <v>103025002</v>
      </c>
      <c r="C1276" s="2" t="s">
        <v>1526</v>
      </c>
      <c r="D1276" s="2">
        <v>2021</v>
      </c>
      <c r="E1276" s="2" t="s">
        <v>662</v>
      </c>
      <c r="F1276" s="2">
        <v>213</v>
      </c>
      <c r="G1276" s="2">
        <v>3</v>
      </c>
      <c r="H1276" s="2">
        <v>5045550</v>
      </c>
      <c r="I1276" s="2">
        <v>-4</v>
      </c>
      <c r="J1276" s="2">
        <v>-7.9277713666670024E-5</v>
      </c>
      <c r="K1276" s="2">
        <v>1510905.57</v>
      </c>
      <c r="L1276" s="2">
        <v>-27.459999084472656</v>
      </c>
      <c r="M1276" s="2">
        <v>-1.8174200085923076E-3</v>
      </c>
      <c r="N1276" s="2">
        <v>231127</v>
      </c>
      <c r="O1276" s="2">
        <v>0</v>
      </c>
      <c r="P1276" s="2">
        <v>0</v>
      </c>
      <c r="T1276" s="2">
        <v>6787582.5</v>
      </c>
      <c r="U1276" s="2">
        <v>-31.5</v>
      </c>
      <c r="V1276" s="2">
        <v>-4.6408060006797314E-4</v>
      </c>
      <c r="W1276" s="2">
        <v>12502315.32</v>
      </c>
      <c r="X1276" s="2">
        <v>54.290603637695313</v>
      </c>
      <c r="Y1276" s="2">
        <v>45601235.539999999</v>
      </c>
      <c r="Z1276" s="2">
        <v>14.884646415710449</v>
      </c>
    </row>
    <row r="1277" spans="1:28" x14ac:dyDescent="0.25">
      <c r="A1277" s="2">
        <v>213004</v>
      </c>
      <c r="B1277" s="2">
        <v>103025002</v>
      </c>
      <c r="C1277" s="2" t="s">
        <v>1526</v>
      </c>
      <c r="D1277" s="2">
        <v>2022</v>
      </c>
      <c r="E1277" s="2" t="s">
        <v>662</v>
      </c>
      <c r="F1277" s="2">
        <v>213</v>
      </c>
      <c r="G1277" s="2">
        <v>4</v>
      </c>
      <c r="H1277" s="2">
        <v>5143758</v>
      </c>
      <c r="I1277" s="2">
        <v>98208</v>
      </c>
      <c r="J1277" s="2">
        <v>1.9464280605316162</v>
      </c>
      <c r="K1277" s="2">
        <v>1573839</v>
      </c>
      <c r="L1277" s="2">
        <v>62933.4296875</v>
      </c>
      <c r="M1277" s="2">
        <v>4.1652789115905762</v>
      </c>
      <c r="N1277" s="2">
        <v>231127</v>
      </c>
      <c r="O1277" s="2">
        <v>0</v>
      </c>
      <c r="P1277" s="2">
        <v>0</v>
      </c>
      <c r="T1277" s="2">
        <v>6948724</v>
      </c>
      <c r="U1277" s="2">
        <v>161141.5</v>
      </c>
      <c r="V1277" s="2">
        <v>2.37406325340271</v>
      </c>
      <c r="W1277" s="2">
        <v>11917249</v>
      </c>
      <c r="X1277" s="2">
        <v>58.308120727539063</v>
      </c>
      <c r="Y1277" s="2">
        <v>45525233</v>
      </c>
      <c r="Z1277" s="2">
        <v>15.263456344604492</v>
      </c>
    </row>
    <row r="1278" spans="1:28" x14ac:dyDescent="0.25">
      <c r="A1278" s="2">
        <v>213005</v>
      </c>
      <c r="B1278" s="2">
        <v>103025002</v>
      </c>
      <c r="C1278" s="2" t="s">
        <v>1526</v>
      </c>
      <c r="D1278" s="2">
        <v>2023</v>
      </c>
      <c r="E1278" s="2" t="s">
        <v>662</v>
      </c>
      <c r="F1278" s="2">
        <v>213</v>
      </c>
      <c r="G1278" s="2">
        <v>5</v>
      </c>
      <c r="H1278" s="2">
        <v>5596184.0199999996</v>
      </c>
      <c r="I1278" s="2">
        <v>452426.03125</v>
      </c>
      <c r="J1278" s="2">
        <v>8.7956323623657227</v>
      </c>
      <c r="K1278" s="2">
        <v>1656045.71</v>
      </c>
      <c r="L1278" s="2">
        <v>82206.7109375</v>
      </c>
      <c r="M1278" s="2">
        <v>5.2233238220214844</v>
      </c>
      <c r="N1278" s="2">
        <v>231127</v>
      </c>
      <c r="O1278" s="2">
        <v>0</v>
      </c>
      <c r="P1278" s="2">
        <v>0</v>
      </c>
      <c r="T1278" s="2">
        <v>7483356.5</v>
      </c>
      <c r="U1278" s="2">
        <v>534632.5</v>
      </c>
      <c r="V1278" s="2">
        <v>7.6939663887023926</v>
      </c>
      <c r="X1278" s="2">
        <v>60.426830291748047</v>
      </c>
      <c r="Z1278" s="2">
        <v>15.535530090332031</v>
      </c>
      <c r="AA1278" s="2">
        <v>48169304</v>
      </c>
      <c r="AB1278" s="2">
        <v>12384162</v>
      </c>
    </row>
    <row r="1279" spans="1:28" x14ac:dyDescent="0.25">
      <c r="A1279" s="2">
        <v>213006</v>
      </c>
      <c r="B1279" s="2">
        <v>103025002</v>
      </c>
      <c r="C1279" s="2" t="s">
        <v>1526</v>
      </c>
      <c r="D1279" s="2">
        <v>2024</v>
      </c>
      <c r="E1279" s="2" t="s">
        <v>662</v>
      </c>
      <c r="F1279" s="2">
        <v>213</v>
      </c>
      <c r="G1279" s="2">
        <v>6</v>
      </c>
      <c r="H1279" s="2">
        <v>6120937</v>
      </c>
      <c r="I1279" s="2">
        <v>524753</v>
      </c>
      <c r="J1279" s="2">
        <v>9.376978874206543</v>
      </c>
      <c r="K1279" s="2">
        <v>1706767</v>
      </c>
      <c r="L1279" s="2">
        <v>50721.2890625</v>
      </c>
      <c r="M1279" s="2">
        <v>3.0627954006195068</v>
      </c>
      <c r="N1279" s="2">
        <v>231127</v>
      </c>
      <c r="O1279" s="2">
        <v>0</v>
      </c>
      <c r="P1279" s="2">
        <v>0</v>
      </c>
      <c r="T1279" s="2">
        <v>8058831</v>
      </c>
      <c r="U1279" s="2">
        <v>575474.5</v>
      </c>
      <c r="V1279" s="2">
        <v>7.690058708190918</v>
      </c>
      <c r="X1279" s="2">
        <v>60.438514709472656</v>
      </c>
      <c r="Z1279" s="2">
        <v>17.215232849121094</v>
      </c>
      <c r="AA1279" s="2">
        <v>46812212</v>
      </c>
      <c r="AB1279" s="2">
        <v>13333933</v>
      </c>
    </row>
    <row r="1280" spans="1:28" x14ac:dyDescent="0.25">
      <c r="A1280" s="2">
        <v>214001</v>
      </c>
      <c r="B1280" s="2">
        <v>107654403</v>
      </c>
      <c r="C1280" s="2" t="s">
        <v>1527</v>
      </c>
      <c r="D1280" s="2">
        <v>2019</v>
      </c>
      <c r="E1280" s="2" t="s">
        <v>662</v>
      </c>
      <c r="F1280" s="2">
        <v>214</v>
      </c>
      <c r="G1280" s="2">
        <v>1</v>
      </c>
      <c r="H1280" s="2">
        <v>15973677</v>
      </c>
      <c r="K1280" s="2">
        <v>2610161.13</v>
      </c>
      <c r="N1280" s="2">
        <v>630145</v>
      </c>
      <c r="T1280" s="2">
        <v>19213984</v>
      </c>
      <c r="W1280" s="2">
        <v>29656496.300000004</v>
      </c>
      <c r="X1280" s="2">
        <v>64.7884521484375</v>
      </c>
      <c r="Y1280" s="2">
        <v>58708991.510000005</v>
      </c>
      <c r="Z1280" s="2">
        <v>32.727497100830078</v>
      </c>
    </row>
    <row r="1281" spans="1:28" x14ac:dyDescent="0.25">
      <c r="A1281" s="2">
        <v>214002</v>
      </c>
      <c r="B1281" s="2">
        <v>107654403</v>
      </c>
      <c r="C1281" s="2" t="s">
        <v>1527</v>
      </c>
      <c r="D1281" s="2">
        <v>2020</v>
      </c>
      <c r="E1281" s="2" t="s">
        <v>662</v>
      </c>
      <c r="F1281" s="2">
        <v>214</v>
      </c>
      <c r="G1281" s="2">
        <v>2</v>
      </c>
      <c r="H1281" s="2">
        <v>16213841</v>
      </c>
      <c r="I1281" s="2">
        <v>240164</v>
      </c>
      <c r="J1281" s="2">
        <v>1.5034985542297363</v>
      </c>
      <c r="K1281" s="2">
        <v>2691915.21</v>
      </c>
      <c r="L1281" s="2">
        <v>81754.078125</v>
      </c>
      <c r="M1281" s="2">
        <v>3.1321468353271484</v>
      </c>
      <c r="N1281" s="2">
        <v>630145</v>
      </c>
      <c r="O1281" s="2">
        <v>0</v>
      </c>
      <c r="P1281" s="2">
        <v>0</v>
      </c>
      <c r="T1281" s="2">
        <v>19535900</v>
      </c>
      <c r="U1281" s="2">
        <v>321916</v>
      </c>
      <c r="V1281" s="2">
        <v>1.6754255294799805</v>
      </c>
      <c r="W1281" s="2">
        <v>31097184.230000004</v>
      </c>
      <c r="X1281" s="2">
        <v>62.822086334228516</v>
      </c>
      <c r="Y1281" s="2">
        <v>59985191.190000005</v>
      </c>
      <c r="Z1281" s="2">
        <v>32.56787109375</v>
      </c>
    </row>
    <row r="1282" spans="1:28" x14ac:dyDescent="0.25">
      <c r="A1282" s="2">
        <v>214003</v>
      </c>
      <c r="B1282" s="2">
        <v>107654403</v>
      </c>
      <c r="C1282" s="2" t="s">
        <v>1527</v>
      </c>
      <c r="D1282" s="2">
        <v>2021</v>
      </c>
      <c r="E1282" s="2" t="s">
        <v>662</v>
      </c>
      <c r="F1282" s="2">
        <v>214</v>
      </c>
      <c r="G1282" s="2">
        <v>3</v>
      </c>
      <c r="H1282" s="2">
        <v>16213830</v>
      </c>
      <c r="I1282" s="2">
        <v>-11</v>
      </c>
      <c r="J1282" s="2">
        <v>-6.7843269789591432E-5</v>
      </c>
      <c r="K1282" s="2">
        <v>2691833.27</v>
      </c>
      <c r="L1282" s="2">
        <v>-81.94000244140625</v>
      </c>
      <c r="M1282" s="2">
        <v>-3.0439293477684259E-3</v>
      </c>
      <c r="N1282" s="2">
        <v>630145</v>
      </c>
      <c r="O1282" s="2">
        <v>0</v>
      </c>
      <c r="P1282" s="2">
        <v>0</v>
      </c>
      <c r="T1282" s="2">
        <v>19535808</v>
      </c>
      <c r="U1282" s="2">
        <v>-92</v>
      </c>
      <c r="V1282" s="2">
        <v>-4.7092788736335933E-4</v>
      </c>
      <c r="W1282" s="2">
        <v>30260051.57</v>
      </c>
      <c r="X1282" s="2">
        <v>64.559730529785156</v>
      </c>
      <c r="Y1282" s="2">
        <v>59896553.25</v>
      </c>
      <c r="Z1282" s="2">
        <v>32.615913391113281</v>
      </c>
    </row>
    <row r="1283" spans="1:28" x14ac:dyDescent="0.25">
      <c r="A1283" s="2">
        <v>214004</v>
      </c>
      <c r="B1283" s="2">
        <v>107654403</v>
      </c>
      <c r="C1283" s="2" t="s">
        <v>1527</v>
      </c>
      <c r="D1283" s="2">
        <v>2022</v>
      </c>
      <c r="E1283" s="2" t="s">
        <v>662</v>
      </c>
      <c r="F1283" s="2">
        <v>214</v>
      </c>
      <c r="G1283" s="2">
        <v>4</v>
      </c>
      <c r="H1283" s="2">
        <v>16441797</v>
      </c>
      <c r="I1283" s="2">
        <v>227967</v>
      </c>
      <c r="J1283" s="2">
        <v>1.4060033559799194</v>
      </c>
      <c r="K1283" s="2">
        <v>2834719.26</v>
      </c>
      <c r="L1283" s="2">
        <v>142885.984375</v>
      </c>
      <c r="M1283" s="2">
        <v>5.3081293106079102</v>
      </c>
      <c r="N1283" s="2">
        <v>630145</v>
      </c>
      <c r="O1283" s="2">
        <v>0</v>
      </c>
      <c r="P1283" s="2">
        <v>0</v>
      </c>
      <c r="T1283" s="2">
        <v>19906660</v>
      </c>
      <c r="U1283" s="2">
        <v>370852</v>
      </c>
      <c r="V1283" s="2">
        <v>1.8983192443847656</v>
      </c>
      <c r="W1283" s="2">
        <v>30186305.049999997</v>
      </c>
      <c r="X1283" s="2">
        <v>65.945999145507813</v>
      </c>
      <c r="Y1283" s="2">
        <v>62433041.449999988</v>
      </c>
      <c r="Z1283" s="2">
        <v>31.884815216064453</v>
      </c>
    </row>
    <row r="1284" spans="1:28" x14ac:dyDescent="0.25">
      <c r="A1284" s="2">
        <v>214005</v>
      </c>
      <c r="B1284" s="2">
        <v>107654403</v>
      </c>
      <c r="C1284" s="2" t="s">
        <v>1527</v>
      </c>
      <c r="D1284" s="2">
        <v>2023</v>
      </c>
      <c r="E1284" s="2" t="s">
        <v>662</v>
      </c>
      <c r="F1284" s="2">
        <v>214</v>
      </c>
      <c r="G1284" s="2">
        <v>5</v>
      </c>
      <c r="H1284" s="2">
        <v>17440123.350000001</v>
      </c>
      <c r="I1284" s="2">
        <v>998326.375</v>
      </c>
      <c r="J1284" s="2">
        <v>6.0718808174133301</v>
      </c>
      <c r="K1284" s="2">
        <v>3021282.49</v>
      </c>
      <c r="L1284" s="2">
        <v>186563.234375</v>
      </c>
      <c r="M1284" s="2">
        <v>6.5813651084899902</v>
      </c>
      <c r="N1284" s="2">
        <v>630145</v>
      </c>
      <c r="O1284" s="2">
        <v>0</v>
      </c>
      <c r="P1284" s="2">
        <v>0</v>
      </c>
      <c r="T1284" s="2">
        <v>21091552</v>
      </c>
      <c r="U1284" s="2">
        <v>1184892</v>
      </c>
      <c r="V1284" s="2">
        <v>5.9522390365600586</v>
      </c>
      <c r="X1284" s="2">
        <v>64.980728149414063</v>
      </c>
      <c r="Z1284" s="2">
        <v>32.700080871582031</v>
      </c>
      <c r="AA1284" s="2">
        <v>64500000</v>
      </c>
      <c r="AB1284" s="2">
        <v>32458166</v>
      </c>
    </row>
    <row r="1285" spans="1:28" x14ac:dyDescent="0.25">
      <c r="A1285" s="2">
        <v>214006</v>
      </c>
      <c r="B1285" s="2">
        <v>107654403</v>
      </c>
      <c r="C1285" s="2" t="s">
        <v>1527</v>
      </c>
      <c r="D1285" s="2">
        <v>2024</v>
      </c>
      <c r="E1285" s="2" t="s">
        <v>662</v>
      </c>
      <c r="F1285" s="2">
        <v>214</v>
      </c>
      <c r="G1285" s="2">
        <v>6</v>
      </c>
      <c r="H1285" s="2">
        <v>18169384</v>
      </c>
      <c r="I1285" s="2">
        <v>729260.625</v>
      </c>
      <c r="J1285" s="2">
        <v>4.1815109252929688</v>
      </c>
      <c r="K1285" s="2">
        <v>3119873</v>
      </c>
      <c r="L1285" s="2">
        <v>98590.5078125</v>
      </c>
      <c r="M1285" s="2">
        <v>3.2632007598876953</v>
      </c>
      <c r="N1285" s="2">
        <v>630145</v>
      </c>
      <c r="O1285" s="2">
        <v>0</v>
      </c>
      <c r="P1285" s="2">
        <v>0</v>
      </c>
      <c r="T1285" s="2">
        <v>21919400</v>
      </c>
      <c r="U1285" s="2">
        <v>827848</v>
      </c>
      <c r="V1285" s="2">
        <v>3.9250216484069824</v>
      </c>
      <c r="X1285" s="2">
        <v>66.831214904785156</v>
      </c>
      <c r="Z1285" s="2">
        <v>33.324527740478516</v>
      </c>
      <c r="AA1285" s="2">
        <v>65775577</v>
      </c>
      <c r="AB1285" s="2">
        <v>32798147</v>
      </c>
    </row>
    <row r="1286" spans="1:28" x14ac:dyDescent="0.25">
      <c r="A1286" s="2">
        <v>215001</v>
      </c>
      <c r="B1286" s="2">
        <v>114064003</v>
      </c>
      <c r="C1286" s="2" t="s">
        <v>1528</v>
      </c>
      <c r="D1286" s="2">
        <v>2019</v>
      </c>
      <c r="E1286" s="2" t="s">
        <v>662</v>
      </c>
      <c r="F1286" s="2">
        <v>215</v>
      </c>
      <c r="G1286" s="2">
        <v>1</v>
      </c>
      <c r="H1286" s="2">
        <v>3415720.75</v>
      </c>
      <c r="K1286" s="2">
        <v>919996.13</v>
      </c>
      <c r="N1286" s="2">
        <v>140805</v>
      </c>
      <c r="Q1286" s="2">
        <v>34265.64</v>
      </c>
      <c r="T1286" s="2">
        <v>4510787.5</v>
      </c>
      <c r="W1286" s="2">
        <v>9042308.0399999991</v>
      </c>
      <c r="X1286" s="2">
        <v>49.885356903076172</v>
      </c>
      <c r="Y1286" s="2">
        <v>32726202.23</v>
      </c>
      <c r="Z1286" s="2">
        <v>13.783412933349609</v>
      </c>
    </row>
    <row r="1287" spans="1:28" x14ac:dyDescent="0.25">
      <c r="A1287" s="2">
        <v>215002</v>
      </c>
      <c r="B1287" s="2">
        <v>114064003</v>
      </c>
      <c r="C1287" s="2" t="s">
        <v>1528</v>
      </c>
      <c r="D1287" s="2">
        <v>2020</v>
      </c>
      <c r="E1287" s="2" t="s">
        <v>662</v>
      </c>
      <c r="F1287" s="2">
        <v>215</v>
      </c>
      <c r="G1287" s="2">
        <v>2</v>
      </c>
      <c r="H1287" s="2">
        <v>3527514.25</v>
      </c>
      <c r="I1287" s="2">
        <v>111793.5</v>
      </c>
      <c r="J1287" s="2">
        <v>3.2729110717773438</v>
      </c>
      <c r="K1287" s="2">
        <v>944816.66</v>
      </c>
      <c r="L1287" s="2">
        <v>24820.529296875</v>
      </c>
      <c r="M1287" s="2">
        <v>2.6978950500488281</v>
      </c>
      <c r="N1287" s="2">
        <v>140805</v>
      </c>
      <c r="O1287" s="2">
        <v>0</v>
      </c>
      <c r="P1287" s="2">
        <v>0</v>
      </c>
      <c r="Q1287" s="2">
        <v>37950.43</v>
      </c>
      <c r="R1287" s="2">
        <v>3684.7900390625</v>
      </c>
      <c r="S1287" s="2">
        <v>10.753600120544434</v>
      </c>
      <c r="T1287" s="2">
        <v>4651086.5</v>
      </c>
      <c r="U1287" s="2">
        <v>140299</v>
      </c>
      <c r="V1287" s="2">
        <v>3.1102995872497559</v>
      </c>
      <c r="W1287" s="2">
        <v>9411288.7100000009</v>
      </c>
      <c r="X1287" s="2">
        <v>49.420291900634766</v>
      </c>
      <c r="Y1287" s="2">
        <v>41391577.519999996</v>
      </c>
      <c r="Z1287" s="2">
        <v>11.236794471740723</v>
      </c>
    </row>
    <row r="1288" spans="1:28" x14ac:dyDescent="0.25">
      <c r="A1288" s="2">
        <v>215003</v>
      </c>
      <c r="B1288" s="2">
        <v>114064003</v>
      </c>
      <c r="C1288" s="2" t="s">
        <v>1528</v>
      </c>
      <c r="D1288" s="2">
        <v>2021</v>
      </c>
      <c r="E1288" s="2" t="s">
        <v>662</v>
      </c>
      <c r="F1288" s="2">
        <v>215</v>
      </c>
      <c r="G1288" s="2">
        <v>3</v>
      </c>
      <c r="H1288" s="2">
        <v>3527510.25</v>
      </c>
      <c r="I1288" s="2">
        <v>-4</v>
      </c>
      <c r="J1288" s="2">
        <v>-1.1339430056978017E-4</v>
      </c>
      <c r="K1288" s="2">
        <v>944793.83</v>
      </c>
      <c r="L1288" s="2">
        <v>-22.829999923706055</v>
      </c>
      <c r="M1288" s="2">
        <v>-2.4163417983800173E-3</v>
      </c>
      <c r="N1288" s="2">
        <v>140805</v>
      </c>
      <c r="O1288" s="2">
        <v>0</v>
      </c>
      <c r="P1288" s="2">
        <v>0</v>
      </c>
      <c r="Q1288" s="2">
        <v>31104.080000000002</v>
      </c>
      <c r="R1288" s="2">
        <v>-6846.35009765625</v>
      </c>
      <c r="S1288" s="2">
        <v>-18.040243148803711</v>
      </c>
      <c r="T1288" s="2">
        <v>4644213</v>
      </c>
      <c r="U1288" s="2">
        <v>-6873.5</v>
      </c>
      <c r="V1288" s="2">
        <v>-0.14778266847133636</v>
      </c>
      <c r="W1288" s="2">
        <v>9344926.9600000009</v>
      </c>
      <c r="X1288" s="2">
        <v>49.69769287109375</v>
      </c>
      <c r="Y1288" s="2">
        <v>41152934.259999998</v>
      </c>
      <c r="Z1288" s="2">
        <v>11.285253524780273</v>
      </c>
    </row>
    <row r="1289" spans="1:28" x14ac:dyDescent="0.25">
      <c r="A1289" s="2">
        <v>215004</v>
      </c>
      <c r="B1289" s="2">
        <v>114064003</v>
      </c>
      <c r="C1289" s="2" t="s">
        <v>1528</v>
      </c>
      <c r="D1289" s="2">
        <v>2022</v>
      </c>
      <c r="E1289" s="2" t="s">
        <v>662</v>
      </c>
      <c r="F1289" s="2">
        <v>215</v>
      </c>
      <c r="G1289" s="2">
        <v>4</v>
      </c>
      <c r="H1289" s="2">
        <v>3624811.75</v>
      </c>
      <c r="I1289" s="2">
        <v>97301.5</v>
      </c>
      <c r="J1289" s="2">
        <v>2.75836181640625</v>
      </c>
      <c r="K1289" s="2">
        <v>998224.49</v>
      </c>
      <c r="L1289" s="2">
        <v>53430.66015625</v>
      </c>
      <c r="M1289" s="2">
        <v>5.6552720069885254</v>
      </c>
      <c r="N1289" s="2">
        <v>140805</v>
      </c>
      <c r="O1289" s="2">
        <v>0</v>
      </c>
      <c r="P1289" s="2">
        <v>0</v>
      </c>
      <c r="Q1289" s="2">
        <v>34226.959999999999</v>
      </c>
      <c r="R1289" s="2">
        <v>3122.8798828125</v>
      </c>
      <c r="S1289" s="2">
        <v>10.040097236633301</v>
      </c>
      <c r="T1289" s="2">
        <v>4798068</v>
      </c>
      <c r="U1289" s="2">
        <v>153855</v>
      </c>
      <c r="V1289" s="2">
        <v>3.3128325939178467</v>
      </c>
      <c r="W1289" s="2">
        <v>9191466.4900000002</v>
      </c>
      <c r="X1289" s="2">
        <v>52.201332092285156</v>
      </c>
      <c r="Y1289" s="2">
        <v>44314196.780000001</v>
      </c>
      <c r="Z1289" s="2">
        <v>10.827383041381836</v>
      </c>
    </row>
    <row r="1290" spans="1:28" x14ac:dyDescent="0.25">
      <c r="A1290" s="2">
        <v>215005</v>
      </c>
      <c r="B1290" s="2">
        <v>114064003</v>
      </c>
      <c r="C1290" s="2" t="s">
        <v>1528</v>
      </c>
      <c r="D1290" s="2">
        <v>2023</v>
      </c>
      <c r="E1290" s="2" t="s">
        <v>662</v>
      </c>
      <c r="F1290" s="2">
        <v>215</v>
      </c>
      <c r="G1290" s="2">
        <v>5</v>
      </c>
      <c r="H1290" s="2">
        <v>4006869.98</v>
      </c>
      <c r="I1290" s="2">
        <v>382058.21875</v>
      </c>
      <c r="J1290" s="2">
        <v>10.540084838867188</v>
      </c>
      <c r="K1290" s="2">
        <v>1048169.4</v>
      </c>
      <c r="L1290" s="2">
        <v>49944.91015625</v>
      </c>
      <c r="M1290" s="2">
        <v>5.0033745765686035</v>
      </c>
      <c r="N1290" s="2">
        <v>140805</v>
      </c>
      <c r="O1290" s="2">
        <v>0</v>
      </c>
      <c r="P1290" s="2">
        <v>0</v>
      </c>
      <c r="Q1290" s="2">
        <v>35868</v>
      </c>
      <c r="R1290" s="2">
        <v>1641.0400390625</v>
      </c>
      <c r="S1290" s="2">
        <v>4.7945828437805176</v>
      </c>
      <c r="T1290" s="2">
        <v>5231712.5</v>
      </c>
      <c r="U1290" s="2">
        <v>433644.5</v>
      </c>
      <c r="V1290" s="2">
        <v>9.037898063659668</v>
      </c>
      <c r="X1290" s="2">
        <v>51.9591064453125</v>
      </c>
      <c r="Z1290" s="2">
        <v>14.50251579284668</v>
      </c>
      <c r="AA1290" s="2">
        <v>36074516</v>
      </c>
      <c r="AB1290" s="2">
        <v>10068904</v>
      </c>
    </row>
    <row r="1291" spans="1:28" x14ac:dyDescent="0.25">
      <c r="A1291" s="2">
        <v>215006</v>
      </c>
      <c r="B1291" s="2">
        <v>114064003</v>
      </c>
      <c r="C1291" s="2" t="s">
        <v>1528</v>
      </c>
      <c r="D1291" s="2">
        <v>2024</v>
      </c>
      <c r="E1291" s="2" t="s">
        <v>662</v>
      </c>
      <c r="F1291" s="2">
        <v>215</v>
      </c>
      <c r="G1291" s="2">
        <v>6</v>
      </c>
      <c r="H1291" s="2">
        <v>4433052</v>
      </c>
      <c r="I1291" s="2">
        <v>426182.03125</v>
      </c>
      <c r="J1291" s="2">
        <v>10.636282920837402</v>
      </c>
      <c r="K1291" s="2">
        <v>1087174</v>
      </c>
      <c r="L1291" s="2">
        <v>39004.6015625</v>
      </c>
      <c r="M1291" s="2">
        <v>3.7212114334106445</v>
      </c>
      <c r="N1291" s="2">
        <v>140805</v>
      </c>
      <c r="O1291" s="2">
        <v>0</v>
      </c>
      <c r="P1291" s="2">
        <v>0</v>
      </c>
      <c r="Q1291" s="2">
        <v>49802</v>
      </c>
      <c r="R1291" s="2">
        <v>13934</v>
      </c>
      <c r="S1291" s="2">
        <v>38.847999572753906</v>
      </c>
      <c r="T1291" s="2">
        <v>5710833</v>
      </c>
      <c r="U1291" s="2">
        <v>479120.5</v>
      </c>
      <c r="V1291" s="2">
        <v>9.1580047607421875</v>
      </c>
      <c r="X1291" s="2">
        <v>54.826789855957031</v>
      </c>
      <c r="Z1291" s="2">
        <v>15.59938907623291</v>
      </c>
      <c r="AA1291" s="2">
        <v>36609337</v>
      </c>
      <c r="AB1291" s="2">
        <v>10416136</v>
      </c>
    </row>
    <row r="1292" spans="1:28" x14ac:dyDescent="0.25">
      <c r="A1292" s="2">
        <v>216001</v>
      </c>
      <c r="B1292" s="2">
        <v>119665003</v>
      </c>
      <c r="C1292" s="2" t="s">
        <v>1529</v>
      </c>
      <c r="D1292" s="2">
        <v>2019</v>
      </c>
      <c r="E1292" s="2" t="s">
        <v>662</v>
      </c>
      <c r="F1292" s="2">
        <v>216</v>
      </c>
      <c r="G1292" s="2">
        <v>1</v>
      </c>
      <c r="H1292" s="2">
        <v>5697445</v>
      </c>
      <c r="K1292" s="2">
        <v>1011624</v>
      </c>
      <c r="N1292" s="2">
        <v>181454</v>
      </c>
      <c r="T1292" s="2">
        <v>6890523</v>
      </c>
      <c r="W1292" s="2">
        <v>10756556</v>
      </c>
      <c r="X1292" s="2">
        <v>64.058822631835938</v>
      </c>
      <c r="Y1292" s="2">
        <v>21969262</v>
      </c>
      <c r="Z1292" s="2">
        <v>31.3643798828125</v>
      </c>
    </row>
    <row r="1293" spans="1:28" x14ac:dyDescent="0.25">
      <c r="A1293" s="2">
        <v>216002</v>
      </c>
      <c r="B1293" s="2">
        <v>119665003</v>
      </c>
      <c r="C1293" s="2" t="s">
        <v>1529</v>
      </c>
      <c r="D1293" s="2">
        <v>2020</v>
      </c>
      <c r="E1293" s="2" t="s">
        <v>662</v>
      </c>
      <c r="F1293" s="2">
        <v>216</v>
      </c>
      <c r="G1293" s="2">
        <v>2</v>
      </c>
      <c r="H1293" s="2">
        <v>5756210</v>
      </c>
      <c r="I1293" s="2">
        <v>58765</v>
      </c>
      <c r="J1293" s="2">
        <v>1.031427264213562</v>
      </c>
      <c r="K1293" s="2">
        <v>904615</v>
      </c>
      <c r="L1293" s="2">
        <v>-107009</v>
      </c>
      <c r="M1293" s="2">
        <v>-10.57794189453125</v>
      </c>
      <c r="N1293" s="2">
        <v>181454</v>
      </c>
      <c r="O1293" s="2">
        <v>0</v>
      </c>
      <c r="P1293" s="2">
        <v>0</v>
      </c>
      <c r="T1293" s="2">
        <v>6842279</v>
      </c>
      <c r="U1293" s="2">
        <v>-48244</v>
      </c>
      <c r="V1293" s="2">
        <v>-0.70015007257461548</v>
      </c>
      <c r="W1293" s="2">
        <v>10336705</v>
      </c>
      <c r="X1293" s="2">
        <v>66.194007873535156</v>
      </c>
      <c r="Y1293" s="2">
        <v>21734423</v>
      </c>
      <c r="Z1293" s="2">
        <v>31.481300354003906</v>
      </c>
    </row>
    <row r="1294" spans="1:28" x14ac:dyDescent="0.25">
      <c r="A1294" s="2">
        <v>216003</v>
      </c>
      <c r="B1294" s="2">
        <v>119665003</v>
      </c>
      <c r="C1294" s="2" t="s">
        <v>1529</v>
      </c>
      <c r="D1294" s="2">
        <v>2021</v>
      </c>
      <c r="E1294" s="2" t="s">
        <v>662</v>
      </c>
      <c r="F1294" s="2">
        <v>216</v>
      </c>
      <c r="G1294" s="2">
        <v>3</v>
      </c>
      <c r="H1294" s="2">
        <v>5756208</v>
      </c>
      <c r="I1294" s="2">
        <v>-2</v>
      </c>
      <c r="J1294" s="2">
        <v>-3.4745084121823311E-5</v>
      </c>
      <c r="K1294" s="2">
        <v>904584</v>
      </c>
      <c r="L1294" s="2">
        <v>-31</v>
      </c>
      <c r="M1294" s="2">
        <v>-3.426872193813324E-3</v>
      </c>
      <c r="N1294" s="2">
        <v>181454</v>
      </c>
      <c r="O1294" s="2">
        <v>0</v>
      </c>
      <c r="P1294" s="2">
        <v>0</v>
      </c>
      <c r="T1294" s="2">
        <v>6842246</v>
      </c>
      <c r="U1294" s="2">
        <v>-33</v>
      </c>
      <c r="V1294" s="2">
        <v>-4.8229543608613312E-4</v>
      </c>
      <c r="W1294" s="2">
        <v>10330582</v>
      </c>
      <c r="X1294" s="2">
        <v>66.232917785644531</v>
      </c>
      <c r="Y1294" s="2">
        <v>22788684</v>
      </c>
      <c r="Z1294" s="2">
        <v>30.024753570556641</v>
      </c>
    </row>
    <row r="1295" spans="1:28" x14ac:dyDescent="0.25">
      <c r="A1295" s="2">
        <v>216004</v>
      </c>
      <c r="B1295" s="2">
        <v>119665003</v>
      </c>
      <c r="C1295" s="2" t="s">
        <v>1529</v>
      </c>
      <c r="D1295" s="2">
        <v>2022</v>
      </c>
      <c r="E1295" s="2" t="s">
        <v>662</v>
      </c>
      <c r="F1295" s="2">
        <v>216</v>
      </c>
      <c r="G1295" s="2">
        <v>4</v>
      </c>
      <c r="H1295" s="2">
        <v>5881408</v>
      </c>
      <c r="I1295" s="2">
        <v>125200</v>
      </c>
      <c r="J1295" s="2">
        <v>2.1750431060791016</v>
      </c>
      <c r="K1295" s="2">
        <v>1068325</v>
      </c>
      <c r="L1295" s="2">
        <v>163741</v>
      </c>
      <c r="M1295" s="2">
        <v>18.101249694824219</v>
      </c>
      <c r="N1295" s="2">
        <v>181454</v>
      </c>
      <c r="O1295" s="2">
        <v>0</v>
      </c>
      <c r="P1295" s="2">
        <v>0</v>
      </c>
      <c r="T1295" s="2">
        <v>7131187</v>
      </c>
      <c r="U1295" s="2">
        <v>288941</v>
      </c>
      <c r="V1295" s="2">
        <v>4.2228970527648926</v>
      </c>
      <c r="W1295" s="2">
        <v>10555588</v>
      </c>
      <c r="X1295" s="2">
        <v>67.558403015136719</v>
      </c>
      <c r="Y1295" s="2">
        <v>23840074</v>
      </c>
      <c r="Z1295" s="2">
        <v>29.912603378295898</v>
      </c>
    </row>
    <row r="1296" spans="1:28" x14ac:dyDescent="0.25">
      <c r="A1296" s="2">
        <v>216005</v>
      </c>
      <c r="B1296" s="2">
        <v>119665003</v>
      </c>
      <c r="C1296" s="2" t="s">
        <v>1529</v>
      </c>
      <c r="D1296" s="2">
        <v>2023</v>
      </c>
      <c r="E1296" s="2" t="s">
        <v>662</v>
      </c>
      <c r="F1296" s="2">
        <v>216</v>
      </c>
      <c r="G1296" s="2">
        <v>5</v>
      </c>
      <c r="H1296" s="2">
        <v>6167897.6699999999</v>
      </c>
      <c r="I1296" s="2">
        <v>286489.65625</v>
      </c>
      <c r="J1296" s="2">
        <v>4.8711071014404297</v>
      </c>
      <c r="K1296" s="2">
        <v>1020439.36</v>
      </c>
      <c r="L1296" s="2">
        <v>-47885.640625</v>
      </c>
      <c r="M1296" s="2">
        <v>-4.4823102951049805</v>
      </c>
      <c r="N1296" s="2">
        <v>181454</v>
      </c>
      <c r="O1296" s="2">
        <v>0</v>
      </c>
      <c r="P1296" s="2">
        <v>0</v>
      </c>
      <c r="T1296" s="2">
        <v>7369791</v>
      </c>
      <c r="U1296" s="2">
        <v>238604</v>
      </c>
      <c r="V1296" s="2">
        <v>3.3459227085113525</v>
      </c>
      <c r="X1296" s="2">
        <v>67.07489013671875</v>
      </c>
      <c r="Z1296" s="2">
        <v>32.568843841552734</v>
      </c>
      <c r="AA1296" s="2">
        <v>22628347</v>
      </c>
      <c r="AB1296" s="2">
        <v>10987407</v>
      </c>
    </row>
    <row r="1297" spans="1:28" x14ac:dyDescent="0.25">
      <c r="A1297" s="2">
        <v>216006</v>
      </c>
      <c r="B1297" s="2">
        <v>119665003</v>
      </c>
      <c r="C1297" s="2" t="s">
        <v>1529</v>
      </c>
      <c r="D1297" s="2">
        <v>2024</v>
      </c>
      <c r="E1297" s="2" t="s">
        <v>662</v>
      </c>
      <c r="F1297" s="2">
        <v>216</v>
      </c>
      <c r="G1297" s="2">
        <v>6</v>
      </c>
      <c r="H1297" s="2">
        <v>6624874</v>
      </c>
      <c r="I1297" s="2">
        <v>456976.34375</v>
      </c>
      <c r="J1297" s="2">
        <v>7.4089479446411133</v>
      </c>
      <c r="K1297" s="2">
        <v>1072335</v>
      </c>
      <c r="L1297" s="2">
        <v>51895.640625</v>
      </c>
      <c r="M1297" s="2">
        <v>5.0856170654296875</v>
      </c>
      <c r="N1297" s="2">
        <v>181454</v>
      </c>
      <c r="O1297" s="2">
        <v>0</v>
      </c>
      <c r="P1297" s="2">
        <v>0</v>
      </c>
      <c r="T1297" s="2">
        <v>7878663</v>
      </c>
      <c r="U1297" s="2">
        <v>508872</v>
      </c>
      <c r="V1297" s="2">
        <v>6.9048361778259277</v>
      </c>
      <c r="X1297" s="2">
        <v>67.877601623535156</v>
      </c>
      <c r="Z1297" s="2">
        <v>33.405715942382813</v>
      </c>
      <c r="AA1297" s="2">
        <v>23584774</v>
      </c>
      <c r="AB1297" s="2">
        <v>11607162</v>
      </c>
    </row>
    <row r="1298" spans="1:28" x14ac:dyDescent="0.25">
      <c r="A1298" s="2">
        <v>217001</v>
      </c>
      <c r="B1298" s="2">
        <v>118403903</v>
      </c>
      <c r="C1298" s="2" t="s">
        <v>1530</v>
      </c>
      <c r="D1298" s="2">
        <v>2019</v>
      </c>
      <c r="E1298" s="2" t="s">
        <v>662</v>
      </c>
      <c r="F1298" s="2">
        <v>217</v>
      </c>
      <c r="G1298" s="2">
        <v>1</v>
      </c>
      <c r="H1298" s="2">
        <v>6911127</v>
      </c>
      <c r="K1298" s="2">
        <v>1192132.96</v>
      </c>
      <c r="N1298" s="2">
        <v>278523</v>
      </c>
      <c r="T1298" s="2">
        <v>8381783</v>
      </c>
      <c r="W1298" s="2">
        <v>13344530.290000001</v>
      </c>
      <c r="X1298" s="2">
        <v>62.810626983642578</v>
      </c>
      <c r="Y1298" s="2">
        <v>30853763.5</v>
      </c>
      <c r="Z1298" s="2">
        <v>27.166160583496094</v>
      </c>
    </row>
    <row r="1299" spans="1:28" x14ac:dyDescent="0.25">
      <c r="A1299" s="2">
        <v>217002</v>
      </c>
      <c r="B1299" s="2">
        <v>118403903</v>
      </c>
      <c r="C1299" s="2" t="s">
        <v>1530</v>
      </c>
      <c r="D1299" s="2">
        <v>2020</v>
      </c>
      <c r="E1299" s="2" t="s">
        <v>662</v>
      </c>
      <c r="F1299" s="2">
        <v>217</v>
      </c>
      <c r="G1299" s="2">
        <v>2</v>
      </c>
      <c r="H1299" s="2">
        <v>6918597</v>
      </c>
      <c r="I1299" s="2">
        <v>7470</v>
      </c>
      <c r="J1299" s="2">
        <v>0.10808657109737396</v>
      </c>
      <c r="K1299" s="2">
        <v>1219303.8999999999</v>
      </c>
      <c r="L1299" s="2">
        <v>27170.939453125</v>
      </c>
      <c r="M1299" s="2">
        <v>2.2791869640350342</v>
      </c>
      <c r="N1299" s="2">
        <v>278523</v>
      </c>
      <c r="O1299" s="2">
        <v>0</v>
      </c>
      <c r="P1299" s="2">
        <v>0</v>
      </c>
      <c r="T1299" s="2">
        <v>8416424</v>
      </c>
      <c r="U1299" s="2">
        <v>34641</v>
      </c>
      <c r="V1299" s="2">
        <v>0.41328915953636169</v>
      </c>
      <c r="W1299" s="2">
        <v>13413816.550000001</v>
      </c>
      <c r="X1299" s="2">
        <v>62.744438171386719</v>
      </c>
      <c r="Y1299" s="2">
        <v>31993594.43</v>
      </c>
      <c r="Z1299" s="2">
        <v>26.306591033935547</v>
      </c>
    </row>
    <row r="1300" spans="1:28" x14ac:dyDescent="0.25">
      <c r="A1300" s="2">
        <v>217003</v>
      </c>
      <c r="B1300" s="2">
        <v>118403903</v>
      </c>
      <c r="C1300" s="2" t="s">
        <v>1530</v>
      </c>
      <c r="D1300" s="2">
        <v>2021</v>
      </c>
      <c r="E1300" s="2" t="s">
        <v>662</v>
      </c>
      <c r="F1300" s="2">
        <v>217</v>
      </c>
      <c r="G1300" s="2">
        <v>3</v>
      </c>
      <c r="H1300" s="2">
        <v>6918593.5</v>
      </c>
      <c r="I1300" s="2">
        <v>-3.5</v>
      </c>
      <c r="J1300" s="2">
        <v>-5.0588292651809752E-5</v>
      </c>
      <c r="K1300" s="2">
        <v>1219275.33</v>
      </c>
      <c r="L1300" s="2">
        <v>-28.569999694824219</v>
      </c>
      <c r="M1300" s="2">
        <v>-2.343140309676528E-3</v>
      </c>
      <c r="N1300" s="2">
        <v>278523</v>
      </c>
      <c r="O1300" s="2">
        <v>0</v>
      </c>
      <c r="P1300" s="2">
        <v>0</v>
      </c>
      <c r="T1300" s="2">
        <v>8416392</v>
      </c>
      <c r="U1300" s="2">
        <v>-32</v>
      </c>
      <c r="V1300" s="2">
        <v>-3.8020897773094475E-4</v>
      </c>
      <c r="W1300" s="2">
        <v>13405254.610000001</v>
      </c>
      <c r="X1300" s="2">
        <v>62.784275054931641</v>
      </c>
      <c r="Y1300" s="2">
        <v>32693654.420000002</v>
      </c>
      <c r="Z1300" s="2">
        <v>25.743196487426758</v>
      </c>
    </row>
    <row r="1301" spans="1:28" x14ac:dyDescent="0.25">
      <c r="A1301" s="2">
        <v>217004</v>
      </c>
      <c r="B1301" s="2">
        <v>118403903</v>
      </c>
      <c r="C1301" s="2" t="s">
        <v>1530</v>
      </c>
      <c r="D1301" s="2">
        <v>2022</v>
      </c>
      <c r="E1301" s="2" t="s">
        <v>662</v>
      </c>
      <c r="F1301" s="2">
        <v>217</v>
      </c>
      <c r="G1301" s="2">
        <v>4</v>
      </c>
      <c r="H1301" s="2">
        <v>7018948</v>
      </c>
      <c r="I1301" s="2">
        <v>100354.5</v>
      </c>
      <c r="J1301" s="2">
        <v>1.4505043029785156</v>
      </c>
      <c r="K1301" s="2">
        <v>1267233.8700000001</v>
      </c>
      <c r="L1301" s="2">
        <v>47958.5390625</v>
      </c>
      <c r="M1301" s="2">
        <v>3.9333641529083252</v>
      </c>
      <c r="N1301" s="2">
        <v>278523</v>
      </c>
      <c r="O1301" s="2">
        <v>0</v>
      </c>
      <c r="P1301" s="2">
        <v>0</v>
      </c>
      <c r="T1301" s="2">
        <v>8564705</v>
      </c>
      <c r="U1301" s="2">
        <v>148313</v>
      </c>
      <c r="V1301" s="2">
        <v>1.7621921300888062</v>
      </c>
      <c r="W1301" s="2">
        <v>13687189.710000003</v>
      </c>
      <c r="X1301" s="2">
        <v>62.574604034423828</v>
      </c>
      <c r="Y1301" s="2">
        <v>33708111.609999999</v>
      </c>
      <c r="Z1301" s="2">
        <v>25.408439636230469</v>
      </c>
    </row>
    <row r="1302" spans="1:28" x14ac:dyDescent="0.25">
      <c r="A1302" s="2">
        <v>217005</v>
      </c>
      <c r="B1302" s="2">
        <v>118403903</v>
      </c>
      <c r="C1302" s="2" t="s">
        <v>1530</v>
      </c>
      <c r="D1302" s="2">
        <v>2023</v>
      </c>
      <c r="E1302" s="2" t="s">
        <v>662</v>
      </c>
      <c r="F1302" s="2">
        <v>217</v>
      </c>
      <c r="G1302" s="2">
        <v>5</v>
      </c>
      <c r="H1302" s="2">
        <v>7236472.4800000004</v>
      </c>
      <c r="I1302" s="2">
        <v>217524.484375</v>
      </c>
      <c r="J1302" s="2">
        <v>3.0991036891937256</v>
      </c>
      <c r="K1302" s="2">
        <v>1341872.95</v>
      </c>
      <c r="L1302" s="2">
        <v>74639.078125</v>
      </c>
      <c r="M1302" s="2">
        <v>5.8899216651916504</v>
      </c>
      <c r="N1302" s="2">
        <v>278523</v>
      </c>
      <c r="O1302" s="2">
        <v>0</v>
      </c>
      <c r="P1302" s="2">
        <v>0</v>
      </c>
      <c r="T1302" s="2">
        <v>8856868</v>
      </c>
      <c r="U1302" s="2">
        <v>292163</v>
      </c>
      <c r="V1302" s="2">
        <v>3.4112441539764404</v>
      </c>
      <c r="X1302" s="2">
        <v>63.764064788818359</v>
      </c>
      <c r="Z1302" s="2">
        <v>26.311178207397461</v>
      </c>
      <c r="AA1302" s="2">
        <v>33661997</v>
      </c>
      <c r="AB1302" s="2">
        <v>13890062</v>
      </c>
    </row>
    <row r="1303" spans="1:28" x14ac:dyDescent="0.25">
      <c r="A1303" s="2">
        <v>217006</v>
      </c>
      <c r="B1303" s="2">
        <v>118403903</v>
      </c>
      <c r="C1303" s="2" t="s">
        <v>1530</v>
      </c>
      <c r="D1303" s="2">
        <v>2024</v>
      </c>
      <c r="E1303" s="2" t="s">
        <v>662</v>
      </c>
      <c r="F1303" s="2">
        <v>217</v>
      </c>
      <c r="G1303" s="2">
        <v>6</v>
      </c>
      <c r="H1303" s="2">
        <v>7522485</v>
      </c>
      <c r="I1303" s="2">
        <v>286012.53125</v>
      </c>
      <c r="J1303" s="2">
        <v>3.9523749351501465</v>
      </c>
      <c r="K1303" s="2">
        <v>1369013</v>
      </c>
      <c r="L1303" s="2">
        <v>27140.05078125</v>
      </c>
      <c r="M1303" s="2">
        <v>2.0225498676300049</v>
      </c>
      <c r="N1303" s="2">
        <v>278523</v>
      </c>
      <c r="O1303" s="2">
        <v>0</v>
      </c>
      <c r="P1303" s="2">
        <v>0</v>
      </c>
      <c r="T1303" s="2">
        <v>9170021</v>
      </c>
      <c r="U1303" s="2">
        <v>313153</v>
      </c>
      <c r="V1303" s="2">
        <v>3.5357081890106201</v>
      </c>
      <c r="X1303" s="2">
        <v>65.045639038085938</v>
      </c>
      <c r="Z1303" s="2">
        <v>27.551176071166992</v>
      </c>
      <c r="AA1303" s="2">
        <v>33283591</v>
      </c>
      <c r="AB1303" s="2">
        <v>14097826</v>
      </c>
    </row>
    <row r="1304" spans="1:28" x14ac:dyDescent="0.25">
      <c r="A1304" s="2">
        <v>218001</v>
      </c>
      <c r="B1304" s="2">
        <v>119354603</v>
      </c>
      <c r="C1304" s="2" t="s">
        <v>1531</v>
      </c>
      <c r="D1304" s="2">
        <v>2019</v>
      </c>
      <c r="E1304" s="2" t="s">
        <v>662</v>
      </c>
      <c r="F1304" s="2">
        <v>218</v>
      </c>
      <c r="G1304" s="2">
        <v>1</v>
      </c>
      <c r="H1304" s="2">
        <v>5466522.5</v>
      </c>
      <c r="K1304" s="2">
        <v>916061.77</v>
      </c>
      <c r="N1304" s="2">
        <v>236731</v>
      </c>
      <c r="T1304" s="2">
        <v>6619315.5</v>
      </c>
      <c r="W1304" s="2">
        <v>10574867.239999998</v>
      </c>
      <c r="X1304" s="2">
        <v>62.59478759765625</v>
      </c>
      <c r="Y1304" s="2">
        <v>23169842.979999997</v>
      </c>
      <c r="Z1304" s="2">
        <v>28.568668365478516</v>
      </c>
    </row>
    <row r="1305" spans="1:28" x14ac:dyDescent="0.25">
      <c r="A1305" s="2">
        <v>218002</v>
      </c>
      <c r="B1305" s="2">
        <v>119354603</v>
      </c>
      <c r="C1305" s="2" t="s">
        <v>1531</v>
      </c>
      <c r="D1305" s="2">
        <v>2020</v>
      </c>
      <c r="E1305" s="2" t="s">
        <v>662</v>
      </c>
      <c r="F1305" s="2">
        <v>218</v>
      </c>
      <c r="G1305" s="2">
        <v>2</v>
      </c>
      <c r="H1305" s="2">
        <v>5541970</v>
      </c>
      <c r="I1305" s="2">
        <v>75447.5</v>
      </c>
      <c r="J1305" s="2">
        <v>1.3801735639572144</v>
      </c>
      <c r="K1305" s="2">
        <v>967543.8</v>
      </c>
      <c r="L1305" s="2">
        <v>51482.03125</v>
      </c>
      <c r="M1305" s="2">
        <v>5.6199297904968262</v>
      </c>
      <c r="N1305" s="2">
        <v>236731</v>
      </c>
      <c r="O1305" s="2">
        <v>0</v>
      </c>
      <c r="P1305" s="2">
        <v>0</v>
      </c>
      <c r="T1305" s="2">
        <v>6746245</v>
      </c>
      <c r="U1305" s="2">
        <v>126929.5</v>
      </c>
      <c r="V1305" s="2">
        <v>1.9175623655319214</v>
      </c>
      <c r="W1305" s="2">
        <v>10826453.960000001</v>
      </c>
      <c r="X1305" s="2">
        <v>62.312599182128906</v>
      </c>
      <c r="Y1305" s="2">
        <v>24047576.539999999</v>
      </c>
      <c r="Z1305" s="2">
        <v>28.053741455078125</v>
      </c>
    </row>
    <row r="1306" spans="1:28" x14ac:dyDescent="0.25">
      <c r="A1306" s="2">
        <v>218003</v>
      </c>
      <c r="B1306" s="2">
        <v>119354603</v>
      </c>
      <c r="C1306" s="2" t="s">
        <v>1531</v>
      </c>
      <c r="D1306" s="2">
        <v>2021</v>
      </c>
      <c r="E1306" s="2" t="s">
        <v>662</v>
      </c>
      <c r="F1306" s="2">
        <v>218</v>
      </c>
      <c r="G1306" s="2">
        <v>3</v>
      </c>
      <c r="H1306" s="2">
        <v>5541966.5</v>
      </c>
      <c r="I1306" s="2">
        <v>-3.5</v>
      </c>
      <c r="J1306" s="2">
        <v>-6.3154438976198435E-5</v>
      </c>
      <c r="K1306" s="2">
        <v>967515.76</v>
      </c>
      <c r="L1306" s="2">
        <v>-28.040000915527344</v>
      </c>
      <c r="M1306" s="2">
        <v>-2.898060018196702E-3</v>
      </c>
      <c r="N1306" s="2">
        <v>236731</v>
      </c>
      <c r="O1306" s="2">
        <v>0</v>
      </c>
      <c r="P1306" s="2">
        <v>0</v>
      </c>
      <c r="T1306" s="2">
        <v>6746213.5</v>
      </c>
      <c r="U1306" s="2">
        <v>-31.5</v>
      </c>
      <c r="V1306" s="2">
        <v>-4.6692640171386302E-4</v>
      </c>
      <c r="W1306" s="2">
        <v>10944968.019999998</v>
      </c>
      <c r="X1306" s="2">
        <v>61.637580871582031</v>
      </c>
      <c r="Y1306" s="2">
        <v>24831277.099999994</v>
      </c>
      <c r="Z1306" s="2">
        <v>27.168209075927734</v>
      </c>
    </row>
    <row r="1307" spans="1:28" x14ac:dyDescent="0.25">
      <c r="A1307" s="2">
        <v>218004</v>
      </c>
      <c r="B1307" s="2">
        <v>119354603</v>
      </c>
      <c r="C1307" s="2" t="s">
        <v>1531</v>
      </c>
      <c r="D1307" s="2">
        <v>2022</v>
      </c>
      <c r="E1307" s="2" t="s">
        <v>662</v>
      </c>
      <c r="F1307" s="2">
        <v>218</v>
      </c>
      <c r="G1307" s="2">
        <v>4</v>
      </c>
      <c r="H1307" s="2">
        <v>5597917</v>
      </c>
      <c r="I1307" s="2">
        <v>55950.5</v>
      </c>
      <c r="J1307" s="2">
        <v>1.0095784664154053</v>
      </c>
      <c r="K1307" s="2">
        <v>1047727.02</v>
      </c>
      <c r="L1307" s="2">
        <v>80211.2578125</v>
      </c>
      <c r="M1307" s="2">
        <v>8.2904348373413086</v>
      </c>
      <c r="N1307" s="2">
        <v>236731</v>
      </c>
      <c r="O1307" s="2">
        <v>0</v>
      </c>
      <c r="P1307" s="2">
        <v>0</v>
      </c>
      <c r="T1307" s="2">
        <v>6882375</v>
      </c>
      <c r="U1307" s="2">
        <v>136161.5</v>
      </c>
      <c r="V1307" s="2">
        <v>2.0183396339416504</v>
      </c>
      <c r="W1307" s="2">
        <v>11040213.819999998</v>
      </c>
      <c r="X1307" s="2">
        <v>62.339145660400391</v>
      </c>
      <c r="Y1307" s="2">
        <v>25849239.07</v>
      </c>
      <c r="Z1307" s="2">
        <v>26.625059127807617</v>
      </c>
    </row>
    <row r="1308" spans="1:28" x14ac:dyDescent="0.25">
      <c r="A1308" s="2">
        <v>218005</v>
      </c>
      <c r="B1308" s="2">
        <v>119354603</v>
      </c>
      <c r="C1308" s="2" t="s">
        <v>1531</v>
      </c>
      <c r="D1308" s="2">
        <v>2023</v>
      </c>
      <c r="E1308" s="2" t="s">
        <v>662</v>
      </c>
      <c r="F1308" s="2">
        <v>218</v>
      </c>
      <c r="G1308" s="2">
        <v>5</v>
      </c>
      <c r="H1308" s="2">
        <v>5816549.8200000003</v>
      </c>
      <c r="I1308" s="2">
        <v>218632.8125</v>
      </c>
      <c r="J1308" s="2">
        <v>3.9056103229522705</v>
      </c>
      <c r="K1308" s="2">
        <v>1094662.67</v>
      </c>
      <c r="L1308" s="2">
        <v>46935.6484375</v>
      </c>
      <c r="M1308" s="2">
        <v>4.4797592163085938</v>
      </c>
      <c r="N1308" s="2">
        <v>236731</v>
      </c>
      <c r="O1308" s="2">
        <v>0</v>
      </c>
      <c r="P1308" s="2">
        <v>0</v>
      </c>
      <c r="T1308" s="2">
        <v>7147943.5</v>
      </c>
      <c r="U1308" s="2">
        <v>265568.5</v>
      </c>
      <c r="V1308" s="2">
        <v>3.8586752414703369</v>
      </c>
      <c r="X1308" s="2">
        <v>63.106330871582031</v>
      </c>
      <c r="Z1308" s="2">
        <v>27.711929321289063</v>
      </c>
      <c r="AA1308" s="2">
        <v>25793742</v>
      </c>
      <c r="AB1308" s="2">
        <v>11326825</v>
      </c>
    </row>
    <row r="1309" spans="1:28" x14ac:dyDescent="0.25">
      <c r="A1309" s="2">
        <v>218006</v>
      </c>
      <c r="B1309" s="2">
        <v>119354603</v>
      </c>
      <c r="C1309" s="2" t="s">
        <v>1531</v>
      </c>
      <c r="D1309" s="2">
        <v>2024</v>
      </c>
      <c r="E1309" s="2" t="s">
        <v>662</v>
      </c>
      <c r="F1309" s="2">
        <v>218</v>
      </c>
      <c r="G1309" s="2">
        <v>6</v>
      </c>
      <c r="H1309" s="2">
        <v>6079390</v>
      </c>
      <c r="I1309" s="2">
        <v>262840.1875</v>
      </c>
      <c r="J1309" s="2">
        <v>4.5188331604003906</v>
      </c>
      <c r="K1309" s="2">
        <v>1159317</v>
      </c>
      <c r="L1309" s="2">
        <v>64654.328125</v>
      </c>
      <c r="M1309" s="2">
        <v>5.9063243865966797</v>
      </c>
      <c r="N1309" s="2">
        <v>236731</v>
      </c>
      <c r="O1309" s="2">
        <v>0</v>
      </c>
      <c r="P1309" s="2">
        <v>0</v>
      </c>
      <c r="T1309" s="2">
        <v>7475438</v>
      </c>
      <c r="U1309" s="2">
        <v>327494.5</v>
      </c>
      <c r="V1309" s="2">
        <v>4.581660270690918</v>
      </c>
      <c r="X1309" s="2">
        <v>65.026290893554688</v>
      </c>
      <c r="Z1309" s="2">
        <v>28.415704727172852</v>
      </c>
      <c r="AA1309" s="2">
        <v>26307417</v>
      </c>
      <c r="AB1309" s="2">
        <v>11496024</v>
      </c>
    </row>
    <row r="1310" spans="1:28" x14ac:dyDescent="0.25">
      <c r="A1310" s="2">
        <v>219001</v>
      </c>
      <c r="B1310" s="2">
        <v>104433903</v>
      </c>
      <c r="C1310" s="2" t="s">
        <v>1532</v>
      </c>
      <c r="D1310" s="2">
        <v>2019</v>
      </c>
      <c r="E1310" s="2" t="s">
        <v>662</v>
      </c>
      <c r="F1310" s="2">
        <v>219</v>
      </c>
      <c r="G1310" s="2">
        <v>1</v>
      </c>
      <c r="H1310" s="2">
        <v>6725724</v>
      </c>
      <c r="K1310" s="2">
        <v>762379.9</v>
      </c>
      <c r="N1310" s="2">
        <v>221294</v>
      </c>
      <c r="T1310" s="2">
        <v>7709398</v>
      </c>
      <c r="W1310" s="2">
        <v>11060120.110000001</v>
      </c>
      <c r="X1310" s="2">
        <v>69.7044677734375</v>
      </c>
      <c r="Y1310" s="2">
        <v>17188287.02</v>
      </c>
      <c r="Z1310" s="2">
        <v>44.852626800537109</v>
      </c>
    </row>
    <row r="1311" spans="1:28" x14ac:dyDescent="0.25">
      <c r="A1311" s="2">
        <v>219002</v>
      </c>
      <c r="B1311" s="2">
        <v>104433903</v>
      </c>
      <c r="C1311" s="2" t="s">
        <v>1532</v>
      </c>
      <c r="D1311" s="2">
        <v>2020</v>
      </c>
      <c r="E1311" s="2" t="s">
        <v>662</v>
      </c>
      <c r="F1311" s="2">
        <v>219</v>
      </c>
      <c r="G1311" s="2">
        <v>2</v>
      </c>
      <c r="H1311" s="2">
        <v>6762489.5</v>
      </c>
      <c r="I1311" s="2">
        <v>36765.5</v>
      </c>
      <c r="J1311" s="2">
        <v>0.54664003849029541</v>
      </c>
      <c r="K1311" s="2">
        <v>785128.92</v>
      </c>
      <c r="L1311" s="2">
        <v>22749.01953125</v>
      </c>
      <c r="M1311" s="2">
        <v>2.9839479923248291</v>
      </c>
      <c r="N1311" s="2">
        <v>221294</v>
      </c>
      <c r="O1311" s="2">
        <v>0</v>
      </c>
      <c r="P1311" s="2">
        <v>0</v>
      </c>
      <c r="T1311" s="2">
        <v>7768912.5</v>
      </c>
      <c r="U1311" s="2">
        <v>59514.5</v>
      </c>
      <c r="V1311" s="2">
        <v>0.7719733715057373</v>
      </c>
      <c r="W1311" s="2">
        <v>11416731.399999999</v>
      </c>
      <c r="X1311" s="2">
        <v>68.048484802246094</v>
      </c>
      <c r="Y1311" s="2">
        <v>17523379.109999999</v>
      </c>
      <c r="Z1311" s="2">
        <v>44.334556579589844</v>
      </c>
    </row>
    <row r="1312" spans="1:28" x14ac:dyDescent="0.25">
      <c r="A1312" s="2">
        <v>219003</v>
      </c>
      <c r="B1312" s="2">
        <v>104433903</v>
      </c>
      <c r="C1312" s="2" t="s">
        <v>1532</v>
      </c>
      <c r="D1312" s="2">
        <v>2021</v>
      </c>
      <c r="E1312" s="2" t="s">
        <v>662</v>
      </c>
      <c r="F1312" s="2">
        <v>219</v>
      </c>
      <c r="G1312" s="2">
        <v>3</v>
      </c>
      <c r="H1312" s="2">
        <v>6762486.5</v>
      </c>
      <c r="I1312" s="2">
        <v>-3</v>
      </c>
      <c r="J1312" s="2">
        <v>-4.43623612227384E-5</v>
      </c>
      <c r="K1312" s="2">
        <v>785108.21</v>
      </c>
      <c r="L1312" s="2">
        <v>-20.709999084472656</v>
      </c>
      <c r="M1312" s="2">
        <v>-2.6377832982689142E-3</v>
      </c>
      <c r="N1312" s="2">
        <v>221294</v>
      </c>
      <c r="O1312" s="2">
        <v>0</v>
      </c>
      <c r="P1312" s="2">
        <v>0</v>
      </c>
      <c r="T1312" s="2">
        <v>7768888.5</v>
      </c>
      <c r="U1312" s="2">
        <v>-24</v>
      </c>
      <c r="V1312" s="2">
        <v>-3.0892353970557451E-4</v>
      </c>
      <c r="W1312" s="2">
        <v>11354276.650000002</v>
      </c>
      <c r="X1312" s="2">
        <v>68.422576904296875</v>
      </c>
      <c r="Y1312" s="2">
        <v>18281442.650000002</v>
      </c>
      <c r="Z1312" s="2">
        <v>42.496036529541016</v>
      </c>
    </row>
    <row r="1313" spans="1:28" x14ac:dyDescent="0.25">
      <c r="A1313" s="2">
        <v>219004</v>
      </c>
      <c r="B1313" s="2">
        <v>104433903</v>
      </c>
      <c r="C1313" s="2" t="s">
        <v>1532</v>
      </c>
      <c r="D1313" s="2">
        <v>2022</v>
      </c>
      <c r="E1313" s="2" t="s">
        <v>662</v>
      </c>
      <c r="F1313" s="2">
        <v>219</v>
      </c>
      <c r="G1313" s="2">
        <v>4</v>
      </c>
      <c r="H1313" s="2">
        <v>6781907</v>
      </c>
      <c r="I1313" s="2">
        <v>19420.5</v>
      </c>
      <c r="J1313" s="2">
        <v>0.2871798574924469</v>
      </c>
      <c r="K1313" s="2">
        <v>797563.54</v>
      </c>
      <c r="L1313" s="2">
        <v>12455.330078125</v>
      </c>
      <c r="M1313" s="2">
        <v>1.5864475965499878</v>
      </c>
      <c r="N1313" s="2">
        <v>221294</v>
      </c>
      <c r="O1313" s="2">
        <v>0</v>
      </c>
      <c r="P1313" s="2">
        <v>0</v>
      </c>
      <c r="T1313" s="2">
        <v>7800764.5</v>
      </c>
      <c r="U1313" s="2">
        <v>31876</v>
      </c>
      <c r="V1313" s="2">
        <v>0.41030323505401611</v>
      </c>
      <c r="W1313" s="2">
        <v>11504590.599999998</v>
      </c>
      <c r="X1313" s="2">
        <v>67.805671691894531</v>
      </c>
      <c r="Y1313" s="2">
        <v>19727108.439999998</v>
      </c>
      <c r="Z1313" s="2">
        <v>39.543376922607422</v>
      </c>
    </row>
    <row r="1314" spans="1:28" x14ac:dyDescent="0.25">
      <c r="A1314" s="2">
        <v>219005</v>
      </c>
      <c r="B1314" s="2">
        <v>104433903</v>
      </c>
      <c r="C1314" s="2" t="s">
        <v>1532</v>
      </c>
      <c r="D1314" s="2">
        <v>2023</v>
      </c>
      <c r="E1314" s="2" t="s">
        <v>662</v>
      </c>
      <c r="F1314" s="2">
        <v>219</v>
      </c>
      <c r="G1314" s="2">
        <v>5</v>
      </c>
      <c r="H1314" s="2">
        <v>6955022.7199999997</v>
      </c>
      <c r="I1314" s="2">
        <v>173115.71875</v>
      </c>
      <c r="J1314" s="2">
        <v>2.5526113510131836</v>
      </c>
      <c r="K1314" s="2">
        <v>840876.02</v>
      </c>
      <c r="L1314" s="2">
        <v>43312.48046875</v>
      </c>
      <c r="M1314" s="2">
        <v>5.4305992126464844</v>
      </c>
      <c r="N1314" s="2">
        <v>221294</v>
      </c>
      <c r="O1314" s="2">
        <v>0</v>
      </c>
      <c r="P1314" s="2">
        <v>0</v>
      </c>
      <c r="T1314" s="2">
        <v>8017192.5</v>
      </c>
      <c r="U1314" s="2">
        <v>216428</v>
      </c>
      <c r="V1314" s="2">
        <v>2.7744460105895996</v>
      </c>
      <c r="X1314" s="2">
        <v>67.269729614257813</v>
      </c>
      <c r="Z1314" s="2">
        <v>35.314296722412109</v>
      </c>
      <c r="AA1314" s="2">
        <v>22702400</v>
      </c>
      <c r="AB1314" s="2">
        <v>11917980</v>
      </c>
    </row>
    <row r="1315" spans="1:28" x14ac:dyDescent="0.25">
      <c r="A1315" s="2">
        <v>219006</v>
      </c>
      <c r="B1315" s="2">
        <v>104433903</v>
      </c>
      <c r="C1315" s="2" t="s">
        <v>1532</v>
      </c>
      <c r="D1315" s="2">
        <v>2024</v>
      </c>
      <c r="E1315" s="2" t="s">
        <v>662</v>
      </c>
      <c r="F1315" s="2">
        <v>219</v>
      </c>
      <c r="G1315" s="2">
        <v>6</v>
      </c>
      <c r="H1315" s="2">
        <v>7126854</v>
      </c>
      <c r="I1315" s="2">
        <v>171831.28125</v>
      </c>
      <c r="J1315" s="2">
        <v>2.4706070423126221</v>
      </c>
      <c r="K1315" s="2">
        <v>850221</v>
      </c>
      <c r="L1315" s="2">
        <v>9344.98046875</v>
      </c>
      <c r="M1315" s="2">
        <v>1.1113386154174805</v>
      </c>
      <c r="N1315" s="2">
        <v>221294</v>
      </c>
      <c r="O1315" s="2">
        <v>0</v>
      </c>
      <c r="P1315" s="2">
        <v>0</v>
      </c>
      <c r="T1315" s="2">
        <v>8198369</v>
      </c>
      <c r="U1315" s="2">
        <v>181176.5</v>
      </c>
      <c r="V1315" s="2">
        <v>2.2598497867584229</v>
      </c>
      <c r="X1315" s="2">
        <v>70.552696228027344</v>
      </c>
      <c r="Z1315" s="2">
        <v>38.249187469482422</v>
      </c>
      <c r="AA1315" s="2">
        <v>21434100</v>
      </c>
      <c r="AB1315" s="2">
        <v>11620206</v>
      </c>
    </row>
    <row r="1316" spans="1:28" x14ac:dyDescent="0.25">
      <c r="A1316" s="2">
        <v>220001</v>
      </c>
      <c r="B1316" s="2">
        <v>113363603</v>
      </c>
      <c r="C1316" s="2" t="s">
        <v>1533</v>
      </c>
      <c r="D1316" s="2">
        <v>2019</v>
      </c>
      <c r="E1316" s="2" t="s">
        <v>662</v>
      </c>
      <c r="F1316" s="2">
        <v>220</v>
      </c>
      <c r="G1316" s="2">
        <v>1</v>
      </c>
      <c r="H1316" s="2">
        <v>4288060</v>
      </c>
      <c r="K1316" s="2">
        <v>1437001.54</v>
      </c>
      <c r="N1316" s="2">
        <v>281120</v>
      </c>
      <c r="Q1316" s="2">
        <v>78109.47</v>
      </c>
      <c r="T1316" s="2">
        <v>6084291</v>
      </c>
      <c r="W1316" s="2">
        <v>12675270.569999998</v>
      </c>
      <c r="X1316" s="2">
        <v>48.001270294189453</v>
      </c>
      <c r="Y1316" s="2">
        <v>53629880.560000002</v>
      </c>
      <c r="Z1316" s="2">
        <v>11.344964981079102</v>
      </c>
    </row>
    <row r="1317" spans="1:28" x14ac:dyDescent="0.25">
      <c r="A1317" s="2">
        <v>220002</v>
      </c>
      <c r="B1317" s="2">
        <v>113363603</v>
      </c>
      <c r="C1317" s="2" t="s">
        <v>1533</v>
      </c>
      <c r="D1317" s="2">
        <v>2020</v>
      </c>
      <c r="E1317" s="2" t="s">
        <v>662</v>
      </c>
      <c r="F1317" s="2">
        <v>220</v>
      </c>
      <c r="G1317" s="2">
        <v>2</v>
      </c>
      <c r="H1317" s="2">
        <v>4492124</v>
      </c>
      <c r="I1317" s="2">
        <v>204064</v>
      </c>
      <c r="J1317" s="2">
        <v>4.7588887214660645</v>
      </c>
      <c r="K1317" s="2">
        <v>1473252.3</v>
      </c>
      <c r="L1317" s="2">
        <v>36250.76171875</v>
      </c>
      <c r="M1317" s="2">
        <v>2.5226666927337646</v>
      </c>
      <c r="N1317" s="2">
        <v>281120</v>
      </c>
      <c r="O1317" s="2">
        <v>0</v>
      </c>
      <c r="P1317" s="2">
        <v>0</v>
      </c>
      <c r="Q1317" s="2">
        <v>69671.62</v>
      </c>
      <c r="R1317" s="2">
        <v>-8437.849609375</v>
      </c>
      <c r="S1317" s="2">
        <v>-10.802595138549805</v>
      </c>
      <c r="T1317" s="2">
        <v>6316168</v>
      </c>
      <c r="U1317" s="2">
        <v>231877</v>
      </c>
      <c r="V1317" s="2">
        <v>3.8110766410827637</v>
      </c>
      <c r="W1317" s="2">
        <v>13150093.01</v>
      </c>
      <c r="X1317" s="2">
        <v>48.031356811523438</v>
      </c>
      <c r="Y1317" s="2">
        <v>54819437.899999999</v>
      </c>
      <c r="Z1317" s="2">
        <v>11.521767616271973</v>
      </c>
    </row>
    <row r="1318" spans="1:28" x14ac:dyDescent="0.25">
      <c r="A1318" s="2">
        <v>220003</v>
      </c>
      <c r="B1318" s="2">
        <v>113363603</v>
      </c>
      <c r="C1318" s="2" t="s">
        <v>1533</v>
      </c>
      <c r="D1318" s="2">
        <v>2021</v>
      </c>
      <c r="E1318" s="2" t="s">
        <v>662</v>
      </c>
      <c r="F1318" s="2">
        <v>220</v>
      </c>
      <c r="G1318" s="2">
        <v>3</v>
      </c>
      <c r="H1318" s="2">
        <v>4492116</v>
      </c>
      <c r="I1318" s="2">
        <v>-8</v>
      </c>
      <c r="J1318" s="2">
        <v>-1.7808946722652763E-4</v>
      </c>
      <c r="K1318" s="2">
        <v>1473212.51</v>
      </c>
      <c r="L1318" s="2">
        <v>-39.790000915527344</v>
      </c>
      <c r="M1318" s="2">
        <v>-2.7008273173123598E-3</v>
      </c>
      <c r="N1318" s="2">
        <v>281120</v>
      </c>
      <c r="O1318" s="2">
        <v>0</v>
      </c>
      <c r="P1318" s="2">
        <v>0</v>
      </c>
      <c r="Q1318" s="2">
        <v>67903.58</v>
      </c>
      <c r="R1318" s="2">
        <v>-1768.0400390625</v>
      </c>
      <c r="S1318" s="2">
        <v>-2.5376760959625244</v>
      </c>
      <c r="T1318" s="2">
        <v>6314352</v>
      </c>
      <c r="U1318" s="2">
        <v>-1816</v>
      </c>
      <c r="V1318" s="2">
        <v>-2.8751609846949577E-2</v>
      </c>
      <c r="W1318" s="2">
        <v>13223715.100000001</v>
      </c>
      <c r="X1318" s="2">
        <v>47.750213623046875</v>
      </c>
      <c r="Y1318" s="2">
        <v>55758122.990000002</v>
      </c>
      <c r="Z1318" s="2">
        <v>11.324542045593262</v>
      </c>
    </row>
    <row r="1319" spans="1:28" x14ac:dyDescent="0.25">
      <c r="A1319" s="2">
        <v>220004</v>
      </c>
      <c r="B1319" s="2">
        <v>113363603</v>
      </c>
      <c r="C1319" s="2" t="s">
        <v>1533</v>
      </c>
      <c r="D1319" s="2">
        <v>2022</v>
      </c>
      <c r="E1319" s="2" t="s">
        <v>662</v>
      </c>
      <c r="F1319" s="2">
        <v>220</v>
      </c>
      <c r="G1319" s="2">
        <v>4</v>
      </c>
      <c r="H1319" s="2">
        <v>4576636.5</v>
      </c>
      <c r="I1319" s="2">
        <v>84520.5</v>
      </c>
      <c r="J1319" s="2">
        <v>1.8815298080444336</v>
      </c>
      <c r="K1319" s="2">
        <v>1561351.58</v>
      </c>
      <c r="L1319" s="2">
        <v>88139.0703125</v>
      </c>
      <c r="M1319" s="2">
        <v>5.9827804565429688</v>
      </c>
      <c r="N1319" s="2">
        <v>281120</v>
      </c>
      <c r="O1319" s="2">
        <v>0</v>
      </c>
      <c r="P1319" s="2">
        <v>0</v>
      </c>
      <c r="Q1319" s="2">
        <v>80827</v>
      </c>
      <c r="R1319" s="2">
        <v>12923.419921875</v>
      </c>
      <c r="S1319" s="2">
        <v>19.032014846801758</v>
      </c>
      <c r="T1319" s="2">
        <v>6499935</v>
      </c>
      <c r="U1319" s="2">
        <v>185583</v>
      </c>
      <c r="V1319" s="2">
        <v>2.9390664100646973</v>
      </c>
      <c r="W1319" s="2">
        <v>13129342.450000001</v>
      </c>
      <c r="X1319" s="2">
        <v>49.506935119628906</v>
      </c>
      <c r="Y1319" s="2">
        <v>56674218.530000001</v>
      </c>
      <c r="Z1319" s="2">
        <v>11.468945503234863</v>
      </c>
    </row>
    <row r="1320" spans="1:28" x14ac:dyDescent="0.25">
      <c r="A1320" s="2">
        <v>220005</v>
      </c>
      <c r="B1320" s="2">
        <v>113363603</v>
      </c>
      <c r="C1320" s="2" t="s">
        <v>1533</v>
      </c>
      <c r="D1320" s="2">
        <v>2023</v>
      </c>
      <c r="E1320" s="2" t="s">
        <v>662</v>
      </c>
      <c r="F1320" s="2">
        <v>220</v>
      </c>
      <c r="G1320" s="2">
        <v>5</v>
      </c>
      <c r="H1320" s="2">
        <v>5038654.74</v>
      </c>
      <c r="I1320" s="2">
        <v>462018.25</v>
      </c>
      <c r="J1320" s="2">
        <v>10.095148086547852</v>
      </c>
      <c r="K1320" s="2">
        <v>1644171.19</v>
      </c>
      <c r="L1320" s="2">
        <v>82819.609375</v>
      </c>
      <c r="M1320" s="2">
        <v>5.3043537139892578</v>
      </c>
      <c r="N1320" s="2">
        <v>281120</v>
      </c>
      <c r="O1320" s="2">
        <v>0</v>
      </c>
      <c r="P1320" s="2">
        <v>0</v>
      </c>
      <c r="Q1320" s="2">
        <v>78707</v>
      </c>
      <c r="R1320" s="2">
        <v>-2120</v>
      </c>
      <c r="S1320" s="2">
        <v>-2.6228859424591064</v>
      </c>
      <c r="T1320" s="2">
        <v>7042652.5</v>
      </c>
      <c r="U1320" s="2">
        <v>542717.5</v>
      </c>
      <c r="V1320" s="2">
        <v>8.349583625793457</v>
      </c>
      <c r="X1320" s="2">
        <v>53.053142547607422</v>
      </c>
      <c r="Z1320" s="2">
        <v>12.247822761535645</v>
      </c>
      <c r="AA1320" s="2">
        <v>57501262</v>
      </c>
      <c r="AB1320" s="2">
        <v>13274713</v>
      </c>
    </row>
    <row r="1321" spans="1:28" x14ac:dyDescent="0.25">
      <c r="A1321" s="2">
        <v>220006</v>
      </c>
      <c r="B1321" s="2">
        <v>113363603</v>
      </c>
      <c r="C1321" s="2" t="s">
        <v>1533</v>
      </c>
      <c r="D1321" s="2">
        <v>2024</v>
      </c>
      <c r="E1321" s="2" t="s">
        <v>662</v>
      </c>
      <c r="F1321" s="2">
        <v>220</v>
      </c>
      <c r="G1321" s="2">
        <v>6</v>
      </c>
      <c r="H1321" s="2">
        <v>5482270</v>
      </c>
      <c r="I1321" s="2">
        <v>443615.25</v>
      </c>
      <c r="J1321" s="2">
        <v>8.8042402267456055</v>
      </c>
      <c r="K1321" s="2">
        <v>1672809</v>
      </c>
      <c r="L1321" s="2">
        <v>28637.810546875</v>
      </c>
      <c r="M1321" s="2">
        <v>1.7417778968811035</v>
      </c>
      <c r="N1321" s="2">
        <v>281120</v>
      </c>
      <c r="O1321" s="2">
        <v>0</v>
      </c>
      <c r="P1321" s="2">
        <v>0</v>
      </c>
      <c r="Q1321" s="2">
        <v>103754</v>
      </c>
      <c r="R1321" s="2">
        <v>25047</v>
      </c>
      <c r="S1321" s="2">
        <v>31.823091506958008</v>
      </c>
      <c r="T1321" s="2">
        <v>7539953</v>
      </c>
      <c r="U1321" s="2">
        <v>497300.5</v>
      </c>
      <c r="V1321" s="2">
        <v>7.0612668991088867</v>
      </c>
      <c r="X1321" s="2">
        <v>53.500640869140625</v>
      </c>
      <c r="Z1321" s="2">
        <v>12.539355278015137</v>
      </c>
      <c r="AA1321" s="2">
        <v>60130310</v>
      </c>
      <c r="AB1321" s="2">
        <v>14093201</v>
      </c>
    </row>
    <row r="1322" spans="1:28" x14ac:dyDescent="0.25">
      <c r="A1322" s="2">
        <v>221001</v>
      </c>
      <c r="B1322" s="2">
        <v>113364002</v>
      </c>
      <c r="C1322" s="2" t="s">
        <v>1534</v>
      </c>
      <c r="D1322" s="2">
        <v>2019</v>
      </c>
      <c r="E1322" s="2" t="s">
        <v>662</v>
      </c>
      <c r="F1322" s="2">
        <v>221</v>
      </c>
      <c r="G1322" s="2">
        <v>1</v>
      </c>
      <c r="H1322" s="2">
        <v>62626412</v>
      </c>
      <c r="K1322" s="2">
        <v>9958080</v>
      </c>
      <c r="N1322" s="2">
        <v>2348858</v>
      </c>
      <c r="Q1322" s="2">
        <v>366976</v>
      </c>
      <c r="T1322" s="2">
        <v>75300328</v>
      </c>
      <c r="W1322" s="2">
        <v>113748373</v>
      </c>
      <c r="X1322" s="2">
        <v>66.19903564453125</v>
      </c>
      <c r="Y1322" s="2">
        <v>226953480</v>
      </c>
      <c r="Z1322" s="2">
        <v>33.178749084472656</v>
      </c>
    </row>
    <row r="1323" spans="1:28" x14ac:dyDescent="0.25">
      <c r="A1323" s="2">
        <v>221002</v>
      </c>
      <c r="B1323" s="2">
        <v>113364002</v>
      </c>
      <c r="C1323" s="2" t="s">
        <v>1534</v>
      </c>
      <c r="D1323" s="2">
        <v>2020</v>
      </c>
      <c r="E1323" s="2" t="s">
        <v>662</v>
      </c>
      <c r="F1323" s="2">
        <v>221</v>
      </c>
      <c r="G1323" s="2">
        <v>2</v>
      </c>
      <c r="H1323" s="2">
        <v>63753088</v>
      </c>
      <c r="I1323" s="2">
        <v>1126676</v>
      </c>
      <c r="J1323" s="2">
        <v>1.799042820930481</v>
      </c>
      <c r="K1323" s="2">
        <v>10262419</v>
      </c>
      <c r="L1323" s="2">
        <v>304339</v>
      </c>
      <c r="M1323" s="2">
        <v>3.056201696395874</v>
      </c>
      <c r="N1323" s="2">
        <v>2348858</v>
      </c>
      <c r="O1323" s="2">
        <v>0</v>
      </c>
      <c r="P1323" s="2">
        <v>0</v>
      </c>
      <c r="Q1323" s="2">
        <v>419786</v>
      </c>
      <c r="R1323" s="2">
        <v>52810</v>
      </c>
      <c r="S1323" s="2">
        <v>14.390586853027344</v>
      </c>
      <c r="T1323" s="2">
        <v>76784144</v>
      </c>
      <c r="U1323" s="2">
        <v>1483816</v>
      </c>
      <c r="V1323" s="2">
        <v>1.97053062915802</v>
      </c>
      <c r="W1323" s="2">
        <v>118827551</v>
      </c>
      <c r="X1323" s="2">
        <v>64.618133544921875</v>
      </c>
      <c r="Y1323" s="2">
        <v>235275934</v>
      </c>
      <c r="Z1323" s="2">
        <v>32.635784149169922</v>
      </c>
    </row>
    <row r="1324" spans="1:28" x14ac:dyDescent="0.25">
      <c r="A1324" s="2">
        <v>221003</v>
      </c>
      <c r="B1324" s="2">
        <v>113364002</v>
      </c>
      <c r="C1324" s="2" t="s">
        <v>1534</v>
      </c>
      <c r="D1324" s="2">
        <v>2021</v>
      </c>
      <c r="E1324" s="2" t="s">
        <v>662</v>
      </c>
      <c r="F1324" s="2">
        <v>221</v>
      </c>
      <c r="G1324" s="2">
        <v>3</v>
      </c>
      <c r="H1324" s="2">
        <v>63752280</v>
      </c>
      <c r="I1324" s="2">
        <v>-808</v>
      </c>
      <c r="J1324" s="2">
        <v>-1.267389627173543E-3</v>
      </c>
      <c r="K1324" s="2">
        <v>10455347</v>
      </c>
      <c r="L1324" s="2">
        <v>192928</v>
      </c>
      <c r="M1324" s="2">
        <v>1.8799465894699097</v>
      </c>
      <c r="N1324" s="2">
        <v>2348858</v>
      </c>
      <c r="O1324" s="2">
        <v>0</v>
      </c>
      <c r="P1324" s="2">
        <v>0</v>
      </c>
      <c r="Q1324" s="2">
        <v>432761</v>
      </c>
      <c r="R1324" s="2">
        <v>12975</v>
      </c>
      <c r="S1324" s="2">
        <v>3.0908606052398682</v>
      </c>
      <c r="T1324" s="2">
        <v>76989240</v>
      </c>
      <c r="U1324" s="2">
        <v>205096</v>
      </c>
      <c r="V1324" s="2">
        <v>0.26710721850395203</v>
      </c>
      <c r="W1324" s="2">
        <v>118028569</v>
      </c>
      <c r="X1324" s="2">
        <v>65.229324340820313</v>
      </c>
      <c r="Y1324" s="2">
        <v>243404931</v>
      </c>
      <c r="Z1324" s="2">
        <v>31.630107879638672</v>
      </c>
    </row>
    <row r="1325" spans="1:28" x14ac:dyDescent="0.25">
      <c r="A1325" s="2">
        <v>221004</v>
      </c>
      <c r="B1325" s="2">
        <v>113364002</v>
      </c>
      <c r="C1325" s="2" t="s">
        <v>1534</v>
      </c>
      <c r="D1325" s="2">
        <v>2022</v>
      </c>
      <c r="E1325" s="2" t="s">
        <v>662</v>
      </c>
      <c r="F1325" s="2">
        <v>221</v>
      </c>
      <c r="G1325" s="2">
        <v>4</v>
      </c>
      <c r="H1325" s="2">
        <v>67084672</v>
      </c>
      <c r="I1325" s="2">
        <v>3332392</v>
      </c>
      <c r="J1325" s="2">
        <v>5.2270946502685547</v>
      </c>
      <c r="K1325" s="2">
        <v>10705207</v>
      </c>
      <c r="L1325" s="2">
        <v>249860</v>
      </c>
      <c r="M1325" s="2">
        <v>2.3897819519042969</v>
      </c>
      <c r="N1325" s="2">
        <v>2848858</v>
      </c>
      <c r="O1325" s="2">
        <v>500000</v>
      </c>
      <c r="P1325" s="2">
        <v>21.28693962097168</v>
      </c>
      <c r="Q1325" s="2">
        <v>319300</v>
      </c>
      <c r="R1325" s="2">
        <v>-113461</v>
      </c>
      <c r="S1325" s="2">
        <v>-26.217935562133789</v>
      </c>
      <c r="T1325" s="2">
        <v>80958032</v>
      </c>
      <c r="U1325" s="2">
        <v>3968792</v>
      </c>
      <c r="V1325" s="2">
        <v>5.1549959182739258</v>
      </c>
      <c r="W1325" s="2">
        <v>119720880</v>
      </c>
      <c r="X1325" s="2">
        <v>67.622314453125</v>
      </c>
      <c r="Y1325" s="2">
        <v>253858178</v>
      </c>
      <c r="Z1325" s="2">
        <v>31.891046524047852</v>
      </c>
    </row>
    <row r="1326" spans="1:28" x14ac:dyDescent="0.25">
      <c r="A1326" s="2">
        <v>221005</v>
      </c>
      <c r="B1326" s="2">
        <v>113364002</v>
      </c>
      <c r="C1326" s="2" t="s">
        <v>1534</v>
      </c>
      <c r="D1326" s="2">
        <v>2023</v>
      </c>
      <c r="E1326" s="2" t="s">
        <v>662</v>
      </c>
      <c r="F1326" s="2">
        <v>221</v>
      </c>
      <c r="G1326" s="2">
        <v>5</v>
      </c>
      <c r="H1326" s="2">
        <v>73040240.709999993</v>
      </c>
      <c r="I1326" s="2">
        <v>5955568.5</v>
      </c>
      <c r="J1326" s="2">
        <v>8.8776893615722656</v>
      </c>
      <c r="K1326" s="2">
        <v>11524277.92</v>
      </c>
      <c r="L1326" s="2">
        <v>819070.9375</v>
      </c>
      <c r="M1326" s="2">
        <v>7.6511449813842773</v>
      </c>
      <c r="N1326" s="2">
        <v>2348858</v>
      </c>
      <c r="O1326" s="2">
        <v>-500000</v>
      </c>
      <c r="P1326" s="2">
        <v>-17.550891876220703</v>
      </c>
      <c r="Q1326" s="2">
        <v>420848</v>
      </c>
      <c r="R1326" s="2">
        <v>101548</v>
      </c>
      <c r="S1326" s="2">
        <v>31.803319931030273</v>
      </c>
      <c r="T1326" s="2">
        <v>87334224</v>
      </c>
      <c r="U1326" s="2">
        <v>6376192</v>
      </c>
      <c r="V1326" s="2">
        <v>7.875922679901123</v>
      </c>
      <c r="X1326" s="2">
        <v>67.806877136230469</v>
      </c>
      <c r="Z1326" s="2">
        <v>33.26190185546875</v>
      </c>
      <c r="AA1326" s="2">
        <v>262565327</v>
      </c>
      <c r="AB1326" s="2">
        <v>128798480</v>
      </c>
    </row>
    <row r="1327" spans="1:28" x14ac:dyDescent="0.25">
      <c r="A1327" s="2">
        <v>221006</v>
      </c>
      <c r="B1327" s="2">
        <v>113364002</v>
      </c>
      <c r="C1327" s="2" t="s">
        <v>1534</v>
      </c>
      <c r="D1327" s="2">
        <v>2024</v>
      </c>
      <c r="E1327" s="2" t="s">
        <v>662</v>
      </c>
      <c r="F1327" s="2">
        <v>221</v>
      </c>
      <c r="G1327" s="2">
        <v>6</v>
      </c>
      <c r="H1327" s="2">
        <v>77641680</v>
      </c>
      <c r="I1327" s="2">
        <v>4601439.5</v>
      </c>
      <c r="J1327" s="2">
        <v>6.2998685836791992</v>
      </c>
      <c r="K1327" s="2">
        <v>12136272</v>
      </c>
      <c r="L1327" s="2">
        <v>611994.0625</v>
      </c>
      <c r="M1327" s="2">
        <v>5.3104767799377441</v>
      </c>
      <c r="N1327" s="2">
        <v>2348858</v>
      </c>
      <c r="O1327" s="2">
        <v>0</v>
      </c>
      <c r="P1327" s="2">
        <v>0</v>
      </c>
      <c r="Q1327" s="2">
        <v>346182</v>
      </c>
      <c r="R1327" s="2">
        <v>-74666</v>
      </c>
      <c r="S1327" s="2">
        <v>-17.741798400878906</v>
      </c>
      <c r="T1327" s="2">
        <v>92472992</v>
      </c>
      <c r="U1327" s="2">
        <v>5138768</v>
      </c>
      <c r="V1327" s="2">
        <v>5.8840255737304688</v>
      </c>
      <c r="X1327" s="2">
        <v>68.044723510742188</v>
      </c>
      <c r="Z1327" s="2">
        <v>33.12786865234375</v>
      </c>
      <c r="AA1327" s="2">
        <v>279139562</v>
      </c>
      <c r="AB1327" s="2">
        <v>135900317</v>
      </c>
    </row>
    <row r="1328" spans="1:28" x14ac:dyDescent="0.25">
      <c r="A1328" s="2">
        <v>222001</v>
      </c>
      <c r="B1328" s="2">
        <v>104374003</v>
      </c>
      <c r="C1328" s="2" t="s">
        <v>1535</v>
      </c>
      <c r="D1328" s="2">
        <v>2019</v>
      </c>
      <c r="E1328" s="2" t="s">
        <v>662</v>
      </c>
      <c r="F1328" s="2">
        <v>222</v>
      </c>
      <c r="G1328" s="2">
        <v>1</v>
      </c>
      <c r="H1328" s="2">
        <v>7592421</v>
      </c>
      <c r="K1328" s="2">
        <v>825219.36</v>
      </c>
      <c r="N1328" s="2">
        <v>255143</v>
      </c>
      <c r="Q1328" s="2">
        <v>38029.94</v>
      </c>
      <c r="T1328" s="2">
        <v>8710813</v>
      </c>
      <c r="W1328" s="2">
        <v>11876667.050000001</v>
      </c>
      <c r="X1328" s="2">
        <v>73.343917846679688</v>
      </c>
      <c r="Y1328" s="2">
        <v>18521847.400000002</v>
      </c>
      <c r="Z1328" s="2">
        <v>47.029937744140625</v>
      </c>
    </row>
    <row r="1329" spans="1:28" x14ac:dyDescent="0.25">
      <c r="A1329" s="2">
        <v>222002</v>
      </c>
      <c r="B1329" s="2">
        <v>104374003</v>
      </c>
      <c r="C1329" s="2" t="s">
        <v>1535</v>
      </c>
      <c r="D1329" s="2">
        <v>2020</v>
      </c>
      <c r="E1329" s="2" t="s">
        <v>662</v>
      </c>
      <c r="F1329" s="2">
        <v>222</v>
      </c>
      <c r="G1329" s="2">
        <v>2</v>
      </c>
      <c r="H1329" s="2">
        <v>7586741.5</v>
      </c>
      <c r="I1329" s="2">
        <v>-5679.5</v>
      </c>
      <c r="J1329" s="2">
        <v>-7.4804864823818207E-2</v>
      </c>
      <c r="K1329" s="2">
        <v>836792.74</v>
      </c>
      <c r="L1329" s="2">
        <v>11573.3798828125</v>
      </c>
      <c r="M1329" s="2">
        <v>1.402461051940918</v>
      </c>
      <c r="N1329" s="2">
        <v>255143</v>
      </c>
      <c r="O1329" s="2">
        <v>0</v>
      </c>
      <c r="P1329" s="2">
        <v>0</v>
      </c>
      <c r="Q1329" s="2">
        <v>32129.040000000001</v>
      </c>
      <c r="R1329" s="2">
        <v>-5900.89990234375</v>
      </c>
      <c r="S1329" s="2">
        <v>-15.516458511352539</v>
      </c>
      <c r="T1329" s="2">
        <v>8710806</v>
      </c>
      <c r="U1329" s="2">
        <v>-7</v>
      </c>
      <c r="V1329" s="2">
        <v>-8.0359895946457982E-5</v>
      </c>
      <c r="W1329" s="2">
        <v>12079276.710000001</v>
      </c>
      <c r="X1329" s="2">
        <v>72.113639831542969</v>
      </c>
      <c r="Y1329" s="2">
        <v>18630319.540000003</v>
      </c>
      <c r="Z1329" s="2">
        <v>46.756072998046875</v>
      </c>
    </row>
    <row r="1330" spans="1:28" x14ac:dyDescent="0.25">
      <c r="A1330" s="2">
        <v>222003</v>
      </c>
      <c r="B1330" s="2">
        <v>104374003</v>
      </c>
      <c r="C1330" s="2" t="s">
        <v>1535</v>
      </c>
      <c r="D1330" s="2">
        <v>2021</v>
      </c>
      <c r="E1330" s="2" t="s">
        <v>662</v>
      </c>
      <c r="F1330" s="2">
        <v>222</v>
      </c>
      <c r="G1330" s="2">
        <v>3</v>
      </c>
      <c r="H1330" s="2">
        <v>7586739.5</v>
      </c>
      <c r="I1330" s="2">
        <v>-2</v>
      </c>
      <c r="J1330" s="2">
        <v>-2.636177850945387E-5</v>
      </c>
      <c r="K1330" s="2">
        <v>836781.71</v>
      </c>
      <c r="L1330" s="2">
        <v>-11.029999732971191</v>
      </c>
      <c r="M1330" s="2">
        <v>-1.3181280810385942E-3</v>
      </c>
      <c r="N1330" s="2">
        <v>255143</v>
      </c>
      <c r="O1330" s="2">
        <v>0</v>
      </c>
      <c r="P1330" s="2">
        <v>0</v>
      </c>
      <c r="Q1330" s="2">
        <v>50552.56</v>
      </c>
      <c r="R1330" s="2">
        <v>18423.51953125</v>
      </c>
      <c r="S1330" s="2">
        <v>57.342266082763672</v>
      </c>
      <c r="T1330" s="2">
        <v>8729217</v>
      </c>
      <c r="U1330" s="2">
        <v>18411</v>
      </c>
      <c r="V1330" s="2">
        <v>0.21135817468166351</v>
      </c>
      <c r="W1330" s="2">
        <v>12161493.729999997</v>
      </c>
      <c r="X1330" s="2">
        <v>71.777503967285156</v>
      </c>
      <c r="Y1330" s="2">
        <v>19220406.509999998</v>
      </c>
      <c r="Z1330" s="2">
        <v>45.416400909423828</v>
      </c>
    </row>
    <row r="1331" spans="1:28" x14ac:dyDescent="0.25">
      <c r="A1331" s="2">
        <v>222004</v>
      </c>
      <c r="B1331" s="2">
        <v>104374003</v>
      </c>
      <c r="C1331" s="2" t="s">
        <v>1535</v>
      </c>
      <c r="D1331" s="2">
        <v>2022</v>
      </c>
      <c r="E1331" s="2" t="s">
        <v>662</v>
      </c>
      <c r="F1331" s="2">
        <v>222</v>
      </c>
      <c r="G1331" s="2">
        <v>4</v>
      </c>
      <c r="H1331" s="2">
        <v>7631731</v>
      </c>
      <c r="I1331" s="2">
        <v>44991.5</v>
      </c>
      <c r="J1331" s="2">
        <v>0.59302812814712524</v>
      </c>
      <c r="K1331" s="2">
        <v>847928.4</v>
      </c>
      <c r="L1331" s="2">
        <v>11146.6904296875</v>
      </c>
      <c r="M1331" s="2">
        <v>1.3320904970169067</v>
      </c>
      <c r="N1331" s="2">
        <v>255143</v>
      </c>
      <c r="O1331" s="2">
        <v>0</v>
      </c>
      <c r="P1331" s="2">
        <v>0</v>
      </c>
      <c r="Q1331" s="2">
        <v>50085</v>
      </c>
      <c r="R1331" s="2">
        <v>-467.55999755859375</v>
      </c>
      <c r="S1331" s="2">
        <v>-0.92489874362945557</v>
      </c>
      <c r="T1331" s="2">
        <v>8784887</v>
      </c>
      <c r="U1331" s="2">
        <v>55670</v>
      </c>
      <c r="V1331" s="2">
        <v>0.63774335384368896</v>
      </c>
      <c r="W1331" s="2">
        <v>12212665.74</v>
      </c>
      <c r="X1331" s="2">
        <v>71.932594299316406</v>
      </c>
      <c r="Y1331" s="2">
        <v>19515697.160000004</v>
      </c>
      <c r="Z1331" s="2">
        <v>45.01446533203125</v>
      </c>
    </row>
    <row r="1332" spans="1:28" x14ac:dyDescent="0.25">
      <c r="A1332" s="2">
        <v>222005</v>
      </c>
      <c r="B1332" s="2">
        <v>104374003</v>
      </c>
      <c r="C1332" s="2" t="s">
        <v>1535</v>
      </c>
      <c r="D1332" s="2">
        <v>2023</v>
      </c>
      <c r="E1332" s="2" t="s">
        <v>662</v>
      </c>
      <c r="F1332" s="2">
        <v>222</v>
      </c>
      <c r="G1332" s="2">
        <v>5</v>
      </c>
      <c r="H1332" s="2">
        <v>7766742.0800000001</v>
      </c>
      <c r="I1332" s="2">
        <v>135011.078125</v>
      </c>
      <c r="J1332" s="2">
        <v>1.7690755128860474</v>
      </c>
      <c r="K1332" s="2">
        <v>873102.17</v>
      </c>
      <c r="L1332" s="2">
        <v>25173.76953125</v>
      </c>
      <c r="M1332" s="2">
        <v>2.968855619430542</v>
      </c>
      <c r="N1332" s="2">
        <v>255143</v>
      </c>
      <c r="O1332" s="2">
        <v>0</v>
      </c>
      <c r="P1332" s="2">
        <v>0</v>
      </c>
      <c r="Q1332" s="2">
        <v>54134</v>
      </c>
      <c r="R1332" s="2">
        <v>4049</v>
      </c>
      <c r="S1332" s="2">
        <v>8.0842571258544922</v>
      </c>
      <c r="T1332" s="2">
        <v>8949121</v>
      </c>
      <c r="U1332" s="2">
        <v>164234</v>
      </c>
      <c r="V1332" s="2">
        <v>1.8695061206817627</v>
      </c>
      <c r="X1332" s="2">
        <v>72.385177612304688</v>
      </c>
      <c r="Z1332" s="2">
        <v>46.267410278320313</v>
      </c>
      <c r="AA1332" s="2">
        <v>19342170</v>
      </c>
      <c r="AB1332" s="2">
        <v>12363196</v>
      </c>
    </row>
    <row r="1333" spans="1:28" x14ac:dyDescent="0.25">
      <c r="A1333" s="2">
        <v>222006</v>
      </c>
      <c r="B1333" s="2">
        <v>104374003</v>
      </c>
      <c r="C1333" s="2" t="s">
        <v>1535</v>
      </c>
      <c r="D1333" s="2">
        <v>2024</v>
      </c>
      <c r="E1333" s="2" t="s">
        <v>662</v>
      </c>
      <c r="F1333" s="2">
        <v>222</v>
      </c>
      <c r="G1333" s="2">
        <v>6</v>
      </c>
      <c r="H1333" s="2">
        <v>7870636</v>
      </c>
      <c r="I1333" s="2">
        <v>103893.921875</v>
      </c>
      <c r="J1333" s="2">
        <v>1.337677001953125</v>
      </c>
      <c r="K1333" s="2">
        <v>879218</v>
      </c>
      <c r="L1333" s="2">
        <v>6115.830078125</v>
      </c>
      <c r="M1333" s="2">
        <v>0.70047128200531006</v>
      </c>
      <c r="N1333" s="2">
        <v>255143</v>
      </c>
      <c r="O1333" s="2">
        <v>0</v>
      </c>
      <c r="P1333" s="2">
        <v>0</v>
      </c>
      <c r="Q1333" s="2">
        <v>77554</v>
      </c>
      <c r="R1333" s="2">
        <v>23420</v>
      </c>
      <c r="S1333" s="2">
        <v>43.263015747070313</v>
      </c>
      <c r="T1333" s="2">
        <v>9082551</v>
      </c>
      <c r="U1333" s="2">
        <v>133430</v>
      </c>
      <c r="V1333" s="2">
        <v>1.4909844398498535</v>
      </c>
      <c r="X1333" s="2">
        <v>72.916114807128906</v>
      </c>
      <c r="Z1333" s="2">
        <v>46.237232208251953</v>
      </c>
      <c r="AA1333" s="2">
        <v>19643371</v>
      </c>
      <c r="AB1333" s="2">
        <v>12456164</v>
      </c>
    </row>
    <row r="1334" spans="1:28" x14ac:dyDescent="0.25">
      <c r="A1334" s="2">
        <v>223001</v>
      </c>
      <c r="B1334" s="2">
        <v>101264003</v>
      </c>
      <c r="C1334" s="2" t="s">
        <v>1536</v>
      </c>
      <c r="D1334" s="2">
        <v>2019</v>
      </c>
      <c r="E1334" s="2" t="s">
        <v>662</v>
      </c>
      <c r="F1334" s="2">
        <v>223</v>
      </c>
      <c r="G1334" s="2">
        <v>1</v>
      </c>
      <c r="H1334" s="2">
        <v>14296794</v>
      </c>
      <c r="K1334" s="2">
        <v>2328669.54</v>
      </c>
      <c r="N1334" s="2">
        <v>608349</v>
      </c>
      <c r="T1334" s="2">
        <v>17233812</v>
      </c>
      <c r="W1334" s="2">
        <v>24967650.079999998</v>
      </c>
      <c r="X1334" s="2">
        <v>69.024566650390625</v>
      </c>
      <c r="Y1334" s="2">
        <v>49533824.25</v>
      </c>
      <c r="Z1334" s="2">
        <v>34.792007446289063</v>
      </c>
    </row>
    <row r="1335" spans="1:28" x14ac:dyDescent="0.25">
      <c r="A1335" s="2">
        <v>223002</v>
      </c>
      <c r="B1335" s="2">
        <v>101264003</v>
      </c>
      <c r="C1335" s="2" t="s">
        <v>1536</v>
      </c>
      <c r="D1335" s="2">
        <v>2020</v>
      </c>
      <c r="E1335" s="2" t="s">
        <v>662</v>
      </c>
      <c r="F1335" s="2">
        <v>223</v>
      </c>
      <c r="G1335" s="2">
        <v>2</v>
      </c>
      <c r="H1335" s="2">
        <v>14722408</v>
      </c>
      <c r="I1335" s="2">
        <v>425614</v>
      </c>
      <c r="J1335" s="2">
        <v>2.9769890308380127</v>
      </c>
      <c r="K1335" s="2">
        <v>2414587.21</v>
      </c>
      <c r="L1335" s="2">
        <v>85917.671875</v>
      </c>
      <c r="M1335" s="2">
        <v>3.6895604133605957</v>
      </c>
      <c r="N1335" s="2">
        <v>608349</v>
      </c>
      <c r="O1335" s="2">
        <v>0</v>
      </c>
      <c r="P1335" s="2">
        <v>0</v>
      </c>
      <c r="T1335" s="2">
        <v>17745344</v>
      </c>
      <c r="U1335" s="2">
        <v>511532</v>
      </c>
      <c r="V1335" s="2">
        <v>2.9681882858276367</v>
      </c>
      <c r="W1335" s="2">
        <v>25934809.170000002</v>
      </c>
      <c r="X1335" s="2">
        <v>68.422882080078125</v>
      </c>
      <c r="Y1335" s="2">
        <v>51276526.190000005</v>
      </c>
      <c r="Z1335" s="2">
        <v>34.607151031494141</v>
      </c>
    </row>
    <row r="1336" spans="1:28" x14ac:dyDescent="0.25">
      <c r="A1336" s="2">
        <v>223003</v>
      </c>
      <c r="B1336" s="2">
        <v>101264003</v>
      </c>
      <c r="C1336" s="2" t="s">
        <v>1536</v>
      </c>
      <c r="D1336" s="2">
        <v>2021</v>
      </c>
      <c r="E1336" s="2" t="s">
        <v>662</v>
      </c>
      <c r="F1336" s="2">
        <v>223</v>
      </c>
      <c r="G1336" s="2">
        <v>3</v>
      </c>
      <c r="H1336" s="2">
        <v>14722393</v>
      </c>
      <c r="I1336" s="2">
        <v>-15</v>
      </c>
      <c r="J1336" s="2">
        <v>-1.0188550368184224E-4</v>
      </c>
      <c r="K1336" s="2">
        <v>2414511.4900000002</v>
      </c>
      <c r="L1336" s="2">
        <v>-75.720001220703125</v>
      </c>
      <c r="M1336" s="2">
        <v>-3.1359398271888494E-3</v>
      </c>
      <c r="N1336" s="2">
        <v>608349</v>
      </c>
      <c r="O1336" s="2">
        <v>0</v>
      </c>
      <c r="P1336" s="2">
        <v>0</v>
      </c>
      <c r="T1336" s="2">
        <v>17745252</v>
      </c>
      <c r="U1336" s="2">
        <v>-92</v>
      </c>
      <c r="V1336" s="2">
        <v>-5.1844585686922073E-4</v>
      </c>
      <c r="W1336" s="2">
        <v>25904148.390000001</v>
      </c>
      <c r="X1336" s="2">
        <v>68.503517150878906</v>
      </c>
      <c r="Y1336" s="2">
        <v>53270394.509999998</v>
      </c>
      <c r="Z1336" s="2">
        <v>33.311656951904297</v>
      </c>
    </row>
    <row r="1337" spans="1:28" x14ac:dyDescent="0.25">
      <c r="A1337" s="2">
        <v>223004</v>
      </c>
      <c r="B1337" s="2">
        <v>101264003</v>
      </c>
      <c r="C1337" s="2" t="s">
        <v>1536</v>
      </c>
      <c r="D1337" s="2">
        <v>2022</v>
      </c>
      <c r="E1337" s="2" t="s">
        <v>662</v>
      </c>
      <c r="F1337" s="2">
        <v>223</v>
      </c>
      <c r="G1337" s="2">
        <v>4</v>
      </c>
      <c r="H1337" s="2">
        <v>15182619</v>
      </c>
      <c r="I1337" s="2">
        <v>460226</v>
      </c>
      <c r="J1337" s="2">
        <v>3.1260271072387695</v>
      </c>
      <c r="K1337" s="2">
        <v>2496140.02</v>
      </c>
      <c r="L1337" s="2">
        <v>81628.53125</v>
      </c>
      <c r="M1337" s="2">
        <v>3.3807473182678223</v>
      </c>
      <c r="N1337" s="2">
        <v>608349</v>
      </c>
      <c r="O1337" s="2">
        <v>0</v>
      </c>
      <c r="P1337" s="2">
        <v>0</v>
      </c>
      <c r="T1337" s="2">
        <v>18287108</v>
      </c>
      <c r="U1337" s="2">
        <v>541856</v>
      </c>
      <c r="V1337" s="2">
        <v>3.0535266399383545</v>
      </c>
      <c r="W1337" s="2">
        <v>26595198.500000004</v>
      </c>
      <c r="X1337" s="2">
        <v>68.760940551757813</v>
      </c>
      <c r="Y1337" s="2">
        <v>58501878.439999998</v>
      </c>
      <c r="Z1337" s="2">
        <v>31.259010314941406</v>
      </c>
    </row>
    <row r="1338" spans="1:28" x14ac:dyDescent="0.25">
      <c r="A1338" s="2">
        <v>223005</v>
      </c>
      <c r="B1338" s="2">
        <v>101264003</v>
      </c>
      <c r="C1338" s="2" t="s">
        <v>1536</v>
      </c>
      <c r="D1338" s="2">
        <v>2023</v>
      </c>
      <c r="E1338" s="2" t="s">
        <v>662</v>
      </c>
      <c r="F1338" s="2">
        <v>223</v>
      </c>
      <c r="G1338" s="2">
        <v>5</v>
      </c>
      <c r="H1338" s="2">
        <v>16831818.34</v>
      </c>
      <c r="I1338" s="2">
        <v>1649199.375</v>
      </c>
      <c r="J1338" s="2">
        <v>10.86241626739502</v>
      </c>
      <c r="K1338" s="2">
        <v>2703085.66</v>
      </c>
      <c r="L1338" s="2">
        <v>206945.640625</v>
      </c>
      <c r="M1338" s="2">
        <v>8.2906265258789063</v>
      </c>
      <c r="N1338" s="2">
        <v>608349</v>
      </c>
      <c r="O1338" s="2">
        <v>0</v>
      </c>
      <c r="P1338" s="2">
        <v>0</v>
      </c>
      <c r="T1338" s="2">
        <v>20143252</v>
      </c>
      <c r="U1338" s="2">
        <v>1856144</v>
      </c>
      <c r="V1338" s="2">
        <v>10.15001392364502</v>
      </c>
      <c r="X1338" s="2">
        <v>65.209754943847656</v>
      </c>
      <c r="Z1338" s="2">
        <v>33.941066741943359</v>
      </c>
      <c r="AA1338" s="2">
        <v>59347728</v>
      </c>
      <c r="AB1338" s="2">
        <v>30889936</v>
      </c>
    </row>
    <row r="1339" spans="1:28" x14ac:dyDescent="0.25">
      <c r="A1339" s="2">
        <v>223006</v>
      </c>
      <c r="B1339" s="2">
        <v>101264003</v>
      </c>
      <c r="C1339" s="2" t="s">
        <v>1536</v>
      </c>
      <c r="D1339" s="2">
        <v>2024</v>
      </c>
      <c r="E1339" s="2" t="s">
        <v>662</v>
      </c>
      <c r="F1339" s="2">
        <v>223</v>
      </c>
      <c r="G1339" s="2">
        <v>6</v>
      </c>
      <c r="H1339" s="2">
        <v>17805562</v>
      </c>
      <c r="I1339" s="2">
        <v>973743.6875</v>
      </c>
      <c r="J1339" s="2">
        <v>5.7851366996765137</v>
      </c>
      <c r="K1339" s="2">
        <v>2840500</v>
      </c>
      <c r="L1339" s="2">
        <v>137414.34375</v>
      </c>
      <c r="M1339" s="2">
        <v>5.0836100578308105</v>
      </c>
      <c r="N1339" s="2">
        <v>608349</v>
      </c>
      <c r="O1339" s="2">
        <v>0</v>
      </c>
      <c r="P1339" s="2">
        <v>0</v>
      </c>
      <c r="T1339" s="2">
        <v>21254412</v>
      </c>
      <c r="U1339" s="2">
        <v>1111160</v>
      </c>
      <c r="V1339" s="2">
        <v>5.516289234161377</v>
      </c>
      <c r="X1339" s="2">
        <v>68.154777526855469</v>
      </c>
      <c r="Z1339" s="2">
        <v>35.739151000976563</v>
      </c>
      <c r="AA1339" s="2">
        <v>59470946</v>
      </c>
      <c r="AB1339" s="2">
        <v>31185504</v>
      </c>
    </row>
    <row r="1340" spans="1:28" x14ac:dyDescent="0.25">
      <c r="A1340" s="2">
        <v>224001</v>
      </c>
      <c r="B1340" s="2">
        <v>113384603</v>
      </c>
      <c r="C1340" s="2" t="s">
        <v>1537</v>
      </c>
      <c r="D1340" s="2">
        <v>2019</v>
      </c>
      <c r="E1340" s="2" t="s">
        <v>662</v>
      </c>
      <c r="F1340" s="2">
        <v>224</v>
      </c>
      <c r="G1340" s="2">
        <v>1</v>
      </c>
      <c r="H1340" s="2">
        <v>29718578</v>
      </c>
      <c r="K1340" s="2">
        <v>3132779.98</v>
      </c>
      <c r="N1340" s="2">
        <v>1130791</v>
      </c>
      <c r="T1340" s="2">
        <v>33982148</v>
      </c>
      <c r="W1340" s="2">
        <v>48016291.230000004</v>
      </c>
      <c r="X1340" s="2">
        <v>70.772125244140625</v>
      </c>
      <c r="Y1340" s="2">
        <v>76162460.660000011</v>
      </c>
      <c r="Z1340" s="2">
        <v>44.617977142333984</v>
      </c>
    </row>
    <row r="1341" spans="1:28" x14ac:dyDescent="0.25">
      <c r="A1341" s="2">
        <v>224002</v>
      </c>
      <c r="B1341" s="2">
        <v>113384603</v>
      </c>
      <c r="C1341" s="2" t="s">
        <v>1537</v>
      </c>
      <c r="D1341" s="2">
        <v>2020</v>
      </c>
      <c r="E1341" s="2" t="s">
        <v>662</v>
      </c>
      <c r="F1341" s="2">
        <v>224</v>
      </c>
      <c r="G1341" s="2">
        <v>2</v>
      </c>
      <c r="H1341" s="2">
        <v>30397936</v>
      </c>
      <c r="I1341" s="2">
        <v>679358</v>
      </c>
      <c r="J1341" s="2">
        <v>2.2859706878662109</v>
      </c>
      <c r="K1341" s="2">
        <v>3452323.43</v>
      </c>
      <c r="L1341" s="2">
        <v>319543.4375</v>
      </c>
      <c r="M1341" s="2">
        <v>10.199996948242188</v>
      </c>
      <c r="N1341" s="2">
        <v>1130791</v>
      </c>
      <c r="O1341" s="2">
        <v>0</v>
      </c>
      <c r="P1341" s="2">
        <v>0</v>
      </c>
      <c r="T1341" s="2">
        <v>34981052</v>
      </c>
      <c r="U1341" s="2">
        <v>998904</v>
      </c>
      <c r="V1341" s="2">
        <v>2.9394962787628174</v>
      </c>
      <c r="W1341" s="2">
        <v>49954767.050000004</v>
      </c>
      <c r="X1341" s="2">
        <v>70.02545166015625</v>
      </c>
      <c r="Y1341" s="2">
        <v>78605589.600000009</v>
      </c>
      <c r="Z1341" s="2">
        <v>44.501991271972656</v>
      </c>
    </row>
    <row r="1342" spans="1:28" x14ac:dyDescent="0.25">
      <c r="A1342" s="2">
        <v>224003</v>
      </c>
      <c r="B1342" s="2">
        <v>113384603</v>
      </c>
      <c r="C1342" s="2" t="s">
        <v>1537</v>
      </c>
      <c r="D1342" s="2">
        <v>2021</v>
      </c>
      <c r="E1342" s="2" t="s">
        <v>662</v>
      </c>
      <c r="F1342" s="2">
        <v>224</v>
      </c>
      <c r="G1342" s="2">
        <v>3</v>
      </c>
      <c r="H1342" s="2">
        <v>30397870</v>
      </c>
      <c r="I1342" s="2">
        <v>-66</v>
      </c>
      <c r="J1342" s="2">
        <v>-2.1712000307161361E-4</v>
      </c>
      <c r="K1342" s="2">
        <v>3452051.69</v>
      </c>
      <c r="L1342" s="2">
        <v>-271.739990234375</v>
      </c>
      <c r="M1342" s="2">
        <v>-7.8712208196520805E-3</v>
      </c>
      <c r="N1342" s="2">
        <v>1130791</v>
      </c>
      <c r="O1342" s="2">
        <v>0</v>
      </c>
      <c r="P1342" s="2">
        <v>0</v>
      </c>
      <c r="T1342" s="2">
        <v>34980712</v>
      </c>
      <c r="U1342" s="2">
        <v>-340</v>
      </c>
      <c r="V1342" s="2">
        <v>-9.7195478156208992E-4</v>
      </c>
      <c r="W1342" s="2">
        <v>50309448.049999997</v>
      </c>
      <c r="X1342" s="2">
        <v>69.531097412109375</v>
      </c>
      <c r="Y1342" s="2">
        <v>81911799.430000007</v>
      </c>
      <c r="Z1342" s="2">
        <v>42.705341339111328</v>
      </c>
    </row>
    <row r="1343" spans="1:28" x14ac:dyDescent="0.25">
      <c r="A1343" s="2">
        <v>224004</v>
      </c>
      <c r="B1343" s="2">
        <v>113384603</v>
      </c>
      <c r="C1343" s="2" t="s">
        <v>1537</v>
      </c>
      <c r="D1343" s="2">
        <v>2022</v>
      </c>
      <c r="E1343" s="2" t="s">
        <v>662</v>
      </c>
      <c r="F1343" s="2">
        <v>224</v>
      </c>
      <c r="G1343" s="2">
        <v>4</v>
      </c>
      <c r="H1343" s="2">
        <v>33574648</v>
      </c>
      <c r="I1343" s="2">
        <v>3176778</v>
      </c>
      <c r="J1343" s="2">
        <v>10.45065975189209</v>
      </c>
      <c r="K1343" s="2">
        <v>3940640.32</v>
      </c>
      <c r="L1343" s="2">
        <v>488588.625</v>
      </c>
      <c r="M1343" s="2">
        <v>14.153572082519531</v>
      </c>
      <c r="N1343" s="2">
        <v>1130791</v>
      </c>
      <c r="O1343" s="2">
        <v>0</v>
      </c>
      <c r="P1343" s="2">
        <v>0</v>
      </c>
      <c r="T1343" s="2">
        <v>38646080</v>
      </c>
      <c r="U1343" s="2">
        <v>3665368</v>
      </c>
      <c r="V1343" s="2">
        <v>10.478254318237305</v>
      </c>
      <c r="W1343" s="2">
        <v>58161445.43</v>
      </c>
      <c r="X1343" s="2">
        <v>66.446220397949219</v>
      </c>
      <c r="Y1343" s="2">
        <v>91831073.200000003</v>
      </c>
      <c r="Z1343" s="2">
        <v>42.083881378173828</v>
      </c>
    </row>
    <row r="1344" spans="1:28" x14ac:dyDescent="0.25">
      <c r="A1344" s="2">
        <v>224005</v>
      </c>
      <c r="B1344" s="2">
        <v>113384603</v>
      </c>
      <c r="C1344" s="2" t="s">
        <v>1537</v>
      </c>
      <c r="D1344" s="2">
        <v>2023</v>
      </c>
      <c r="E1344" s="2" t="s">
        <v>662</v>
      </c>
      <c r="F1344" s="2">
        <v>224</v>
      </c>
      <c r="G1344" s="2">
        <v>5</v>
      </c>
      <c r="H1344" s="2">
        <v>40796905.950000003</v>
      </c>
      <c r="I1344" s="2">
        <v>7222258</v>
      </c>
      <c r="J1344" s="2">
        <v>21.511045455932617</v>
      </c>
      <c r="K1344" s="2">
        <v>4488118.55</v>
      </c>
      <c r="L1344" s="2">
        <v>547478.25</v>
      </c>
      <c r="M1344" s="2">
        <v>13.893128395080566</v>
      </c>
      <c r="N1344" s="2">
        <v>1130791</v>
      </c>
      <c r="O1344" s="2">
        <v>0</v>
      </c>
      <c r="P1344" s="2">
        <v>0</v>
      </c>
      <c r="T1344" s="2">
        <v>46415816</v>
      </c>
      <c r="U1344" s="2">
        <v>7769736</v>
      </c>
      <c r="V1344" s="2">
        <v>20.104848861694336</v>
      </c>
      <c r="X1344" s="2">
        <v>81.276412963867188</v>
      </c>
      <c r="Z1344" s="2">
        <v>44.396724700927734</v>
      </c>
      <c r="AA1344" s="2">
        <v>104547840</v>
      </c>
      <c r="AB1344" s="2">
        <v>57108594</v>
      </c>
    </row>
    <row r="1345" spans="1:28" x14ac:dyDescent="0.25">
      <c r="A1345" s="2">
        <v>224006</v>
      </c>
      <c r="B1345" s="2">
        <v>113384603</v>
      </c>
      <c r="C1345" s="2" t="s">
        <v>1537</v>
      </c>
      <c r="D1345" s="2">
        <v>2024</v>
      </c>
      <c r="E1345" s="2" t="s">
        <v>662</v>
      </c>
      <c r="F1345" s="2">
        <v>224</v>
      </c>
      <c r="G1345" s="2">
        <v>6</v>
      </c>
      <c r="H1345" s="2">
        <v>46622968</v>
      </c>
      <c r="I1345" s="2">
        <v>5826062</v>
      </c>
      <c r="J1345" s="2">
        <v>14.280647277832031</v>
      </c>
      <c r="K1345" s="2">
        <v>4792772</v>
      </c>
      <c r="L1345" s="2">
        <v>304653.4375</v>
      </c>
      <c r="M1345" s="2">
        <v>6.787999153137207</v>
      </c>
      <c r="N1345" s="2">
        <v>1130791</v>
      </c>
      <c r="O1345" s="2">
        <v>0</v>
      </c>
      <c r="P1345" s="2">
        <v>0</v>
      </c>
      <c r="T1345" s="2">
        <v>52546532</v>
      </c>
      <c r="U1345" s="2">
        <v>6130716</v>
      </c>
      <c r="V1345" s="2">
        <v>13.208248138427734</v>
      </c>
      <c r="X1345" s="2">
        <v>79.22064208984375</v>
      </c>
      <c r="Z1345" s="2">
        <v>47.985507965087891</v>
      </c>
      <c r="AA1345" s="2">
        <v>109504999</v>
      </c>
      <c r="AB1345" s="2">
        <v>66329342</v>
      </c>
    </row>
    <row r="1346" spans="1:28" x14ac:dyDescent="0.25">
      <c r="A1346" s="2">
        <v>225001</v>
      </c>
      <c r="B1346" s="2">
        <v>128034503</v>
      </c>
      <c r="C1346" s="2" t="s">
        <v>1538</v>
      </c>
      <c r="D1346" s="2">
        <v>2019</v>
      </c>
      <c r="E1346" s="2" t="s">
        <v>662</v>
      </c>
      <c r="F1346" s="2">
        <v>225</v>
      </c>
      <c r="G1346" s="2">
        <v>1</v>
      </c>
      <c r="H1346" s="2">
        <v>4304197</v>
      </c>
      <c r="K1346" s="2">
        <v>551719.62</v>
      </c>
      <c r="N1346" s="2">
        <v>141716</v>
      </c>
      <c r="T1346" s="2">
        <v>4997632.5</v>
      </c>
      <c r="W1346" s="2">
        <v>7719198.7399999993</v>
      </c>
      <c r="X1346" s="2">
        <v>64.742889404296875</v>
      </c>
      <c r="Y1346" s="2">
        <v>15042134.249999998</v>
      </c>
      <c r="Z1346" s="2">
        <v>33.224224090576172</v>
      </c>
    </row>
    <row r="1347" spans="1:28" x14ac:dyDescent="0.25">
      <c r="A1347" s="2">
        <v>225002</v>
      </c>
      <c r="B1347" s="2">
        <v>128034503</v>
      </c>
      <c r="C1347" s="2" t="s">
        <v>1538</v>
      </c>
      <c r="D1347" s="2">
        <v>2020</v>
      </c>
      <c r="E1347" s="2" t="s">
        <v>662</v>
      </c>
      <c r="F1347" s="2">
        <v>225</v>
      </c>
      <c r="G1347" s="2">
        <v>2</v>
      </c>
      <c r="H1347" s="2">
        <v>4356528</v>
      </c>
      <c r="I1347" s="2">
        <v>52331</v>
      </c>
      <c r="J1347" s="2">
        <v>1.2158132791519165</v>
      </c>
      <c r="K1347" s="2">
        <v>589783.47</v>
      </c>
      <c r="L1347" s="2">
        <v>38063.8515625</v>
      </c>
      <c r="M1347" s="2">
        <v>6.8991293907165527</v>
      </c>
      <c r="N1347" s="2">
        <v>141716</v>
      </c>
      <c r="O1347" s="2">
        <v>0</v>
      </c>
      <c r="P1347" s="2">
        <v>0</v>
      </c>
      <c r="T1347" s="2">
        <v>5088027.5</v>
      </c>
      <c r="U1347" s="2">
        <v>90395</v>
      </c>
      <c r="V1347" s="2">
        <v>1.8087564706802368</v>
      </c>
      <c r="W1347" s="2">
        <v>7763243.1799999988</v>
      </c>
      <c r="X1347" s="2">
        <v>65.539970397949219</v>
      </c>
      <c r="Y1347" s="2">
        <v>15077952.68</v>
      </c>
      <c r="Z1347" s="2">
        <v>33.744815826416016</v>
      </c>
    </row>
    <row r="1348" spans="1:28" x14ac:dyDescent="0.25">
      <c r="A1348" s="2">
        <v>225003</v>
      </c>
      <c r="B1348" s="2">
        <v>128034503</v>
      </c>
      <c r="C1348" s="2" t="s">
        <v>1538</v>
      </c>
      <c r="D1348" s="2">
        <v>2021</v>
      </c>
      <c r="E1348" s="2" t="s">
        <v>662</v>
      </c>
      <c r="F1348" s="2">
        <v>225</v>
      </c>
      <c r="G1348" s="2">
        <v>3</v>
      </c>
      <c r="H1348" s="2">
        <v>4356525</v>
      </c>
      <c r="I1348" s="2">
        <v>-3</v>
      </c>
      <c r="J1348" s="2">
        <v>-6.8862173066008836E-5</v>
      </c>
      <c r="K1348" s="2">
        <v>589757.87</v>
      </c>
      <c r="L1348" s="2">
        <v>-25.600000381469727</v>
      </c>
      <c r="M1348" s="2">
        <v>-4.3405760079622269E-3</v>
      </c>
      <c r="N1348" s="2">
        <v>141716</v>
      </c>
      <c r="O1348" s="2">
        <v>0</v>
      </c>
      <c r="P1348" s="2">
        <v>0</v>
      </c>
      <c r="T1348" s="2">
        <v>5087999</v>
      </c>
      <c r="U1348" s="2">
        <v>-28.5</v>
      </c>
      <c r="V1348" s="2">
        <v>-5.6013849098235369E-4</v>
      </c>
      <c r="W1348" s="2">
        <v>8210420.9400000004</v>
      </c>
      <c r="X1348" s="2">
        <v>61.970012664794922</v>
      </c>
      <c r="Y1348" s="2">
        <v>15417817.930000002</v>
      </c>
      <c r="Z1348" s="2">
        <v>33.000770568847656</v>
      </c>
    </row>
    <row r="1349" spans="1:28" x14ac:dyDescent="0.25">
      <c r="A1349" s="2">
        <v>225004</v>
      </c>
      <c r="B1349" s="2">
        <v>128034503</v>
      </c>
      <c r="C1349" s="2" t="s">
        <v>1538</v>
      </c>
      <c r="D1349" s="2">
        <v>2022</v>
      </c>
      <c r="E1349" s="2" t="s">
        <v>662</v>
      </c>
      <c r="F1349" s="2">
        <v>225</v>
      </c>
      <c r="G1349" s="2">
        <v>4</v>
      </c>
      <c r="H1349" s="2">
        <v>4403409</v>
      </c>
      <c r="I1349" s="2">
        <v>46884</v>
      </c>
      <c r="J1349" s="2">
        <v>1.0761787891387939</v>
      </c>
      <c r="K1349" s="2">
        <v>608590.47</v>
      </c>
      <c r="L1349" s="2">
        <v>18832.599609375</v>
      </c>
      <c r="M1349" s="2">
        <v>3.1932766437530518</v>
      </c>
      <c r="N1349" s="2">
        <v>141716</v>
      </c>
      <c r="O1349" s="2">
        <v>0</v>
      </c>
      <c r="P1349" s="2">
        <v>0</v>
      </c>
      <c r="T1349" s="2">
        <v>5153715.5</v>
      </c>
      <c r="U1349" s="2">
        <v>65716.5</v>
      </c>
      <c r="V1349" s="2">
        <v>1.2915980815887451</v>
      </c>
      <c r="W1349" s="2">
        <v>7467529.9199999981</v>
      </c>
      <c r="X1349" s="2">
        <v>69.014999389648438</v>
      </c>
      <c r="Y1349" s="2">
        <v>16337593.289999997</v>
      </c>
      <c r="Z1349" s="2">
        <v>31.545133590698242</v>
      </c>
    </row>
    <row r="1350" spans="1:28" x14ac:dyDescent="0.25">
      <c r="A1350" s="2">
        <v>225005</v>
      </c>
      <c r="B1350" s="2">
        <v>128034503</v>
      </c>
      <c r="C1350" s="2" t="s">
        <v>1538</v>
      </c>
      <c r="D1350" s="2">
        <v>2023</v>
      </c>
      <c r="E1350" s="2" t="s">
        <v>662</v>
      </c>
      <c r="F1350" s="2">
        <v>225</v>
      </c>
      <c r="G1350" s="2">
        <v>5</v>
      </c>
      <c r="H1350" s="2">
        <v>4505369.1500000004</v>
      </c>
      <c r="I1350" s="2">
        <v>101960.1484375</v>
      </c>
      <c r="J1350" s="2">
        <v>2.3154821395874023</v>
      </c>
      <c r="K1350" s="2">
        <v>664744.51</v>
      </c>
      <c r="L1350" s="2">
        <v>56154.0390625</v>
      </c>
      <c r="M1350" s="2">
        <v>9.2269010543823242</v>
      </c>
      <c r="N1350" s="2">
        <v>141716</v>
      </c>
      <c r="O1350" s="2">
        <v>0</v>
      </c>
      <c r="P1350" s="2">
        <v>0</v>
      </c>
      <c r="T1350" s="2">
        <v>5311829.5</v>
      </c>
      <c r="U1350" s="2">
        <v>158114</v>
      </c>
      <c r="V1350" s="2">
        <v>3.0679614543914795</v>
      </c>
      <c r="X1350" s="2">
        <v>65.996055603027344</v>
      </c>
      <c r="Z1350" s="2">
        <v>35.970787048339844</v>
      </c>
      <c r="AA1350" s="2">
        <v>14767065</v>
      </c>
      <c r="AB1350" s="2">
        <v>8048708</v>
      </c>
    </row>
    <row r="1351" spans="1:28" x14ac:dyDescent="0.25">
      <c r="A1351" s="2">
        <v>225006</v>
      </c>
      <c r="B1351" s="2">
        <v>128034503</v>
      </c>
      <c r="C1351" s="2" t="s">
        <v>1538</v>
      </c>
      <c r="D1351" s="2">
        <v>2024</v>
      </c>
      <c r="E1351" s="2" t="s">
        <v>662</v>
      </c>
      <c r="F1351" s="2">
        <v>225</v>
      </c>
      <c r="G1351" s="2">
        <v>6</v>
      </c>
      <c r="H1351" s="2">
        <v>4691786</v>
      </c>
      <c r="I1351" s="2">
        <v>186416.84375</v>
      </c>
      <c r="J1351" s="2">
        <v>4.137660026550293</v>
      </c>
      <c r="K1351" s="2">
        <v>683887</v>
      </c>
      <c r="L1351" s="2">
        <v>19142.490234375</v>
      </c>
      <c r="M1351" s="2">
        <v>2.879676342010498</v>
      </c>
      <c r="N1351" s="2">
        <v>141716</v>
      </c>
      <c r="O1351" s="2">
        <v>0</v>
      </c>
      <c r="P1351" s="2">
        <v>0</v>
      </c>
      <c r="T1351" s="2">
        <v>5517389</v>
      </c>
      <c r="U1351" s="2">
        <v>205559.5</v>
      </c>
      <c r="V1351" s="2">
        <v>3.8698437213897705</v>
      </c>
      <c r="X1351" s="2">
        <v>67.779243469238281</v>
      </c>
      <c r="Z1351" s="2">
        <v>37.112834930419922</v>
      </c>
      <c r="AA1351" s="2">
        <v>14866526</v>
      </c>
      <c r="AB1351" s="2">
        <v>8140234</v>
      </c>
    </row>
    <row r="1352" spans="1:28" x14ac:dyDescent="0.25">
      <c r="A1352" s="2">
        <v>226001</v>
      </c>
      <c r="B1352" s="2">
        <v>121135503</v>
      </c>
      <c r="C1352" s="2" t="s">
        <v>1539</v>
      </c>
      <c r="D1352" s="2">
        <v>2019</v>
      </c>
      <c r="E1352" s="2" t="s">
        <v>662</v>
      </c>
      <c r="F1352" s="2">
        <v>226</v>
      </c>
      <c r="G1352" s="2">
        <v>1</v>
      </c>
      <c r="H1352" s="2">
        <v>9003292</v>
      </c>
      <c r="K1352" s="2">
        <v>1446763.08</v>
      </c>
      <c r="N1352" s="2">
        <v>374159</v>
      </c>
      <c r="T1352" s="2">
        <v>10824214</v>
      </c>
      <c r="W1352" s="2">
        <v>19147948.460000001</v>
      </c>
      <c r="X1352" s="2">
        <v>56.529365539550781</v>
      </c>
      <c r="Y1352" s="2">
        <v>42125216.940000005</v>
      </c>
      <c r="Z1352" s="2">
        <v>25.695331573486328</v>
      </c>
    </row>
    <row r="1353" spans="1:28" x14ac:dyDescent="0.25">
      <c r="A1353" s="2">
        <v>226002</v>
      </c>
      <c r="B1353" s="2">
        <v>121135503</v>
      </c>
      <c r="C1353" s="2" t="s">
        <v>1539</v>
      </c>
      <c r="D1353" s="2">
        <v>2020</v>
      </c>
      <c r="E1353" s="2" t="s">
        <v>662</v>
      </c>
      <c r="F1353" s="2">
        <v>226</v>
      </c>
      <c r="G1353" s="2">
        <v>2</v>
      </c>
      <c r="H1353" s="2">
        <v>9282109</v>
      </c>
      <c r="I1353" s="2">
        <v>278817</v>
      </c>
      <c r="J1353" s="2">
        <v>3.0968339443206787</v>
      </c>
      <c r="K1353" s="2">
        <v>1648928.94</v>
      </c>
      <c r="L1353" s="2">
        <v>202165.859375</v>
      </c>
      <c r="M1353" s="2">
        <v>13.973667144775391</v>
      </c>
      <c r="N1353" s="2">
        <v>374159</v>
      </c>
      <c r="O1353" s="2">
        <v>0</v>
      </c>
      <c r="P1353" s="2">
        <v>0</v>
      </c>
      <c r="T1353" s="2">
        <v>11305197</v>
      </c>
      <c r="U1353" s="2">
        <v>480983</v>
      </c>
      <c r="V1353" s="2">
        <v>4.4435834884643555</v>
      </c>
      <c r="W1353" s="2">
        <v>17631396.070000004</v>
      </c>
      <c r="X1353" s="2">
        <v>64.11968994140625</v>
      </c>
      <c r="Y1353" s="2">
        <v>42357265.20000001</v>
      </c>
      <c r="Z1353" s="2">
        <v>26.690101623535156</v>
      </c>
    </row>
    <row r="1354" spans="1:28" x14ac:dyDescent="0.25">
      <c r="A1354" s="2">
        <v>226003</v>
      </c>
      <c r="B1354" s="2">
        <v>121135503</v>
      </c>
      <c r="C1354" s="2" t="s">
        <v>1539</v>
      </c>
      <c r="D1354" s="2">
        <v>2021</v>
      </c>
      <c r="E1354" s="2" t="s">
        <v>662</v>
      </c>
      <c r="F1354" s="2">
        <v>226</v>
      </c>
      <c r="G1354" s="2">
        <v>3</v>
      </c>
      <c r="H1354" s="2">
        <v>9282099</v>
      </c>
      <c r="I1354" s="2">
        <v>-10</v>
      </c>
      <c r="J1354" s="2">
        <v>-1.077341366908513E-4</v>
      </c>
      <c r="K1354" s="2">
        <v>1648850.63</v>
      </c>
      <c r="L1354" s="2">
        <v>-78.30999755859375</v>
      </c>
      <c r="M1354" s="2">
        <v>-4.7491434961557388E-3</v>
      </c>
      <c r="N1354" s="2">
        <v>374159</v>
      </c>
      <c r="O1354" s="2">
        <v>0</v>
      </c>
      <c r="P1354" s="2">
        <v>0</v>
      </c>
      <c r="T1354" s="2">
        <v>11305109</v>
      </c>
      <c r="U1354" s="2">
        <v>-88</v>
      </c>
      <c r="V1354" s="2">
        <v>-7.7840307494625449E-4</v>
      </c>
      <c r="W1354" s="2">
        <v>20614631.09</v>
      </c>
      <c r="X1354" s="2">
        <v>54.840221405029297</v>
      </c>
      <c r="Y1354" s="2">
        <v>45406654.360000007</v>
      </c>
      <c r="Z1354" s="2">
        <v>24.897472381591797</v>
      </c>
    </row>
    <row r="1355" spans="1:28" x14ac:dyDescent="0.25">
      <c r="A1355" s="2">
        <v>226004</v>
      </c>
      <c r="B1355" s="2">
        <v>121135503</v>
      </c>
      <c r="C1355" s="2" t="s">
        <v>1539</v>
      </c>
      <c r="D1355" s="2">
        <v>2022</v>
      </c>
      <c r="E1355" s="2" t="s">
        <v>662</v>
      </c>
      <c r="F1355" s="2">
        <v>226</v>
      </c>
      <c r="G1355" s="2">
        <v>4</v>
      </c>
      <c r="H1355" s="2">
        <v>9642179</v>
      </c>
      <c r="I1355" s="2">
        <v>360080</v>
      </c>
      <c r="J1355" s="2">
        <v>3.8792948722839355</v>
      </c>
      <c r="K1355" s="2">
        <v>1768950.3</v>
      </c>
      <c r="L1355" s="2">
        <v>120099.671875</v>
      </c>
      <c r="M1355" s="2">
        <v>7.283841609954834</v>
      </c>
      <c r="N1355" s="2">
        <v>374159</v>
      </c>
      <c r="O1355" s="2">
        <v>0</v>
      </c>
      <c r="P1355" s="2">
        <v>0</v>
      </c>
      <c r="T1355" s="2">
        <v>11785288</v>
      </c>
      <c r="U1355" s="2">
        <v>480179</v>
      </c>
      <c r="V1355" s="2">
        <v>4.2474513053894043</v>
      </c>
      <c r="W1355" s="2">
        <v>18403833.789999999</v>
      </c>
      <c r="X1355" s="2">
        <v>64.037132263183594</v>
      </c>
      <c r="Y1355" s="2">
        <v>47470713.299999997</v>
      </c>
      <c r="Z1355" s="2">
        <v>24.826438903808594</v>
      </c>
    </row>
    <row r="1356" spans="1:28" x14ac:dyDescent="0.25">
      <c r="A1356" s="2">
        <v>226005</v>
      </c>
      <c r="B1356" s="2">
        <v>121135503</v>
      </c>
      <c r="C1356" s="2" t="s">
        <v>1539</v>
      </c>
      <c r="D1356" s="2">
        <v>2023</v>
      </c>
      <c r="E1356" s="2" t="s">
        <v>662</v>
      </c>
      <c r="F1356" s="2">
        <v>226</v>
      </c>
      <c r="G1356" s="2">
        <v>5</v>
      </c>
      <c r="H1356" s="2">
        <v>10111510.640000001</v>
      </c>
      <c r="I1356" s="2">
        <v>469331.625</v>
      </c>
      <c r="J1356" s="2">
        <v>4.8674850463867188</v>
      </c>
      <c r="K1356" s="2">
        <v>1928397.76</v>
      </c>
      <c r="L1356" s="2">
        <v>159447.453125</v>
      </c>
      <c r="M1356" s="2">
        <v>9.013676643371582</v>
      </c>
      <c r="N1356" s="2">
        <v>374159</v>
      </c>
      <c r="O1356" s="2">
        <v>0</v>
      </c>
      <c r="P1356" s="2">
        <v>0</v>
      </c>
      <c r="T1356" s="2">
        <v>12414068</v>
      </c>
      <c r="U1356" s="2">
        <v>628780</v>
      </c>
      <c r="V1356" s="2">
        <v>5.3352961540222168</v>
      </c>
      <c r="X1356" s="2">
        <v>66.92755126953125</v>
      </c>
      <c r="Z1356" s="2">
        <v>27.618562698364258</v>
      </c>
      <c r="AA1356" s="2">
        <v>44948276</v>
      </c>
      <c r="AB1356" s="2">
        <v>18548516</v>
      </c>
    </row>
    <row r="1357" spans="1:28" x14ac:dyDescent="0.25">
      <c r="A1357" s="2">
        <v>226006</v>
      </c>
      <c r="B1357" s="2">
        <v>121135503</v>
      </c>
      <c r="C1357" s="2" t="s">
        <v>1539</v>
      </c>
      <c r="D1357" s="2">
        <v>2024</v>
      </c>
      <c r="E1357" s="2" t="s">
        <v>662</v>
      </c>
      <c r="F1357" s="2">
        <v>226</v>
      </c>
      <c r="G1357" s="2">
        <v>6</v>
      </c>
      <c r="H1357" s="2">
        <v>11202260</v>
      </c>
      <c r="I1357" s="2">
        <v>1090749.375</v>
      </c>
      <c r="J1357" s="2">
        <v>10.787204742431641</v>
      </c>
      <c r="K1357" s="2">
        <v>2048985</v>
      </c>
      <c r="L1357" s="2">
        <v>120587.2421875</v>
      </c>
      <c r="M1357" s="2">
        <v>6.25323486328125</v>
      </c>
      <c r="N1357" s="2">
        <v>374159</v>
      </c>
      <c r="O1357" s="2">
        <v>0</v>
      </c>
      <c r="P1357" s="2">
        <v>0</v>
      </c>
      <c r="T1357" s="2">
        <v>13625404</v>
      </c>
      <c r="U1357" s="2">
        <v>1211336</v>
      </c>
      <c r="V1357" s="2">
        <v>9.7577686309814453</v>
      </c>
      <c r="X1357" s="2">
        <v>70.462966918945313</v>
      </c>
      <c r="Z1357" s="2">
        <v>29.427391052246094</v>
      </c>
      <c r="AA1357" s="2">
        <v>46301773</v>
      </c>
      <c r="AB1357" s="2">
        <v>19336972</v>
      </c>
    </row>
    <row r="1358" spans="1:28" x14ac:dyDescent="0.25">
      <c r="A1358" s="2">
        <v>227001</v>
      </c>
      <c r="B1358" s="2">
        <v>116604003</v>
      </c>
      <c r="C1358" s="2" t="s">
        <v>1540</v>
      </c>
      <c r="D1358" s="2">
        <v>2019</v>
      </c>
      <c r="E1358" s="2" t="s">
        <v>662</v>
      </c>
      <c r="F1358" s="2">
        <v>227</v>
      </c>
      <c r="G1358" s="2">
        <v>1</v>
      </c>
      <c r="H1358" s="2">
        <v>3693615.75</v>
      </c>
      <c r="K1358" s="2">
        <v>1084932.8600000001</v>
      </c>
      <c r="N1358" s="2">
        <v>168400</v>
      </c>
      <c r="T1358" s="2">
        <v>4946948.5</v>
      </c>
      <c r="W1358" s="2">
        <v>9180215.0399999991</v>
      </c>
      <c r="X1358" s="2">
        <v>53.887065887451172</v>
      </c>
      <c r="Y1358" s="2">
        <v>35858990.759999998</v>
      </c>
      <c r="Z1358" s="2">
        <v>13.795559883117676</v>
      </c>
    </row>
    <row r="1359" spans="1:28" x14ac:dyDescent="0.25">
      <c r="A1359" s="2">
        <v>227002</v>
      </c>
      <c r="B1359" s="2">
        <v>116604003</v>
      </c>
      <c r="C1359" s="2" t="s">
        <v>1540</v>
      </c>
      <c r="D1359" s="2">
        <v>2020</v>
      </c>
      <c r="E1359" s="2" t="s">
        <v>662</v>
      </c>
      <c r="F1359" s="2">
        <v>227</v>
      </c>
      <c r="G1359" s="2">
        <v>2</v>
      </c>
      <c r="H1359" s="2">
        <v>3782297.25</v>
      </c>
      <c r="I1359" s="2">
        <v>88681.5</v>
      </c>
      <c r="J1359" s="2">
        <v>2.40093994140625</v>
      </c>
      <c r="K1359" s="2">
        <v>1124532.8899999999</v>
      </c>
      <c r="L1359" s="2">
        <v>39600.03125</v>
      </c>
      <c r="M1359" s="2">
        <v>3.6499981880187988</v>
      </c>
      <c r="T1359" s="2">
        <v>4906830</v>
      </c>
      <c r="U1359" s="2">
        <v>-40118.5</v>
      </c>
      <c r="V1359" s="2">
        <v>-0.81097465753555298</v>
      </c>
      <c r="W1359" s="2">
        <v>9446836.9199999999</v>
      </c>
      <c r="X1359" s="2">
        <v>51.941513061523438</v>
      </c>
      <c r="Y1359" s="2">
        <v>42880203.840000004</v>
      </c>
      <c r="Z1359" s="2">
        <v>11.443112373352051</v>
      </c>
    </row>
    <row r="1360" spans="1:28" x14ac:dyDescent="0.25">
      <c r="A1360" s="2">
        <v>227003</v>
      </c>
      <c r="B1360" s="2">
        <v>116604003</v>
      </c>
      <c r="C1360" s="2" t="s">
        <v>1540</v>
      </c>
      <c r="D1360" s="2">
        <v>2021</v>
      </c>
      <c r="E1360" s="2" t="s">
        <v>662</v>
      </c>
      <c r="F1360" s="2">
        <v>227</v>
      </c>
      <c r="G1360" s="2">
        <v>3</v>
      </c>
      <c r="H1360" s="2">
        <v>3782290.25</v>
      </c>
      <c r="I1360" s="2">
        <v>-7</v>
      </c>
      <c r="J1360" s="2">
        <v>-1.8507271306589246E-4</v>
      </c>
      <c r="K1360" s="2">
        <v>1124502.29</v>
      </c>
      <c r="L1360" s="2">
        <v>-30.600000381469727</v>
      </c>
      <c r="M1360" s="2">
        <v>-2.7211299166083336E-3</v>
      </c>
      <c r="N1360" s="2">
        <v>168400</v>
      </c>
      <c r="T1360" s="2">
        <v>5075192.5</v>
      </c>
      <c r="U1360" s="2">
        <v>168362.5</v>
      </c>
      <c r="V1360" s="2">
        <v>3.4311866760253906</v>
      </c>
      <c r="W1360" s="2">
        <v>10614631.330000002</v>
      </c>
      <c r="X1360" s="2">
        <v>47.813179016113281</v>
      </c>
      <c r="Y1360" s="2">
        <v>39720757.199999996</v>
      </c>
      <c r="Z1360" s="2">
        <v>12.777179718017578</v>
      </c>
    </row>
    <row r="1361" spans="1:28" x14ac:dyDescent="0.25">
      <c r="A1361" s="2">
        <v>227004</v>
      </c>
      <c r="B1361" s="2">
        <v>116604003</v>
      </c>
      <c r="C1361" s="2" t="s">
        <v>1540</v>
      </c>
      <c r="D1361" s="2">
        <v>2022</v>
      </c>
      <c r="E1361" s="2" t="s">
        <v>662</v>
      </c>
      <c r="F1361" s="2">
        <v>227</v>
      </c>
      <c r="G1361" s="2">
        <v>4</v>
      </c>
      <c r="H1361" s="2">
        <v>3928397</v>
      </c>
      <c r="I1361" s="2">
        <v>146106.75</v>
      </c>
      <c r="J1361" s="2">
        <v>3.862917423248291</v>
      </c>
      <c r="K1361" s="2">
        <v>1159255.48</v>
      </c>
      <c r="L1361" s="2">
        <v>34753.19140625</v>
      </c>
      <c r="M1361" s="2">
        <v>3.0905396938323975</v>
      </c>
      <c r="N1361" s="2">
        <v>168400</v>
      </c>
      <c r="O1361" s="2">
        <v>0</v>
      </c>
      <c r="P1361" s="2">
        <v>0</v>
      </c>
      <c r="T1361" s="2">
        <v>5256052.5</v>
      </c>
      <c r="U1361" s="2">
        <v>180860</v>
      </c>
      <c r="V1361" s="2">
        <v>3.5636086463928223</v>
      </c>
      <c r="W1361" s="2">
        <v>9856874.75</v>
      </c>
      <c r="X1361" s="2">
        <v>53.323722839355469</v>
      </c>
      <c r="Y1361" s="2">
        <v>76547326.819999993</v>
      </c>
      <c r="Z1361" s="2">
        <v>6.8664088249206543</v>
      </c>
    </row>
    <row r="1362" spans="1:28" x14ac:dyDescent="0.25">
      <c r="A1362" s="2">
        <v>227005</v>
      </c>
      <c r="B1362" s="2">
        <v>116604003</v>
      </c>
      <c r="C1362" s="2" t="s">
        <v>1540</v>
      </c>
      <c r="D1362" s="2">
        <v>2023</v>
      </c>
      <c r="E1362" s="2" t="s">
        <v>662</v>
      </c>
      <c r="F1362" s="2">
        <v>227</v>
      </c>
      <c r="G1362" s="2">
        <v>5</v>
      </c>
      <c r="H1362" s="2">
        <v>4895346.97</v>
      </c>
      <c r="I1362" s="2">
        <v>966950</v>
      </c>
      <c r="J1362" s="2">
        <v>24.614364624023438</v>
      </c>
      <c r="K1362" s="2">
        <v>1225094.49</v>
      </c>
      <c r="L1362" s="2">
        <v>65839.0078125</v>
      </c>
      <c r="M1362" s="2">
        <v>5.6794219017028809</v>
      </c>
      <c r="N1362" s="2">
        <v>168400</v>
      </c>
      <c r="O1362" s="2">
        <v>0</v>
      </c>
      <c r="P1362" s="2">
        <v>0</v>
      </c>
      <c r="T1362" s="2">
        <v>6288841.5</v>
      </c>
      <c r="U1362" s="2">
        <v>1032789</v>
      </c>
      <c r="V1362" s="2">
        <v>19.649518966674805</v>
      </c>
      <c r="X1362" s="2">
        <v>62.283950805664063</v>
      </c>
      <c r="Z1362" s="2">
        <v>16.602251052856445</v>
      </c>
      <c r="AA1362" s="2">
        <v>37879452</v>
      </c>
      <c r="AB1362" s="2">
        <v>10097050</v>
      </c>
    </row>
    <row r="1363" spans="1:28" x14ac:dyDescent="0.25">
      <c r="A1363" s="2">
        <v>227006</v>
      </c>
      <c r="B1363" s="2">
        <v>116604003</v>
      </c>
      <c r="C1363" s="2" t="s">
        <v>1540</v>
      </c>
      <c r="D1363" s="2">
        <v>2024</v>
      </c>
      <c r="E1363" s="2" t="s">
        <v>662</v>
      </c>
      <c r="F1363" s="2">
        <v>227</v>
      </c>
      <c r="G1363" s="2">
        <v>6</v>
      </c>
      <c r="H1363" s="2">
        <v>5824308</v>
      </c>
      <c r="I1363" s="2">
        <v>928961</v>
      </c>
      <c r="J1363" s="2">
        <v>18.976408004760742</v>
      </c>
      <c r="K1363" s="2">
        <v>1264405</v>
      </c>
      <c r="L1363" s="2">
        <v>39310.51171875</v>
      </c>
      <c r="M1363" s="2">
        <v>3.2087736129760742</v>
      </c>
      <c r="N1363" s="2">
        <v>168400</v>
      </c>
      <c r="O1363" s="2">
        <v>0</v>
      </c>
      <c r="P1363" s="2">
        <v>0</v>
      </c>
      <c r="T1363" s="2">
        <v>7257113</v>
      </c>
      <c r="U1363" s="2">
        <v>968271.5</v>
      </c>
      <c r="V1363" s="2">
        <v>15.396658897399902</v>
      </c>
      <c r="X1363" s="2">
        <v>67.332550048828125</v>
      </c>
      <c r="Z1363" s="2">
        <v>18.305768966674805</v>
      </c>
      <c r="AA1363" s="2">
        <v>39643856</v>
      </c>
      <c r="AB1363" s="2">
        <v>10778016</v>
      </c>
    </row>
    <row r="1364" spans="1:28" x14ac:dyDescent="0.25">
      <c r="A1364" s="2">
        <v>228001</v>
      </c>
      <c r="B1364" s="2">
        <v>107654903</v>
      </c>
      <c r="C1364" s="2" t="s">
        <v>1541</v>
      </c>
      <c r="D1364" s="2">
        <v>2019</v>
      </c>
      <c r="E1364" s="2" t="s">
        <v>662</v>
      </c>
      <c r="F1364" s="2">
        <v>228</v>
      </c>
      <c r="G1364" s="2">
        <v>1</v>
      </c>
      <c r="H1364" s="2">
        <v>5911348.5</v>
      </c>
      <c r="K1364" s="2">
        <v>1169972.31</v>
      </c>
      <c r="N1364" s="2">
        <v>167418</v>
      </c>
      <c r="T1364" s="2">
        <v>7248739</v>
      </c>
      <c r="W1364" s="2">
        <v>11370771.629999999</v>
      </c>
      <c r="X1364" s="2">
        <v>63.748874664306641</v>
      </c>
      <c r="Y1364" s="2">
        <v>30626056.859999999</v>
      </c>
      <c r="Z1364" s="2">
        <v>23.668535232543945</v>
      </c>
    </row>
    <row r="1365" spans="1:28" x14ac:dyDescent="0.25">
      <c r="A1365" s="2">
        <v>228002</v>
      </c>
      <c r="B1365" s="2">
        <v>107654903</v>
      </c>
      <c r="C1365" s="2" t="s">
        <v>1541</v>
      </c>
      <c r="D1365" s="2">
        <v>2020</v>
      </c>
      <c r="E1365" s="2" t="s">
        <v>662</v>
      </c>
      <c r="F1365" s="2">
        <v>228</v>
      </c>
      <c r="G1365" s="2">
        <v>2</v>
      </c>
      <c r="H1365" s="2">
        <v>6036388.5</v>
      </c>
      <c r="I1365" s="2">
        <v>125040</v>
      </c>
      <c r="J1365" s="2">
        <v>2.1152534484863281</v>
      </c>
      <c r="K1365" s="2">
        <v>1191721.5900000001</v>
      </c>
      <c r="L1365" s="2">
        <v>21749.279296875</v>
      </c>
      <c r="M1365" s="2">
        <v>1.8589568138122559</v>
      </c>
      <c r="N1365" s="2">
        <v>167418</v>
      </c>
      <c r="O1365" s="2">
        <v>0</v>
      </c>
      <c r="P1365" s="2">
        <v>0</v>
      </c>
      <c r="T1365" s="2">
        <v>7395528</v>
      </c>
      <c r="U1365" s="2">
        <v>146789</v>
      </c>
      <c r="V1365" s="2">
        <v>2.0250279903411865</v>
      </c>
      <c r="W1365" s="2">
        <v>11811566.470000003</v>
      </c>
      <c r="X1365" s="2">
        <v>62.612590789794922</v>
      </c>
      <c r="Y1365" s="2">
        <v>31545867.540000003</v>
      </c>
      <c r="Z1365" s="2">
        <v>23.443729400634766</v>
      </c>
    </row>
    <row r="1366" spans="1:28" x14ac:dyDescent="0.25">
      <c r="A1366" s="2">
        <v>228003</v>
      </c>
      <c r="B1366" s="2">
        <v>107654903</v>
      </c>
      <c r="C1366" s="2" t="s">
        <v>1541</v>
      </c>
      <c r="D1366" s="2">
        <v>2021</v>
      </c>
      <c r="E1366" s="2" t="s">
        <v>662</v>
      </c>
      <c r="F1366" s="2">
        <v>228</v>
      </c>
      <c r="G1366" s="2">
        <v>3</v>
      </c>
      <c r="H1366" s="2">
        <v>6036383</v>
      </c>
      <c r="I1366" s="2">
        <v>-5.5</v>
      </c>
      <c r="J1366" s="2">
        <v>-9.111408144235611E-5</v>
      </c>
      <c r="K1366" s="2">
        <v>1336442.5900000001</v>
      </c>
      <c r="L1366" s="2">
        <v>144721</v>
      </c>
      <c r="M1366" s="2">
        <v>12.14385986328125</v>
      </c>
      <c r="N1366" s="2">
        <v>167418</v>
      </c>
      <c r="O1366" s="2">
        <v>0</v>
      </c>
      <c r="P1366" s="2">
        <v>0</v>
      </c>
      <c r="T1366" s="2">
        <v>7540243.5</v>
      </c>
      <c r="U1366" s="2">
        <v>144715.5</v>
      </c>
      <c r="V1366" s="2">
        <v>1.9567973613739014</v>
      </c>
      <c r="W1366" s="2">
        <v>12038288.82</v>
      </c>
      <c r="X1366" s="2">
        <v>62.635509490966797</v>
      </c>
      <c r="Y1366" s="2">
        <v>32917411.84</v>
      </c>
      <c r="Z1366" s="2">
        <v>22.906549453735352</v>
      </c>
    </row>
    <row r="1367" spans="1:28" x14ac:dyDescent="0.25">
      <c r="A1367" s="2">
        <v>228004</v>
      </c>
      <c r="B1367" s="2">
        <v>107654903</v>
      </c>
      <c r="C1367" s="2" t="s">
        <v>1541</v>
      </c>
      <c r="D1367" s="2">
        <v>2022</v>
      </c>
      <c r="E1367" s="2" t="s">
        <v>662</v>
      </c>
      <c r="F1367" s="2">
        <v>228</v>
      </c>
      <c r="G1367" s="2">
        <v>4</v>
      </c>
      <c r="H1367" s="2">
        <v>6154026</v>
      </c>
      <c r="I1367" s="2">
        <v>117643</v>
      </c>
      <c r="J1367" s="2">
        <v>1.9488989114761353</v>
      </c>
      <c r="K1367" s="2">
        <v>1352480.1</v>
      </c>
      <c r="L1367" s="2">
        <v>16037.509765625</v>
      </c>
      <c r="M1367" s="2">
        <v>1.2000148296356201</v>
      </c>
      <c r="N1367" s="2">
        <v>167418</v>
      </c>
      <c r="O1367" s="2">
        <v>0</v>
      </c>
      <c r="P1367" s="2">
        <v>0</v>
      </c>
      <c r="T1367" s="2">
        <v>7673924</v>
      </c>
      <c r="U1367" s="2">
        <v>133680.5</v>
      </c>
      <c r="V1367" s="2">
        <v>1.7728936672210693</v>
      </c>
      <c r="W1367" s="2">
        <v>12102376.679999998</v>
      </c>
      <c r="X1367" s="2">
        <v>63.408405303955078</v>
      </c>
      <c r="Y1367" s="2">
        <v>35180690.079999998</v>
      </c>
      <c r="Z1367" s="2">
        <v>21.812887191772461</v>
      </c>
    </row>
    <row r="1368" spans="1:28" x14ac:dyDescent="0.25">
      <c r="A1368" s="2">
        <v>228005</v>
      </c>
      <c r="B1368" s="2">
        <v>107654903</v>
      </c>
      <c r="C1368" s="2" t="s">
        <v>1541</v>
      </c>
      <c r="D1368" s="2">
        <v>2023</v>
      </c>
      <c r="E1368" s="2" t="s">
        <v>662</v>
      </c>
      <c r="F1368" s="2">
        <v>228</v>
      </c>
      <c r="G1368" s="2">
        <v>5</v>
      </c>
      <c r="H1368" s="2">
        <v>6427153.9500000002</v>
      </c>
      <c r="I1368" s="2">
        <v>273127.9375</v>
      </c>
      <c r="J1368" s="2">
        <v>4.438199520111084</v>
      </c>
      <c r="K1368" s="2">
        <v>1251364.27</v>
      </c>
      <c r="L1368" s="2">
        <v>-101115.828125</v>
      </c>
      <c r="M1368" s="2">
        <v>-7.4763264656066895</v>
      </c>
      <c r="N1368" s="2">
        <v>167418</v>
      </c>
      <c r="O1368" s="2">
        <v>0</v>
      </c>
      <c r="P1368" s="2">
        <v>0</v>
      </c>
      <c r="T1368" s="2">
        <v>7845936.5</v>
      </c>
      <c r="U1368" s="2">
        <v>172012.5</v>
      </c>
      <c r="V1368" s="2">
        <v>2.2415194511413574</v>
      </c>
      <c r="X1368" s="2">
        <v>64.964996337890625</v>
      </c>
      <c r="Z1368" s="2">
        <v>23.870779037475586</v>
      </c>
      <c r="AA1368" s="2">
        <v>32868372</v>
      </c>
      <c r="AB1368" s="2">
        <v>12077176</v>
      </c>
    </row>
    <row r="1369" spans="1:28" x14ac:dyDescent="0.25">
      <c r="A1369" s="2">
        <v>228006</v>
      </c>
      <c r="B1369" s="2">
        <v>107654903</v>
      </c>
      <c r="C1369" s="2" t="s">
        <v>1541</v>
      </c>
      <c r="D1369" s="2">
        <v>2024</v>
      </c>
      <c r="E1369" s="2" t="s">
        <v>662</v>
      </c>
      <c r="F1369" s="2">
        <v>228</v>
      </c>
      <c r="G1369" s="2">
        <v>6</v>
      </c>
      <c r="H1369" s="2">
        <v>6982406</v>
      </c>
      <c r="I1369" s="2">
        <v>555252.0625</v>
      </c>
      <c r="J1369" s="2">
        <v>8.6391592025756836</v>
      </c>
      <c r="K1369" s="2">
        <v>1255585</v>
      </c>
      <c r="L1369" s="2">
        <v>4220.72998046875</v>
      </c>
      <c r="M1369" s="2">
        <v>0.33729028701782227</v>
      </c>
      <c r="N1369" s="2">
        <v>167418</v>
      </c>
      <c r="O1369" s="2">
        <v>0</v>
      </c>
      <c r="P1369" s="2">
        <v>0</v>
      </c>
      <c r="T1369" s="2">
        <v>8405409</v>
      </c>
      <c r="U1369" s="2">
        <v>559472.5</v>
      </c>
      <c r="V1369" s="2">
        <v>7.1307291984558105</v>
      </c>
      <c r="X1369" s="2">
        <v>64.634239196777344</v>
      </c>
      <c r="Z1369" s="2">
        <v>24.854648590087891</v>
      </c>
      <c r="AA1369" s="2">
        <v>33818256</v>
      </c>
      <c r="AB1369" s="2">
        <v>13004576</v>
      </c>
    </row>
    <row r="1370" spans="1:28" x14ac:dyDescent="0.25">
      <c r="A1370" s="2">
        <v>229001</v>
      </c>
      <c r="B1370" s="2">
        <v>116493503</v>
      </c>
      <c r="C1370" s="2" t="s">
        <v>1542</v>
      </c>
      <c r="D1370" s="2">
        <v>2019</v>
      </c>
      <c r="E1370" s="2" t="s">
        <v>662</v>
      </c>
      <c r="F1370" s="2">
        <v>229</v>
      </c>
      <c r="G1370" s="2">
        <v>1</v>
      </c>
      <c r="H1370" s="2">
        <v>6323471</v>
      </c>
      <c r="K1370" s="2">
        <v>788128.25</v>
      </c>
      <c r="N1370" s="2">
        <v>210320</v>
      </c>
      <c r="T1370" s="2">
        <v>7321919</v>
      </c>
      <c r="W1370" s="2">
        <v>11338348.330000002</v>
      </c>
      <c r="X1370" s="2">
        <v>64.576591491699219</v>
      </c>
      <c r="Y1370" s="2">
        <v>23814946.170000002</v>
      </c>
      <c r="Z1370" s="2">
        <v>30.745058059692383</v>
      </c>
    </row>
    <row r="1371" spans="1:28" x14ac:dyDescent="0.25">
      <c r="A1371" s="2">
        <v>229002</v>
      </c>
      <c r="B1371" s="2">
        <v>116493503</v>
      </c>
      <c r="C1371" s="2" t="s">
        <v>1542</v>
      </c>
      <c r="D1371" s="2">
        <v>2020</v>
      </c>
      <c r="E1371" s="2" t="s">
        <v>662</v>
      </c>
      <c r="F1371" s="2">
        <v>229</v>
      </c>
      <c r="G1371" s="2">
        <v>2</v>
      </c>
      <c r="H1371" s="2">
        <v>6410441</v>
      </c>
      <c r="I1371" s="2">
        <v>86970</v>
      </c>
      <c r="J1371" s="2">
        <v>1.3753522634506226</v>
      </c>
      <c r="K1371" s="2">
        <v>833034</v>
      </c>
      <c r="L1371" s="2">
        <v>44905.75</v>
      </c>
      <c r="M1371" s="2">
        <v>5.6977720260620117</v>
      </c>
      <c r="N1371" s="2">
        <v>210320</v>
      </c>
      <c r="O1371" s="2">
        <v>0</v>
      </c>
      <c r="P1371" s="2">
        <v>0</v>
      </c>
      <c r="T1371" s="2">
        <v>7453795</v>
      </c>
      <c r="U1371" s="2">
        <v>131876</v>
      </c>
      <c r="V1371" s="2">
        <v>1.8011125326156616</v>
      </c>
      <c r="W1371" s="2">
        <v>11546236</v>
      </c>
      <c r="X1371" s="2">
        <v>64.556060791015625</v>
      </c>
      <c r="Y1371" s="2">
        <v>29373923.899999999</v>
      </c>
      <c r="Z1371" s="2">
        <v>25.375551223754883</v>
      </c>
    </row>
    <row r="1372" spans="1:28" x14ac:dyDescent="0.25">
      <c r="A1372" s="2">
        <v>229003</v>
      </c>
      <c r="B1372" s="2">
        <v>116493503</v>
      </c>
      <c r="C1372" s="2" t="s">
        <v>1542</v>
      </c>
      <c r="D1372" s="2">
        <v>2021</v>
      </c>
      <c r="E1372" s="2" t="s">
        <v>662</v>
      </c>
      <c r="F1372" s="2">
        <v>229</v>
      </c>
      <c r="G1372" s="2">
        <v>3</v>
      </c>
      <c r="H1372" s="2">
        <v>6410437</v>
      </c>
      <c r="I1372" s="2">
        <v>-4</v>
      </c>
      <c r="J1372" s="2">
        <v>-6.2398205045610666E-5</v>
      </c>
      <c r="K1372" s="2">
        <v>832996.68</v>
      </c>
      <c r="L1372" s="2">
        <v>-37.319999694824219</v>
      </c>
      <c r="M1372" s="2">
        <v>-4.4800094328820705E-3</v>
      </c>
      <c r="N1372" s="2">
        <v>210320</v>
      </c>
      <c r="O1372" s="2">
        <v>0</v>
      </c>
      <c r="P1372" s="2">
        <v>0</v>
      </c>
      <c r="T1372" s="2">
        <v>7453753.5</v>
      </c>
      <c r="U1372" s="2">
        <v>-41.5</v>
      </c>
      <c r="V1372" s="2">
        <v>-5.5676337797194719E-4</v>
      </c>
      <c r="W1372" s="2">
        <v>11566329.08</v>
      </c>
      <c r="X1372" s="2">
        <v>64.443550109863281</v>
      </c>
      <c r="Y1372" s="2">
        <v>21221154.059999999</v>
      </c>
      <c r="Z1372" s="2">
        <v>35.124168395996094</v>
      </c>
    </row>
    <row r="1373" spans="1:28" x14ac:dyDescent="0.25">
      <c r="A1373" s="2">
        <v>229004</v>
      </c>
      <c r="B1373" s="2">
        <v>116493503</v>
      </c>
      <c r="C1373" s="2" t="s">
        <v>1542</v>
      </c>
      <c r="D1373" s="2">
        <v>2022</v>
      </c>
      <c r="E1373" s="2" t="s">
        <v>662</v>
      </c>
      <c r="F1373" s="2">
        <v>229</v>
      </c>
      <c r="G1373" s="2">
        <v>4</v>
      </c>
      <c r="H1373" s="2">
        <v>6543394.5</v>
      </c>
      <c r="I1373" s="2">
        <v>132957.5</v>
      </c>
      <c r="J1373" s="2">
        <v>2.0740785598754883</v>
      </c>
      <c r="K1373" s="2">
        <v>858880.94</v>
      </c>
      <c r="L1373" s="2">
        <v>25884.259765625</v>
      </c>
      <c r="M1373" s="2">
        <v>3.1073665618896484</v>
      </c>
      <c r="N1373" s="2">
        <v>210320</v>
      </c>
      <c r="O1373" s="2">
        <v>0</v>
      </c>
      <c r="P1373" s="2">
        <v>0</v>
      </c>
      <c r="T1373" s="2">
        <v>7612595.5</v>
      </c>
      <c r="U1373" s="2">
        <v>158842</v>
      </c>
      <c r="V1373" s="2">
        <v>2.1310336589813232</v>
      </c>
      <c r="W1373" s="2">
        <v>11732704.320000002</v>
      </c>
      <c r="X1373" s="2">
        <v>64.883552551269531</v>
      </c>
      <c r="Y1373" s="2">
        <v>22787313.670000002</v>
      </c>
      <c r="Z1373" s="2">
        <v>33.40716552734375</v>
      </c>
    </row>
    <row r="1374" spans="1:28" x14ac:dyDescent="0.25">
      <c r="A1374" s="2">
        <v>229005</v>
      </c>
      <c r="B1374" s="2">
        <v>116493503</v>
      </c>
      <c r="C1374" s="2" t="s">
        <v>1542</v>
      </c>
      <c r="D1374" s="2">
        <v>2023</v>
      </c>
      <c r="E1374" s="2" t="s">
        <v>662</v>
      </c>
      <c r="F1374" s="2">
        <v>229</v>
      </c>
      <c r="G1374" s="2">
        <v>5</v>
      </c>
      <c r="H1374" s="2">
        <v>6809890.75</v>
      </c>
      <c r="I1374" s="2">
        <v>266496.25</v>
      </c>
      <c r="J1374" s="2">
        <v>4.0727524757385254</v>
      </c>
      <c r="K1374" s="2">
        <v>935042.34</v>
      </c>
      <c r="L1374" s="2">
        <v>76161.3984375</v>
      </c>
      <c r="M1374" s="2">
        <v>8.8675155639648438</v>
      </c>
      <c r="N1374" s="2">
        <v>210320</v>
      </c>
      <c r="O1374" s="2">
        <v>0</v>
      </c>
      <c r="P1374" s="2">
        <v>0</v>
      </c>
      <c r="T1374" s="2">
        <v>7955253.5</v>
      </c>
      <c r="U1374" s="2">
        <v>342658</v>
      </c>
      <c r="V1374" s="2">
        <v>4.5011978149414063</v>
      </c>
      <c r="X1374" s="2">
        <v>67.553451538085938</v>
      </c>
      <c r="Z1374" s="2">
        <v>38.190685272216797</v>
      </c>
      <c r="AA1374" s="2">
        <v>20830350</v>
      </c>
      <c r="AB1374" s="2">
        <v>11776235</v>
      </c>
    </row>
    <row r="1375" spans="1:28" x14ac:dyDescent="0.25">
      <c r="A1375" s="2">
        <v>229006</v>
      </c>
      <c r="B1375" s="2">
        <v>116493503</v>
      </c>
      <c r="C1375" s="2" t="s">
        <v>1542</v>
      </c>
      <c r="D1375" s="2">
        <v>2024</v>
      </c>
      <c r="E1375" s="2" t="s">
        <v>662</v>
      </c>
      <c r="F1375" s="2">
        <v>229</v>
      </c>
      <c r="G1375" s="2">
        <v>6</v>
      </c>
      <c r="H1375" s="2">
        <v>7186686</v>
      </c>
      <c r="I1375" s="2">
        <v>376795.25</v>
      </c>
      <c r="J1375" s="2">
        <v>5.5330586433410645</v>
      </c>
      <c r="K1375" s="2">
        <v>965029</v>
      </c>
      <c r="L1375" s="2">
        <v>29986.66015625</v>
      </c>
      <c r="M1375" s="2">
        <v>3.206984281539917</v>
      </c>
      <c r="N1375" s="2">
        <v>210320</v>
      </c>
      <c r="O1375" s="2">
        <v>0</v>
      </c>
      <c r="P1375" s="2">
        <v>0</v>
      </c>
      <c r="T1375" s="2">
        <v>8362035</v>
      </c>
      <c r="U1375" s="2">
        <v>406781.5</v>
      </c>
      <c r="V1375" s="2">
        <v>5.1133694648742676</v>
      </c>
      <c r="X1375" s="2">
        <v>69.008171081542969</v>
      </c>
      <c r="Z1375" s="2">
        <v>39.081775665283203</v>
      </c>
      <c r="AA1375" s="2">
        <v>21396252</v>
      </c>
      <c r="AB1375" s="2">
        <v>12117457</v>
      </c>
    </row>
    <row r="1376" spans="1:28" x14ac:dyDescent="0.25">
      <c r="A1376" s="2">
        <v>230001</v>
      </c>
      <c r="B1376" s="2">
        <v>112015203</v>
      </c>
      <c r="C1376" s="2" t="s">
        <v>1543</v>
      </c>
      <c r="D1376" s="2">
        <v>2019</v>
      </c>
      <c r="E1376" s="2" t="s">
        <v>662</v>
      </c>
      <c r="F1376" s="2">
        <v>230</v>
      </c>
      <c r="G1376" s="2">
        <v>1</v>
      </c>
      <c r="H1376" s="2">
        <v>6443806</v>
      </c>
      <c r="K1376" s="2">
        <v>1350482.62</v>
      </c>
      <c r="N1376" s="2">
        <v>312057</v>
      </c>
      <c r="Q1376" s="2">
        <v>54020.72</v>
      </c>
      <c r="T1376" s="2">
        <v>8160366</v>
      </c>
      <c r="W1376" s="2">
        <v>12834722.089999998</v>
      </c>
      <c r="X1376" s="2">
        <v>63.580387115478516</v>
      </c>
      <c r="Y1376" s="2">
        <v>33346349.159999996</v>
      </c>
      <c r="Z1376" s="2">
        <v>24.471542358398438</v>
      </c>
    </row>
    <row r="1377" spans="1:28" x14ac:dyDescent="0.25">
      <c r="A1377" s="2">
        <v>230002</v>
      </c>
      <c r="B1377" s="2">
        <v>112015203</v>
      </c>
      <c r="C1377" s="2" t="s">
        <v>1543</v>
      </c>
      <c r="D1377" s="2">
        <v>2020</v>
      </c>
      <c r="E1377" s="2" t="s">
        <v>662</v>
      </c>
      <c r="F1377" s="2">
        <v>230</v>
      </c>
      <c r="G1377" s="2">
        <v>2</v>
      </c>
      <c r="H1377" s="2">
        <v>6539888</v>
      </c>
      <c r="I1377" s="2">
        <v>96082</v>
      </c>
      <c r="J1377" s="2">
        <v>1.4910752773284912</v>
      </c>
      <c r="K1377" s="2">
        <v>1349163.07</v>
      </c>
      <c r="L1377" s="2">
        <v>-1319.550048828125</v>
      </c>
      <c r="M1377" s="2">
        <v>-9.7709514200687408E-2</v>
      </c>
      <c r="N1377" s="2">
        <v>312057</v>
      </c>
      <c r="O1377" s="2">
        <v>0</v>
      </c>
      <c r="P1377" s="2">
        <v>0</v>
      </c>
      <c r="Q1377" s="2">
        <v>53769.85</v>
      </c>
      <c r="R1377" s="2">
        <v>-250.8699951171875</v>
      </c>
      <c r="S1377" s="2">
        <v>-0.46439588069915771</v>
      </c>
      <c r="T1377" s="2">
        <v>8254878</v>
      </c>
      <c r="U1377" s="2">
        <v>94512</v>
      </c>
      <c r="V1377" s="2">
        <v>1.1581833362579346</v>
      </c>
      <c r="W1377" s="2">
        <v>13049673.589999998</v>
      </c>
      <c r="X1377" s="2">
        <v>63.257350921630859</v>
      </c>
      <c r="Y1377" s="2">
        <v>34201512.089999996</v>
      </c>
      <c r="Z1377" s="2">
        <v>24.136003494262695</v>
      </c>
    </row>
    <row r="1378" spans="1:28" x14ac:dyDescent="0.25">
      <c r="A1378" s="2">
        <v>230003</v>
      </c>
      <c r="B1378" s="2">
        <v>112015203</v>
      </c>
      <c r="C1378" s="2" t="s">
        <v>1543</v>
      </c>
      <c r="D1378" s="2">
        <v>2021</v>
      </c>
      <c r="E1378" s="2" t="s">
        <v>662</v>
      </c>
      <c r="F1378" s="2">
        <v>230</v>
      </c>
      <c r="G1378" s="2">
        <v>3</v>
      </c>
      <c r="H1378" s="2">
        <v>6539883</v>
      </c>
      <c r="I1378" s="2">
        <v>-5</v>
      </c>
      <c r="J1378" s="2">
        <v>-7.6453907240647823E-5</v>
      </c>
      <c r="K1378" s="2">
        <v>1349136.86</v>
      </c>
      <c r="L1378" s="2">
        <v>-26.209999084472656</v>
      </c>
      <c r="M1378" s="2">
        <v>-1.9426858052611351E-3</v>
      </c>
      <c r="N1378" s="2">
        <v>312057</v>
      </c>
      <c r="O1378" s="2">
        <v>0</v>
      </c>
      <c r="P1378" s="2">
        <v>0</v>
      </c>
      <c r="Q1378" s="2">
        <v>39723.19</v>
      </c>
      <c r="R1378" s="2">
        <v>-14046.66015625</v>
      </c>
      <c r="S1378" s="2">
        <v>-26.123672485351563</v>
      </c>
      <c r="T1378" s="2">
        <v>8240800</v>
      </c>
      <c r="U1378" s="2">
        <v>-14078</v>
      </c>
      <c r="V1378" s="2">
        <v>-0.17054158449172974</v>
      </c>
      <c r="W1378" s="2">
        <v>13309256.6</v>
      </c>
      <c r="X1378" s="2">
        <v>61.917808532714844</v>
      </c>
      <c r="Y1378" s="2">
        <v>35618751.550000004</v>
      </c>
      <c r="Z1378" s="2">
        <v>23.136127471923828</v>
      </c>
    </row>
    <row r="1379" spans="1:28" x14ac:dyDescent="0.25">
      <c r="A1379" s="2">
        <v>230004</v>
      </c>
      <c r="B1379" s="2">
        <v>112015203</v>
      </c>
      <c r="C1379" s="2" t="s">
        <v>1543</v>
      </c>
      <c r="D1379" s="2">
        <v>2022</v>
      </c>
      <c r="E1379" s="2" t="s">
        <v>662</v>
      </c>
      <c r="F1379" s="2">
        <v>230</v>
      </c>
      <c r="G1379" s="2">
        <v>4</v>
      </c>
      <c r="H1379" s="2">
        <v>6684262.5</v>
      </c>
      <c r="I1379" s="2">
        <v>144379.5</v>
      </c>
      <c r="J1379" s="2">
        <v>2.2076771259307861</v>
      </c>
      <c r="K1379" s="2">
        <v>1424764.34</v>
      </c>
      <c r="L1379" s="2">
        <v>75627.4765625</v>
      </c>
      <c r="M1379" s="2">
        <v>5.6056194305419922</v>
      </c>
      <c r="N1379" s="2">
        <v>312057</v>
      </c>
      <c r="O1379" s="2">
        <v>0</v>
      </c>
      <c r="P1379" s="2">
        <v>0</v>
      </c>
      <c r="Q1379" s="2">
        <v>61163</v>
      </c>
      <c r="R1379" s="2">
        <v>21439.810546875</v>
      </c>
      <c r="S1379" s="2">
        <v>53.973030090332031</v>
      </c>
      <c r="T1379" s="2">
        <v>8482247</v>
      </c>
      <c r="U1379" s="2">
        <v>241447</v>
      </c>
      <c r="V1379" s="2">
        <v>2.9298975467681885</v>
      </c>
      <c r="W1379" s="2">
        <v>13768503.090000004</v>
      </c>
      <c r="X1379" s="2">
        <v>61.606166839599609</v>
      </c>
      <c r="Y1379" s="2">
        <v>36953488.020000003</v>
      </c>
      <c r="Z1379" s="2">
        <v>22.953845977783203</v>
      </c>
    </row>
    <row r="1380" spans="1:28" x14ac:dyDescent="0.25">
      <c r="A1380" s="2">
        <v>230005</v>
      </c>
      <c r="B1380" s="2">
        <v>112015203</v>
      </c>
      <c r="C1380" s="2" t="s">
        <v>1543</v>
      </c>
      <c r="D1380" s="2">
        <v>2023</v>
      </c>
      <c r="E1380" s="2" t="s">
        <v>662</v>
      </c>
      <c r="F1380" s="2">
        <v>230</v>
      </c>
      <c r="G1380" s="2">
        <v>5</v>
      </c>
      <c r="H1380" s="2">
        <v>7045239.3499999996</v>
      </c>
      <c r="I1380" s="2">
        <v>360976.84375</v>
      </c>
      <c r="J1380" s="2">
        <v>5.4003992080688477</v>
      </c>
      <c r="K1380" s="2">
        <v>1503945.89</v>
      </c>
      <c r="L1380" s="2">
        <v>79181.546875</v>
      </c>
      <c r="M1380" s="2">
        <v>5.5575189590454102</v>
      </c>
      <c r="N1380" s="2">
        <v>312057</v>
      </c>
      <c r="O1380" s="2">
        <v>0</v>
      </c>
      <c r="P1380" s="2">
        <v>0</v>
      </c>
      <c r="Q1380" s="2">
        <v>66611</v>
      </c>
      <c r="R1380" s="2">
        <v>5448</v>
      </c>
      <c r="S1380" s="2">
        <v>8.9073457717895508</v>
      </c>
      <c r="T1380" s="2">
        <v>8927853</v>
      </c>
      <c r="U1380" s="2">
        <v>445606</v>
      </c>
      <c r="V1380" s="2">
        <v>5.2533955574035645</v>
      </c>
      <c r="X1380" s="2">
        <v>66.42156982421875</v>
      </c>
      <c r="Z1380" s="2">
        <v>24.588088989257813</v>
      </c>
      <c r="AA1380" s="2">
        <v>36309667</v>
      </c>
      <c r="AB1380" s="2">
        <v>13441195</v>
      </c>
    </row>
    <row r="1381" spans="1:28" x14ac:dyDescent="0.25">
      <c r="A1381" s="2">
        <v>230006</v>
      </c>
      <c r="B1381" s="2">
        <v>112015203</v>
      </c>
      <c r="C1381" s="2" t="s">
        <v>1543</v>
      </c>
      <c r="D1381" s="2">
        <v>2024</v>
      </c>
      <c r="E1381" s="2" t="s">
        <v>662</v>
      </c>
      <c r="F1381" s="2">
        <v>230</v>
      </c>
      <c r="G1381" s="2">
        <v>6</v>
      </c>
      <c r="H1381" s="2">
        <v>7594831</v>
      </c>
      <c r="I1381" s="2">
        <v>549591.625</v>
      </c>
      <c r="J1381" s="2">
        <v>7.8008937835693359</v>
      </c>
      <c r="K1381" s="2">
        <v>1552915</v>
      </c>
      <c r="L1381" s="2">
        <v>48969.109375</v>
      </c>
      <c r="M1381" s="2">
        <v>3.2560420036315918</v>
      </c>
      <c r="N1381" s="2">
        <v>312057</v>
      </c>
      <c r="O1381" s="2">
        <v>0</v>
      </c>
      <c r="P1381" s="2">
        <v>0</v>
      </c>
      <c r="Q1381" s="2">
        <v>74830</v>
      </c>
      <c r="R1381" s="2">
        <v>8219</v>
      </c>
      <c r="S1381" s="2">
        <v>12.338803291320801</v>
      </c>
      <c r="T1381" s="2">
        <v>9534633</v>
      </c>
      <c r="U1381" s="2">
        <v>606780</v>
      </c>
      <c r="V1381" s="2">
        <v>6.796483039855957</v>
      </c>
      <c r="X1381" s="2">
        <v>66.898643493652344</v>
      </c>
      <c r="Z1381" s="2">
        <v>25.092864990234375</v>
      </c>
      <c r="AA1381" s="2">
        <v>37997386</v>
      </c>
      <c r="AB1381" s="2">
        <v>14252357</v>
      </c>
    </row>
    <row r="1382" spans="1:28" x14ac:dyDescent="0.25">
      <c r="A1382" s="2">
        <v>231001</v>
      </c>
      <c r="B1382" s="2">
        <v>115224003</v>
      </c>
      <c r="C1382" s="2" t="s">
        <v>1544</v>
      </c>
      <c r="D1382" s="2">
        <v>2019</v>
      </c>
      <c r="E1382" s="2" t="s">
        <v>662</v>
      </c>
      <c r="F1382" s="2">
        <v>231</v>
      </c>
      <c r="G1382" s="2">
        <v>1</v>
      </c>
      <c r="H1382" s="2">
        <v>9688797</v>
      </c>
      <c r="K1382" s="2">
        <v>2277321.14</v>
      </c>
      <c r="N1382" s="2">
        <v>441906</v>
      </c>
      <c r="T1382" s="2">
        <v>12408024</v>
      </c>
      <c r="W1382" s="2">
        <v>21584504.52</v>
      </c>
      <c r="X1382" s="2">
        <v>57.485794067382813</v>
      </c>
      <c r="Y1382" s="2">
        <v>62172138.379999995</v>
      </c>
      <c r="Z1382" s="2">
        <v>19.957530975341797</v>
      </c>
    </row>
    <row r="1383" spans="1:28" x14ac:dyDescent="0.25">
      <c r="A1383" s="2">
        <v>231002</v>
      </c>
      <c r="B1383" s="2">
        <v>115224003</v>
      </c>
      <c r="C1383" s="2" t="s">
        <v>1544</v>
      </c>
      <c r="D1383" s="2">
        <v>2020</v>
      </c>
      <c r="E1383" s="2" t="s">
        <v>662</v>
      </c>
      <c r="F1383" s="2">
        <v>231</v>
      </c>
      <c r="G1383" s="2">
        <v>2</v>
      </c>
      <c r="H1383" s="2">
        <v>9858908</v>
      </c>
      <c r="I1383" s="2">
        <v>170111</v>
      </c>
      <c r="J1383" s="2">
        <v>1.7557494640350342</v>
      </c>
      <c r="K1383" s="2">
        <v>2372259.4700000002</v>
      </c>
      <c r="L1383" s="2">
        <v>94938.328125</v>
      </c>
      <c r="M1383" s="2">
        <v>4.1688599586486816</v>
      </c>
      <c r="N1383" s="2">
        <v>441906</v>
      </c>
      <c r="O1383" s="2">
        <v>0</v>
      </c>
      <c r="P1383" s="2">
        <v>0</v>
      </c>
      <c r="T1383" s="2">
        <v>12673073</v>
      </c>
      <c r="U1383" s="2">
        <v>265049</v>
      </c>
      <c r="V1383" s="2">
        <v>2.1361095905303955</v>
      </c>
      <c r="W1383" s="2">
        <v>22027041.07</v>
      </c>
      <c r="X1383" s="2">
        <v>57.534160614013672</v>
      </c>
      <c r="Y1383" s="2">
        <v>63275192.75</v>
      </c>
      <c r="Z1383" s="2">
        <v>20.028501510620117</v>
      </c>
    </row>
    <row r="1384" spans="1:28" x14ac:dyDescent="0.25">
      <c r="A1384" s="2">
        <v>231003</v>
      </c>
      <c r="B1384" s="2">
        <v>115224003</v>
      </c>
      <c r="C1384" s="2" t="s">
        <v>1544</v>
      </c>
      <c r="D1384" s="2">
        <v>2021</v>
      </c>
      <c r="E1384" s="2" t="s">
        <v>662</v>
      </c>
      <c r="F1384" s="2">
        <v>231</v>
      </c>
      <c r="G1384" s="2">
        <v>3</v>
      </c>
      <c r="H1384" s="2">
        <v>9858900</v>
      </c>
      <c r="I1384" s="2">
        <v>-8</v>
      </c>
      <c r="J1384" s="2">
        <v>-8.1144891737494618E-5</v>
      </c>
      <c r="K1384" s="2">
        <v>2372183.29</v>
      </c>
      <c r="L1384" s="2">
        <v>-76.180000305175781</v>
      </c>
      <c r="M1384" s="2">
        <v>-3.2112845219671726E-3</v>
      </c>
      <c r="N1384" s="2">
        <v>441906</v>
      </c>
      <c r="O1384" s="2">
        <v>0</v>
      </c>
      <c r="P1384" s="2">
        <v>0</v>
      </c>
      <c r="T1384" s="2">
        <v>12672989</v>
      </c>
      <c r="U1384" s="2">
        <v>-84</v>
      </c>
      <c r="V1384" s="2">
        <v>-6.6282268380746245E-4</v>
      </c>
      <c r="W1384" s="2">
        <v>22213954.610000003</v>
      </c>
      <c r="X1384" s="2">
        <v>57.049674987792969</v>
      </c>
      <c r="Y1384" s="2">
        <v>64607882.43</v>
      </c>
      <c r="Z1384" s="2">
        <v>19.615236282348633</v>
      </c>
    </row>
    <row r="1385" spans="1:28" x14ac:dyDescent="0.25">
      <c r="A1385" s="2">
        <v>231004</v>
      </c>
      <c r="B1385" s="2">
        <v>115224003</v>
      </c>
      <c r="C1385" s="2" t="s">
        <v>1544</v>
      </c>
      <c r="D1385" s="2">
        <v>2022</v>
      </c>
      <c r="E1385" s="2" t="s">
        <v>662</v>
      </c>
      <c r="F1385" s="2">
        <v>231</v>
      </c>
      <c r="G1385" s="2">
        <v>4</v>
      </c>
      <c r="H1385" s="2">
        <v>10263396</v>
      </c>
      <c r="I1385" s="2">
        <v>404496</v>
      </c>
      <c r="J1385" s="2">
        <v>4.102851390838623</v>
      </c>
      <c r="K1385" s="2">
        <v>2490676.79</v>
      </c>
      <c r="L1385" s="2">
        <v>118493.5</v>
      </c>
      <c r="M1385" s="2">
        <v>4.995124340057373</v>
      </c>
      <c r="N1385" s="2">
        <v>441906</v>
      </c>
      <c r="O1385" s="2">
        <v>0</v>
      </c>
      <c r="P1385" s="2">
        <v>0</v>
      </c>
      <c r="T1385" s="2">
        <v>13195979</v>
      </c>
      <c r="U1385" s="2">
        <v>522990</v>
      </c>
      <c r="V1385" s="2">
        <v>4.1268086433410645</v>
      </c>
      <c r="W1385" s="2">
        <v>22627303.66</v>
      </c>
      <c r="X1385" s="2">
        <v>58.318832397460938</v>
      </c>
      <c r="Y1385" s="2">
        <v>66016727.859999999</v>
      </c>
      <c r="Z1385" s="2">
        <v>19.988842010498047</v>
      </c>
    </row>
    <row r="1386" spans="1:28" x14ac:dyDescent="0.25">
      <c r="A1386" s="2">
        <v>231005</v>
      </c>
      <c r="B1386" s="2">
        <v>115224003</v>
      </c>
      <c r="C1386" s="2" t="s">
        <v>1544</v>
      </c>
      <c r="D1386" s="2">
        <v>2023</v>
      </c>
      <c r="E1386" s="2" t="s">
        <v>662</v>
      </c>
      <c r="F1386" s="2">
        <v>231</v>
      </c>
      <c r="G1386" s="2">
        <v>5</v>
      </c>
      <c r="H1386" s="2">
        <v>10874148.07</v>
      </c>
      <c r="I1386" s="2">
        <v>610752.0625</v>
      </c>
      <c r="J1386" s="2">
        <v>5.9507794380187988</v>
      </c>
      <c r="K1386" s="2">
        <v>2669226.27</v>
      </c>
      <c r="L1386" s="2">
        <v>178549.484375</v>
      </c>
      <c r="M1386" s="2">
        <v>7.1687135696411133</v>
      </c>
      <c r="N1386" s="2">
        <v>441906</v>
      </c>
      <c r="O1386" s="2">
        <v>0</v>
      </c>
      <c r="P1386" s="2">
        <v>0</v>
      </c>
      <c r="T1386" s="2">
        <v>13985280</v>
      </c>
      <c r="U1386" s="2">
        <v>789301</v>
      </c>
      <c r="V1386" s="2">
        <v>5.9813752174377441</v>
      </c>
      <c r="X1386" s="2">
        <v>59.10943603515625</v>
      </c>
      <c r="Z1386" s="2">
        <v>20.454988479614258</v>
      </c>
      <c r="AA1386" s="2">
        <v>68371000</v>
      </c>
      <c r="AB1386" s="2">
        <v>23659979</v>
      </c>
    </row>
    <row r="1387" spans="1:28" x14ac:dyDescent="0.25">
      <c r="A1387" s="2">
        <v>231006</v>
      </c>
      <c r="B1387" s="2">
        <v>115224003</v>
      </c>
      <c r="C1387" s="2" t="s">
        <v>1544</v>
      </c>
      <c r="D1387" s="2">
        <v>2024</v>
      </c>
      <c r="E1387" s="2" t="s">
        <v>662</v>
      </c>
      <c r="F1387" s="2">
        <v>231</v>
      </c>
      <c r="G1387" s="2">
        <v>6</v>
      </c>
      <c r="H1387" s="2">
        <v>11679666</v>
      </c>
      <c r="I1387" s="2">
        <v>805517.9375</v>
      </c>
      <c r="J1387" s="2">
        <v>7.4076418876647949</v>
      </c>
      <c r="K1387" s="2">
        <v>2762809</v>
      </c>
      <c r="L1387" s="2">
        <v>93582.7265625</v>
      </c>
      <c r="M1387" s="2">
        <v>3.5059871673583984</v>
      </c>
      <c r="N1387" s="2">
        <v>441906</v>
      </c>
      <c r="O1387" s="2">
        <v>0</v>
      </c>
      <c r="P1387" s="2">
        <v>0</v>
      </c>
      <c r="T1387" s="2">
        <v>14884381</v>
      </c>
      <c r="U1387" s="2">
        <v>899101</v>
      </c>
      <c r="V1387" s="2">
        <v>6.4289093017578125</v>
      </c>
      <c r="X1387" s="2">
        <v>59.630516052246094</v>
      </c>
      <c r="Z1387" s="2">
        <v>20.73466682434082</v>
      </c>
      <c r="AA1387" s="2">
        <v>71785000</v>
      </c>
      <c r="AB1387" s="2">
        <v>24961013</v>
      </c>
    </row>
    <row r="1388" spans="1:28" x14ac:dyDescent="0.25">
      <c r="A1388" s="2">
        <v>232001</v>
      </c>
      <c r="B1388" s="2">
        <v>123464502</v>
      </c>
      <c r="C1388" s="2" t="s">
        <v>1545</v>
      </c>
      <c r="D1388" s="2">
        <v>2019</v>
      </c>
      <c r="E1388" s="2" t="s">
        <v>662</v>
      </c>
      <c r="F1388" s="2">
        <v>232</v>
      </c>
      <c r="G1388" s="2">
        <v>1</v>
      </c>
      <c r="H1388" s="2">
        <v>3992356.75</v>
      </c>
      <c r="K1388" s="2">
        <v>3138952.17</v>
      </c>
      <c r="N1388" s="2">
        <v>240611</v>
      </c>
      <c r="T1388" s="2">
        <v>7371920</v>
      </c>
      <c r="W1388" s="2">
        <v>39166333.740000002</v>
      </c>
      <c r="X1388" s="2">
        <v>18.82208251953125</v>
      </c>
      <c r="Y1388" s="2">
        <v>274617996.75</v>
      </c>
      <c r="Z1388" s="2">
        <v>2.68442702293396</v>
      </c>
    </row>
    <row r="1389" spans="1:28" x14ac:dyDescent="0.25">
      <c r="A1389" s="2">
        <v>232002</v>
      </c>
      <c r="B1389" s="2">
        <v>123464502</v>
      </c>
      <c r="C1389" s="2" t="s">
        <v>1545</v>
      </c>
      <c r="D1389" s="2">
        <v>2020</v>
      </c>
      <c r="E1389" s="2" t="s">
        <v>662</v>
      </c>
      <c r="F1389" s="2">
        <v>232</v>
      </c>
      <c r="G1389" s="2">
        <v>2</v>
      </c>
      <c r="H1389" s="2">
        <v>4176671.5</v>
      </c>
      <c r="I1389" s="2">
        <v>184314.75</v>
      </c>
      <c r="J1389" s="2">
        <v>4.6166901588439941</v>
      </c>
      <c r="K1389" s="2">
        <v>3200177.12</v>
      </c>
      <c r="L1389" s="2">
        <v>61224.94921875</v>
      </c>
      <c r="M1389" s="2">
        <v>1.9504901170730591</v>
      </c>
      <c r="N1389" s="2">
        <v>240611</v>
      </c>
      <c r="O1389" s="2">
        <v>0</v>
      </c>
      <c r="P1389" s="2">
        <v>0</v>
      </c>
      <c r="T1389" s="2">
        <v>7617459.5</v>
      </c>
      <c r="U1389" s="2">
        <v>245539.5</v>
      </c>
      <c r="V1389" s="2">
        <v>3.330740213394165</v>
      </c>
      <c r="W1389" s="2">
        <v>40626564.450000003</v>
      </c>
      <c r="X1389" s="2">
        <v>18.749946594238281</v>
      </c>
      <c r="Y1389" s="2">
        <v>279202825.95999998</v>
      </c>
      <c r="Z1389" s="2">
        <v>2.7282888889312744</v>
      </c>
    </row>
    <row r="1390" spans="1:28" x14ac:dyDescent="0.25">
      <c r="A1390" s="2">
        <v>232003</v>
      </c>
      <c r="B1390" s="2">
        <v>123464502</v>
      </c>
      <c r="C1390" s="2" t="s">
        <v>1545</v>
      </c>
      <c r="D1390" s="2">
        <v>2021</v>
      </c>
      <c r="E1390" s="2" t="s">
        <v>662</v>
      </c>
      <c r="F1390" s="2">
        <v>232</v>
      </c>
      <c r="G1390" s="2">
        <v>3</v>
      </c>
      <c r="H1390" s="2">
        <v>4176664.5</v>
      </c>
      <c r="I1390" s="2">
        <v>-7</v>
      </c>
      <c r="J1390" s="2">
        <v>-1.6759756545070559E-4</v>
      </c>
      <c r="K1390" s="2">
        <v>3200126.86</v>
      </c>
      <c r="L1390" s="2">
        <v>-50.259998321533203</v>
      </c>
      <c r="M1390" s="2">
        <v>-1.5705380355939269E-3</v>
      </c>
      <c r="N1390" s="2">
        <v>240611</v>
      </c>
      <c r="O1390" s="2">
        <v>0</v>
      </c>
      <c r="P1390" s="2">
        <v>0</v>
      </c>
      <c r="T1390" s="2">
        <v>7617402.5</v>
      </c>
      <c r="U1390" s="2">
        <v>-57</v>
      </c>
      <c r="V1390" s="2">
        <v>-7.4828095966950059E-4</v>
      </c>
      <c r="W1390" s="2">
        <v>41171787.560000002</v>
      </c>
      <c r="X1390" s="2">
        <v>18.501510620117188</v>
      </c>
      <c r="Y1390" s="2">
        <v>288144406.08999997</v>
      </c>
      <c r="Z1390" s="2">
        <v>2.6436059474945068</v>
      </c>
    </row>
    <row r="1391" spans="1:28" x14ac:dyDescent="0.25">
      <c r="A1391" s="2">
        <v>232004</v>
      </c>
      <c r="B1391" s="2">
        <v>123464502</v>
      </c>
      <c r="C1391" s="2" t="s">
        <v>1545</v>
      </c>
      <c r="D1391" s="2">
        <v>2022</v>
      </c>
      <c r="E1391" s="2" t="s">
        <v>662</v>
      </c>
      <c r="F1391" s="2">
        <v>232</v>
      </c>
      <c r="G1391" s="2">
        <v>4</v>
      </c>
      <c r="H1391" s="2">
        <v>4463021.5</v>
      </c>
      <c r="I1391" s="2">
        <v>286357</v>
      </c>
      <c r="J1391" s="2">
        <v>6.856116771697998</v>
      </c>
      <c r="K1391" s="2">
        <v>3286037.47</v>
      </c>
      <c r="L1391" s="2">
        <v>85910.609375</v>
      </c>
      <c r="M1391" s="2">
        <v>2.6846001148223877</v>
      </c>
      <c r="N1391" s="2">
        <v>240611</v>
      </c>
      <c r="O1391" s="2">
        <v>0</v>
      </c>
      <c r="P1391" s="2">
        <v>0</v>
      </c>
      <c r="T1391" s="2">
        <v>7989670</v>
      </c>
      <c r="U1391" s="2">
        <v>372267.5</v>
      </c>
      <c r="V1391" s="2">
        <v>4.8870663642883301</v>
      </c>
      <c r="W1391" s="2">
        <v>42386983.280000001</v>
      </c>
      <c r="X1391" s="2">
        <v>18.849348068237305</v>
      </c>
      <c r="Y1391" s="2">
        <v>298815816.77999997</v>
      </c>
      <c r="Z1391" s="2">
        <v>2.6737775802612305</v>
      </c>
    </row>
    <row r="1392" spans="1:28" x14ac:dyDescent="0.25">
      <c r="A1392" s="2">
        <v>232005</v>
      </c>
      <c r="B1392" s="2">
        <v>123464502</v>
      </c>
      <c r="C1392" s="2" t="s">
        <v>1545</v>
      </c>
      <c r="D1392" s="2">
        <v>2023</v>
      </c>
      <c r="E1392" s="2" t="s">
        <v>662</v>
      </c>
      <c r="F1392" s="2">
        <v>232</v>
      </c>
      <c r="G1392" s="2">
        <v>5</v>
      </c>
      <c r="H1392" s="2">
        <v>5089301.25</v>
      </c>
      <c r="I1392" s="2">
        <v>626279.75</v>
      </c>
      <c r="J1392" s="2">
        <v>14.03264045715332</v>
      </c>
      <c r="K1392" s="2">
        <v>3245393.45</v>
      </c>
      <c r="L1392" s="2">
        <v>-40644.01953125</v>
      </c>
      <c r="M1392" s="2">
        <v>-1.236870288848877</v>
      </c>
      <c r="N1392" s="2">
        <v>240611</v>
      </c>
      <c r="O1392" s="2">
        <v>0</v>
      </c>
      <c r="P1392" s="2">
        <v>0</v>
      </c>
      <c r="T1392" s="2">
        <v>8575306</v>
      </c>
      <c r="U1392" s="2">
        <v>585636</v>
      </c>
      <c r="V1392" s="2">
        <v>7.3299145698547363</v>
      </c>
      <c r="X1392" s="2">
        <v>18.812826156616211</v>
      </c>
      <c r="Z1392" s="2">
        <v>2.8212909698486328</v>
      </c>
      <c r="AA1392" s="2">
        <v>303949718</v>
      </c>
      <c r="AB1392" s="2">
        <v>45582230</v>
      </c>
    </row>
    <row r="1393" spans="1:28" x14ac:dyDescent="0.25">
      <c r="A1393" s="2">
        <v>232006</v>
      </c>
      <c r="B1393" s="2">
        <v>123464502</v>
      </c>
      <c r="C1393" s="2" t="s">
        <v>1545</v>
      </c>
      <c r="D1393" s="2">
        <v>2024</v>
      </c>
      <c r="E1393" s="2" t="s">
        <v>662</v>
      </c>
      <c r="F1393" s="2">
        <v>232</v>
      </c>
      <c r="G1393" s="2">
        <v>6</v>
      </c>
      <c r="H1393" s="2">
        <v>5715811</v>
      </c>
      <c r="I1393" s="2">
        <v>626509.75</v>
      </c>
      <c r="J1393" s="2">
        <v>12.310329437255859</v>
      </c>
      <c r="K1393" s="2">
        <v>3332688</v>
      </c>
      <c r="L1393" s="2">
        <v>87294.546875</v>
      </c>
      <c r="M1393" s="2">
        <v>2.6897985935211182</v>
      </c>
      <c r="N1393" s="2">
        <v>240611</v>
      </c>
      <c r="O1393" s="2">
        <v>0</v>
      </c>
      <c r="P1393" s="2">
        <v>0</v>
      </c>
      <c r="T1393" s="2">
        <v>9289110</v>
      </c>
      <c r="U1393" s="2">
        <v>713804</v>
      </c>
      <c r="V1393" s="2">
        <v>8.3239479064941406</v>
      </c>
      <c r="X1393" s="2">
        <v>19.416019439697266</v>
      </c>
      <c r="Z1393" s="2">
        <v>2.9337320327758789</v>
      </c>
      <c r="AA1393" s="2">
        <v>316631173</v>
      </c>
      <c r="AB1393" s="2">
        <v>47842505</v>
      </c>
    </row>
    <row r="1394" spans="1:28" x14ac:dyDescent="0.25">
      <c r="A1394" s="2">
        <v>233001</v>
      </c>
      <c r="B1394" s="2">
        <v>123464603</v>
      </c>
      <c r="C1394" s="2" t="s">
        <v>1546</v>
      </c>
      <c r="D1394" s="2">
        <v>2019</v>
      </c>
      <c r="E1394" s="2" t="s">
        <v>662</v>
      </c>
      <c r="F1394" s="2">
        <v>233</v>
      </c>
      <c r="G1394" s="2">
        <v>1</v>
      </c>
      <c r="H1394" s="2">
        <v>2234152</v>
      </c>
      <c r="K1394" s="2">
        <v>723559.26</v>
      </c>
      <c r="N1394" s="2">
        <v>75809</v>
      </c>
      <c r="T1394" s="2">
        <v>3033520.25</v>
      </c>
      <c r="W1394" s="2">
        <v>9550316.1500000004</v>
      </c>
      <c r="X1394" s="2">
        <v>31.763559341430664</v>
      </c>
      <c r="Y1394" s="2">
        <v>50704136.249999993</v>
      </c>
      <c r="Z1394" s="2">
        <v>5.9827866554260254</v>
      </c>
    </row>
    <row r="1395" spans="1:28" x14ac:dyDescent="0.25">
      <c r="A1395" s="2">
        <v>233002</v>
      </c>
      <c r="B1395" s="2">
        <v>123464603</v>
      </c>
      <c r="C1395" s="2" t="s">
        <v>1546</v>
      </c>
      <c r="D1395" s="2">
        <v>2020</v>
      </c>
      <c r="E1395" s="2" t="s">
        <v>662</v>
      </c>
      <c r="F1395" s="2">
        <v>233</v>
      </c>
      <c r="G1395" s="2">
        <v>2</v>
      </c>
      <c r="H1395" s="2">
        <v>2312486.5</v>
      </c>
      <c r="I1395" s="2">
        <v>78334.5</v>
      </c>
      <c r="J1395" s="2">
        <v>3.5062296390533447</v>
      </c>
      <c r="K1395" s="2">
        <v>757614.57</v>
      </c>
      <c r="L1395" s="2">
        <v>34055.30859375</v>
      </c>
      <c r="M1395" s="2">
        <v>4.7066373825073242</v>
      </c>
      <c r="N1395" s="2">
        <v>75809</v>
      </c>
      <c r="O1395" s="2">
        <v>0</v>
      </c>
      <c r="P1395" s="2">
        <v>0</v>
      </c>
      <c r="T1395" s="2">
        <v>3145910</v>
      </c>
      <c r="U1395" s="2">
        <v>112389.75</v>
      </c>
      <c r="V1395" s="2">
        <v>3.7049283981323242</v>
      </c>
      <c r="W1395" s="2">
        <v>9818830.6699999999</v>
      </c>
      <c r="X1395" s="2">
        <v>32.039558410644531</v>
      </c>
      <c r="Y1395" s="2">
        <v>50644908.960000001</v>
      </c>
      <c r="Z1395" s="2">
        <v>6.211700439453125</v>
      </c>
    </row>
    <row r="1396" spans="1:28" x14ac:dyDescent="0.25">
      <c r="A1396" s="2">
        <v>233003</v>
      </c>
      <c r="B1396" s="2">
        <v>123464603</v>
      </c>
      <c r="C1396" s="2" t="s">
        <v>1546</v>
      </c>
      <c r="D1396" s="2">
        <v>2021</v>
      </c>
      <c r="E1396" s="2" t="s">
        <v>662</v>
      </c>
      <c r="F1396" s="2">
        <v>233</v>
      </c>
      <c r="G1396" s="2">
        <v>3</v>
      </c>
      <c r="H1396" s="2">
        <v>2312479</v>
      </c>
      <c r="I1396" s="2">
        <v>-7.5</v>
      </c>
      <c r="J1396" s="2">
        <v>-3.243262181058526E-4</v>
      </c>
      <c r="K1396" s="2">
        <v>757590.46</v>
      </c>
      <c r="L1396" s="2">
        <v>-24.110000610351563</v>
      </c>
      <c r="M1396" s="2">
        <v>-3.1823569443076849E-3</v>
      </c>
      <c r="N1396" s="2">
        <v>75809</v>
      </c>
      <c r="O1396" s="2">
        <v>0</v>
      </c>
      <c r="P1396" s="2">
        <v>0</v>
      </c>
      <c r="T1396" s="2">
        <v>3145878.5</v>
      </c>
      <c r="U1396" s="2">
        <v>-31.5</v>
      </c>
      <c r="V1396" s="2">
        <v>-1.0013000573962927E-3</v>
      </c>
      <c r="W1396" s="2">
        <v>10045500.390000001</v>
      </c>
      <c r="X1396" s="2">
        <v>31.316293716430664</v>
      </c>
      <c r="Y1396" s="2">
        <v>54396303.770000003</v>
      </c>
      <c r="Z1396" s="2">
        <v>5.7832579612731934</v>
      </c>
    </row>
    <row r="1397" spans="1:28" x14ac:dyDescent="0.25">
      <c r="A1397" s="2">
        <v>233004</v>
      </c>
      <c r="B1397" s="2">
        <v>123464603</v>
      </c>
      <c r="C1397" s="2" t="s">
        <v>1546</v>
      </c>
      <c r="D1397" s="2">
        <v>2022</v>
      </c>
      <c r="E1397" s="2" t="s">
        <v>662</v>
      </c>
      <c r="F1397" s="2">
        <v>233</v>
      </c>
      <c r="G1397" s="2">
        <v>4</v>
      </c>
      <c r="H1397" s="2">
        <v>2632047.75</v>
      </c>
      <c r="I1397" s="2">
        <v>319568.75</v>
      </c>
      <c r="J1397" s="2">
        <v>13.819314956665039</v>
      </c>
      <c r="K1397" s="2">
        <v>793589.75</v>
      </c>
      <c r="L1397" s="2">
        <v>35999.2890625</v>
      </c>
      <c r="M1397" s="2">
        <v>4.7518138885498047</v>
      </c>
      <c r="N1397" s="2">
        <v>75809</v>
      </c>
      <c r="O1397" s="2">
        <v>0</v>
      </c>
      <c r="P1397" s="2">
        <v>0</v>
      </c>
      <c r="T1397" s="2">
        <v>3501446.5</v>
      </c>
      <c r="U1397" s="2">
        <v>355568</v>
      </c>
      <c r="V1397" s="2">
        <v>11.302661895751953</v>
      </c>
      <c r="W1397" s="2">
        <v>10458905.060000001</v>
      </c>
      <c r="X1397" s="2">
        <v>33.478137969970703</v>
      </c>
      <c r="Y1397" s="2">
        <v>56243510.620000005</v>
      </c>
      <c r="Z1397" s="2">
        <v>6.2255120277404785</v>
      </c>
    </row>
    <row r="1398" spans="1:28" x14ac:dyDescent="0.25">
      <c r="A1398" s="2">
        <v>233005</v>
      </c>
      <c r="B1398" s="2">
        <v>123464603</v>
      </c>
      <c r="C1398" s="2" t="s">
        <v>1546</v>
      </c>
      <c r="D1398" s="2">
        <v>2023</v>
      </c>
      <c r="E1398" s="2" t="s">
        <v>662</v>
      </c>
      <c r="F1398" s="2">
        <v>233</v>
      </c>
      <c r="G1398" s="2">
        <v>5</v>
      </c>
      <c r="H1398" s="2">
        <v>3165077.75</v>
      </c>
      <c r="I1398" s="2">
        <v>533030</v>
      </c>
      <c r="J1398" s="2">
        <v>20.251531600952148</v>
      </c>
      <c r="K1398" s="2">
        <v>857780.32</v>
      </c>
      <c r="L1398" s="2">
        <v>64190.5703125</v>
      </c>
      <c r="M1398" s="2">
        <v>8.0886335372924805</v>
      </c>
      <c r="N1398" s="2">
        <v>75809</v>
      </c>
      <c r="O1398" s="2">
        <v>0</v>
      </c>
      <c r="P1398" s="2">
        <v>0</v>
      </c>
      <c r="T1398" s="2">
        <v>4098667</v>
      </c>
      <c r="U1398" s="2">
        <v>597220.5</v>
      </c>
      <c r="V1398" s="2">
        <v>17.056394577026367</v>
      </c>
      <c r="X1398" s="2">
        <v>37.018898010253906</v>
      </c>
      <c r="Z1398" s="2">
        <v>7.3693318367004395</v>
      </c>
      <c r="AA1398" s="2">
        <v>55617891</v>
      </c>
      <c r="AB1398" s="2">
        <v>11071823</v>
      </c>
    </row>
    <row r="1399" spans="1:28" x14ac:dyDescent="0.25">
      <c r="A1399" s="2">
        <v>233006</v>
      </c>
      <c r="B1399" s="2">
        <v>123464603</v>
      </c>
      <c r="C1399" s="2" t="s">
        <v>1546</v>
      </c>
      <c r="D1399" s="2">
        <v>2024</v>
      </c>
      <c r="E1399" s="2" t="s">
        <v>662</v>
      </c>
      <c r="F1399" s="2">
        <v>233</v>
      </c>
      <c r="G1399" s="2">
        <v>6</v>
      </c>
      <c r="H1399" s="2">
        <v>3456929</v>
      </c>
      <c r="I1399" s="2">
        <v>291851.25</v>
      </c>
      <c r="J1399" s="2">
        <v>9.2209815979003906</v>
      </c>
      <c r="K1399" s="2">
        <v>914459</v>
      </c>
      <c r="L1399" s="2">
        <v>56678.6796875</v>
      </c>
      <c r="M1399" s="2">
        <v>6.6075987815856934</v>
      </c>
      <c r="N1399" s="2">
        <v>75809</v>
      </c>
      <c r="O1399" s="2">
        <v>0</v>
      </c>
      <c r="P1399" s="2">
        <v>0</v>
      </c>
      <c r="T1399" s="2">
        <v>4447197</v>
      </c>
      <c r="U1399" s="2">
        <v>348530</v>
      </c>
      <c r="V1399" s="2">
        <v>8.5034961700439453</v>
      </c>
      <c r="X1399" s="2">
        <v>37.778835296630859</v>
      </c>
      <c r="Z1399" s="2">
        <v>7.6452436447143555</v>
      </c>
      <c r="AA1399" s="2">
        <v>58169459</v>
      </c>
      <c r="AB1399" s="2">
        <v>11771662</v>
      </c>
    </row>
    <row r="1400" spans="1:28" x14ac:dyDescent="0.25">
      <c r="A1400" s="2">
        <v>234001</v>
      </c>
      <c r="B1400" s="2">
        <v>117414203</v>
      </c>
      <c r="C1400" s="2" t="s">
        <v>1547</v>
      </c>
      <c r="D1400" s="2">
        <v>2019</v>
      </c>
      <c r="E1400" s="2" t="s">
        <v>662</v>
      </c>
      <c r="F1400" s="2">
        <v>234</v>
      </c>
      <c r="G1400" s="2">
        <v>1</v>
      </c>
      <c r="H1400" s="2">
        <v>3290844.25</v>
      </c>
      <c r="K1400" s="2">
        <v>742677.64</v>
      </c>
      <c r="N1400" s="2">
        <v>139676</v>
      </c>
      <c r="T1400" s="2">
        <v>4173198</v>
      </c>
      <c r="W1400" s="2">
        <v>7014713.3499999996</v>
      </c>
      <c r="X1400" s="2">
        <v>59.492069244384766</v>
      </c>
      <c r="Y1400" s="2">
        <v>23594386.43</v>
      </c>
      <c r="Z1400" s="2">
        <v>17.687250137329102</v>
      </c>
    </row>
    <row r="1401" spans="1:28" x14ac:dyDescent="0.25">
      <c r="A1401" s="2">
        <v>234002</v>
      </c>
      <c r="B1401" s="2">
        <v>117414203</v>
      </c>
      <c r="C1401" s="2" t="s">
        <v>1547</v>
      </c>
      <c r="D1401" s="2">
        <v>2020</v>
      </c>
      <c r="E1401" s="2" t="s">
        <v>662</v>
      </c>
      <c r="F1401" s="2">
        <v>234</v>
      </c>
      <c r="G1401" s="2">
        <v>2</v>
      </c>
      <c r="H1401" s="2">
        <v>3379120.25</v>
      </c>
      <c r="I1401" s="2">
        <v>88276</v>
      </c>
      <c r="J1401" s="2">
        <v>2.6824727058410645</v>
      </c>
      <c r="K1401" s="2">
        <v>773253.25</v>
      </c>
      <c r="L1401" s="2">
        <v>30575.609375</v>
      </c>
      <c r="M1401" s="2">
        <v>4.1169424057006836</v>
      </c>
      <c r="N1401" s="2">
        <v>139676</v>
      </c>
      <c r="O1401" s="2">
        <v>0</v>
      </c>
      <c r="P1401" s="2">
        <v>0</v>
      </c>
      <c r="T1401" s="2">
        <v>4292049.5</v>
      </c>
      <c r="U1401" s="2">
        <v>118851.5</v>
      </c>
      <c r="V1401" s="2">
        <v>2.8479716777801514</v>
      </c>
      <c r="W1401" s="2">
        <v>7484993.2199999997</v>
      </c>
      <c r="X1401" s="2">
        <v>57.342063903808594</v>
      </c>
      <c r="Y1401" s="2">
        <v>24279561.09</v>
      </c>
      <c r="Z1401" s="2">
        <v>17.677623748779297</v>
      </c>
    </row>
    <row r="1402" spans="1:28" x14ac:dyDescent="0.25">
      <c r="A1402" s="2">
        <v>234003</v>
      </c>
      <c r="B1402" s="2">
        <v>117414203</v>
      </c>
      <c r="C1402" s="2" t="s">
        <v>1547</v>
      </c>
      <c r="D1402" s="2">
        <v>2021</v>
      </c>
      <c r="E1402" s="2" t="s">
        <v>662</v>
      </c>
      <c r="F1402" s="2">
        <v>234</v>
      </c>
      <c r="G1402" s="2">
        <v>3</v>
      </c>
      <c r="H1402" s="2">
        <v>3379114</v>
      </c>
      <c r="I1402" s="2">
        <v>-6.25</v>
      </c>
      <c r="J1402" s="2">
        <v>-1.8495938275009394E-4</v>
      </c>
      <c r="K1402" s="2">
        <v>773229.98</v>
      </c>
      <c r="L1402" s="2">
        <v>-23.270000457763672</v>
      </c>
      <c r="M1402" s="2">
        <v>-3.0093633104115725E-3</v>
      </c>
      <c r="N1402" s="2">
        <v>139676</v>
      </c>
      <c r="O1402" s="2">
        <v>0</v>
      </c>
      <c r="P1402" s="2">
        <v>0</v>
      </c>
      <c r="T1402" s="2">
        <v>4292020</v>
      </c>
      <c r="U1402" s="2">
        <v>-29.5</v>
      </c>
      <c r="V1402" s="2">
        <v>-6.8731734063476324E-4</v>
      </c>
      <c r="W1402" s="2">
        <v>7484676.8899999987</v>
      </c>
      <c r="X1402" s="2">
        <v>57.344093322753906</v>
      </c>
      <c r="Y1402" s="2">
        <v>25696921.050000001</v>
      </c>
      <c r="Z1402" s="2">
        <v>16.702468872070313</v>
      </c>
    </row>
    <row r="1403" spans="1:28" x14ac:dyDescent="0.25">
      <c r="A1403" s="2">
        <v>234004</v>
      </c>
      <c r="B1403" s="2">
        <v>117414203</v>
      </c>
      <c r="C1403" s="2" t="s">
        <v>1547</v>
      </c>
      <c r="D1403" s="2">
        <v>2022</v>
      </c>
      <c r="E1403" s="2" t="s">
        <v>662</v>
      </c>
      <c r="F1403" s="2">
        <v>234</v>
      </c>
      <c r="G1403" s="2">
        <v>4</v>
      </c>
      <c r="H1403" s="2">
        <v>3577468.5</v>
      </c>
      <c r="I1403" s="2">
        <v>198354.5</v>
      </c>
      <c r="J1403" s="2">
        <v>5.8700151443481445</v>
      </c>
      <c r="K1403" s="2">
        <v>804338.55</v>
      </c>
      <c r="L1403" s="2">
        <v>31108.5703125</v>
      </c>
      <c r="M1403" s="2">
        <v>4.0231976509094238</v>
      </c>
      <c r="N1403" s="2">
        <v>139676</v>
      </c>
      <c r="O1403" s="2">
        <v>0</v>
      </c>
      <c r="P1403" s="2">
        <v>0</v>
      </c>
      <c r="T1403" s="2">
        <v>4521483</v>
      </c>
      <c r="U1403" s="2">
        <v>229463</v>
      </c>
      <c r="V1403" s="2">
        <v>5.3462705612182617</v>
      </c>
      <c r="W1403" s="2">
        <v>7687880.6500000004</v>
      </c>
      <c r="X1403" s="2">
        <v>58.813125610351563</v>
      </c>
      <c r="Y1403" s="2">
        <v>26190447.120000001</v>
      </c>
      <c r="Z1403" s="2">
        <v>17.263862609863281</v>
      </c>
    </row>
    <row r="1404" spans="1:28" x14ac:dyDescent="0.25">
      <c r="A1404" s="2">
        <v>234005</v>
      </c>
      <c r="B1404" s="2">
        <v>117414203</v>
      </c>
      <c r="C1404" s="2" t="s">
        <v>1547</v>
      </c>
      <c r="D1404" s="2">
        <v>2023</v>
      </c>
      <c r="E1404" s="2" t="s">
        <v>662</v>
      </c>
      <c r="F1404" s="2">
        <v>234</v>
      </c>
      <c r="G1404" s="2">
        <v>5</v>
      </c>
      <c r="H1404" s="2">
        <v>3997904.92</v>
      </c>
      <c r="I1404" s="2">
        <v>420436.40625</v>
      </c>
      <c r="J1404" s="2">
        <v>11.752344131469727</v>
      </c>
      <c r="K1404" s="2">
        <v>863937.9</v>
      </c>
      <c r="L1404" s="2">
        <v>59599.3515625</v>
      </c>
      <c r="M1404" s="2">
        <v>7.4097342491149902</v>
      </c>
      <c r="N1404" s="2">
        <v>139676</v>
      </c>
      <c r="O1404" s="2">
        <v>0</v>
      </c>
      <c r="P1404" s="2">
        <v>0</v>
      </c>
      <c r="T1404" s="2">
        <v>5001519</v>
      </c>
      <c r="U1404" s="2">
        <v>480036</v>
      </c>
      <c r="V1404" s="2">
        <v>10.616782188415527</v>
      </c>
      <c r="X1404" s="2">
        <v>64.716667175292969</v>
      </c>
      <c r="Z1404" s="2">
        <v>19.666597366333008</v>
      </c>
      <c r="AA1404" s="2">
        <v>25431543</v>
      </c>
      <c r="AB1404" s="2">
        <v>7728332</v>
      </c>
    </row>
    <row r="1405" spans="1:28" x14ac:dyDescent="0.25">
      <c r="A1405" s="2">
        <v>234006</v>
      </c>
      <c r="B1405" s="2">
        <v>117414203</v>
      </c>
      <c r="C1405" s="2" t="s">
        <v>1547</v>
      </c>
      <c r="D1405" s="2">
        <v>2024</v>
      </c>
      <c r="E1405" s="2" t="s">
        <v>662</v>
      </c>
      <c r="F1405" s="2">
        <v>234</v>
      </c>
      <c r="G1405" s="2">
        <v>6</v>
      </c>
      <c r="H1405" s="2">
        <v>4508404</v>
      </c>
      <c r="I1405" s="2">
        <v>510499.09375</v>
      </c>
      <c r="J1405" s="2">
        <v>12.7691650390625</v>
      </c>
      <c r="K1405" s="2">
        <v>907115</v>
      </c>
      <c r="L1405" s="2">
        <v>43177.1015625</v>
      </c>
      <c r="M1405" s="2">
        <v>4.997708797454834</v>
      </c>
      <c r="N1405" s="2">
        <v>139676</v>
      </c>
      <c r="O1405" s="2">
        <v>0</v>
      </c>
      <c r="P1405" s="2">
        <v>0</v>
      </c>
      <c r="T1405" s="2">
        <v>5555195</v>
      </c>
      <c r="U1405" s="2">
        <v>553676</v>
      </c>
      <c r="V1405" s="2">
        <v>11.070157051086426</v>
      </c>
      <c r="X1405" s="2">
        <v>64.00311279296875</v>
      </c>
      <c r="Z1405" s="2">
        <v>20.82550048828125</v>
      </c>
      <c r="AA1405" s="2">
        <v>26674965</v>
      </c>
      <c r="AB1405" s="2">
        <v>8679570</v>
      </c>
    </row>
    <row r="1406" spans="1:28" x14ac:dyDescent="0.25">
      <c r="A1406" s="2">
        <v>235001</v>
      </c>
      <c r="B1406" s="2">
        <v>129544503</v>
      </c>
      <c r="C1406" s="2" t="s">
        <v>1548</v>
      </c>
      <c r="D1406" s="2">
        <v>2019</v>
      </c>
      <c r="E1406" s="2" t="s">
        <v>662</v>
      </c>
      <c r="F1406" s="2">
        <v>235</v>
      </c>
      <c r="G1406" s="2">
        <v>1</v>
      </c>
      <c r="H1406" s="2">
        <v>7780138</v>
      </c>
      <c r="K1406" s="2">
        <v>935281.51</v>
      </c>
      <c r="N1406" s="2">
        <v>228249</v>
      </c>
      <c r="T1406" s="2">
        <v>8943669</v>
      </c>
      <c r="W1406" s="2">
        <v>12393544.629999999</v>
      </c>
      <c r="X1406" s="2">
        <v>72.163932800292969</v>
      </c>
      <c r="Y1406" s="2">
        <v>18809769.5</v>
      </c>
      <c r="Z1406" s="2">
        <v>47.548000335693359</v>
      </c>
    </row>
    <row r="1407" spans="1:28" x14ac:dyDescent="0.25">
      <c r="A1407" s="2">
        <v>235002</v>
      </c>
      <c r="B1407" s="2">
        <v>129544503</v>
      </c>
      <c r="C1407" s="2" t="s">
        <v>1548</v>
      </c>
      <c r="D1407" s="2">
        <v>2020</v>
      </c>
      <c r="E1407" s="2" t="s">
        <v>662</v>
      </c>
      <c r="F1407" s="2">
        <v>235</v>
      </c>
      <c r="G1407" s="2">
        <v>2</v>
      </c>
      <c r="H1407" s="2">
        <v>7897393.5</v>
      </c>
      <c r="I1407" s="2">
        <v>117255.5</v>
      </c>
      <c r="J1407" s="2">
        <v>1.5071133375167847</v>
      </c>
      <c r="K1407" s="2">
        <v>1001669.73</v>
      </c>
      <c r="L1407" s="2">
        <v>66388.21875</v>
      </c>
      <c r="M1407" s="2">
        <v>7.0982074737548828</v>
      </c>
      <c r="N1407" s="2">
        <v>228249</v>
      </c>
      <c r="O1407" s="2">
        <v>0</v>
      </c>
      <c r="P1407" s="2">
        <v>0</v>
      </c>
      <c r="T1407" s="2">
        <v>9127312</v>
      </c>
      <c r="U1407" s="2">
        <v>183643</v>
      </c>
      <c r="V1407" s="2">
        <v>2.0533294677734375</v>
      </c>
      <c r="W1407" s="2">
        <v>12560076.440000001</v>
      </c>
      <c r="X1407" s="2">
        <v>72.669242858886719</v>
      </c>
      <c r="Y1407" s="2">
        <v>18971125.780000001</v>
      </c>
      <c r="Z1407" s="2">
        <v>48.111598968505859</v>
      </c>
    </row>
    <row r="1408" spans="1:28" x14ac:dyDescent="0.25">
      <c r="A1408" s="2">
        <v>235003</v>
      </c>
      <c r="B1408" s="2">
        <v>129544503</v>
      </c>
      <c r="C1408" s="2" t="s">
        <v>1548</v>
      </c>
      <c r="D1408" s="2">
        <v>2021</v>
      </c>
      <c r="E1408" s="2" t="s">
        <v>662</v>
      </c>
      <c r="F1408" s="2">
        <v>235</v>
      </c>
      <c r="G1408" s="2">
        <v>3</v>
      </c>
      <c r="H1408" s="2">
        <v>7897386.5</v>
      </c>
      <c r="I1408" s="2">
        <v>-7</v>
      </c>
      <c r="J1408" s="2">
        <v>-8.8636836153455079E-5</v>
      </c>
      <c r="K1408" s="2">
        <v>1001600.17</v>
      </c>
      <c r="L1408" s="2">
        <v>-69.55999755859375</v>
      </c>
      <c r="M1408" s="2">
        <v>-6.9444049149751663E-3</v>
      </c>
      <c r="N1408" s="2">
        <v>228249</v>
      </c>
      <c r="O1408" s="2">
        <v>0</v>
      </c>
      <c r="P1408" s="2">
        <v>0</v>
      </c>
      <c r="T1408" s="2">
        <v>9127236</v>
      </c>
      <c r="U1408" s="2">
        <v>-76</v>
      </c>
      <c r="V1408" s="2">
        <v>-8.3266571164131165E-4</v>
      </c>
      <c r="W1408" s="2">
        <v>12839022.300000001</v>
      </c>
      <c r="X1408" s="2">
        <v>71.089805603027344</v>
      </c>
      <c r="Y1408" s="2">
        <v>26330205.530000001</v>
      </c>
      <c r="Z1408" s="2">
        <v>34.664508819580078</v>
      </c>
    </row>
    <row r="1409" spans="1:28" x14ac:dyDescent="0.25">
      <c r="A1409" s="2">
        <v>235004</v>
      </c>
      <c r="B1409" s="2">
        <v>129544503</v>
      </c>
      <c r="C1409" s="2" t="s">
        <v>1548</v>
      </c>
      <c r="D1409" s="2">
        <v>2022</v>
      </c>
      <c r="E1409" s="2" t="s">
        <v>662</v>
      </c>
      <c r="F1409" s="2">
        <v>235</v>
      </c>
      <c r="G1409" s="2">
        <v>4</v>
      </c>
      <c r="H1409" s="2">
        <v>8222564</v>
      </c>
      <c r="I1409" s="2">
        <v>325177.5</v>
      </c>
      <c r="J1409" s="2">
        <v>4.1175332069396973</v>
      </c>
      <c r="K1409" s="2">
        <v>1071091.17</v>
      </c>
      <c r="L1409" s="2">
        <v>69491</v>
      </c>
      <c r="M1409" s="2">
        <v>6.9379978179931641</v>
      </c>
      <c r="N1409" s="2">
        <v>228249</v>
      </c>
      <c r="O1409" s="2">
        <v>0</v>
      </c>
      <c r="P1409" s="2">
        <v>0</v>
      </c>
      <c r="T1409" s="2">
        <v>9521904</v>
      </c>
      <c r="U1409" s="2">
        <v>394668</v>
      </c>
      <c r="V1409" s="2">
        <v>4.3240690231323242</v>
      </c>
      <c r="W1409" s="2">
        <v>13120384.579999996</v>
      </c>
      <c r="X1409" s="2">
        <v>72.5733642578125</v>
      </c>
      <c r="Y1409" s="2">
        <v>21236534.419999998</v>
      </c>
      <c r="Z1409" s="2">
        <v>44.837371826171875</v>
      </c>
    </row>
    <row r="1410" spans="1:28" x14ac:dyDescent="0.25">
      <c r="A1410" s="2">
        <v>235005</v>
      </c>
      <c r="B1410" s="2">
        <v>129544503</v>
      </c>
      <c r="C1410" s="2" t="s">
        <v>1548</v>
      </c>
      <c r="D1410" s="2">
        <v>2023</v>
      </c>
      <c r="E1410" s="2" t="s">
        <v>662</v>
      </c>
      <c r="F1410" s="2">
        <v>235</v>
      </c>
      <c r="G1410" s="2">
        <v>5</v>
      </c>
      <c r="H1410" s="2">
        <v>9873574.3300000001</v>
      </c>
      <c r="I1410" s="2">
        <v>1651010.375</v>
      </c>
      <c r="J1410" s="2">
        <v>20.079021453857422</v>
      </c>
      <c r="K1410" s="2">
        <v>1211121.48</v>
      </c>
      <c r="L1410" s="2">
        <v>140030.3125</v>
      </c>
      <c r="M1410" s="2">
        <v>13.073612213134766</v>
      </c>
      <c r="N1410" s="2">
        <v>228249</v>
      </c>
      <c r="O1410" s="2">
        <v>0</v>
      </c>
      <c r="P1410" s="2">
        <v>0</v>
      </c>
      <c r="T1410" s="2">
        <v>11312944</v>
      </c>
      <c r="U1410" s="2">
        <v>1791040</v>
      </c>
      <c r="V1410" s="2">
        <v>18.809682846069336</v>
      </c>
      <c r="X1410" s="2">
        <v>80.874229431152344</v>
      </c>
      <c r="Z1410" s="2">
        <v>54.024295806884766</v>
      </c>
      <c r="AA1410" s="2">
        <v>20940474</v>
      </c>
      <c r="AB1410" s="2">
        <v>13988317</v>
      </c>
    </row>
    <row r="1411" spans="1:28" x14ac:dyDescent="0.25">
      <c r="A1411" s="2">
        <v>235006</v>
      </c>
      <c r="B1411" s="2">
        <v>129544503</v>
      </c>
      <c r="C1411" s="2" t="s">
        <v>1548</v>
      </c>
      <c r="D1411" s="2">
        <v>2024</v>
      </c>
      <c r="E1411" s="2" t="s">
        <v>662</v>
      </c>
      <c r="F1411" s="2">
        <v>235</v>
      </c>
      <c r="G1411" s="2">
        <v>6</v>
      </c>
      <c r="H1411" s="2">
        <v>10246780</v>
      </c>
      <c r="I1411" s="2">
        <v>373205.65625</v>
      </c>
      <c r="J1411" s="2">
        <v>3.7798435688018799</v>
      </c>
      <c r="K1411" s="2">
        <v>1291043</v>
      </c>
      <c r="L1411" s="2">
        <v>79921.5234375</v>
      </c>
      <c r="M1411" s="2">
        <v>6.5989680290222168</v>
      </c>
      <c r="N1411" s="2">
        <v>228249</v>
      </c>
      <c r="O1411" s="2">
        <v>0</v>
      </c>
      <c r="P1411" s="2">
        <v>0</v>
      </c>
      <c r="T1411" s="2">
        <v>11766072</v>
      </c>
      <c r="U1411" s="2">
        <v>453128</v>
      </c>
      <c r="V1411" s="2">
        <v>4.0053939819335938</v>
      </c>
      <c r="X1411" s="2">
        <v>75.186264038085938</v>
      </c>
      <c r="Z1411" s="2">
        <v>51.943016052246094</v>
      </c>
      <c r="AA1411" s="2">
        <v>22651884</v>
      </c>
      <c r="AB1411" s="2">
        <v>15649231</v>
      </c>
    </row>
    <row r="1412" spans="1:28" x14ac:dyDescent="0.25">
      <c r="A1412" s="2">
        <v>236001</v>
      </c>
      <c r="B1412" s="2">
        <v>113364403</v>
      </c>
      <c r="C1412" s="2" t="s">
        <v>1549</v>
      </c>
      <c r="D1412" s="2">
        <v>2019</v>
      </c>
      <c r="E1412" s="2" t="s">
        <v>662</v>
      </c>
      <c r="F1412" s="2">
        <v>236</v>
      </c>
      <c r="G1412" s="2">
        <v>1</v>
      </c>
      <c r="H1412" s="2">
        <v>7020120</v>
      </c>
      <c r="K1412" s="2">
        <v>1606096.17</v>
      </c>
      <c r="N1412" s="2">
        <v>301665</v>
      </c>
      <c r="Q1412" s="2">
        <v>43499.08</v>
      </c>
      <c r="T1412" s="2">
        <v>8971380</v>
      </c>
      <c r="W1412" s="2">
        <v>16008460.710000001</v>
      </c>
      <c r="X1412" s="2">
        <v>56.041492462158203</v>
      </c>
      <c r="Y1412" s="2">
        <v>55437203.189999998</v>
      </c>
      <c r="Z1412" s="2">
        <v>16.182958602905273</v>
      </c>
    </row>
    <row r="1413" spans="1:28" x14ac:dyDescent="0.25">
      <c r="A1413" s="2">
        <v>236002</v>
      </c>
      <c r="B1413" s="2">
        <v>113364403</v>
      </c>
      <c r="C1413" s="2" t="s">
        <v>1549</v>
      </c>
      <c r="D1413" s="2">
        <v>2020</v>
      </c>
      <c r="E1413" s="2" t="s">
        <v>662</v>
      </c>
      <c r="F1413" s="2">
        <v>236</v>
      </c>
      <c r="G1413" s="2">
        <v>2</v>
      </c>
      <c r="H1413" s="2">
        <v>7251081.5</v>
      </c>
      <c r="I1413" s="2">
        <v>230961.5</v>
      </c>
      <c r="J1413" s="2">
        <v>3.2899935245513916</v>
      </c>
      <c r="K1413" s="2">
        <v>1662432.8</v>
      </c>
      <c r="L1413" s="2">
        <v>56336.62890625</v>
      </c>
      <c r="M1413" s="2">
        <v>3.5076746940612793</v>
      </c>
      <c r="N1413" s="2">
        <v>301665</v>
      </c>
      <c r="O1413" s="2">
        <v>0</v>
      </c>
      <c r="P1413" s="2">
        <v>0</v>
      </c>
      <c r="Q1413" s="2">
        <v>30632.38</v>
      </c>
      <c r="R1413" s="2">
        <v>-12866.7001953125</v>
      </c>
      <c r="S1413" s="2">
        <v>-29.579246520996094</v>
      </c>
      <c r="T1413" s="2">
        <v>9245811</v>
      </c>
      <c r="U1413" s="2">
        <v>274431</v>
      </c>
      <c r="V1413" s="2">
        <v>3.0589609146118164</v>
      </c>
      <c r="W1413" s="2">
        <v>16793484.649999999</v>
      </c>
      <c r="X1413" s="2">
        <v>55.055942535400391</v>
      </c>
      <c r="Y1413" s="2">
        <v>59190070.960000001</v>
      </c>
      <c r="Z1413" s="2">
        <v>15.620543479919434</v>
      </c>
    </row>
    <row r="1414" spans="1:28" x14ac:dyDescent="0.25">
      <c r="A1414" s="2">
        <v>236003</v>
      </c>
      <c r="B1414" s="2">
        <v>113364403</v>
      </c>
      <c r="C1414" s="2" t="s">
        <v>1549</v>
      </c>
      <c r="D1414" s="2">
        <v>2021</v>
      </c>
      <c r="E1414" s="2" t="s">
        <v>662</v>
      </c>
      <c r="F1414" s="2">
        <v>236</v>
      </c>
      <c r="G1414" s="2">
        <v>3</v>
      </c>
      <c r="H1414" s="2">
        <v>7251073.5</v>
      </c>
      <c r="I1414" s="2">
        <v>-8</v>
      </c>
      <c r="J1414" s="2">
        <v>-1.1032837210223079E-4</v>
      </c>
      <c r="K1414" s="2">
        <v>1662392.01</v>
      </c>
      <c r="L1414" s="2">
        <v>-40.790000915527344</v>
      </c>
      <c r="M1414" s="2">
        <v>-2.4536331184208393E-3</v>
      </c>
      <c r="N1414" s="2">
        <v>301665</v>
      </c>
      <c r="O1414" s="2">
        <v>0</v>
      </c>
      <c r="P1414" s="2">
        <v>0</v>
      </c>
      <c r="Q1414" s="2">
        <v>45061.279999999999</v>
      </c>
      <c r="R1414" s="2">
        <v>14428.900390625</v>
      </c>
      <c r="S1414" s="2">
        <v>47.103424072265625</v>
      </c>
      <c r="T1414" s="2">
        <v>9260192</v>
      </c>
      <c r="U1414" s="2">
        <v>14381</v>
      </c>
      <c r="V1414" s="2">
        <v>0.15554070472717285</v>
      </c>
      <c r="W1414" s="2">
        <v>16360028.969999999</v>
      </c>
      <c r="X1414" s="2">
        <v>56.6025390625</v>
      </c>
      <c r="Y1414" s="2">
        <v>58916574.600000001</v>
      </c>
      <c r="Z1414" s="2">
        <v>15.717465400695801</v>
      </c>
    </row>
    <row r="1415" spans="1:28" x14ac:dyDescent="0.25">
      <c r="A1415" s="2">
        <v>236004</v>
      </c>
      <c r="B1415" s="2">
        <v>113364403</v>
      </c>
      <c r="C1415" s="2" t="s">
        <v>1549</v>
      </c>
      <c r="D1415" s="2">
        <v>2022</v>
      </c>
      <c r="E1415" s="2" t="s">
        <v>662</v>
      </c>
      <c r="F1415" s="2">
        <v>236</v>
      </c>
      <c r="G1415" s="2">
        <v>4</v>
      </c>
      <c r="H1415" s="2">
        <v>7574235</v>
      </c>
      <c r="I1415" s="2">
        <v>323161.5</v>
      </c>
      <c r="J1415" s="2">
        <v>4.4567399024963379</v>
      </c>
      <c r="K1415" s="2">
        <v>1699368</v>
      </c>
      <c r="L1415" s="2">
        <v>36975.98828125</v>
      </c>
      <c r="M1415" s="2">
        <v>2.2242641448974609</v>
      </c>
      <c r="N1415" s="2">
        <v>301665</v>
      </c>
      <c r="O1415" s="2">
        <v>0</v>
      </c>
      <c r="P1415" s="2">
        <v>0</v>
      </c>
      <c r="Q1415" s="2">
        <v>54681</v>
      </c>
      <c r="R1415" s="2">
        <v>9619.7197265625</v>
      </c>
      <c r="S1415" s="2">
        <v>21.34808349609375</v>
      </c>
      <c r="T1415" s="2">
        <v>9629949</v>
      </c>
      <c r="U1415" s="2">
        <v>369757</v>
      </c>
      <c r="V1415" s="2">
        <v>3.9929733276367188</v>
      </c>
      <c r="W1415" s="2">
        <v>16342461</v>
      </c>
      <c r="X1415" s="2">
        <v>58.925941467285156</v>
      </c>
      <c r="Y1415" s="2">
        <v>62314642.399999999</v>
      </c>
      <c r="Z1415" s="2">
        <v>15.453749656677246</v>
      </c>
    </row>
    <row r="1416" spans="1:28" x14ac:dyDescent="0.25">
      <c r="A1416" s="2">
        <v>236005</v>
      </c>
      <c r="B1416" s="2">
        <v>113364403</v>
      </c>
      <c r="C1416" s="2" t="s">
        <v>1549</v>
      </c>
      <c r="D1416" s="2">
        <v>2023</v>
      </c>
      <c r="E1416" s="2" t="s">
        <v>662</v>
      </c>
      <c r="F1416" s="2">
        <v>236</v>
      </c>
      <c r="G1416" s="2">
        <v>5</v>
      </c>
      <c r="H1416" s="2">
        <v>8233294.4299999997</v>
      </c>
      <c r="I1416" s="2">
        <v>659059.4375</v>
      </c>
      <c r="J1416" s="2">
        <v>8.7013330459594727</v>
      </c>
      <c r="K1416" s="2">
        <v>1791220.26</v>
      </c>
      <c r="L1416" s="2">
        <v>91852.2578125</v>
      </c>
      <c r="M1416" s="2">
        <v>5.4050836563110352</v>
      </c>
      <c r="N1416" s="2">
        <v>301665</v>
      </c>
      <c r="O1416" s="2">
        <v>0</v>
      </c>
      <c r="P1416" s="2">
        <v>0</v>
      </c>
      <c r="Q1416" s="2">
        <v>63837</v>
      </c>
      <c r="R1416" s="2">
        <v>9156</v>
      </c>
      <c r="S1416" s="2">
        <v>16.744390487670898</v>
      </c>
      <c r="T1416" s="2">
        <v>10390017</v>
      </c>
      <c r="U1416" s="2">
        <v>760068</v>
      </c>
      <c r="V1416" s="2">
        <v>7.8927521705627441</v>
      </c>
      <c r="X1416" s="2">
        <v>57.763919830322266</v>
      </c>
      <c r="Z1416" s="2">
        <v>16.156967163085938</v>
      </c>
      <c r="AA1416" s="2">
        <v>64306732</v>
      </c>
      <c r="AB1416" s="2">
        <v>17987036</v>
      </c>
    </row>
    <row r="1417" spans="1:28" x14ac:dyDescent="0.25">
      <c r="A1417" s="2">
        <v>236006</v>
      </c>
      <c r="B1417" s="2">
        <v>113364403</v>
      </c>
      <c r="C1417" s="2" t="s">
        <v>1549</v>
      </c>
      <c r="D1417" s="2">
        <v>2024</v>
      </c>
      <c r="E1417" s="2" t="s">
        <v>662</v>
      </c>
      <c r="F1417" s="2">
        <v>236</v>
      </c>
      <c r="G1417" s="2">
        <v>6</v>
      </c>
      <c r="H1417" s="2">
        <v>9019814</v>
      </c>
      <c r="I1417" s="2">
        <v>786519.5625</v>
      </c>
      <c r="J1417" s="2">
        <v>9.5529146194458008</v>
      </c>
      <c r="K1417" s="2">
        <v>1830009</v>
      </c>
      <c r="L1417" s="2">
        <v>38788.73828125</v>
      </c>
      <c r="M1417" s="2">
        <v>2.1654925346374512</v>
      </c>
      <c r="N1417" s="2">
        <v>301665</v>
      </c>
      <c r="O1417" s="2">
        <v>0</v>
      </c>
      <c r="P1417" s="2">
        <v>0</v>
      </c>
      <c r="Q1417" s="2">
        <v>61493</v>
      </c>
      <c r="R1417" s="2">
        <v>-2344</v>
      </c>
      <c r="S1417" s="2">
        <v>-3.671851634979248</v>
      </c>
      <c r="T1417" s="2">
        <v>11212981</v>
      </c>
      <c r="U1417" s="2">
        <v>822964</v>
      </c>
      <c r="V1417" s="2">
        <v>7.9207186698913574</v>
      </c>
      <c r="X1417" s="2">
        <v>59.062881469726563</v>
      </c>
      <c r="Z1417" s="2">
        <v>16.755685806274414</v>
      </c>
      <c r="AA1417" s="2">
        <v>66920451</v>
      </c>
      <c r="AB1417" s="2">
        <v>18984819</v>
      </c>
    </row>
    <row r="1418" spans="1:28" x14ac:dyDescent="0.25">
      <c r="A1418" s="2">
        <v>237001</v>
      </c>
      <c r="B1418" s="2">
        <v>113364503</v>
      </c>
      <c r="C1418" s="2" t="s">
        <v>1550</v>
      </c>
      <c r="D1418" s="2">
        <v>2019</v>
      </c>
      <c r="E1418" s="2" t="s">
        <v>662</v>
      </c>
      <c r="F1418" s="2">
        <v>237</v>
      </c>
      <c r="G1418" s="2">
        <v>1</v>
      </c>
      <c r="H1418" s="2">
        <v>5850844</v>
      </c>
      <c r="K1418" s="2">
        <v>2475799.9500000002</v>
      </c>
      <c r="N1418" s="2">
        <v>474037</v>
      </c>
      <c r="T1418" s="2">
        <v>8800681</v>
      </c>
      <c r="W1418" s="2">
        <v>20341137.120000001</v>
      </c>
      <c r="X1418" s="2">
        <v>43.265434265136719</v>
      </c>
      <c r="Y1418" s="2">
        <v>98495592.109999999</v>
      </c>
      <c r="Z1418" s="2">
        <v>8.9351015090942383</v>
      </c>
    </row>
    <row r="1419" spans="1:28" x14ac:dyDescent="0.25">
      <c r="A1419" s="2">
        <v>237002</v>
      </c>
      <c r="B1419" s="2">
        <v>113364503</v>
      </c>
      <c r="C1419" s="2" t="s">
        <v>1550</v>
      </c>
      <c r="D1419" s="2">
        <v>2020</v>
      </c>
      <c r="E1419" s="2" t="s">
        <v>662</v>
      </c>
      <c r="F1419" s="2">
        <v>237</v>
      </c>
      <c r="G1419" s="2">
        <v>2</v>
      </c>
      <c r="H1419" s="2">
        <v>6096749</v>
      </c>
      <c r="I1419" s="2">
        <v>245905</v>
      </c>
      <c r="J1419" s="2">
        <v>4.2028980255126953</v>
      </c>
      <c r="K1419" s="2">
        <v>2414599.39</v>
      </c>
      <c r="L1419" s="2">
        <v>-61200.55859375</v>
      </c>
      <c r="M1419" s="2">
        <v>-2.4719510078430176</v>
      </c>
      <c r="N1419" s="2">
        <v>474037</v>
      </c>
      <c r="O1419" s="2">
        <v>0</v>
      </c>
      <c r="P1419" s="2">
        <v>0</v>
      </c>
      <c r="T1419" s="2">
        <v>8985385</v>
      </c>
      <c r="U1419" s="2">
        <v>184704</v>
      </c>
      <c r="V1419" s="2">
        <v>2.0987467765808105</v>
      </c>
      <c r="W1419" s="2">
        <v>21037208.520000003</v>
      </c>
      <c r="X1419" s="2">
        <v>42.711868286132813</v>
      </c>
      <c r="Y1419" s="2">
        <v>100648230.36</v>
      </c>
      <c r="Z1419" s="2">
        <v>8.9275140762329102</v>
      </c>
    </row>
    <row r="1420" spans="1:28" x14ac:dyDescent="0.25">
      <c r="A1420" s="2">
        <v>237003</v>
      </c>
      <c r="B1420" s="2">
        <v>113364503</v>
      </c>
      <c r="C1420" s="2" t="s">
        <v>1550</v>
      </c>
      <c r="D1420" s="2">
        <v>2021</v>
      </c>
      <c r="E1420" s="2" t="s">
        <v>662</v>
      </c>
      <c r="F1420" s="2">
        <v>237</v>
      </c>
      <c r="G1420" s="2">
        <v>3</v>
      </c>
      <c r="H1420" s="2">
        <v>6096735</v>
      </c>
      <c r="I1420" s="2">
        <v>-14</v>
      </c>
      <c r="J1420" s="2">
        <v>-2.2963057563174516E-4</v>
      </c>
      <c r="K1420" s="2">
        <v>2414538.9500000002</v>
      </c>
      <c r="L1420" s="2">
        <v>-60.439998626708984</v>
      </c>
      <c r="M1420" s="2">
        <v>-2.5031068362295628E-3</v>
      </c>
      <c r="N1420" s="2">
        <v>474037</v>
      </c>
      <c r="O1420" s="2">
        <v>0</v>
      </c>
      <c r="P1420" s="2">
        <v>0</v>
      </c>
      <c r="T1420" s="2">
        <v>8985311</v>
      </c>
      <c r="U1420" s="2">
        <v>-74</v>
      </c>
      <c r="V1420" s="2">
        <v>-8.2355958875268698E-4</v>
      </c>
      <c r="W1420" s="2">
        <v>21038530.350000001</v>
      </c>
      <c r="X1420" s="2">
        <v>42.708835601806641</v>
      </c>
      <c r="Y1420" s="2">
        <v>104828137.41</v>
      </c>
      <c r="Z1420" s="2">
        <v>8.5714683532714844</v>
      </c>
    </row>
    <row r="1421" spans="1:28" x14ac:dyDescent="0.25">
      <c r="A1421" s="2">
        <v>237004</v>
      </c>
      <c r="B1421" s="2">
        <v>113364503</v>
      </c>
      <c r="C1421" s="2" t="s">
        <v>1550</v>
      </c>
      <c r="D1421" s="2">
        <v>2022</v>
      </c>
      <c r="E1421" s="2" t="s">
        <v>662</v>
      </c>
      <c r="F1421" s="2">
        <v>237</v>
      </c>
      <c r="G1421" s="2">
        <v>4</v>
      </c>
      <c r="H1421" s="2">
        <v>6744116</v>
      </c>
      <c r="I1421" s="2">
        <v>647381</v>
      </c>
      <c r="J1421" s="2">
        <v>10.618486404418945</v>
      </c>
      <c r="K1421" s="2">
        <v>2724807.08</v>
      </c>
      <c r="L1421" s="2">
        <v>310268.125</v>
      </c>
      <c r="M1421" s="2">
        <v>12.849994659423828</v>
      </c>
      <c r="N1421" s="2">
        <v>474037</v>
      </c>
      <c r="O1421" s="2">
        <v>0</v>
      </c>
      <c r="P1421" s="2">
        <v>0</v>
      </c>
      <c r="T1421" s="2">
        <v>9942960</v>
      </c>
      <c r="U1421" s="2">
        <v>957649</v>
      </c>
      <c r="V1421" s="2">
        <v>10.657938957214355</v>
      </c>
      <c r="W1421" s="2">
        <v>22053880.07</v>
      </c>
      <c r="X1421" s="2">
        <v>45.084854125976563</v>
      </c>
      <c r="Y1421" s="2">
        <v>111918491.77</v>
      </c>
      <c r="Z1421" s="2">
        <v>8.8841085433959961</v>
      </c>
    </row>
    <row r="1422" spans="1:28" x14ac:dyDescent="0.25">
      <c r="A1422" s="2">
        <v>237005</v>
      </c>
      <c r="B1422" s="2">
        <v>113364503</v>
      </c>
      <c r="C1422" s="2" t="s">
        <v>1550</v>
      </c>
      <c r="D1422" s="2">
        <v>2023</v>
      </c>
      <c r="E1422" s="2" t="s">
        <v>662</v>
      </c>
      <c r="F1422" s="2">
        <v>237</v>
      </c>
      <c r="G1422" s="2">
        <v>5</v>
      </c>
      <c r="H1422" s="2">
        <v>8084236.1600000001</v>
      </c>
      <c r="I1422" s="2">
        <v>1340120.125</v>
      </c>
      <c r="J1422" s="2">
        <v>19.870954513549805</v>
      </c>
      <c r="K1422" s="2">
        <v>2707981.04</v>
      </c>
      <c r="L1422" s="2">
        <v>-16826.0390625</v>
      </c>
      <c r="M1422" s="2">
        <v>-0.61751306056976318</v>
      </c>
      <c r="N1422" s="2">
        <v>474037</v>
      </c>
      <c r="O1422" s="2">
        <v>0</v>
      </c>
      <c r="P1422" s="2">
        <v>0</v>
      </c>
      <c r="T1422" s="2">
        <v>11266254</v>
      </c>
      <c r="U1422" s="2">
        <v>1323294</v>
      </c>
      <c r="V1422" s="2">
        <v>13.308854103088379</v>
      </c>
      <c r="X1422" s="2">
        <v>48.235584259033203</v>
      </c>
      <c r="Z1422" s="2">
        <v>10.118564605712891</v>
      </c>
      <c r="AA1422" s="2">
        <v>111342418</v>
      </c>
      <c r="AB1422" s="2">
        <v>23356727</v>
      </c>
    </row>
    <row r="1423" spans="1:28" x14ac:dyDescent="0.25">
      <c r="A1423" s="2">
        <v>237006</v>
      </c>
      <c r="B1423" s="2">
        <v>113364503</v>
      </c>
      <c r="C1423" s="2" t="s">
        <v>1550</v>
      </c>
      <c r="D1423" s="2">
        <v>2024</v>
      </c>
      <c r="E1423" s="2" t="s">
        <v>662</v>
      </c>
      <c r="F1423" s="2">
        <v>237</v>
      </c>
      <c r="G1423" s="2">
        <v>6</v>
      </c>
      <c r="H1423" s="2">
        <v>8834968</v>
      </c>
      <c r="I1423" s="2">
        <v>750731.8125</v>
      </c>
      <c r="J1423" s="2">
        <v>9.2863674163818359</v>
      </c>
      <c r="K1423" s="2">
        <v>2788911</v>
      </c>
      <c r="L1423" s="2">
        <v>80929.9609375</v>
      </c>
      <c r="M1423" s="2">
        <v>2.9885718822479248</v>
      </c>
      <c r="N1423" s="2">
        <v>474037</v>
      </c>
      <c r="O1423" s="2">
        <v>0</v>
      </c>
      <c r="P1423" s="2">
        <v>0</v>
      </c>
      <c r="T1423" s="2">
        <v>12097916</v>
      </c>
      <c r="U1423" s="2">
        <v>831662</v>
      </c>
      <c r="V1423" s="2">
        <v>7.3818855285644531</v>
      </c>
      <c r="X1423" s="2">
        <v>46.645839691162109</v>
      </c>
      <c r="Z1423" s="2">
        <v>10.428546905517578</v>
      </c>
      <c r="AA1423" s="2">
        <v>116007684</v>
      </c>
      <c r="AB1423" s="2">
        <v>25935680</v>
      </c>
    </row>
    <row r="1424" spans="1:28" x14ac:dyDescent="0.25">
      <c r="A1424" s="2">
        <v>238001</v>
      </c>
      <c r="B1424" s="2">
        <v>128325203</v>
      </c>
      <c r="C1424" s="2" t="s">
        <v>1551</v>
      </c>
      <c r="D1424" s="2">
        <v>2019</v>
      </c>
      <c r="E1424" s="2" t="s">
        <v>662</v>
      </c>
      <c r="F1424" s="2">
        <v>238</v>
      </c>
      <c r="G1424" s="2">
        <v>1</v>
      </c>
      <c r="H1424" s="2">
        <v>9539132</v>
      </c>
      <c r="K1424" s="2">
        <v>1061257.6100000001</v>
      </c>
      <c r="N1424" s="2">
        <v>246307</v>
      </c>
      <c r="Q1424" s="2">
        <v>41029.050000000003</v>
      </c>
      <c r="T1424" s="2">
        <v>10887726</v>
      </c>
      <c r="W1424" s="2">
        <v>15995409.260000002</v>
      </c>
      <c r="X1424" s="2">
        <v>68.067817687988281</v>
      </c>
      <c r="Y1424" s="2">
        <v>25266741.380000003</v>
      </c>
      <c r="Z1424" s="2">
        <v>43.091136932373047</v>
      </c>
    </row>
    <row r="1425" spans="1:28" x14ac:dyDescent="0.25">
      <c r="A1425" s="2">
        <v>238002</v>
      </c>
      <c r="B1425" s="2">
        <v>128325203</v>
      </c>
      <c r="C1425" s="2" t="s">
        <v>1551</v>
      </c>
      <c r="D1425" s="2">
        <v>2020</v>
      </c>
      <c r="E1425" s="2" t="s">
        <v>662</v>
      </c>
      <c r="F1425" s="2">
        <v>238</v>
      </c>
      <c r="G1425" s="2">
        <v>2</v>
      </c>
      <c r="H1425" s="2">
        <v>9651810</v>
      </c>
      <c r="I1425" s="2">
        <v>112678</v>
      </c>
      <c r="J1425" s="2">
        <v>1.1812186241149902</v>
      </c>
      <c r="K1425" s="2">
        <v>1098997.27</v>
      </c>
      <c r="L1425" s="2">
        <v>37739.66015625</v>
      </c>
      <c r="M1425" s="2">
        <v>3.5561261177062988</v>
      </c>
      <c r="N1425" s="2">
        <v>246307</v>
      </c>
      <c r="O1425" s="2">
        <v>0</v>
      </c>
      <c r="P1425" s="2">
        <v>0</v>
      </c>
      <c r="Q1425" s="2">
        <v>34049.839999999997</v>
      </c>
      <c r="R1425" s="2">
        <v>-6979.2099609375</v>
      </c>
      <c r="S1425" s="2">
        <v>-17.010410308837891</v>
      </c>
      <c r="T1425" s="2">
        <v>11031164</v>
      </c>
      <c r="U1425" s="2">
        <v>143438</v>
      </c>
      <c r="V1425" s="2">
        <v>1.3174284696578979</v>
      </c>
      <c r="W1425" s="2">
        <v>16222897.220000001</v>
      </c>
      <c r="X1425" s="2">
        <v>67.99749755859375</v>
      </c>
      <c r="Y1425" s="2">
        <v>24995507.629999999</v>
      </c>
      <c r="Z1425" s="2">
        <v>44.132587432861328</v>
      </c>
    </row>
    <row r="1426" spans="1:28" x14ac:dyDescent="0.25">
      <c r="A1426" s="2">
        <v>238003</v>
      </c>
      <c r="B1426" s="2">
        <v>128325203</v>
      </c>
      <c r="C1426" s="2" t="s">
        <v>1551</v>
      </c>
      <c r="D1426" s="2">
        <v>2021</v>
      </c>
      <c r="E1426" s="2" t="s">
        <v>662</v>
      </c>
      <c r="F1426" s="2">
        <v>238</v>
      </c>
      <c r="G1426" s="2">
        <v>3</v>
      </c>
      <c r="H1426" s="2">
        <v>9651805</v>
      </c>
      <c r="I1426" s="2">
        <v>-5</v>
      </c>
      <c r="J1426" s="2">
        <v>-5.1803755923174322E-5</v>
      </c>
      <c r="K1426" s="2">
        <v>1098960.78</v>
      </c>
      <c r="L1426" s="2">
        <v>-36.490001678466797</v>
      </c>
      <c r="M1426" s="2">
        <v>-3.3202993217855692E-3</v>
      </c>
      <c r="N1426" s="2">
        <v>246307</v>
      </c>
      <c r="O1426" s="2">
        <v>0</v>
      </c>
      <c r="P1426" s="2">
        <v>0</v>
      </c>
      <c r="Q1426" s="2">
        <v>20650.16</v>
      </c>
      <c r="R1426" s="2">
        <v>-13399.6796875</v>
      </c>
      <c r="S1426" s="2">
        <v>-39.353137969970703</v>
      </c>
      <c r="T1426" s="2">
        <v>11017723</v>
      </c>
      <c r="U1426" s="2">
        <v>-13441</v>
      </c>
      <c r="V1426" s="2">
        <v>-0.12184570729732513</v>
      </c>
      <c r="W1426" s="2">
        <v>16307897.859999999</v>
      </c>
      <c r="X1426" s="2">
        <v>67.560653686523438</v>
      </c>
      <c r="Y1426" s="2">
        <v>26267438.02</v>
      </c>
      <c r="Z1426" s="2">
        <v>41.944416046142578</v>
      </c>
    </row>
    <row r="1427" spans="1:28" x14ac:dyDescent="0.25">
      <c r="A1427" s="2">
        <v>238004</v>
      </c>
      <c r="B1427" s="2">
        <v>128325203</v>
      </c>
      <c r="C1427" s="2" t="s">
        <v>1551</v>
      </c>
      <c r="D1427" s="2">
        <v>2022</v>
      </c>
      <c r="E1427" s="2" t="s">
        <v>662</v>
      </c>
      <c r="F1427" s="2">
        <v>238</v>
      </c>
      <c r="G1427" s="2">
        <v>4</v>
      </c>
      <c r="H1427" s="2">
        <v>9920818</v>
      </c>
      <c r="I1427" s="2">
        <v>269013</v>
      </c>
      <c r="J1427" s="2">
        <v>2.7871780395507813</v>
      </c>
      <c r="K1427" s="2">
        <v>1149291.02</v>
      </c>
      <c r="L1427" s="2">
        <v>50330.23828125</v>
      </c>
      <c r="M1427" s="2">
        <v>4.5798029899597168</v>
      </c>
      <c r="N1427" s="2">
        <v>246307</v>
      </c>
      <c r="O1427" s="2">
        <v>0</v>
      </c>
      <c r="P1427" s="2">
        <v>0</v>
      </c>
      <c r="Q1427" s="2">
        <v>19590.009999999998</v>
      </c>
      <c r="R1427" s="2">
        <v>-1060.1500244140625</v>
      </c>
      <c r="S1427" s="2">
        <v>-5.1338586807250977</v>
      </c>
      <c r="T1427" s="2">
        <v>11336006</v>
      </c>
      <c r="U1427" s="2">
        <v>318283</v>
      </c>
      <c r="V1427" s="2">
        <v>2.8888273239135742</v>
      </c>
      <c r="W1427" s="2">
        <v>16661801.169999998</v>
      </c>
      <c r="X1427" s="2">
        <v>68.035896301269531</v>
      </c>
      <c r="Y1427" s="2">
        <v>27558086.039999999</v>
      </c>
      <c r="Z1427" s="2">
        <v>41.134952545166016</v>
      </c>
    </row>
    <row r="1428" spans="1:28" x14ac:dyDescent="0.25">
      <c r="A1428" s="2">
        <v>238005</v>
      </c>
      <c r="B1428" s="2">
        <v>128325203</v>
      </c>
      <c r="C1428" s="2" t="s">
        <v>1551</v>
      </c>
      <c r="D1428" s="2">
        <v>2023</v>
      </c>
      <c r="E1428" s="2" t="s">
        <v>662</v>
      </c>
      <c r="F1428" s="2">
        <v>238</v>
      </c>
      <c r="G1428" s="2">
        <v>5</v>
      </c>
      <c r="H1428" s="2">
        <v>10473411.539999999</v>
      </c>
      <c r="I1428" s="2">
        <v>552593.5625</v>
      </c>
      <c r="J1428" s="2">
        <v>5.570040225982666</v>
      </c>
      <c r="K1428" s="2">
        <v>1242619.96</v>
      </c>
      <c r="L1428" s="2">
        <v>93328.9375</v>
      </c>
      <c r="M1428" s="2">
        <v>8.1205663681030273</v>
      </c>
      <c r="N1428" s="2">
        <v>246307</v>
      </c>
      <c r="O1428" s="2">
        <v>0</v>
      </c>
      <c r="P1428" s="2">
        <v>0</v>
      </c>
      <c r="Q1428" s="2">
        <v>21530</v>
      </c>
      <c r="R1428" s="2">
        <v>1939.989990234375</v>
      </c>
      <c r="S1428" s="2">
        <v>9.9029560089111328</v>
      </c>
      <c r="T1428" s="2">
        <v>11983869</v>
      </c>
      <c r="U1428" s="2">
        <v>647863</v>
      </c>
      <c r="V1428" s="2">
        <v>5.715090274810791</v>
      </c>
      <c r="X1428" s="2">
        <v>68.630386352539063</v>
      </c>
      <c r="Z1428" s="2">
        <v>41.962718963623047</v>
      </c>
      <c r="AA1428" s="2">
        <v>28558371</v>
      </c>
      <c r="AB1428" s="2">
        <v>17461463</v>
      </c>
    </row>
    <row r="1429" spans="1:28" x14ac:dyDescent="0.25">
      <c r="A1429" s="2">
        <v>238006</v>
      </c>
      <c r="B1429" s="2">
        <v>128325203</v>
      </c>
      <c r="C1429" s="2" t="s">
        <v>1551</v>
      </c>
      <c r="D1429" s="2">
        <v>2024</v>
      </c>
      <c r="E1429" s="2" t="s">
        <v>662</v>
      </c>
      <c r="F1429" s="2">
        <v>238</v>
      </c>
      <c r="G1429" s="2">
        <v>6</v>
      </c>
      <c r="H1429" s="2">
        <v>10953899</v>
      </c>
      <c r="I1429" s="2">
        <v>480487.46875</v>
      </c>
      <c r="J1429" s="2">
        <v>4.5876879692077637</v>
      </c>
      <c r="K1429" s="2">
        <v>1309345</v>
      </c>
      <c r="L1429" s="2">
        <v>66725.0390625</v>
      </c>
      <c r="M1429" s="2">
        <v>5.3697061538696289</v>
      </c>
      <c r="N1429" s="2">
        <v>246307</v>
      </c>
      <c r="O1429" s="2">
        <v>0</v>
      </c>
      <c r="P1429" s="2">
        <v>0</v>
      </c>
      <c r="Q1429" s="2">
        <v>10548</v>
      </c>
      <c r="R1429" s="2">
        <v>-10982</v>
      </c>
      <c r="S1429" s="2">
        <v>-51.007896423339844</v>
      </c>
      <c r="T1429" s="2">
        <v>12520099</v>
      </c>
      <c r="U1429" s="2">
        <v>536230</v>
      </c>
      <c r="V1429" s="2">
        <v>4.4745984077453613</v>
      </c>
      <c r="X1429" s="2">
        <v>67.673309326171875</v>
      </c>
      <c r="Z1429" s="2">
        <v>41.563869476318359</v>
      </c>
      <c r="AA1429" s="2">
        <v>30122554</v>
      </c>
      <c r="AB1429" s="2">
        <v>18500794</v>
      </c>
    </row>
    <row r="1430" spans="1:28" x14ac:dyDescent="0.25">
      <c r="A1430" s="2">
        <v>239001</v>
      </c>
      <c r="B1430" s="2">
        <v>125235502</v>
      </c>
      <c r="C1430" s="2" t="s">
        <v>1552</v>
      </c>
      <c r="D1430" s="2">
        <v>2019</v>
      </c>
      <c r="E1430" s="2" t="s">
        <v>662</v>
      </c>
      <c r="F1430" s="2">
        <v>239</v>
      </c>
      <c r="G1430" s="2">
        <v>1</v>
      </c>
      <c r="H1430" s="2">
        <v>2793569.75</v>
      </c>
      <c r="K1430" s="2">
        <v>1609008.06</v>
      </c>
      <c r="N1430" s="2">
        <v>115566</v>
      </c>
      <c r="T1430" s="2">
        <v>4518144</v>
      </c>
      <c r="W1430" s="2">
        <v>14776944.550000001</v>
      </c>
      <c r="X1430" s="2">
        <v>30.575630187988281</v>
      </c>
      <c r="Y1430" s="2">
        <v>88157326.50999999</v>
      </c>
      <c r="Z1430" s="2">
        <v>5.1250920295715332</v>
      </c>
    </row>
    <row r="1431" spans="1:28" x14ac:dyDescent="0.25">
      <c r="A1431" s="2">
        <v>239002</v>
      </c>
      <c r="B1431" s="2">
        <v>125235502</v>
      </c>
      <c r="C1431" s="2" t="s">
        <v>1552</v>
      </c>
      <c r="D1431" s="2">
        <v>2020</v>
      </c>
      <c r="E1431" s="2" t="s">
        <v>662</v>
      </c>
      <c r="F1431" s="2">
        <v>239</v>
      </c>
      <c r="G1431" s="2">
        <v>2</v>
      </c>
      <c r="H1431" s="2">
        <v>2834694.5</v>
      </c>
      <c r="I1431" s="2">
        <v>41124.75</v>
      </c>
      <c r="J1431" s="2">
        <v>1.4721218347549438</v>
      </c>
      <c r="K1431" s="2">
        <v>1766688.04</v>
      </c>
      <c r="L1431" s="2">
        <v>157679.984375</v>
      </c>
      <c r="M1431" s="2">
        <v>9.7998256683349609</v>
      </c>
      <c r="N1431" s="2">
        <v>115566</v>
      </c>
      <c r="O1431" s="2">
        <v>0</v>
      </c>
      <c r="P1431" s="2">
        <v>0</v>
      </c>
      <c r="T1431" s="2">
        <v>4716948.5</v>
      </c>
      <c r="U1431" s="2">
        <v>198804.5</v>
      </c>
      <c r="V1431" s="2">
        <v>4.4001364707946777</v>
      </c>
      <c r="W1431" s="2">
        <v>15469274.799999999</v>
      </c>
      <c r="X1431" s="2">
        <v>30.49237060546875</v>
      </c>
      <c r="Y1431" s="2">
        <v>90657849.109999999</v>
      </c>
      <c r="Z1431" s="2">
        <v>5.2030229568481445</v>
      </c>
    </row>
    <row r="1432" spans="1:28" x14ac:dyDescent="0.25">
      <c r="A1432" s="2">
        <v>239003</v>
      </c>
      <c r="B1432" s="2">
        <v>125235502</v>
      </c>
      <c r="C1432" s="2" t="s">
        <v>1552</v>
      </c>
      <c r="D1432" s="2">
        <v>2021</v>
      </c>
      <c r="E1432" s="2" t="s">
        <v>662</v>
      </c>
      <c r="F1432" s="2">
        <v>239</v>
      </c>
      <c r="G1432" s="2">
        <v>3</v>
      </c>
      <c r="H1432" s="2">
        <v>2834690.75</v>
      </c>
      <c r="I1432" s="2">
        <v>-3.75</v>
      </c>
      <c r="J1432" s="2">
        <v>-1.3228939496912062E-4</v>
      </c>
      <c r="K1432" s="2">
        <v>1784494.28</v>
      </c>
      <c r="L1432" s="2">
        <v>17806.240234375</v>
      </c>
      <c r="M1432" s="2">
        <v>1.0078881978988647</v>
      </c>
      <c r="N1432" s="2">
        <v>115566</v>
      </c>
      <c r="O1432" s="2">
        <v>0</v>
      </c>
      <c r="P1432" s="2">
        <v>0</v>
      </c>
      <c r="T1432" s="2">
        <v>4734751</v>
      </c>
      <c r="U1432" s="2">
        <v>17802.5</v>
      </c>
      <c r="V1432" s="2">
        <v>0.37741559743881226</v>
      </c>
      <c r="W1432" s="2">
        <v>15516270.939999999</v>
      </c>
      <c r="X1432" s="2">
        <v>30.514747619628906</v>
      </c>
      <c r="Y1432" s="2">
        <v>94430935.789999992</v>
      </c>
      <c r="Z1432" s="2">
        <v>5.0139827728271484</v>
      </c>
    </row>
    <row r="1433" spans="1:28" x14ac:dyDescent="0.25">
      <c r="A1433" s="2">
        <v>239004</v>
      </c>
      <c r="B1433" s="2">
        <v>125235502</v>
      </c>
      <c r="C1433" s="2" t="s">
        <v>1552</v>
      </c>
      <c r="D1433" s="2">
        <v>2022</v>
      </c>
      <c r="E1433" s="2" t="s">
        <v>662</v>
      </c>
      <c r="F1433" s="2">
        <v>239</v>
      </c>
      <c r="G1433" s="2">
        <v>4</v>
      </c>
      <c r="H1433" s="2">
        <v>2899033.25</v>
      </c>
      <c r="I1433" s="2">
        <v>64342.5</v>
      </c>
      <c r="J1433" s="2">
        <v>2.2698242664337158</v>
      </c>
      <c r="K1433" s="2">
        <v>1811140.24</v>
      </c>
      <c r="L1433" s="2">
        <v>26645.9609375</v>
      </c>
      <c r="M1433" s="2">
        <v>1.4931938648223877</v>
      </c>
      <c r="N1433" s="2">
        <v>115566</v>
      </c>
      <c r="O1433" s="2">
        <v>0</v>
      </c>
      <c r="P1433" s="2">
        <v>0</v>
      </c>
      <c r="T1433" s="2">
        <v>4825739.5</v>
      </c>
      <c r="U1433" s="2">
        <v>90988.5</v>
      </c>
      <c r="V1433" s="2">
        <v>1.9217166900634766</v>
      </c>
      <c r="W1433" s="2">
        <v>15918647.870000001</v>
      </c>
      <c r="X1433" s="2">
        <v>30.315008163452148</v>
      </c>
      <c r="Y1433" s="2">
        <v>105023566.34999999</v>
      </c>
      <c r="Z1433" s="2">
        <v>4.5949110984802246</v>
      </c>
    </row>
    <row r="1434" spans="1:28" x14ac:dyDescent="0.25">
      <c r="A1434" s="2">
        <v>239005</v>
      </c>
      <c r="B1434" s="2">
        <v>125235502</v>
      </c>
      <c r="C1434" s="2" t="s">
        <v>1552</v>
      </c>
      <c r="D1434" s="2">
        <v>2023</v>
      </c>
      <c r="E1434" s="2" t="s">
        <v>662</v>
      </c>
      <c r="F1434" s="2">
        <v>239</v>
      </c>
      <c r="G1434" s="2">
        <v>5</v>
      </c>
      <c r="H1434" s="2">
        <v>3221804.5</v>
      </c>
      <c r="I1434" s="2">
        <v>322771.25</v>
      </c>
      <c r="J1434" s="2">
        <v>11.133754730224609</v>
      </c>
      <c r="K1434" s="2">
        <v>1704357.11</v>
      </c>
      <c r="L1434" s="2">
        <v>-106783.1328125</v>
      </c>
      <c r="M1434" s="2">
        <v>-5.8959064483642578</v>
      </c>
      <c r="N1434" s="2">
        <v>115566</v>
      </c>
      <c r="O1434" s="2">
        <v>0</v>
      </c>
      <c r="P1434" s="2">
        <v>0</v>
      </c>
      <c r="T1434" s="2">
        <v>5041727.5</v>
      </c>
      <c r="U1434" s="2">
        <v>215988</v>
      </c>
      <c r="V1434" s="2">
        <v>4.4757494926452637</v>
      </c>
      <c r="X1434" s="2">
        <v>30.19488525390625</v>
      </c>
      <c r="Z1434" s="2">
        <v>4.9623303413391113</v>
      </c>
      <c r="AA1434" s="2">
        <v>101600000</v>
      </c>
      <c r="AB1434" s="2">
        <v>16697290</v>
      </c>
    </row>
    <row r="1435" spans="1:28" x14ac:dyDescent="0.25">
      <c r="A1435" s="2">
        <v>239006</v>
      </c>
      <c r="B1435" s="2">
        <v>125235502</v>
      </c>
      <c r="C1435" s="2" t="s">
        <v>1552</v>
      </c>
      <c r="D1435" s="2">
        <v>2024</v>
      </c>
      <c r="E1435" s="2" t="s">
        <v>662</v>
      </c>
      <c r="F1435" s="2">
        <v>239</v>
      </c>
      <c r="G1435" s="2">
        <v>6</v>
      </c>
      <c r="H1435" s="2">
        <v>3539631</v>
      </c>
      <c r="I1435" s="2">
        <v>317826.5</v>
      </c>
      <c r="J1435" s="2">
        <v>9.8648595809936523</v>
      </c>
      <c r="K1435" s="2">
        <v>1740391</v>
      </c>
      <c r="L1435" s="2">
        <v>36033.890625</v>
      </c>
      <c r="M1435" s="2">
        <v>2.1142218112945557</v>
      </c>
      <c r="N1435" s="2">
        <v>115566</v>
      </c>
      <c r="O1435" s="2">
        <v>0</v>
      </c>
      <c r="P1435" s="2">
        <v>0</v>
      </c>
      <c r="T1435" s="2">
        <v>5395588</v>
      </c>
      <c r="U1435" s="2">
        <v>353860.5</v>
      </c>
      <c r="V1435" s="2">
        <v>7.0186357498168945</v>
      </c>
      <c r="X1435" s="2">
        <v>30.573698043823242</v>
      </c>
      <c r="Z1435" s="2">
        <v>5.1022109985351563</v>
      </c>
      <c r="AA1435" s="2">
        <v>105750000</v>
      </c>
      <c r="AB1435" s="2">
        <v>17647809</v>
      </c>
    </row>
    <row r="1436" spans="1:28" x14ac:dyDescent="0.25">
      <c r="A1436" s="2">
        <v>240001</v>
      </c>
      <c r="B1436" s="2">
        <v>104105003</v>
      </c>
      <c r="C1436" s="2" t="s">
        <v>1553</v>
      </c>
      <c r="D1436" s="2">
        <v>2019</v>
      </c>
      <c r="E1436" s="2" t="s">
        <v>662</v>
      </c>
      <c r="F1436" s="2">
        <v>240</v>
      </c>
      <c r="G1436" s="2">
        <v>1</v>
      </c>
      <c r="H1436" s="2">
        <v>6017476</v>
      </c>
      <c r="K1436" s="2">
        <v>1178646.94</v>
      </c>
      <c r="T1436" s="2">
        <v>7196123</v>
      </c>
      <c r="W1436" s="2">
        <v>13634478.779999997</v>
      </c>
      <c r="X1436" s="2">
        <v>52.778865814208984</v>
      </c>
      <c r="Y1436" s="2">
        <v>48946153.780000001</v>
      </c>
      <c r="Z1436" s="2">
        <v>14.702121734619141</v>
      </c>
    </row>
    <row r="1437" spans="1:28" x14ac:dyDescent="0.25">
      <c r="A1437" s="2">
        <v>240002</v>
      </c>
      <c r="B1437" s="2">
        <v>104105003</v>
      </c>
      <c r="C1437" s="2" t="s">
        <v>1553</v>
      </c>
      <c r="D1437" s="2">
        <v>2020</v>
      </c>
      <c r="E1437" s="2" t="s">
        <v>662</v>
      </c>
      <c r="F1437" s="2">
        <v>240</v>
      </c>
      <c r="G1437" s="2">
        <v>2</v>
      </c>
      <c r="H1437" s="2">
        <v>6096349.5</v>
      </c>
      <c r="I1437" s="2">
        <v>78873.5</v>
      </c>
      <c r="J1437" s="2">
        <v>1.31074059009552</v>
      </c>
      <c r="K1437" s="2">
        <v>1192081.25</v>
      </c>
      <c r="L1437" s="2">
        <v>13434.3095703125</v>
      </c>
      <c r="M1437" s="2">
        <v>1.1398078203201294</v>
      </c>
      <c r="N1437" s="2">
        <v>241656</v>
      </c>
      <c r="T1437" s="2">
        <v>7530087</v>
      </c>
      <c r="U1437" s="2">
        <v>333964</v>
      </c>
      <c r="V1437" s="2">
        <v>4.6408877372741699</v>
      </c>
      <c r="W1437" s="2">
        <v>14058729.550000001</v>
      </c>
      <c r="X1437" s="2">
        <v>53.5616455078125</v>
      </c>
      <c r="Y1437" s="2">
        <v>50200440.549999997</v>
      </c>
      <c r="Z1437" s="2">
        <v>15.000041961669922</v>
      </c>
    </row>
    <row r="1438" spans="1:28" x14ac:dyDescent="0.25">
      <c r="A1438" s="2">
        <v>240003</v>
      </c>
      <c r="B1438" s="2">
        <v>104105003</v>
      </c>
      <c r="C1438" s="2" t="s">
        <v>1553</v>
      </c>
      <c r="D1438" s="2">
        <v>2021</v>
      </c>
      <c r="E1438" s="2" t="s">
        <v>662</v>
      </c>
      <c r="F1438" s="2">
        <v>240</v>
      </c>
      <c r="G1438" s="2">
        <v>3</v>
      </c>
      <c r="H1438" s="2">
        <v>6096345</v>
      </c>
      <c r="I1438" s="2">
        <v>-4.5</v>
      </c>
      <c r="J1438" s="2">
        <v>-7.3814662755466998E-5</v>
      </c>
      <c r="K1438" s="2">
        <v>1192065</v>
      </c>
      <c r="L1438" s="2">
        <v>-16.25</v>
      </c>
      <c r="M1438" s="2">
        <v>-1.3631620677188039E-3</v>
      </c>
      <c r="N1438" s="2">
        <v>241656</v>
      </c>
      <c r="O1438" s="2">
        <v>0</v>
      </c>
      <c r="P1438" s="2">
        <v>0</v>
      </c>
      <c r="T1438" s="2">
        <v>7530066</v>
      </c>
      <c r="U1438" s="2">
        <v>-21</v>
      </c>
      <c r="V1438" s="2">
        <v>-2.7888122713193297E-4</v>
      </c>
      <c r="W1438" s="2">
        <v>13680290</v>
      </c>
      <c r="X1438" s="2">
        <v>55.043174743652344</v>
      </c>
      <c r="Y1438" s="2">
        <v>52025827</v>
      </c>
      <c r="Z1438" s="2">
        <v>14.47370719909668</v>
      </c>
    </row>
    <row r="1439" spans="1:28" x14ac:dyDescent="0.25">
      <c r="A1439" s="2">
        <v>240004</v>
      </c>
      <c r="B1439" s="2">
        <v>104105003</v>
      </c>
      <c r="C1439" s="2" t="s">
        <v>1553</v>
      </c>
      <c r="D1439" s="2">
        <v>2022</v>
      </c>
      <c r="E1439" s="2" t="s">
        <v>662</v>
      </c>
      <c r="F1439" s="2">
        <v>240</v>
      </c>
      <c r="G1439" s="2">
        <v>4</v>
      </c>
      <c r="H1439" s="2">
        <v>6258009</v>
      </c>
      <c r="I1439" s="2">
        <v>161664</v>
      </c>
      <c r="J1439" s="2">
        <v>2.6518185138702393</v>
      </c>
      <c r="K1439" s="2">
        <v>1217452.8</v>
      </c>
      <c r="L1439" s="2">
        <v>25387.80078125</v>
      </c>
      <c r="M1439" s="2">
        <v>2.1297328472137451</v>
      </c>
      <c r="N1439" s="2">
        <v>241656</v>
      </c>
      <c r="O1439" s="2">
        <v>0</v>
      </c>
      <c r="P1439" s="2">
        <v>0</v>
      </c>
      <c r="T1439" s="2">
        <v>7717118</v>
      </c>
      <c r="U1439" s="2">
        <v>187052</v>
      </c>
      <c r="V1439" s="2">
        <v>2.4840686321258545</v>
      </c>
      <c r="W1439" s="2">
        <v>14186667.439999998</v>
      </c>
      <c r="X1439" s="2">
        <v>54.396976470947266</v>
      </c>
      <c r="Y1439" s="2">
        <v>54200660.409999996</v>
      </c>
      <c r="Z1439" s="2">
        <v>14.238051414489746</v>
      </c>
    </row>
    <row r="1440" spans="1:28" x14ac:dyDescent="0.25">
      <c r="A1440" s="2">
        <v>240005</v>
      </c>
      <c r="B1440" s="2">
        <v>104105003</v>
      </c>
      <c r="C1440" s="2" t="s">
        <v>1553</v>
      </c>
      <c r="D1440" s="2">
        <v>2023</v>
      </c>
      <c r="E1440" s="2" t="s">
        <v>662</v>
      </c>
      <c r="F1440" s="2">
        <v>240</v>
      </c>
      <c r="G1440" s="2">
        <v>5</v>
      </c>
      <c r="H1440" s="2">
        <v>6714667.1799999997</v>
      </c>
      <c r="I1440" s="2">
        <v>456658.1875</v>
      </c>
      <c r="J1440" s="2">
        <v>7.29718017578125</v>
      </c>
      <c r="K1440" s="2">
        <v>1244107.53</v>
      </c>
      <c r="L1440" s="2">
        <v>26654.73046875</v>
      </c>
      <c r="M1440" s="2">
        <v>2.1893851757049561</v>
      </c>
      <c r="N1440" s="2">
        <v>241656</v>
      </c>
      <c r="O1440" s="2">
        <v>0</v>
      </c>
      <c r="P1440" s="2">
        <v>0</v>
      </c>
      <c r="T1440" s="2">
        <v>8200430.5</v>
      </c>
      <c r="U1440" s="2">
        <v>483312.5</v>
      </c>
      <c r="V1440" s="2">
        <v>6.2628626823425293</v>
      </c>
      <c r="X1440" s="2">
        <v>55.024791717529297</v>
      </c>
      <c r="Z1440" s="2">
        <v>14.738304138183594</v>
      </c>
      <c r="AA1440" s="2">
        <v>55640260</v>
      </c>
      <c r="AB1440" s="2">
        <v>14903156</v>
      </c>
    </row>
    <row r="1441" spans="1:28" x14ac:dyDescent="0.25">
      <c r="A1441" s="2">
        <v>240006</v>
      </c>
      <c r="B1441" s="2">
        <v>104105003</v>
      </c>
      <c r="C1441" s="2" t="s">
        <v>1553</v>
      </c>
      <c r="D1441" s="2">
        <v>2024</v>
      </c>
      <c r="E1441" s="2" t="s">
        <v>662</v>
      </c>
      <c r="F1441" s="2">
        <v>240</v>
      </c>
      <c r="G1441" s="2">
        <v>6</v>
      </c>
      <c r="H1441" s="2">
        <v>7092075</v>
      </c>
      <c r="I1441" s="2">
        <v>377407.8125</v>
      </c>
      <c r="J1441" s="2">
        <v>5.6206483840942383</v>
      </c>
      <c r="K1441" s="2">
        <v>1282559</v>
      </c>
      <c r="L1441" s="2">
        <v>38451.46875</v>
      </c>
      <c r="M1441" s="2">
        <v>3.0906870365142822</v>
      </c>
      <c r="N1441" s="2">
        <v>241656</v>
      </c>
      <c r="O1441" s="2">
        <v>0</v>
      </c>
      <c r="P1441" s="2">
        <v>0</v>
      </c>
      <c r="T1441" s="2">
        <v>8616290</v>
      </c>
      <c r="U1441" s="2">
        <v>415859.5</v>
      </c>
      <c r="V1441" s="2">
        <v>5.0711913108825684</v>
      </c>
      <c r="X1441" s="2">
        <v>54.641334533691406</v>
      </c>
      <c r="Z1441" s="2">
        <v>14.652945518493652</v>
      </c>
      <c r="AA1441" s="2">
        <v>58802444</v>
      </c>
      <c r="AB1441" s="2">
        <v>15768813</v>
      </c>
    </row>
    <row r="1442" spans="1:28" x14ac:dyDescent="0.25">
      <c r="A1442" s="2">
        <v>241001</v>
      </c>
      <c r="B1442" s="2">
        <v>101633903</v>
      </c>
      <c r="C1442" s="2" t="s">
        <v>1554</v>
      </c>
      <c r="D1442" s="2">
        <v>2019</v>
      </c>
      <c r="E1442" s="2" t="s">
        <v>662</v>
      </c>
      <c r="F1442" s="2">
        <v>241</v>
      </c>
      <c r="G1442" s="2">
        <v>1</v>
      </c>
      <c r="H1442" s="2">
        <v>10242119</v>
      </c>
      <c r="K1442" s="2">
        <v>1550098.24</v>
      </c>
      <c r="N1442" s="2">
        <v>339263</v>
      </c>
      <c r="Q1442" s="2">
        <v>60623.08</v>
      </c>
      <c r="T1442" s="2">
        <v>12192103</v>
      </c>
      <c r="W1442" s="2">
        <v>16925897.399999999</v>
      </c>
      <c r="X1442" s="2">
        <v>72.032241821289063</v>
      </c>
      <c r="Y1442" s="2">
        <v>31392466.52</v>
      </c>
      <c r="Z1442" s="2">
        <v>38.837673187255859</v>
      </c>
    </row>
    <row r="1443" spans="1:28" x14ac:dyDescent="0.25">
      <c r="A1443" s="2">
        <v>241002</v>
      </c>
      <c r="B1443" s="2">
        <v>101633903</v>
      </c>
      <c r="C1443" s="2" t="s">
        <v>1554</v>
      </c>
      <c r="D1443" s="2">
        <v>2020</v>
      </c>
      <c r="E1443" s="2" t="s">
        <v>662</v>
      </c>
      <c r="F1443" s="2">
        <v>241</v>
      </c>
      <c r="G1443" s="2">
        <v>2</v>
      </c>
      <c r="H1443" s="2">
        <v>10327500</v>
      </c>
      <c r="I1443" s="2">
        <v>85381</v>
      </c>
      <c r="J1443" s="2">
        <v>0.83362632989883423</v>
      </c>
      <c r="K1443" s="2">
        <v>1417711.72</v>
      </c>
      <c r="L1443" s="2">
        <v>-132386.515625</v>
      </c>
      <c r="M1443" s="2">
        <v>-8.5405244827270508</v>
      </c>
      <c r="N1443" s="2">
        <v>339263</v>
      </c>
      <c r="O1443" s="2">
        <v>0</v>
      </c>
      <c r="P1443" s="2">
        <v>0</v>
      </c>
      <c r="Q1443" s="2">
        <v>63159.7</v>
      </c>
      <c r="R1443" s="2">
        <v>2536.6201171875</v>
      </c>
      <c r="S1443" s="2">
        <v>4.1842479705810547</v>
      </c>
      <c r="T1443" s="2">
        <v>12147635</v>
      </c>
      <c r="U1443" s="2">
        <v>-44468</v>
      </c>
      <c r="V1443" s="2">
        <v>-0.36472788453102112</v>
      </c>
      <c r="W1443" s="2">
        <v>17014121.760000002</v>
      </c>
      <c r="X1443" s="2">
        <v>71.397369384765625</v>
      </c>
      <c r="Y1443" s="2">
        <v>30968711.41</v>
      </c>
      <c r="Z1443" s="2">
        <v>39.225509643554688</v>
      </c>
    </row>
    <row r="1444" spans="1:28" x14ac:dyDescent="0.25">
      <c r="A1444" s="2">
        <v>241003</v>
      </c>
      <c r="B1444" s="2">
        <v>101633903</v>
      </c>
      <c r="C1444" s="2" t="s">
        <v>1554</v>
      </c>
      <c r="D1444" s="2">
        <v>2021</v>
      </c>
      <c r="E1444" s="2" t="s">
        <v>662</v>
      </c>
      <c r="F1444" s="2">
        <v>241</v>
      </c>
      <c r="G1444" s="2">
        <v>3</v>
      </c>
      <c r="H1444" s="2">
        <v>10327483</v>
      </c>
      <c r="I1444" s="2">
        <v>-17</v>
      </c>
      <c r="J1444" s="2">
        <v>-1.6460905317217112E-4</v>
      </c>
      <c r="K1444" s="2">
        <v>1417672.59</v>
      </c>
      <c r="L1444" s="2">
        <v>-39.130001068115234</v>
      </c>
      <c r="M1444" s="2">
        <v>-2.7600815519690514E-3</v>
      </c>
      <c r="N1444" s="2">
        <v>339263</v>
      </c>
      <c r="O1444" s="2">
        <v>0</v>
      </c>
      <c r="P1444" s="2">
        <v>0</v>
      </c>
      <c r="Q1444" s="2">
        <v>99612.71</v>
      </c>
      <c r="R1444" s="2">
        <v>36453.01171875</v>
      </c>
      <c r="S1444" s="2">
        <v>57.715614318847656</v>
      </c>
      <c r="T1444" s="2">
        <v>12184032</v>
      </c>
      <c r="U1444" s="2">
        <v>36397</v>
      </c>
      <c r="V1444" s="2">
        <v>0.29962211847305298</v>
      </c>
      <c r="W1444" s="2">
        <v>17256058.939999998</v>
      </c>
      <c r="X1444" s="2">
        <v>70.607269287109375</v>
      </c>
      <c r="Y1444" s="2">
        <v>32232666.909999996</v>
      </c>
      <c r="Z1444" s="2">
        <v>37.800258636474609</v>
      </c>
    </row>
    <row r="1445" spans="1:28" x14ac:dyDescent="0.25">
      <c r="A1445" s="2">
        <v>241004</v>
      </c>
      <c r="B1445" s="2">
        <v>101633903</v>
      </c>
      <c r="C1445" s="2" t="s">
        <v>1554</v>
      </c>
      <c r="D1445" s="2">
        <v>2022</v>
      </c>
      <c r="E1445" s="2" t="s">
        <v>662</v>
      </c>
      <c r="F1445" s="2">
        <v>241</v>
      </c>
      <c r="G1445" s="2">
        <v>4</v>
      </c>
      <c r="H1445" s="2">
        <v>10379367</v>
      </c>
      <c r="I1445" s="2">
        <v>51884</v>
      </c>
      <c r="J1445" s="2">
        <v>0.5023876428604126</v>
      </c>
      <c r="K1445" s="2">
        <v>1484560.2</v>
      </c>
      <c r="L1445" s="2">
        <v>66887.609375</v>
      </c>
      <c r="M1445" s="2">
        <v>4.7181282043457031</v>
      </c>
      <c r="N1445" s="2">
        <v>339263</v>
      </c>
      <c r="O1445" s="2">
        <v>0</v>
      </c>
      <c r="P1445" s="2">
        <v>0</v>
      </c>
      <c r="Q1445" s="2">
        <v>94730</v>
      </c>
      <c r="R1445" s="2">
        <v>-4882.7099609375</v>
      </c>
      <c r="S1445" s="2">
        <v>-4.9016938209533691</v>
      </c>
      <c r="T1445" s="2">
        <v>12297920</v>
      </c>
      <c r="U1445" s="2">
        <v>113888</v>
      </c>
      <c r="V1445" s="2">
        <v>0.93473160266876221</v>
      </c>
      <c r="W1445" s="2">
        <v>17081161.810000002</v>
      </c>
      <c r="X1445" s="2">
        <v>71.996978759765625</v>
      </c>
      <c r="Y1445" s="2">
        <v>33626968.400000006</v>
      </c>
      <c r="Z1445" s="2">
        <v>36.571598052978516</v>
      </c>
    </row>
    <row r="1446" spans="1:28" x14ac:dyDescent="0.25">
      <c r="A1446" s="2">
        <v>241005</v>
      </c>
      <c r="B1446" s="2">
        <v>101633903</v>
      </c>
      <c r="C1446" s="2" t="s">
        <v>1554</v>
      </c>
      <c r="D1446" s="2">
        <v>2023</v>
      </c>
      <c r="E1446" s="2" t="s">
        <v>662</v>
      </c>
      <c r="F1446" s="2">
        <v>241</v>
      </c>
      <c r="G1446" s="2">
        <v>5</v>
      </c>
      <c r="H1446" s="2">
        <v>10641772.710000001</v>
      </c>
      <c r="I1446" s="2">
        <v>262405.71875</v>
      </c>
      <c r="J1446" s="2">
        <v>2.5281474590301514</v>
      </c>
      <c r="K1446" s="2">
        <v>1537210.94</v>
      </c>
      <c r="L1446" s="2">
        <v>52650.73828125</v>
      </c>
      <c r="M1446" s="2">
        <v>3.5465548038482666</v>
      </c>
      <c r="N1446" s="2">
        <v>339263</v>
      </c>
      <c r="O1446" s="2">
        <v>0</v>
      </c>
      <c r="P1446" s="2">
        <v>0</v>
      </c>
      <c r="Q1446" s="2">
        <v>111191</v>
      </c>
      <c r="R1446" s="2">
        <v>16461</v>
      </c>
      <c r="S1446" s="2">
        <v>17.376754760742188</v>
      </c>
      <c r="T1446" s="2">
        <v>12629438</v>
      </c>
      <c r="U1446" s="2">
        <v>331518</v>
      </c>
      <c r="V1446" s="2">
        <v>2.6957242488861084</v>
      </c>
      <c r="X1446" s="2">
        <v>69.959922790527344</v>
      </c>
      <c r="Z1446" s="2">
        <v>37.437263488769531</v>
      </c>
      <c r="AA1446" s="2">
        <v>33734940</v>
      </c>
      <c r="AB1446" s="2">
        <v>18052389</v>
      </c>
    </row>
    <row r="1447" spans="1:28" x14ac:dyDescent="0.25">
      <c r="A1447" s="2">
        <v>241006</v>
      </c>
      <c r="B1447" s="2">
        <v>101633903</v>
      </c>
      <c r="C1447" s="2" t="s">
        <v>1554</v>
      </c>
      <c r="D1447" s="2">
        <v>2024</v>
      </c>
      <c r="E1447" s="2" t="s">
        <v>662</v>
      </c>
      <c r="F1447" s="2">
        <v>241</v>
      </c>
      <c r="G1447" s="2">
        <v>6</v>
      </c>
      <c r="H1447" s="2">
        <v>11138021</v>
      </c>
      <c r="I1447" s="2">
        <v>496248.28125</v>
      </c>
      <c r="J1447" s="2">
        <v>4.6632108688354492</v>
      </c>
      <c r="K1447" s="2">
        <v>1622537</v>
      </c>
      <c r="L1447" s="2">
        <v>85326.0625</v>
      </c>
      <c r="M1447" s="2">
        <v>5.5507059097290039</v>
      </c>
      <c r="N1447" s="2">
        <v>339263</v>
      </c>
      <c r="O1447" s="2">
        <v>0</v>
      </c>
      <c r="P1447" s="2">
        <v>0</v>
      </c>
      <c r="Q1447" s="2">
        <v>150314</v>
      </c>
      <c r="R1447" s="2">
        <v>39123</v>
      </c>
      <c r="S1447" s="2">
        <v>35.185401916503906</v>
      </c>
      <c r="T1447" s="2">
        <v>13250135</v>
      </c>
      <c r="U1447" s="2">
        <v>620697</v>
      </c>
      <c r="V1447" s="2">
        <v>4.9146842956542969</v>
      </c>
      <c r="X1447" s="2">
        <v>70.931251525878906</v>
      </c>
      <c r="Z1447" s="2">
        <v>37.633686065673828</v>
      </c>
      <c r="AA1447" s="2">
        <v>35208176</v>
      </c>
      <c r="AB1447" s="2">
        <v>18680249</v>
      </c>
    </row>
    <row r="1448" spans="1:28" x14ac:dyDescent="0.25">
      <c r="A1448" s="2">
        <v>242001</v>
      </c>
      <c r="B1448" s="2">
        <v>103026002</v>
      </c>
      <c r="C1448" s="2" t="s">
        <v>1555</v>
      </c>
      <c r="D1448" s="2">
        <v>2019</v>
      </c>
      <c r="E1448" s="2" t="s">
        <v>662</v>
      </c>
      <c r="F1448" s="2">
        <v>242</v>
      </c>
      <c r="G1448" s="2">
        <v>1</v>
      </c>
      <c r="H1448" s="2">
        <v>25370184</v>
      </c>
      <c r="K1448" s="2">
        <v>3266316</v>
      </c>
      <c r="N1448" s="2">
        <v>888223</v>
      </c>
      <c r="Q1448" s="2">
        <v>285638</v>
      </c>
      <c r="T1448" s="2">
        <v>29810362</v>
      </c>
      <c r="W1448" s="2">
        <v>44350729</v>
      </c>
      <c r="X1448" s="2">
        <v>67.215042114257813</v>
      </c>
      <c r="Y1448" s="2">
        <v>67127582</v>
      </c>
      <c r="Z1448" s="2">
        <v>44.408515930175781</v>
      </c>
    </row>
    <row r="1449" spans="1:28" x14ac:dyDescent="0.25">
      <c r="A1449" s="2">
        <v>242002</v>
      </c>
      <c r="B1449" s="2">
        <v>103026002</v>
      </c>
      <c r="C1449" s="2" t="s">
        <v>1555</v>
      </c>
      <c r="D1449" s="2">
        <v>2020</v>
      </c>
      <c r="E1449" s="2" t="s">
        <v>662</v>
      </c>
      <c r="F1449" s="2">
        <v>242</v>
      </c>
      <c r="G1449" s="2">
        <v>2</v>
      </c>
      <c r="H1449" s="2">
        <v>25922864</v>
      </c>
      <c r="I1449" s="2">
        <v>552680</v>
      </c>
      <c r="J1449" s="2">
        <v>2.1784627437591553</v>
      </c>
      <c r="K1449" s="2">
        <v>3518645</v>
      </c>
      <c r="L1449" s="2">
        <v>252329</v>
      </c>
      <c r="M1449" s="2">
        <v>7.7251863479614258</v>
      </c>
      <c r="N1449" s="2">
        <v>888223</v>
      </c>
      <c r="O1449" s="2">
        <v>0</v>
      </c>
      <c r="P1449" s="2">
        <v>0</v>
      </c>
      <c r="Q1449" s="2">
        <v>307402</v>
      </c>
      <c r="R1449" s="2">
        <v>21764</v>
      </c>
      <c r="S1449" s="2">
        <v>7.6194343566894531</v>
      </c>
      <c r="T1449" s="2">
        <v>30637134</v>
      </c>
      <c r="U1449" s="2">
        <v>826772</v>
      </c>
      <c r="V1449" s="2">
        <v>2.7734382152557373</v>
      </c>
      <c r="W1449" s="2">
        <v>44309251</v>
      </c>
      <c r="X1449" s="2">
        <v>69.143875122070313</v>
      </c>
      <c r="Y1449" s="2">
        <v>69225512</v>
      </c>
      <c r="Z1449" s="2">
        <v>44.256999969482422</v>
      </c>
    </row>
    <row r="1450" spans="1:28" x14ac:dyDescent="0.25">
      <c r="A1450" s="2">
        <v>242003</v>
      </c>
      <c r="B1450" s="2">
        <v>103026002</v>
      </c>
      <c r="C1450" s="2" t="s">
        <v>1555</v>
      </c>
      <c r="D1450" s="2">
        <v>2021</v>
      </c>
      <c r="E1450" s="2" t="s">
        <v>662</v>
      </c>
      <c r="F1450" s="2">
        <v>242</v>
      </c>
      <c r="G1450" s="2">
        <v>3</v>
      </c>
      <c r="H1450" s="2">
        <v>25922836</v>
      </c>
      <c r="I1450" s="2">
        <v>-28</v>
      </c>
      <c r="J1450" s="2">
        <v>-1.0801275493577123E-4</v>
      </c>
      <c r="K1450" s="2">
        <v>3518483</v>
      </c>
      <c r="L1450" s="2">
        <v>-162</v>
      </c>
      <c r="M1450" s="2">
        <v>-4.6040448360145092E-3</v>
      </c>
      <c r="N1450" s="2">
        <v>888223</v>
      </c>
      <c r="O1450" s="2">
        <v>0</v>
      </c>
      <c r="P1450" s="2">
        <v>0</v>
      </c>
      <c r="Q1450" s="2">
        <v>348280</v>
      </c>
      <c r="R1450" s="2">
        <v>40878</v>
      </c>
      <c r="S1450" s="2">
        <v>13.297896385192871</v>
      </c>
      <c r="T1450" s="2">
        <v>30677824</v>
      </c>
      <c r="U1450" s="2">
        <v>40690</v>
      </c>
      <c r="V1450" s="2">
        <v>0.13281267881393433</v>
      </c>
      <c r="W1450" s="2">
        <v>44563791</v>
      </c>
      <c r="X1450" s="2">
        <v>68.840248107910156</v>
      </c>
      <c r="Y1450" s="2">
        <v>71124879</v>
      </c>
      <c r="Z1450" s="2">
        <v>43.132339477539063</v>
      </c>
    </row>
    <row r="1451" spans="1:28" x14ac:dyDescent="0.25">
      <c r="A1451" s="2">
        <v>242004</v>
      </c>
      <c r="B1451" s="2">
        <v>103026002</v>
      </c>
      <c r="C1451" s="2" t="s">
        <v>1555</v>
      </c>
      <c r="D1451" s="2">
        <v>2022</v>
      </c>
      <c r="E1451" s="2" t="s">
        <v>662</v>
      </c>
      <c r="F1451" s="2">
        <v>242</v>
      </c>
      <c r="G1451" s="2">
        <v>4</v>
      </c>
      <c r="H1451" s="2">
        <v>27927824</v>
      </c>
      <c r="I1451" s="2">
        <v>2004988</v>
      </c>
      <c r="J1451" s="2">
        <v>7.7344470024108887</v>
      </c>
      <c r="K1451" s="2">
        <v>3805260</v>
      </c>
      <c r="L1451" s="2">
        <v>286777</v>
      </c>
      <c r="M1451" s="2">
        <v>8.1505861282348633</v>
      </c>
      <c r="N1451" s="2">
        <v>888223</v>
      </c>
      <c r="O1451" s="2">
        <v>0</v>
      </c>
      <c r="P1451" s="2">
        <v>0</v>
      </c>
      <c r="Q1451" s="2">
        <v>283662</v>
      </c>
      <c r="R1451" s="2">
        <v>-64618</v>
      </c>
      <c r="S1451" s="2">
        <v>-18.553462982177734</v>
      </c>
      <c r="T1451" s="2">
        <v>32904970</v>
      </c>
      <c r="U1451" s="2">
        <v>2227146</v>
      </c>
      <c r="V1451" s="2">
        <v>7.259791374206543</v>
      </c>
      <c r="W1451" s="2">
        <v>47062225</v>
      </c>
      <c r="X1451" s="2">
        <v>69.918006896972656</v>
      </c>
      <c r="Y1451" s="2">
        <v>79162154</v>
      </c>
      <c r="Z1451" s="2">
        <v>41.566543579101563</v>
      </c>
    </row>
    <row r="1452" spans="1:28" x14ac:dyDescent="0.25">
      <c r="A1452" s="2">
        <v>242005</v>
      </c>
      <c r="B1452" s="2">
        <v>103026002</v>
      </c>
      <c r="C1452" s="2" t="s">
        <v>1555</v>
      </c>
      <c r="D1452" s="2">
        <v>2023</v>
      </c>
      <c r="E1452" s="2" t="s">
        <v>662</v>
      </c>
      <c r="F1452" s="2">
        <v>242</v>
      </c>
      <c r="G1452" s="2">
        <v>5</v>
      </c>
      <c r="H1452" s="2">
        <v>33978721.439999998</v>
      </c>
      <c r="I1452" s="2">
        <v>6050897.5</v>
      </c>
      <c r="J1452" s="2">
        <v>21.666196823120117</v>
      </c>
      <c r="K1452" s="2">
        <v>4267215.8</v>
      </c>
      <c r="L1452" s="2">
        <v>461955.8125</v>
      </c>
      <c r="M1452" s="2">
        <v>12.139926910400391</v>
      </c>
      <c r="N1452" s="2">
        <v>888223</v>
      </c>
      <c r="O1452" s="2">
        <v>0</v>
      </c>
      <c r="P1452" s="2">
        <v>0</v>
      </c>
      <c r="T1452" s="2">
        <v>39134160</v>
      </c>
      <c r="U1452" s="2">
        <v>6229190</v>
      </c>
      <c r="V1452" s="2">
        <v>18.930849075317383</v>
      </c>
      <c r="X1452" s="2">
        <v>80.706008911132813</v>
      </c>
      <c r="Z1452" s="2">
        <v>48.868576049804688</v>
      </c>
      <c r="AA1452" s="2">
        <v>80080417</v>
      </c>
      <c r="AB1452" s="2">
        <v>48489772</v>
      </c>
    </row>
    <row r="1453" spans="1:28" x14ac:dyDescent="0.25">
      <c r="A1453" s="2">
        <v>242006</v>
      </c>
      <c r="B1453" s="2">
        <v>103026002</v>
      </c>
      <c r="C1453" s="2" t="s">
        <v>1555</v>
      </c>
      <c r="D1453" s="2">
        <v>2024</v>
      </c>
      <c r="E1453" s="2" t="s">
        <v>662</v>
      </c>
      <c r="F1453" s="2">
        <v>242</v>
      </c>
      <c r="G1453" s="2">
        <v>6</v>
      </c>
      <c r="H1453" s="2">
        <v>36313932</v>
      </c>
      <c r="I1453" s="2">
        <v>2335210.5</v>
      </c>
      <c r="J1453" s="2">
        <v>6.8725676536560059</v>
      </c>
      <c r="K1453" s="2">
        <v>4571277</v>
      </c>
      <c r="L1453" s="2">
        <v>304061.1875</v>
      </c>
      <c r="M1453" s="2">
        <v>7.1255173683166504</v>
      </c>
      <c r="N1453" s="2">
        <v>888223</v>
      </c>
      <c r="O1453" s="2">
        <v>0</v>
      </c>
      <c r="P1453" s="2">
        <v>0</v>
      </c>
      <c r="T1453" s="2">
        <v>41773432</v>
      </c>
      <c r="U1453" s="2">
        <v>2639272</v>
      </c>
      <c r="V1453" s="2">
        <v>6.744163990020752</v>
      </c>
      <c r="X1453" s="2">
        <v>75.739967346191406</v>
      </c>
      <c r="Z1453" s="2">
        <v>46.285629272460938</v>
      </c>
      <c r="AA1453" s="2">
        <v>90251410</v>
      </c>
      <c r="AB1453" s="2">
        <v>55153748</v>
      </c>
    </row>
    <row r="1454" spans="1:28" x14ac:dyDescent="0.25">
      <c r="A1454" s="2">
        <v>243001</v>
      </c>
      <c r="B1454" s="2">
        <v>115216503</v>
      </c>
      <c r="C1454" s="2" t="s">
        <v>1556</v>
      </c>
      <c r="D1454" s="2">
        <v>2019</v>
      </c>
      <c r="E1454" s="2" t="s">
        <v>662</v>
      </c>
      <c r="F1454" s="2">
        <v>243</v>
      </c>
      <c r="G1454" s="2">
        <v>1</v>
      </c>
      <c r="H1454" s="2">
        <v>6713258</v>
      </c>
      <c r="K1454" s="2">
        <v>1760024.9</v>
      </c>
      <c r="N1454" s="2">
        <v>338503</v>
      </c>
      <c r="T1454" s="2">
        <v>8811786</v>
      </c>
      <c r="W1454" s="2">
        <v>17504684.119999997</v>
      </c>
      <c r="X1454" s="2">
        <v>50.339588165283203</v>
      </c>
      <c r="Y1454" s="2">
        <v>71455946.88000001</v>
      </c>
      <c r="Z1454" s="2">
        <v>12.33177375793457</v>
      </c>
    </row>
    <row r="1455" spans="1:28" x14ac:dyDescent="0.25">
      <c r="A1455" s="2">
        <v>243002</v>
      </c>
      <c r="B1455" s="2">
        <v>115216503</v>
      </c>
      <c r="C1455" s="2" t="s">
        <v>1556</v>
      </c>
      <c r="D1455" s="2">
        <v>2020</v>
      </c>
      <c r="E1455" s="2" t="s">
        <v>662</v>
      </c>
      <c r="F1455" s="2">
        <v>243</v>
      </c>
      <c r="G1455" s="2">
        <v>2</v>
      </c>
      <c r="H1455" s="2">
        <v>7095531.5</v>
      </c>
      <c r="I1455" s="2">
        <v>382273.5</v>
      </c>
      <c r="J1455" s="2">
        <v>5.6943068504333496</v>
      </c>
      <c r="K1455" s="2">
        <v>1844785.83</v>
      </c>
      <c r="L1455" s="2">
        <v>84760.9296875</v>
      </c>
      <c r="M1455" s="2">
        <v>4.8158936500549316</v>
      </c>
      <c r="N1455" s="2">
        <v>338503</v>
      </c>
      <c r="O1455" s="2">
        <v>0</v>
      </c>
      <c r="P1455" s="2">
        <v>0</v>
      </c>
      <c r="T1455" s="2">
        <v>9278820</v>
      </c>
      <c r="U1455" s="2">
        <v>467034</v>
      </c>
      <c r="V1455" s="2">
        <v>5.3001060485839844</v>
      </c>
      <c r="W1455" s="2">
        <v>18655777.499999996</v>
      </c>
      <c r="X1455" s="2">
        <v>49.736976623535156</v>
      </c>
      <c r="Y1455" s="2">
        <v>73982558.75</v>
      </c>
      <c r="Z1455" s="2">
        <v>12.541901588439941</v>
      </c>
    </row>
    <row r="1456" spans="1:28" x14ac:dyDescent="0.25">
      <c r="A1456" s="2">
        <v>243003</v>
      </c>
      <c r="B1456" s="2">
        <v>115216503</v>
      </c>
      <c r="C1456" s="2" t="s">
        <v>1556</v>
      </c>
      <c r="D1456" s="2">
        <v>2021</v>
      </c>
      <c r="E1456" s="2" t="s">
        <v>662</v>
      </c>
      <c r="F1456" s="2">
        <v>243</v>
      </c>
      <c r="G1456" s="2">
        <v>3</v>
      </c>
      <c r="H1456" s="2">
        <v>7105735.5</v>
      </c>
      <c r="I1456" s="2">
        <v>10204</v>
      </c>
      <c r="J1456" s="2">
        <v>0.14380881190299988</v>
      </c>
      <c r="K1456" s="2">
        <v>1844714.03</v>
      </c>
      <c r="L1456" s="2">
        <v>-71.800003051757813</v>
      </c>
      <c r="M1456" s="2">
        <v>-3.8920508231967688E-3</v>
      </c>
      <c r="N1456" s="2">
        <v>338503</v>
      </c>
      <c r="O1456" s="2">
        <v>0</v>
      </c>
      <c r="P1456" s="2">
        <v>0</v>
      </c>
      <c r="T1456" s="2">
        <v>9288953</v>
      </c>
      <c r="U1456" s="2">
        <v>10133</v>
      </c>
      <c r="V1456" s="2">
        <v>0.1092056930065155</v>
      </c>
      <c r="W1456" s="2">
        <v>20595539.210000001</v>
      </c>
      <c r="X1456" s="2">
        <v>45.101772308349609</v>
      </c>
      <c r="Y1456" s="2">
        <v>80403000.030000001</v>
      </c>
      <c r="Z1456" s="2">
        <v>11.552992820739746</v>
      </c>
    </row>
    <row r="1457" spans="1:28" x14ac:dyDescent="0.25">
      <c r="A1457" s="2">
        <v>243004</v>
      </c>
      <c r="B1457" s="2">
        <v>115216503</v>
      </c>
      <c r="C1457" s="2" t="s">
        <v>1556</v>
      </c>
      <c r="D1457" s="2">
        <v>2022</v>
      </c>
      <c r="E1457" s="2" t="s">
        <v>662</v>
      </c>
      <c r="F1457" s="2">
        <v>243</v>
      </c>
      <c r="G1457" s="2">
        <v>4</v>
      </c>
      <c r="H1457" s="2">
        <v>7603216</v>
      </c>
      <c r="I1457" s="2">
        <v>497480.5</v>
      </c>
      <c r="J1457" s="2">
        <v>7.0011119842529297</v>
      </c>
      <c r="K1457" s="2">
        <v>2009469.1</v>
      </c>
      <c r="L1457" s="2">
        <v>164755.0625</v>
      </c>
      <c r="M1457" s="2">
        <v>8.9311981201171875</v>
      </c>
      <c r="N1457" s="2">
        <v>338503</v>
      </c>
      <c r="O1457" s="2">
        <v>0</v>
      </c>
      <c r="P1457" s="2">
        <v>0</v>
      </c>
      <c r="T1457" s="2">
        <v>9951188</v>
      </c>
      <c r="U1457" s="2">
        <v>662235</v>
      </c>
      <c r="V1457" s="2">
        <v>7.129274845123291</v>
      </c>
      <c r="W1457" s="2">
        <v>20238697.98</v>
      </c>
      <c r="X1457" s="2">
        <v>49.169113159179688</v>
      </c>
      <c r="Y1457" s="2">
        <v>83197460.820000008</v>
      </c>
      <c r="Z1457" s="2">
        <v>11.960927963256836</v>
      </c>
    </row>
    <row r="1458" spans="1:28" x14ac:dyDescent="0.25">
      <c r="A1458" s="2">
        <v>243005</v>
      </c>
      <c r="B1458" s="2">
        <v>115216503</v>
      </c>
      <c r="C1458" s="2" t="s">
        <v>1556</v>
      </c>
      <c r="D1458" s="2">
        <v>2023</v>
      </c>
      <c r="E1458" s="2" t="s">
        <v>662</v>
      </c>
      <c r="F1458" s="2">
        <v>243</v>
      </c>
      <c r="G1458" s="2">
        <v>5</v>
      </c>
      <c r="H1458" s="2">
        <v>8567127.0899999999</v>
      </c>
      <c r="I1458" s="2">
        <v>963911.0625</v>
      </c>
      <c r="J1458" s="2">
        <v>12.677676200866699</v>
      </c>
      <c r="K1458" s="2">
        <v>2191084.06</v>
      </c>
      <c r="L1458" s="2">
        <v>181614.953125</v>
      </c>
      <c r="M1458" s="2">
        <v>9.0379571914672852</v>
      </c>
      <c r="N1458" s="2">
        <v>338503</v>
      </c>
      <c r="O1458" s="2">
        <v>0</v>
      </c>
      <c r="P1458" s="2">
        <v>0</v>
      </c>
      <c r="T1458" s="2">
        <v>11096714</v>
      </c>
      <c r="U1458" s="2">
        <v>1145526</v>
      </c>
      <c r="V1458" s="2">
        <v>11.511449813842773</v>
      </c>
      <c r="X1458" s="2">
        <v>52.516342163085938</v>
      </c>
      <c r="Z1458" s="2">
        <v>12.982785224914551</v>
      </c>
      <c r="AA1458" s="2">
        <v>85472525</v>
      </c>
      <c r="AB1458" s="2">
        <v>21130020</v>
      </c>
    </row>
    <row r="1459" spans="1:28" x14ac:dyDescent="0.25">
      <c r="A1459" s="2">
        <v>243006</v>
      </c>
      <c r="B1459" s="2">
        <v>115216503</v>
      </c>
      <c r="C1459" s="2" t="s">
        <v>1556</v>
      </c>
      <c r="D1459" s="2">
        <v>2024</v>
      </c>
      <c r="E1459" s="2" t="s">
        <v>662</v>
      </c>
      <c r="F1459" s="2">
        <v>243</v>
      </c>
      <c r="G1459" s="2">
        <v>6</v>
      </c>
      <c r="H1459" s="2">
        <v>9635246</v>
      </c>
      <c r="I1459" s="2">
        <v>1068118.875</v>
      </c>
      <c r="J1459" s="2">
        <v>12.467643737792969</v>
      </c>
      <c r="K1459" s="2">
        <v>2279280</v>
      </c>
      <c r="L1459" s="2">
        <v>88195.9375</v>
      </c>
      <c r="M1459" s="2">
        <v>4.0252194404602051</v>
      </c>
      <c r="N1459" s="2">
        <v>338503</v>
      </c>
      <c r="O1459" s="2">
        <v>0</v>
      </c>
      <c r="P1459" s="2">
        <v>0</v>
      </c>
      <c r="T1459" s="2">
        <v>12253029</v>
      </c>
      <c r="U1459" s="2">
        <v>1156315</v>
      </c>
      <c r="V1459" s="2">
        <v>10.420336723327637</v>
      </c>
      <c r="X1459" s="2">
        <v>54.794948577880859</v>
      </c>
      <c r="Z1459" s="2">
        <v>13.399922370910645</v>
      </c>
      <c r="AA1459" s="2">
        <v>91441043</v>
      </c>
      <c r="AB1459" s="2">
        <v>22361603</v>
      </c>
    </row>
    <row r="1460" spans="1:28" x14ac:dyDescent="0.25">
      <c r="A1460" s="2">
        <v>244001</v>
      </c>
      <c r="B1460" s="2">
        <v>104435003</v>
      </c>
      <c r="C1460" s="2" t="s">
        <v>1557</v>
      </c>
      <c r="D1460" s="2">
        <v>2019</v>
      </c>
      <c r="E1460" s="2" t="s">
        <v>662</v>
      </c>
      <c r="F1460" s="2">
        <v>244</v>
      </c>
      <c r="G1460" s="2">
        <v>1</v>
      </c>
      <c r="H1460" s="2">
        <v>5463091.5</v>
      </c>
      <c r="K1460" s="2">
        <v>870220.79</v>
      </c>
      <c r="N1460" s="2">
        <v>214632</v>
      </c>
      <c r="T1460" s="2">
        <v>6547944.5</v>
      </c>
      <c r="W1460" s="2">
        <v>9630316.7599999998</v>
      </c>
      <c r="X1460" s="2">
        <v>67.993034362792969</v>
      </c>
      <c r="Y1460" s="2">
        <v>17828995.149999999</v>
      </c>
      <c r="Z1460" s="2">
        <v>36.72637939453125</v>
      </c>
    </row>
    <row r="1461" spans="1:28" x14ac:dyDescent="0.25">
      <c r="A1461" s="2">
        <v>244002</v>
      </c>
      <c r="B1461" s="2">
        <v>104435003</v>
      </c>
      <c r="C1461" s="2" t="s">
        <v>1557</v>
      </c>
      <c r="D1461" s="2">
        <v>2020</v>
      </c>
      <c r="E1461" s="2" t="s">
        <v>662</v>
      </c>
      <c r="F1461" s="2">
        <v>244</v>
      </c>
      <c r="G1461" s="2">
        <v>2</v>
      </c>
      <c r="H1461" s="2">
        <v>5512447.5</v>
      </c>
      <c r="I1461" s="2">
        <v>49356</v>
      </c>
      <c r="J1461" s="2">
        <v>0.90344452857971191</v>
      </c>
      <c r="K1461" s="2">
        <v>908321.96</v>
      </c>
      <c r="L1461" s="2">
        <v>38101.171875</v>
      </c>
      <c r="M1461" s="2">
        <v>4.378333568572998</v>
      </c>
      <c r="N1461" s="2">
        <v>214632</v>
      </c>
      <c r="O1461" s="2">
        <v>0</v>
      </c>
      <c r="P1461" s="2">
        <v>0</v>
      </c>
      <c r="T1461" s="2">
        <v>6635401.5</v>
      </c>
      <c r="U1461" s="2">
        <v>87457</v>
      </c>
      <c r="V1461" s="2">
        <v>1.335640549659729</v>
      </c>
      <c r="W1461" s="2">
        <v>9799328.9100000001</v>
      </c>
      <c r="X1461" s="2">
        <v>67.712814331054688</v>
      </c>
      <c r="Y1461" s="2">
        <v>23768312.370000001</v>
      </c>
      <c r="Z1461" s="2">
        <v>27.917007446289063</v>
      </c>
    </row>
    <row r="1462" spans="1:28" x14ac:dyDescent="0.25">
      <c r="A1462" s="2">
        <v>244003</v>
      </c>
      <c r="B1462" s="2">
        <v>104435003</v>
      </c>
      <c r="C1462" s="2" t="s">
        <v>1557</v>
      </c>
      <c r="D1462" s="2">
        <v>2021</v>
      </c>
      <c r="E1462" s="2" t="s">
        <v>662</v>
      </c>
      <c r="F1462" s="2">
        <v>244</v>
      </c>
      <c r="G1462" s="2">
        <v>3</v>
      </c>
      <c r="H1462" s="2">
        <v>5512444.5</v>
      </c>
      <c r="I1462" s="2">
        <v>-3</v>
      </c>
      <c r="J1462" s="2">
        <v>-5.4422285757027566E-5</v>
      </c>
      <c r="K1462" s="2">
        <v>909573.99</v>
      </c>
      <c r="L1462" s="2">
        <v>1252.030029296875</v>
      </c>
      <c r="M1462" s="2">
        <v>0.1378398984670639</v>
      </c>
      <c r="N1462" s="2">
        <v>214632</v>
      </c>
      <c r="O1462" s="2">
        <v>0</v>
      </c>
      <c r="P1462" s="2">
        <v>0</v>
      </c>
      <c r="T1462" s="2">
        <v>6636650.5</v>
      </c>
      <c r="U1462" s="2">
        <v>1249</v>
      </c>
      <c r="V1462" s="2">
        <v>1.8823277205228806E-2</v>
      </c>
      <c r="W1462" s="2">
        <v>9726845.9799999986</v>
      </c>
      <c r="X1462" s="2">
        <v>68.230239868164063</v>
      </c>
      <c r="Y1462" s="2">
        <v>28983546.989999995</v>
      </c>
      <c r="Z1462" s="2">
        <v>22.897993087768555</v>
      </c>
    </row>
    <row r="1463" spans="1:28" x14ac:dyDescent="0.25">
      <c r="A1463" s="2">
        <v>244004</v>
      </c>
      <c r="B1463" s="2">
        <v>104435003</v>
      </c>
      <c r="C1463" s="2" t="s">
        <v>1557</v>
      </c>
      <c r="D1463" s="2">
        <v>2022</v>
      </c>
      <c r="E1463" s="2" t="s">
        <v>662</v>
      </c>
      <c r="F1463" s="2">
        <v>244</v>
      </c>
      <c r="G1463" s="2">
        <v>4</v>
      </c>
      <c r="H1463" s="2">
        <v>5631443</v>
      </c>
      <c r="I1463" s="2">
        <v>118998.5</v>
      </c>
      <c r="J1463" s="2">
        <v>2.1587247848510742</v>
      </c>
      <c r="K1463" s="2">
        <v>940709.24</v>
      </c>
      <c r="L1463" s="2">
        <v>31135.25</v>
      </c>
      <c r="M1463" s="2">
        <v>3.4230585098266602</v>
      </c>
      <c r="N1463" s="2">
        <v>214632</v>
      </c>
      <c r="O1463" s="2">
        <v>0</v>
      </c>
      <c r="P1463" s="2">
        <v>0</v>
      </c>
      <c r="T1463" s="2">
        <v>6786784</v>
      </c>
      <c r="U1463" s="2">
        <v>150133.5</v>
      </c>
      <c r="V1463" s="2">
        <v>2.2621877193450928</v>
      </c>
      <c r="W1463" s="2">
        <v>9853111.8000000026</v>
      </c>
      <c r="X1463" s="2">
        <v>68.879600524902344</v>
      </c>
      <c r="Y1463" s="2">
        <v>19966053.050000004</v>
      </c>
      <c r="Z1463" s="2">
        <v>33.991615295410156</v>
      </c>
    </row>
    <row r="1464" spans="1:28" x14ac:dyDescent="0.25">
      <c r="A1464" s="2">
        <v>244005</v>
      </c>
      <c r="B1464" s="2">
        <v>104435003</v>
      </c>
      <c r="C1464" s="2" t="s">
        <v>1557</v>
      </c>
      <c r="D1464" s="2">
        <v>2023</v>
      </c>
      <c r="E1464" s="2" t="s">
        <v>662</v>
      </c>
      <c r="F1464" s="2">
        <v>244</v>
      </c>
      <c r="G1464" s="2">
        <v>5</v>
      </c>
      <c r="H1464" s="2">
        <v>6004088.8099999996</v>
      </c>
      <c r="I1464" s="2">
        <v>372645.8125</v>
      </c>
      <c r="J1464" s="2">
        <v>6.6172347068786621</v>
      </c>
      <c r="K1464" s="2">
        <v>1009634.34</v>
      </c>
      <c r="L1464" s="2">
        <v>68925.1015625</v>
      </c>
      <c r="M1464" s="2">
        <v>7.3269290924072266</v>
      </c>
      <c r="N1464" s="2">
        <v>214632</v>
      </c>
      <c r="O1464" s="2">
        <v>0</v>
      </c>
      <c r="P1464" s="2">
        <v>0</v>
      </c>
      <c r="T1464" s="2">
        <v>7228355.5</v>
      </c>
      <c r="U1464" s="2">
        <v>441571.5</v>
      </c>
      <c r="V1464" s="2">
        <v>6.5063438415527344</v>
      </c>
      <c r="X1464" s="2">
        <v>69.550369262695313</v>
      </c>
      <c r="Z1464" s="2">
        <v>34.031219482421875</v>
      </c>
      <c r="AA1464" s="2">
        <v>21240365</v>
      </c>
      <c r="AB1464" s="2">
        <v>10392979</v>
      </c>
    </row>
    <row r="1465" spans="1:28" x14ac:dyDescent="0.25">
      <c r="A1465" s="2">
        <v>244006</v>
      </c>
      <c r="B1465" s="2">
        <v>104435003</v>
      </c>
      <c r="C1465" s="2" t="s">
        <v>1557</v>
      </c>
      <c r="D1465" s="2">
        <v>2024</v>
      </c>
      <c r="E1465" s="2" t="s">
        <v>662</v>
      </c>
      <c r="F1465" s="2">
        <v>244</v>
      </c>
      <c r="G1465" s="2">
        <v>6</v>
      </c>
      <c r="H1465" s="2">
        <v>6275795</v>
      </c>
      <c r="I1465" s="2">
        <v>271706.1875</v>
      </c>
      <c r="J1465" s="2">
        <v>4.5253524780273438</v>
      </c>
      <c r="K1465" s="2">
        <v>1046508</v>
      </c>
      <c r="L1465" s="2">
        <v>36873.66015625</v>
      </c>
      <c r="M1465" s="2">
        <v>3.6521797180175781</v>
      </c>
      <c r="N1465" s="2">
        <v>214632</v>
      </c>
      <c r="O1465" s="2">
        <v>0</v>
      </c>
      <c r="P1465" s="2">
        <v>0</v>
      </c>
      <c r="T1465" s="2">
        <v>7536935</v>
      </c>
      <c r="U1465" s="2">
        <v>308579.5</v>
      </c>
      <c r="V1465" s="2">
        <v>4.2690138816833496</v>
      </c>
      <c r="X1465" s="2">
        <v>72.25665283203125</v>
      </c>
      <c r="Z1465" s="2">
        <v>39.349056243896484</v>
      </c>
      <c r="AA1465" s="2">
        <v>19154043</v>
      </c>
      <c r="AB1465" s="2">
        <v>10430784</v>
      </c>
    </row>
    <row r="1466" spans="1:28" x14ac:dyDescent="0.25">
      <c r="A1466" s="2">
        <v>245001</v>
      </c>
      <c r="B1466" s="2">
        <v>123465303</v>
      </c>
      <c r="C1466" s="2" t="s">
        <v>1558</v>
      </c>
      <c r="D1466" s="2">
        <v>2019</v>
      </c>
      <c r="E1466" s="2" t="s">
        <v>662</v>
      </c>
      <c r="F1466" s="2">
        <v>245</v>
      </c>
      <c r="G1466" s="2">
        <v>1</v>
      </c>
      <c r="H1466" s="2">
        <v>6835101.5</v>
      </c>
      <c r="K1466" s="2">
        <v>2609065.61</v>
      </c>
      <c r="N1466" s="2">
        <v>252829</v>
      </c>
      <c r="T1466" s="2">
        <v>9696996</v>
      </c>
      <c r="W1466" s="2">
        <v>23262130.880000003</v>
      </c>
      <c r="X1466" s="2">
        <v>41.685760498046875</v>
      </c>
      <c r="Y1466" s="2">
        <v>110071406.72</v>
      </c>
      <c r="Z1466" s="2">
        <v>8.8097324371337891</v>
      </c>
    </row>
    <row r="1467" spans="1:28" x14ac:dyDescent="0.25">
      <c r="A1467" s="2">
        <v>245002</v>
      </c>
      <c r="B1467" s="2">
        <v>123465303</v>
      </c>
      <c r="C1467" s="2" t="s">
        <v>1558</v>
      </c>
      <c r="D1467" s="2">
        <v>2020</v>
      </c>
      <c r="E1467" s="2" t="s">
        <v>662</v>
      </c>
      <c r="F1467" s="2">
        <v>245</v>
      </c>
      <c r="G1467" s="2">
        <v>2</v>
      </c>
      <c r="H1467" s="2">
        <v>6986868</v>
      </c>
      <c r="I1467" s="2">
        <v>151766.5</v>
      </c>
      <c r="J1467" s="2">
        <v>2.2203986644744873</v>
      </c>
      <c r="K1467" s="2">
        <v>2643688.17</v>
      </c>
      <c r="L1467" s="2">
        <v>34622.55859375</v>
      </c>
      <c r="M1467" s="2">
        <v>1.327009916305542</v>
      </c>
      <c r="N1467" s="2">
        <v>252829</v>
      </c>
      <c r="O1467" s="2">
        <v>0</v>
      </c>
      <c r="P1467" s="2">
        <v>0</v>
      </c>
      <c r="T1467" s="2">
        <v>9883385</v>
      </c>
      <c r="U1467" s="2">
        <v>186389</v>
      </c>
      <c r="V1467" s="2">
        <v>1.9221312999725342</v>
      </c>
      <c r="W1467" s="2">
        <v>24093320.830000002</v>
      </c>
      <c r="X1467" s="2">
        <v>41.021266937255859</v>
      </c>
      <c r="Y1467" s="2">
        <v>111615744.18000001</v>
      </c>
      <c r="Z1467" s="2">
        <v>8.8548307418823242</v>
      </c>
    </row>
    <row r="1468" spans="1:28" x14ac:dyDescent="0.25">
      <c r="A1468" s="2">
        <v>245003</v>
      </c>
      <c r="B1468" s="2">
        <v>123465303</v>
      </c>
      <c r="C1468" s="2" t="s">
        <v>1558</v>
      </c>
      <c r="D1468" s="2">
        <v>2021</v>
      </c>
      <c r="E1468" s="2" t="s">
        <v>662</v>
      </c>
      <c r="F1468" s="2">
        <v>245</v>
      </c>
      <c r="G1468" s="2">
        <v>3</v>
      </c>
      <c r="H1468" s="2">
        <v>6986862</v>
      </c>
      <c r="I1468" s="2">
        <v>-6</v>
      </c>
      <c r="J1468" s="2">
        <v>-8.5875384684186429E-5</v>
      </c>
      <c r="K1468" s="2">
        <v>2619149.35</v>
      </c>
      <c r="L1468" s="2">
        <v>-24538.8203125</v>
      </c>
      <c r="M1468" s="2">
        <v>-0.9282039999961853</v>
      </c>
      <c r="N1468" s="2">
        <v>252829</v>
      </c>
      <c r="O1468" s="2">
        <v>0</v>
      </c>
      <c r="P1468" s="2">
        <v>0</v>
      </c>
      <c r="T1468" s="2">
        <v>9858840</v>
      </c>
      <c r="U1468" s="2">
        <v>-24545</v>
      </c>
      <c r="V1468" s="2">
        <v>-0.24834609031677246</v>
      </c>
      <c r="W1468" s="2">
        <v>23789982.190000001</v>
      </c>
      <c r="X1468" s="2">
        <v>41.441139221191406</v>
      </c>
      <c r="Y1468" s="2">
        <v>114290684.53999999</v>
      </c>
      <c r="Z1468" s="2">
        <v>8.6261100769042969</v>
      </c>
    </row>
    <row r="1469" spans="1:28" x14ac:dyDescent="0.25">
      <c r="A1469" s="2">
        <v>245004</v>
      </c>
      <c r="B1469" s="2">
        <v>123465303</v>
      </c>
      <c r="C1469" s="2" t="s">
        <v>1558</v>
      </c>
      <c r="D1469" s="2">
        <v>2022</v>
      </c>
      <c r="E1469" s="2" t="s">
        <v>662</v>
      </c>
      <c r="F1469" s="2">
        <v>245</v>
      </c>
      <c r="G1469" s="2">
        <v>4</v>
      </c>
      <c r="H1469" s="2">
        <v>7233555.5</v>
      </c>
      <c r="I1469" s="2">
        <v>246693.5</v>
      </c>
      <c r="J1469" s="2">
        <v>3.5308196544647217</v>
      </c>
      <c r="K1469" s="2">
        <v>2671608.81</v>
      </c>
      <c r="L1469" s="2">
        <v>52459.4609375</v>
      </c>
      <c r="M1469" s="2">
        <v>2.0029196739196777</v>
      </c>
      <c r="N1469" s="2">
        <v>252829</v>
      </c>
      <c r="O1469" s="2">
        <v>0</v>
      </c>
      <c r="P1469" s="2">
        <v>0</v>
      </c>
      <c r="T1469" s="2">
        <v>10157993</v>
      </c>
      <c r="U1469" s="2">
        <v>299153</v>
      </c>
      <c r="V1469" s="2">
        <v>3.0343630313873291</v>
      </c>
      <c r="W1469" s="2">
        <v>24727297.280000001</v>
      </c>
      <c r="X1469" s="2">
        <v>41.080078125</v>
      </c>
      <c r="Y1469" s="2">
        <v>127419530.43000001</v>
      </c>
      <c r="Z1469" s="2">
        <v>7.9720849990844727</v>
      </c>
    </row>
    <row r="1470" spans="1:28" x14ac:dyDescent="0.25">
      <c r="A1470" s="2">
        <v>245005</v>
      </c>
      <c r="B1470" s="2">
        <v>123465303</v>
      </c>
      <c r="C1470" s="2" t="s">
        <v>1558</v>
      </c>
      <c r="D1470" s="2">
        <v>2023</v>
      </c>
      <c r="E1470" s="2" t="s">
        <v>662</v>
      </c>
      <c r="F1470" s="2">
        <v>245</v>
      </c>
      <c r="G1470" s="2">
        <v>5</v>
      </c>
      <c r="H1470" s="2">
        <v>7881756.8399999999</v>
      </c>
      <c r="I1470" s="2">
        <v>648201.3125</v>
      </c>
      <c r="J1470" s="2">
        <v>8.961033821105957</v>
      </c>
      <c r="K1470" s="2">
        <v>2648290.85</v>
      </c>
      <c r="L1470" s="2">
        <v>-23317.9609375</v>
      </c>
      <c r="M1470" s="2">
        <v>-0.87280595302581787</v>
      </c>
      <c r="N1470" s="2">
        <v>252829</v>
      </c>
      <c r="O1470" s="2">
        <v>0</v>
      </c>
      <c r="P1470" s="2">
        <v>0</v>
      </c>
      <c r="T1470" s="2">
        <v>10782877</v>
      </c>
      <c r="U1470" s="2">
        <v>624884</v>
      </c>
      <c r="V1470" s="2">
        <v>6.1516480445861816</v>
      </c>
      <c r="X1470" s="2">
        <v>43.139263153076172</v>
      </c>
      <c r="Z1470" s="2">
        <v>9.0712175369262695</v>
      </c>
      <c r="AA1470" s="2">
        <v>118869131</v>
      </c>
      <c r="AB1470" s="2">
        <v>24995506</v>
      </c>
    </row>
    <row r="1471" spans="1:28" x14ac:dyDescent="0.25">
      <c r="A1471" s="2">
        <v>245006</v>
      </c>
      <c r="B1471" s="2">
        <v>123465303</v>
      </c>
      <c r="C1471" s="2" t="s">
        <v>1558</v>
      </c>
      <c r="D1471" s="2">
        <v>2024</v>
      </c>
      <c r="E1471" s="2" t="s">
        <v>662</v>
      </c>
      <c r="F1471" s="2">
        <v>245</v>
      </c>
      <c r="G1471" s="2">
        <v>6</v>
      </c>
      <c r="H1471" s="2">
        <v>8614773</v>
      </c>
      <c r="I1471" s="2">
        <v>733016.1875</v>
      </c>
      <c r="J1471" s="2">
        <v>9.3001623153686523</v>
      </c>
      <c r="K1471" s="2">
        <v>2682395</v>
      </c>
      <c r="L1471" s="2">
        <v>34104.1484375</v>
      </c>
      <c r="M1471" s="2">
        <v>1.2877795696258545</v>
      </c>
      <c r="N1471" s="2">
        <v>252829</v>
      </c>
      <c r="O1471" s="2">
        <v>0</v>
      </c>
      <c r="P1471" s="2">
        <v>0</v>
      </c>
      <c r="T1471" s="2">
        <v>11549997</v>
      </c>
      <c r="U1471" s="2">
        <v>767120</v>
      </c>
      <c r="V1471" s="2">
        <v>7.1142425537109375</v>
      </c>
      <c r="X1471" s="2">
        <v>43.449077606201172</v>
      </c>
      <c r="Z1471" s="2">
        <v>9.124293327331543</v>
      </c>
      <c r="AA1471" s="2">
        <v>126585115</v>
      </c>
      <c r="AB1471" s="2">
        <v>26582836</v>
      </c>
    </row>
    <row r="1472" spans="1:28" x14ac:dyDescent="0.25">
      <c r="A1472" s="2">
        <v>246001</v>
      </c>
      <c r="B1472" s="2">
        <v>108565203</v>
      </c>
      <c r="C1472" s="2" t="s">
        <v>1559</v>
      </c>
      <c r="D1472" s="2">
        <v>2019</v>
      </c>
      <c r="E1472" s="2" t="s">
        <v>662</v>
      </c>
      <c r="F1472" s="2">
        <v>246</v>
      </c>
      <c r="G1472" s="2">
        <v>1</v>
      </c>
      <c r="H1472" s="2">
        <v>7299173</v>
      </c>
      <c r="K1472" s="2">
        <v>669945.1</v>
      </c>
      <c r="N1472" s="2">
        <v>198784</v>
      </c>
      <c r="Q1472" s="2">
        <v>5784.1</v>
      </c>
      <c r="T1472" s="2">
        <v>8173686</v>
      </c>
      <c r="W1472" s="2">
        <v>10660766.27</v>
      </c>
      <c r="X1472" s="2">
        <v>76.67071533203125</v>
      </c>
      <c r="Y1472" s="2">
        <v>14410951.08</v>
      </c>
      <c r="Z1472" s="2">
        <v>56.718574523925781</v>
      </c>
    </row>
    <row r="1473" spans="1:28" x14ac:dyDescent="0.25">
      <c r="A1473" s="2">
        <v>246002</v>
      </c>
      <c r="B1473" s="2">
        <v>108565203</v>
      </c>
      <c r="C1473" s="2" t="s">
        <v>1559</v>
      </c>
      <c r="D1473" s="2">
        <v>2020</v>
      </c>
      <c r="E1473" s="2" t="s">
        <v>662</v>
      </c>
      <c r="F1473" s="2">
        <v>246</v>
      </c>
      <c r="G1473" s="2">
        <v>2</v>
      </c>
      <c r="H1473" s="2">
        <v>7366267</v>
      </c>
      <c r="I1473" s="2">
        <v>67094</v>
      </c>
      <c r="J1473" s="2">
        <v>0.91920000314712524</v>
      </c>
      <c r="K1473" s="2">
        <v>693089.3</v>
      </c>
      <c r="L1473" s="2">
        <v>23144.19921875</v>
      </c>
      <c r="M1473" s="2">
        <v>3.4546413421630859</v>
      </c>
      <c r="N1473" s="2">
        <v>198784</v>
      </c>
      <c r="O1473" s="2">
        <v>0</v>
      </c>
      <c r="P1473" s="2">
        <v>0</v>
      </c>
      <c r="Q1473" s="2">
        <v>7257.07</v>
      </c>
      <c r="R1473" s="2">
        <v>1472.969970703125</v>
      </c>
      <c r="S1473" s="2">
        <v>25.465845108032227</v>
      </c>
      <c r="T1473" s="2">
        <v>8265397.5</v>
      </c>
      <c r="U1473" s="2">
        <v>91711.5</v>
      </c>
      <c r="V1473" s="2">
        <v>1.1220335960388184</v>
      </c>
      <c r="W1473" s="2">
        <v>10845139.109999999</v>
      </c>
      <c r="X1473" s="2">
        <v>76.212921142578125</v>
      </c>
      <c r="Y1473" s="2">
        <v>14763036.129999999</v>
      </c>
      <c r="Z1473" s="2">
        <v>55.987110137939453</v>
      </c>
    </row>
    <row r="1474" spans="1:28" x14ac:dyDescent="0.25">
      <c r="A1474" s="2">
        <v>246003</v>
      </c>
      <c r="B1474" s="2">
        <v>108565203</v>
      </c>
      <c r="C1474" s="2" t="s">
        <v>1559</v>
      </c>
      <c r="D1474" s="2">
        <v>2021</v>
      </c>
      <c r="E1474" s="2" t="s">
        <v>662</v>
      </c>
      <c r="F1474" s="2">
        <v>246</v>
      </c>
      <c r="G1474" s="2">
        <v>3</v>
      </c>
      <c r="H1474" s="2">
        <v>7366264</v>
      </c>
      <c r="I1474" s="2">
        <v>-3</v>
      </c>
      <c r="J1474" s="2">
        <v>-4.0726190491113812E-5</v>
      </c>
      <c r="K1474" s="2">
        <v>693076.71</v>
      </c>
      <c r="L1474" s="2">
        <v>-12.590000152587891</v>
      </c>
      <c r="M1474" s="2">
        <v>-1.8165047513321042E-3</v>
      </c>
      <c r="N1474" s="2">
        <v>198784</v>
      </c>
      <c r="O1474" s="2">
        <v>0</v>
      </c>
      <c r="P1474" s="2">
        <v>0</v>
      </c>
      <c r="Q1474" s="2">
        <v>19721.07</v>
      </c>
      <c r="R1474" s="2">
        <v>12464</v>
      </c>
      <c r="S1474" s="2">
        <v>171.749755859375</v>
      </c>
      <c r="T1474" s="2">
        <v>8277845.5</v>
      </c>
      <c r="U1474" s="2">
        <v>12448</v>
      </c>
      <c r="V1474" s="2">
        <v>0.1506037712097168</v>
      </c>
      <c r="W1474" s="2">
        <v>10937237.08</v>
      </c>
      <c r="X1474" s="2">
        <v>75.684974670410156</v>
      </c>
      <c r="Y1474" s="2">
        <v>16242200.66</v>
      </c>
      <c r="Z1474" s="2">
        <v>50.965049743652344</v>
      </c>
    </row>
    <row r="1475" spans="1:28" x14ac:dyDescent="0.25">
      <c r="A1475" s="2">
        <v>246004</v>
      </c>
      <c r="B1475" s="2">
        <v>108565203</v>
      </c>
      <c r="C1475" s="2" t="s">
        <v>1559</v>
      </c>
      <c r="D1475" s="2">
        <v>2022</v>
      </c>
      <c r="E1475" s="2" t="s">
        <v>662</v>
      </c>
      <c r="F1475" s="2">
        <v>246</v>
      </c>
      <c r="G1475" s="2">
        <v>4</v>
      </c>
      <c r="H1475" s="2">
        <v>7468451</v>
      </c>
      <c r="I1475" s="2">
        <v>102187</v>
      </c>
      <c r="J1475" s="2">
        <v>1.3872296810150146</v>
      </c>
      <c r="K1475" s="2">
        <v>705664.42</v>
      </c>
      <c r="L1475" s="2">
        <v>12587.7099609375</v>
      </c>
      <c r="M1475" s="2">
        <v>1.8162072896957397</v>
      </c>
      <c r="N1475" s="2">
        <v>198784</v>
      </c>
      <c r="O1475" s="2">
        <v>0</v>
      </c>
      <c r="P1475" s="2">
        <v>0</v>
      </c>
      <c r="Q1475" s="2">
        <v>15006</v>
      </c>
      <c r="R1475" s="2">
        <v>-4715.06982421875</v>
      </c>
      <c r="S1475" s="2">
        <v>-23.908794403076172</v>
      </c>
      <c r="T1475" s="2">
        <v>8387905.5</v>
      </c>
      <c r="U1475" s="2">
        <v>110060</v>
      </c>
      <c r="V1475" s="2">
        <v>1.3295730352401733</v>
      </c>
      <c r="W1475" s="2">
        <v>11149653.82</v>
      </c>
      <c r="X1475" s="2">
        <v>75.230186462402344</v>
      </c>
      <c r="Y1475" s="2">
        <v>17123637.010000002</v>
      </c>
      <c r="Z1475" s="2">
        <v>48.984367370605469</v>
      </c>
    </row>
    <row r="1476" spans="1:28" x14ac:dyDescent="0.25">
      <c r="A1476" s="2">
        <v>246005</v>
      </c>
      <c r="B1476" s="2">
        <v>108565203</v>
      </c>
      <c r="C1476" s="2" t="s">
        <v>1559</v>
      </c>
      <c r="D1476" s="2">
        <v>2023</v>
      </c>
      <c r="E1476" s="2" t="s">
        <v>662</v>
      </c>
      <c r="F1476" s="2">
        <v>246</v>
      </c>
      <c r="G1476" s="2">
        <v>5</v>
      </c>
      <c r="H1476" s="2">
        <v>7710423.4900000002</v>
      </c>
      <c r="I1476" s="2">
        <v>241972.484375</v>
      </c>
      <c r="J1476" s="2">
        <v>3.2399287223815918</v>
      </c>
      <c r="K1476" s="2">
        <v>735587.21</v>
      </c>
      <c r="L1476" s="2">
        <v>29922.7890625</v>
      </c>
      <c r="M1476" s="2">
        <v>4.2403712272644043</v>
      </c>
      <c r="N1476" s="2">
        <v>198784</v>
      </c>
      <c r="O1476" s="2">
        <v>0</v>
      </c>
      <c r="P1476" s="2">
        <v>0</v>
      </c>
      <c r="Q1476" s="2">
        <v>16124</v>
      </c>
      <c r="R1476" s="2">
        <v>1118</v>
      </c>
      <c r="S1476" s="2">
        <v>7.4503531455993652</v>
      </c>
      <c r="T1476" s="2">
        <v>8660919</v>
      </c>
      <c r="U1476" s="2">
        <v>273013.5</v>
      </c>
      <c r="V1476" s="2">
        <v>3.2548470497131348</v>
      </c>
      <c r="X1476" s="2">
        <v>75.063812255859375</v>
      </c>
      <c r="Z1476" s="2">
        <v>51.418411254882813</v>
      </c>
      <c r="AA1476" s="2">
        <v>16844004</v>
      </c>
      <c r="AB1476" s="2">
        <v>11538075</v>
      </c>
    </row>
    <row r="1477" spans="1:28" x14ac:dyDescent="0.25">
      <c r="A1477" s="2">
        <v>246006</v>
      </c>
      <c r="B1477" s="2">
        <v>108565203</v>
      </c>
      <c r="C1477" s="2" t="s">
        <v>1559</v>
      </c>
      <c r="D1477" s="2">
        <v>2024</v>
      </c>
      <c r="E1477" s="2" t="s">
        <v>662</v>
      </c>
      <c r="F1477" s="2">
        <v>246</v>
      </c>
      <c r="G1477" s="2">
        <v>6</v>
      </c>
      <c r="H1477" s="2">
        <v>7936935</v>
      </c>
      <c r="I1477" s="2">
        <v>226511.515625</v>
      </c>
      <c r="J1477" s="2">
        <v>2.9377310276031494</v>
      </c>
      <c r="K1477" s="2">
        <v>748920</v>
      </c>
      <c r="L1477" s="2">
        <v>13332.7900390625</v>
      </c>
      <c r="M1477" s="2">
        <v>1.8125369548797607</v>
      </c>
      <c r="N1477" s="2">
        <v>198784</v>
      </c>
      <c r="O1477" s="2">
        <v>0</v>
      </c>
      <c r="P1477" s="2">
        <v>0</v>
      </c>
      <c r="Q1477" s="2">
        <v>28554</v>
      </c>
      <c r="R1477" s="2">
        <v>12430</v>
      </c>
      <c r="S1477" s="2">
        <v>77.090049743652344</v>
      </c>
      <c r="T1477" s="2">
        <v>8913193</v>
      </c>
      <c r="U1477" s="2">
        <v>252274</v>
      </c>
      <c r="V1477" s="2">
        <v>2.912785530090332</v>
      </c>
      <c r="X1477" s="2">
        <v>76.756240844726563</v>
      </c>
      <c r="Z1477" s="2">
        <v>57.243587493896484</v>
      </c>
      <c r="AA1477" s="2">
        <v>15570640</v>
      </c>
      <c r="AB1477" s="2">
        <v>11612337</v>
      </c>
    </row>
    <row r="1478" spans="1:28" x14ac:dyDescent="0.25">
      <c r="A1478" s="2">
        <v>247001</v>
      </c>
      <c r="B1478" s="2">
        <v>119355503</v>
      </c>
      <c r="C1478" s="2" t="s">
        <v>1560</v>
      </c>
      <c r="D1478" s="2">
        <v>2019</v>
      </c>
      <c r="E1478" s="2" t="s">
        <v>662</v>
      </c>
      <c r="F1478" s="2">
        <v>247</v>
      </c>
      <c r="G1478" s="2">
        <v>1</v>
      </c>
      <c r="H1478" s="2">
        <v>4537675.5</v>
      </c>
      <c r="K1478" s="2">
        <v>932935.34</v>
      </c>
      <c r="N1478" s="2">
        <v>192918</v>
      </c>
      <c r="T1478" s="2">
        <v>5663529</v>
      </c>
      <c r="W1478" s="2">
        <v>8888587.1699999981</v>
      </c>
      <c r="X1478" s="2">
        <v>63.716865539550781</v>
      </c>
      <c r="Y1478" s="2">
        <v>28450321.069999997</v>
      </c>
      <c r="Z1478" s="2">
        <v>19.906730651855469</v>
      </c>
    </row>
    <row r="1479" spans="1:28" x14ac:dyDescent="0.25">
      <c r="A1479" s="2">
        <v>247002</v>
      </c>
      <c r="B1479" s="2">
        <v>119355503</v>
      </c>
      <c r="C1479" s="2" t="s">
        <v>1560</v>
      </c>
      <c r="D1479" s="2">
        <v>2020</v>
      </c>
      <c r="E1479" s="2" t="s">
        <v>662</v>
      </c>
      <c r="F1479" s="2">
        <v>247</v>
      </c>
      <c r="G1479" s="2">
        <v>2</v>
      </c>
      <c r="H1479" s="2">
        <v>4531616</v>
      </c>
      <c r="I1479" s="2">
        <v>-6059.5</v>
      </c>
      <c r="J1479" s="2">
        <v>-0.13353753089904785</v>
      </c>
      <c r="K1479" s="2">
        <v>987633.39</v>
      </c>
      <c r="L1479" s="2">
        <v>54698.05078125</v>
      </c>
      <c r="M1479" s="2">
        <v>5.8630056381225586</v>
      </c>
      <c r="N1479" s="2">
        <v>192918</v>
      </c>
      <c r="O1479" s="2">
        <v>0</v>
      </c>
      <c r="P1479" s="2">
        <v>0</v>
      </c>
      <c r="T1479" s="2">
        <v>5712167.5</v>
      </c>
      <c r="U1479" s="2">
        <v>48638.5</v>
      </c>
      <c r="V1479" s="2">
        <v>0.85880202054977417</v>
      </c>
      <c r="W1479" s="2">
        <v>9356754.6199999992</v>
      </c>
      <c r="X1479" s="2">
        <v>61.048599243164063</v>
      </c>
      <c r="Y1479" s="2">
        <v>29534467.999999996</v>
      </c>
      <c r="Z1479" s="2">
        <v>19.340681076049805</v>
      </c>
    </row>
    <row r="1480" spans="1:28" x14ac:dyDescent="0.25">
      <c r="A1480" s="2">
        <v>247003</v>
      </c>
      <c r="B1480" s="2">
        <v>119355503</v>
      </c>
      <c r="C1480" s="2" t="s">
        <v>1560</v>
      </c>
      <c r="D1480" s="2">
        <v>2021</v>
      </c>
      <c r="E1480" s="2" t="s">
        <v>662</v>
      </c>
      <c r="F1480" s="2">
        <v>247</v>
      </c>
      <c r="G1480" s="2">
        <v>3</v>
      </c>
      <c r="H1480" s="2">
        <v>4531608.5</v>
      </c>
      <c r="I1480" s="2">
        <v>-7.5</v>
      </c>
      <c r="J1480" s="2">
        <v>-1.6550387954339385E-4</v>
      </c>
      <c r="K1480" s="2">
        <v>987589.52</v>
      </c>
      <c r="L1480" s="2">
        <v>-43.869998931884766</v>
      </c>
      <c r="M1480" s="2">
        <v>-4.4419318437576294E-3</v>
      </c>
      <c r="N1480" s="2">
        <v>192918</v>
      </c>
      <c r="O1480" s="2">
        <v>0</v>
      </c>
      <c r="P1480" s="2">
        <v>0</v>
      </c>
      <c r="T1480" s="2">
        <v>5712116</v>
      </c>
      <c r="U1480" s="2">
        <v>-51.5</v>
      </c>
      <c r="V1480" s="2">
        <v>-9.015842224471271E-4</v>
      </c>
      <c r="W1480" s="2">
        <v>9264393.6199999992</v>
      </c>
      <c r="X1480" s="2">
        <v>61.656661987304688</v>
      </c>
      <c r="Y1480" s="2">
        <v>31633157.399999995</v>
      </c>
      <c r="Z1480" s="2">
        <v>18.057369232177734</v>
      </c>
    </row>
    <row r="1481" spans="1:28" x14ac:dyDescent="0.25">
      <c r="A1481" s="2">
        <v>247004</v>
      </c>
      <c r="B1481" s="2">
        <v>119355503</v>
      </c>
      <c r="C1481" s="2" t="s">
        <v>1560</v>
      </c>
      <c r="D1481" s="2">
        <v>2022</v>
      </c>
      <c r="E1481" s="2" t="s">
        <v>662</v>
      </c>
      <c r="F1481" s="2">
        <v>247</v>
      </c>
      <c r="G1481" s="2">
        <v>4</v>
      </c>
      <c r="H1481" s="2">
        <v>5144474.5</v>
      </c>
      <c r="I1481" s="2">
        <v>612866</v>
      </c>
      <c r="J1481" s="2">
        <v>13.524249076843262</v>
      </c>
      <c r="K1481" s="2">
        <v>1031578.77</v>
      </c>
      <c r="L1481" s="2">
        <v>43989.25</v>
      </c>
      <c r="M1481" s="2">
        <v>4.4542036056518555</v>
      </c>
      <c r="N1481" s="2">
        <v>192918</v>
      </c>
      <c r="O1481" s="2">
        <v>0</v>
      </c>
      <c r="P1481" s="2">
        <v>0</v>
      </c>
      <c r="T1481" s="2">
        <v>6368971.5</v>
      </c>
      <c r="U1481" s="2">
        <v>656855.5</v>
      </c>
      <c r="V1481" s="2">
        <v>11.499337196350098</v>
      </c>
      <c r="W1481" s="2">
        <v>10087224.41</v>
      </c>
      <c r="X1481" s="2">
        <v>63.138988494873047</v>
      </c>
      <c r="Y1481" s="2">
        <v>33679743.190000005</v>
      </c>
      <c r="Z1481" s="2">
        <v>18.910392761230469</v>
      </c>
    </row>
    <row r="1482" spans="1:28" x14ac:dyDescent="0.25">
      <c r="A1482" s="2">
        <v>247005</v>
      </c>
      <c r="B1482" s="2">
        <v>119355503</v>
      </c>
      <c r="C1482" s="2" t="s">
        <v>1560</v>
      </c>
      <c r="D1482" s="2">
        <v>2023</v>
      </c>
      <c r="E1482" s="2" t="s">
        <v>662</v>
      </c>
      <c r="F1482" s="2">
        <v>247</v>
      </c>
      <c r="G1482" s="2">
        <v>5</v>
      </c>
      <c r="H1482" s="2">
        <v>6593123.2000000002</v>
      </c>
      <c r="I1482" s="2">
        <v>1448648.75</v>
      </c>
      <c r="J1482" s="2">
        <v>28.159313201904297</v>
      </c>
      <c r="K1482" s="2">
        <v>1158092.94</v>
      </c>
      <c r="L1482" s="2">
        <v>126514.171875</v>
      </c>
      <c r="M1482" s="2">
        <v>12.264130592346191</v>
      </c>
      <c r="N1482" s="2">
        <v>192918</v>
      </c>
      <c r="O1482" s="2">
        <v>0</v>
      </c>
      <c r="P1482" s="2">
        <v>0</v>
      </c>
      <c r="T1482" s="2">
        <v>7944134</v>
      </c>
      <c r="U1482" s="2">
        <v>1575162.5</v>
      </c>
      <c r="V1482" s="2">
        <v>24.731819152832031</v>
      </c>
      <c r="X1482" s="2">
        <v>76.570121765136719</v>
      </c>
      <c r="Z1482" s="2">
        <v>23.960613250732422</v>
      </c>
      <c r="AA1482" s="2">
        <v>33154970</v>
      </c>
      <c r="AB1482" s="2">
        <v>10374979</v>
      </c>
    </row>
    <row r="1483" spans="1:28" x14ac:dyDescent="0.25">
      <c r="A1483" s="2">
        <v>247006</v>
      </c>
      <c r="B1483" s="2">
        <v>119355503</v>
      </c>
      <c r="C1483" s="2" t="s">
        <v>1560</v>
      </c>
      <c r="D1483" s="2">
        <v>2024</v>
      </c>
      <c r="E1483" s="2" t="s">
        <v>662</v>
      </c>
      <c r="F1483" s="2">
        <v>247</v>
      </c>
      <c r="G1483" s="2">
        <v>6</v>
      </c>
      <c r="H1483" s="2">
        <v>7015613</v>
      </c>
      <c r="I1483" s="2">
        <v>422489.8125</v>
      </c>
      <c r="J1483" s="2">
        <v>6.4080371856689453</v>
      </c>
      <c r="K1483" s="2">
        <v>1204906</v>
      </c>
      <c r="L1483" s="2">
        <v>46813.05859375</v>
      </c>
      <c r="M1483" s="2">
        <v>4.0422539710998535</v>
      </c>
      <c r="N1483" s="2">
        <v>192918</v>
      </c>
      <c r="O1483" s="2">
        <v>0</v>
      </c>
      <c r="P1483" s="2">
        <v>0</v>
      </c>
      <c r="T1483" s="2">
        <v>8413437</v>
      </c>
      <c r="U1483" s="2">
        <v>469303</v>
      </c>
      <c r="V1483" s="2">
        <v>5.9075412750244141</v>
      </c>
      <c r="X1483" s="2">
        <v>74.723983764648438</v>
      </c>
      <c r="Z1483" s="2">
        <v>22.595478057861328</v>
      </c>
      <c r="AA1483" s="2">
        <v>37235046</v>
      </c>
      <c r="AB1483" s="2">
        <v>11259353</v>
      </c>
    </row>
    <row r="1484" spans="1:28" x14ac:dyDescent="0.25">
      <c r="A1484" s="2">
        <v>248001</v>
      </c>
      <c r="B1484" s="2">
        <v>116555003</v>
      </c>
      <c r="C1484" s="2" t="s">
        <v>1561</v>
      </c>
      <c r="D1484" s="2">
        <v>2019</v>
      </c>
      <c r="E1484" s="2" t="s">
        <v>662</v>
      </c>
      <c r="F1484" s="2">
        <v>248</v>
      </c>
      <c r="G1484" s="2">
        <v>1</v>
      </c>
      <c r="H1484" s="2">
        <v>8930266</v>
      </c>
      <c r="K1484" s="2">
        <v>1470199.72</v>
      </c>
      <c r="N1484" s="2">
        <v>379616</v>
      </c>
      <c r="Q1484" s="2">
        <v>142349.07</v>
      </c>
      <c r="T1484" s="2">
        <v>10922431</v>
      </c>
      <c r="W1484" s="2">
        <v>17749142.070000004</v>
      </c>
      <c r="X1484" s="2">
        <v>61.537796020507813</v>
      </c>
      <c r="Y1484" s="2">
        <v>37785434.530000009</v>
      </c>
      <c r="Z1484" s="2">
        <v>28.906457901000977</v>
      </c>
    </row>
    <row r="1485" spans="1:28" x14ac:dyDescent="0.25">
      <c r="A1485" s="2">
        <v>248002</v>
      </c>
      <c r="B1485" s="2">
        <v>116555003</v>
      </c>
      <c r="C1485" s="2" t="s">
        <v>1561</v>
      </c>
      <c r="D1485" s="2">
        <v>2020</v>
      </c>
      <c r="E1485" s="2" t="s">
        <v>662</v>
      </c>
      <c r="F1485" s="2">
        <v>248</v>
      </c>
      <c r="G1485" s="2">
        <v>2</v>
      </c>
      <c r="H1485" s="2">
        <v>9146123</v>
      </c>
      <c r="I1485" s="2">
        <v>215857</v>
      </c>
      <c r="J1485" s="2">
        <v>2.4171395301818848</v>
      </c>
      <c r="K1485" s="2">
        <v>1528508.27</v>
      </c>
      <c r="L1485" s="2">
        <v>58308.55078125</v>
      </c>
      <c r="M1485" s="2">
        <v>3.966029167175293</v>
      </c>
      <c r="N1485" s="2">
        <v>379616</v>
      </c>
      <c r="O1485" s="2">
        <v>0</v>
      </c>
      <c r="P1485" s="2">
        <v>0</v>
      </c>
      <c r="Q1485" s="2">
        <v>149629.16</v>
      </c>
      <c r="R1485" s="2">
        <v>7280.08984375</v>
      </c>
      <c r="S1485" s="2">
        <v>5.1142520904541016</v>
      </c>
      <c r="T1485" s="2">
        <v>11203876</v>
      </c>
      <c r="U1485" s="2">
        <v>281445</v>
      </c>
      <c r="V1485" s="2">
        <v>2.5767614841461182</v>
      </c>
      <c r="W1485" s="2">
        <v>17974249.490000002</v>
      </c>
      <c r="X1485" s="2">
        <v>62.332927703857422</v>
      </c>
      <c r="Y1485" s="2">
        <v>37663149.200000003</v>
      </c>
      <c r="Z1485" s="2">
        <v>29.747581481933594</v>
      </c>
    </row>
    <row r="1486" spans="1:28" x14ac:dyDescent="0.25">
      <c r="A1486" s="2">
        <v>248003</v>
      </c>
      <c r="B1486" s="2">
        <v>116555003</v>
      </c>
      <c r="C1486" s="2" t="s">
        <v>1561</v>
      </c>
      <c r="D1486" s="2">
        <v>2021</v>
      </c>
      <c r="E1486" s="2" t="s">
        <v>662</v>
      </c>
      <c r="F1486" s="2">
        <v>248</v>
      </c>
      <c r="G1486" s="2">
        <v>3</v>
      </c>
      <c r="H1486" s="2">
        <v>9146114</v>
      </c>
      <c r="I1486" s="2">
        <v>-9</v>
      </c>
      <c r="J1486" s="2">
        <v>-9.8402349976822734E-5</v>
      </c>
      <c r="K1486" s="2">
        <v>1528460.56</v>
      </c>
      <c r="L1486" s="2">
        <v>-47.709999084472656</v>
      </c>
      <c r="M1486" s="2">
        <v>-3.121343906968832E-3</v>
      </c>
      <c r="N1486" s="2">
        <v>379616</v>
      </c>
      <c r="O1486" s="2">
        <v>0</v>
      </c>
      <c r="P1486" s="2">
        <v>0</v>
      </c>
      <c r="Q1486" s="2">
        <v>121994.99</v>
      </c>
      <c r="R1486" s="2">
        <v>-27634.169921875</v>
      </c>
      <c r="S1486" s="2">
        <v>-18.468439102172852</v>
      </c>
      <c r="T1486" s="2">
        <v>11176186</v>
      </c>
      <c r="U1486" s="2">
        <v>-27690</v>
      </c>
      <c r="V1486" s="2">
        <v>-0.2471466064453125</v>
      </c>
      <c r="W1486" s="2">
        <v>18206905.480000004</v>
      </c>
      <c r="X1486" s="2">
        <v>61.384323120117188</v>
      </c>
      <c r="Y1486" s="2">
        <v>39410614.75</v>
      </c>
      <c r="Z1486" s="2">
        <v>28.358314514160156</v>
      </c>
    </row>
    <row r="1487" spans="1:28" x14ac:dyDescent="0.25">
      <c r="A1487" s="2">
        <v>248004</v>
      </c>
      <c r="B1487" s="2">
        <v>116555003</v>
      </c>
      <c r="C1487" s="2" t="s">
        <v>1561</v>
      </c>
      <c r="D1487" s="2">
        <v>2022</v>
      </c>
      <c r="E1487" s="2" t="s">
        <v>662</v>
      </c>
      <c r="F1487" s="2">
        <v>248</v>
      </c>
      <c r="G1487" s="2">
        <v>4</v>
      </c>
      <c r="T1487" s="2">
        <v>0</v>
      </c>
      <c r="U1487" s="2">
        <v>-11176186</v>
      </c>
      <c r="V1487" s="2">
        <v>-100</v>
      </c>
    </row>
    <row r="1488" spans="1:28" x14ac:dyDescent="0.25">
      <c r="A1488" s="2">
        <v>248005</v>
      </c>
      <c r="B1488" s="2">
        <v>116555003</v>
      </c>
      <c r="C1488" s="2" t="s">
        <v>1561</v>
      </c>
      <c r="D1488" s="2">
        <v>2023</v>
      </c>
      <c r="E1488" s="2" t="s">
        <v>662</v>
      </c>
      <c r="F1488" s="2">
        <v>248</v>
      </c>
      <c r="G1488" s="2">
        <v>5</v>
      </c>
      <c r="H1488" s="2">
        <v>10047330.41</v>
      </c>
      <c r="K1488" s="2">
        <v>1733057.31</v>
      </c>
      <c r="N1488" s="2">
        <v>379616</v>
      </c>
      <c r="Q1488" s="2">
        <v>142377</v>
      </c>
      <c r="T1488" s="2">
        <v>12302380</v>
      </c>
      <c r="U1488" s="2">
        <v>12302380</v>
      </c>
      <c r="X1488" s="2">
        <v>63.28192138671875</v>
      </c>
      <c r="Z1488" s="2">
        <v>29.034753799438477</v>
      </c>
      <c r="AA1488" s="2">
        <v>42371222</v>
      </c>
      <c r="AB1488" s="2">
        <v>19440592</v>
      </c>
    </row>
    <row r="1489" spans="1:28" x14ac:dyDescent="0.25">
      <c r="A1489" s="2">
        <v>248006</v>
      </c>
      <c r="B1489" s="2">
        <v>116555003</v>
      </c>
      <c r="C1489" s="2" t="s">
        <v>1561</v>
      </c>
      <c r="D1489" s="2">
        <v>2024</v>
      </c>
      <c r="E1489" s="2" t="s">
        <v>662</v>
      </c>
      <c r="F1489" s="2">
        <v>248</v>
      </c>
      <c r="G1489" s="2">
        <v>6</v>
      </c>
      <c r="H1489" s="2">
        <v>10627134</v>
      </c>
      <c r="I1489" s="2">
        <v>579803.5625</v>
      </c>
      <c r="J1489" s="2">
        <v>5.7707228660583496</v>
      </c>
      <c r="K1489" s="2">
        <v>1795437</v>
      </c>
      <c r="L1489" s="2">
        <v>62379.69140625</v>
      </c>
      <c r="M1489" s="2">
        <v>3.5994014739990234</v>
      </c>
      <c r="N1489" s="2">
        <v>379616</v>
      </c>
      <c r="O1489" s="2">
        <v>0</v>
      </c>
      <c r="P1489" s="2">
        <v>0</v>
      </c>
      <c r="Q1489" s="2">
        <v>214313</v>
      </c>
      <c r="R1489" s="2">
        <v>71936</v>
      </c>
      <c r="S1489" s="2">
        <v>50.525012969970703</v>
      </c>
      <c r="T1489" s="2">
        <v>13016500</v>
      </c>
      <c r="U1489" s="2">
        <v>714120</v>
      </c>
      <c r="V1489" s="2">
        <v>5.8047304153442383</v>
      </c>
      <c r="X1489" s="2">
        <v>65.142417907714844</v>
      </c>
      <c r="Z1489" s="2">
        <v>30.0391845703125</v>
      </c>
      <c r="AA1489" s="2">
        <v>43331736</v>
      </c>
      <c r="AB1489" s="2">
        <v>19981604</v>
      </c>
    </row>
    <row r="1490" spans="1:28" x14ac:dyDescent="0.25">
      <c r="A1490" s="2">
        <v>249001</v>
      </c>
      <c r="B1490" s="2">
        <v>115226003</v>
      </c>
      <c r="C1490" s="2" t="s">
        <v>1562</v>
      </c>
      <c r="D1490" s="2">
        <v>2019</v>
      </c>
      <c r="E1490" s="2" t="s">
        <v>662</v>
      </c>
      <c r="F1490" s="2">
        <v>249</v>
      </c>
      <c r="G1490" s="2">
        <v>1</v>
      </c>
      <c r="H1490" s="2">
        <v>8144056.5</v>
      </c>
      <c r="K1490" s="2">
        <v>1683295.31</v>
      </c>
      <c r="N1490" s="2">
        <v>363944</v>
      </c>
      <c r="T1490" s="2">
        <v>10191296</v>
      </c>
      <c r="W1490" s="2">
        <v>16441114.700000001</v>
      </c>
      <c r="X1490" s="2">
        <v>61.986648559570313</v>
      </c>
      <c r="Y1490" s="2">
        <v>48051615.830000006</v>
      </c>
      <c r="Z1490" s="2">
        <v>21.209060668945313</v>
      </c>
    </row>
    <row r="1491" spans="1:28" x14ac:dyDescent="0.25">
      <c r="A1491" s="2">
        <v>249002</v>
      </c>
      <c r="B1491" s="2">
        <v>115226003</v>
      </c>
      <c r="C1491" s="2" t="s">
        <v>1562</v>
      </c>
      <c r="D1491" s="2">
        <v>2020</v>
      </c>
      <c r="E1491" s="2" t="s">
        <v>662</v>
      </c>
      <c r="F1491" s="2">
        <v>249</v>
      </c>
      <c r="G1491" s="2">
        <v>2</v>
      </c>
      <c r="H1491" s="2">
        <v>8293253.5</v>
      </c>
      <c r="I1491" s="2">
        <v>149197</v>
      </c>
      <c r="J1491" s="2">
        <v>1.8319740295410156</v>
      </c>
      <c r="K1491" s="2">
        <v>1766519.82</v>
      </c>
      <c r="L1491" s="2">
        <v>83224.5078125</v>
      </c>
      <c r="M1491" s="2">
        <v>4.9441418647766113</v>
      </c>
      <c r="N1491" s="2">
        <v>363944</v>
      </c>
      <c r="O1491" s="2">
        <v>0</v>
      </c>
      <c r="P1491" s="2">
        <v>0</v>
      </c>
      <c r="T1491" s="2">
        <v>10423717</v>
      </c>
      <c r="U1491" s="2">
        <v>232421</v>
      </c>
      <c r="V1491" s="2">
        <v>2.280583381652832</v>
      </c>
      <c r="W1491" s="2">
        <v>16593485.739999998</v>
      </c>
      <c r="X1491" s="2">
        <v>62.818126678466797</v>
      </c>
      <c r="Y1491" s="2">
        <v>50349902.539999992</v>
      </c>
      <c r="Z1491" s="2">
        <v>20.702556610107422</v>
      </c>
    </row>
    <row r="1492" spans="1:28" x14ac:dyDescent="0.25">
      <c r="A1492" s="2">
        <v>249003</v>
      </c>
      <c r="B1492" s="2">
        <v>115226003</v>
      </c>
      <c r="C1492" s="2" t="s">
        <v>1562</v>
      </c>
      <c r="D1492" s="2">
        <v>2021</v>
      </c>
      <c r="E1492" s="2" t="s">
        <v>662</v>
      </c>
      <c r="F1492" s="2">
        <v>249</v>
      </c>
      <c r="G1492" s="2">
        <v>3</v>
      </c>
      <c r="H1492" s="2">
        <v>8293244.5</v>
      </c>
      <c r="I1492" s="2">
        <v>-9</v>
      </c>
      <c r="J1492" s="2">
        <v>-1.0852194827748463E-4</v>
      </c>
      <c r="K1492" s="2">
        <v>1766455.7</v>
      </c>
      <c r="L1492" s="2">
        <v>-64.120002746582031</v>
      </c>
      <c r="M1492" s="2">
        <v>-3.6297356709837914E-3</v>
      </c>
      <c r="N1492" s="2">
        <v>363944</v>
      </c>
      <c r="O1492" s="2">
        <v>0</v>
      </c>
      <c r="P1492" s="2">
        <v>0</v>
      </c>
      <c r="T1492" s="2">
        <v>10423644</v>
      </c>
      <c r="U1492" s="2">
        <v>-73</v>
      </c>
      <c r="V1492" s="2">
        <v>-7.0032599614933133E-4</v>
      </c>
      <c r="W1492" s="2">
        <v>17232208.390000001</v>
      </c>
      <c r="X1492" s="2">
        <v>60.489311218261719</v>
      </c>
      <c r="Y1492" s="2">
        <v>50666254.420000002</v>
      </c>
      <c r="Z1492" s="2">
        <v>20.573148727416992</v>
      </c>
    </row>
    <row r="1493" spans="1:28" x14ac:dyDescent="0.25">
      <c r="A1493" s="2">
        <v>249004</v>
      </c>
      <c r="B1493" s="2">
        <v>115226003</v>
      </c>
      <c r="C1493" s="2" t="s">
        <v>1562</v>
      </c>
      <c r="D1493" s="2">
        <v>2022</v>
      </c>
      <c r="E1493" s="2" t="s">
        <v>662</v>
      </c>
      <c r="F1493" s="2">
        <v>249</v>
      </c>
      <c r="G1493" s="2">
        <v>4</v>
      </c>
      <c r="H1493" s="2">
        <v>8726298</v>
      </c>
      <c r="I1493" s="2">
        <v>433053.5</v>
      </c>
      <c r="J1493" s="2">
        <v>5.2217621803283691</v>
      </c>
      <c r="K1493" s="2">
        <v>1869481.44</v>
      </c>
      <c r="L1493" s="2">
        <v>103025.7421875</v>
      </c>
      <c r="M1493" s="2">
        <v>5.8323421478271484</v>
      </c>
      <c r="N1493" s="2">
        <v>363944</v>
      </c>
      <c r="O1493" s="2">
        <v>0</v>
      </c>
      <c r="P1493" s="2">
        <v>0</v>
      </c>
      <c r="T1493" s="2">
        <v>10959723</v>
      </c>
      <c r="U1493" s="2">
        <v>536079</v>
      </c>
      <c r="V1493" s="2">
        <v>5.1429133415222168</v>
      </c>
      <c r="W1493" s="2">
        <v>17515488.809999999</v>
      </c>
      <c r="X1493" s="2">
        <v>62.571609497070313</v>
      </c>
      <c r="Y1493" s="2">
        <v>54139628.850000001</v>
      </c>
      <c r="Z1493" s="2">
        <v>20.243438720703125</v>
      </c>
    </row>
    <row r="1494" spans="1:28" x14ac:dyDescent="0.25">
      <c r="A1494" s="2">
        <v>249005</v>
      </c>
      <c r="B1494" s="2">
        <v>115226003</v>
      </c>
      <c r="C1494" s="2" t="s">
        <v>1562</v>
      </c>
      <c r="D1494" s="2">
        <v>2023</v>
      </c>
      <c r="E1494" s="2" t="s">
        <v>662</v>
      </c>
      <c r="F1494" s="2">
        <v>249</v>
      </c>
      <c r="G1494" s="2">
        <v>5</v>
      </c>
      <c r="H1494" s="2">
        <v>9263622.3300000001</v>
      </c>
      <c r="I1494" s="2">
        <v>537324.3125</v>
      </c>
      <c r="J1494" s="2">
        <v>6.1575288772583008</v>
      </c>
      <c r="K1494" s="2">
        <v>2014694.87</v>
      </c>
      <c r="L1494" s="2">
        <v>145213.4375</v>
      </c>
      <c r="M1494" s="2">
        <v>7.767578125</v>
      </c>
      <c r="N1494" s="2">
        <v>363944</v>
      </c>
      <c r="O1494" s="2">
        <v>0</v>
      </c>
      <c r="P1494" s="2">
        <v>0</v>
      </c>
      <c r="T1494" s="2">
        <v>11642261</v>
      </c>
      <c r="U1494" s="2">
        <v>682538</v>
      </c>
      <c r="V1494" s="2">
        <v>6.227694034576416</v>
      </c>
      <c r="X1494" s="2">
        <v>63.703968048095703</v>
      </c>
      <c r="Z1494" s="2">
        <v>21.273225784301758</v>
      </c>
      <c r="AA1494" s="2">
        <v>54727293</v>
      </c>
      <c r="AB1494" s="2">
        <v>18275566</v>
      </c>
    </row>
    <row r="1495" spans="1:28" x14ac:dyDescent="0.25">
      <c r="A1495" s="2">
        <v>249006</v>
      </c>
      <c r="B1495" s="2">
        <v>115226003</v>
      </c>
      <c r="C1495" s="2" t="s">
        <v>1562</v>
      </c>
      <c r="D1495" s="2">
        <v>2024</v>
      </c>
      <c r="E1495" s="2" t="s">
        <v>662</v>
      </c>
      <c r="F1495" s="2">
        <v>249</v>
      </c>
      <c r="G1495" s="2">
        <v>6</v>
      </c>
      <c r="H1495" s="2">
        <v>10086207</v>
      </c>
      <c r="I1495" s="2">
        <v>822584.6875</v>
      </c>
      <c r="J1495" s="2">
        <v>8.879730224609375</v>
      </c>
      <c r="K1495" s="2">
        <v>2096095</v>
      </c>
      <c r="L1495" s="2">
        <v>81400.1328125</v>
      </c>
      <c r="M1495" s="2">
        <v>4.0403203964233398</v>
      </c>
      <c r="N1495" s="2">
        <v>363944</v>
      </c>
      <c r="O1495" s="2">
        <v>0</v>
      </c>
      <c r="P1495" s="2">
        <v>0</v>
      </c>
      <c r="T1495" s="2">
        <v>12546246</v>
      </c>
      <c r="U1495" s="2">
        <v>903985</v>
      </c>
      <c r="V1495" s="2">
        <v>7.764686107635498</v>
      </c>
      <c r="X1495" s="2">
        <v>64.670135498046875</v>
      </c>
      <c r="Z1495" s="2">
        <v>21.989603042602539</v>
      </c>
      <c r="AA1495" s="2">
        <v>57055356</v>
      </c>
      <c r="AB1495" s="2">
        <v>19400370</v>
      </c>
    </row>
    <row r="1496" spans="1:28" x14ac:dyDescent="0.25">
      <c r="A1496" s="2">
        <v>250001</v>
      </c>
      <c r="B1496" s="2">
        <v>127045303</v>
      </c>
      <c r="C1496" s="2" t="s">
        <v>1563</v>
      </c>
      <c r="D1496" s="2">
        <v>2019</v>
      </c>
      <c r="E1496" s="2" t="s">
        <v>662</v>
      </c>
      <c r="F1496" s="2">
        <v>250</v>
      </c>
      <c r="G1496" s="2">
        <v>1</v>
      </c>
      <c r="H1496" s="2">
        <v>3430355.5</v>
      </c>
      <c r="K1496" s="2">
        <v>298409.99</v>
      </c>
      <c r="N1496" s="2">
        <v>75343</v>
      </c>
      <c r="T1496" s="2">
        <v>3804108.5</v>
      </c>
      <c r="W1496" s="2">
        <v>4524744.6399999997</v>
      </c>
      <c r="X1496" s="2">
        <v>84.073440551757813</v>
      </c>
      <c r="Y1496" s="2">
        <v>5905129.6499999994</v>
      </c>
      <c r="Z1496" s="2">
        <v>64.420402526855469</v>
      </c>
    </row>
    <row r="1497" spans="1:28" x14ac:dyDescent="0.25">
      <c r="A1497" s="2">
        <v>250002</v>
      </c>
      <c r="B1497" s="2">
        <v>127045303</v>
      </c>
      <c r="C1497" s="2" t="s">
        <v>1563</v>
      </c>
      <c r="D1497" s="2">
        <v>2020</v>
      </c>
      <c r="E1497" s="2" t="s">
        <v>662</v>
      </c>
      <c r="F1497" s="2">
        <v>250</v>
      </c>
      <c r="G1497" s="2">
        <v>2</v>
      </c>
      <c r="H1497" s="2">
        <v>3454692.5</v>
      </c>
      <c r="I1497" s="2">
        <v>24337</v>
      </c>
      <c r="J1497" s="2">
        <v>0.70946002006530762</v>
      </c>
      <c r="K1497" s="2">
        <v>303601.01</v>
      </c>
      <c r="L1497" s="2">
        <v>5191.02001953125</v>
      </c>
      <c r="M1497" s="2">
        <v>1.7395597696304321</v>
      </c>
      <c r="N1497" s="2">
        <v>75343</v>
      </c>
      <c r="O1497" s="2">
        <v>0</v>
      </c>
      <c r="P1497" s="2">
        <v>0</v>
      </c>
      <c r="T1497" s="2">
        <v>3833636.5</v>
      </c>
      <c r="U1497" s="2">
        <v>29528</v>
      </c>
      <c r="V1497" s="2">
        <v>0.77621340751647949</v>
      </c>
      <c r="W1497" s="2">
        <v>4619402.79</v>
      </c>
      <c r="X1497" s="2">
        <v>82.989875793457031</v>
      </c>
      <c r="Y1497" s="2">
        <v>6191587.0499999998</v>
      </c>
      <c r="Z1497" s="2">
        <v>61.916862487792969</v>
      </c>
    </row>
    <row r="1498" spans="1:28" x14ac:dyDescent="0.25">
      <c r="A1498" s="2">
        <v>250003</v>
      </c>
      <c r="B1498" s="2">
        <v>127045303</v>
      </c>
      <c r="C1498" s="2" t="s">
        <v>1563</v>
      </c>
      <c r="D1498" s="2">
        <v>2021</v>
      </c>
      <c r="E1498" s="2" t="s">
        <v>662</v>
      </c>
      <c r="F1498" s="2">
        <v>250</v>
      </c>
      <c r="G1498" s="2">
        <v>3</v>
      </c>
      <c r="H1498" s="2">
        <v>3454689.5</v>
      </c>
      <c r="I1498" s="2">
        <v>-3</v>
      </c>
      <c r="J1498" s="2">
        <v>-8.6838408606126904E-5</v>
      </c>
      <c r="K1498" s="2">
        <v>303595.43</v>
      </c>
      <c r="L1498" s="2">
        <v>-5.5799999237060547</v>
      </c>
      <c r="M1498" s="2">
        <v>-1.8379385583102703E-3</v>
      </c>
      <c r="N1498" s="2">
        <v>75343</v>
      </c>
      <c r="O1498" s="2">
        <v>0</v>
      </c>
      <c r="P1498" s="2">
        <v>0</v>
      </c>
      <c r="T1498" s="2">
        <v>3833628</v>
      </c>
      <c r="U1498" s="2">
        <v>-8.5</v>
      </c>
      <c r="V1498" s="2">
        <v>-2.2172159515321255E-4</v>
      </c>
      <c r="W1498" s="2">
        <v>4401091.4000000004</v>
      </c>
      <c r="X1498" s="2">
        <v>87.106300354003906</v>
      </c>
      <c r="Y1498" s="2">
        <v>5925311.7400000002</v>
      </c>
      <c r="Z1498" s="2">
        <v>64.699180603027344</v>
      </c>
    </row>
    <row r="1499" spans="1:28" x14ac:dyDescent="0.25">
      <c r="A1499" s="2">
        <v>250004</v>
      </c>
      <c r="B1499" s="2">
        <v>127045303</v>
      </c>
      <c r="C1499" s="2" t="s">
        <v>1563</v>
      </c>
      <c r="D1499" s="2">
        <v>2022</v>
      </c>
      <c r="E1499" s="2" t="s">
        <v>662</v>
      </c>
      <c r="F1499" s="2">
        <v>250</v>
      </c>
      <c r="G1499" s="2">
        <v>4</v>
      </c>
      <c r="H1499" s="2">
        <v>3426768.5</v>
      </c>
      <c r="I1499" s="2">
        <v>-27921</v>
      </c>
      <c r="J1499" s="2">
        <v>-0.80820578336715698</v>
      </c>
      <c r="K1499" s="2">
        <v>308077.67</v>
      </c>
      <c r="L1499" s="2">
        <v>4482.240234375</v>
      </c>
      <c r="M1499" s="2">
        <v>1.4763858318328857</v>
      </c>
      <c r="N1499" s="2">
        <v>103258</v>
      </c>
      <c r="O1499" s="2">
        <v>27915</v>
      </c>
      <c r="P1499" s="2">
        <v>37.050556182861328</v>
      </c>
      <c r="T1499" s="2">
        <v>3838104.25</v>
      </c>
      <c r="U1499" s="2">
        <v>4476.25</v>
      </c>
      <c r="V1499" s="2">
        <v>0.11676276475191116</v>
      </c>
      <c r="W1499" s="2">
        <v>4658028.21</v>
      </c>
      <c r="X1499" s="2">
        <v>82.397613525390625</v>
      </c>
      <c r="Y1499" s="2">
        <v>6431953.1200000001</v>
      </c>
      <c r="Z1499" s="2">
        <v>59.672454833984375</v>
      </c>
    </row>
    <row r="1500" spans="1:28" x14ac:dyDescent="0.25">
      <c r="A1500" s="2">
        <v>250005</v>
      </c>
      <c r="B1500" s="2">
        <v>127045303</v>
      </c>
      <c r="C1500" s="2" t="s">
        <v>1563</v>
      </c>
      <c r="D1500" s="2">
        <v>2023</v>
      </c>
      <c r="E1500" s="2" t="s">
        <v>662</v>
      </c>
      <c r="F1500" s="2">
        <v>250</v>
      </c>
      <c r="G1500" s="2">
        <v>5</v>
      </c>
      <c r="H1500" s="2">
        <v>3566091.77</v>
      </c>
      <c r="I1500" s="2">
        <v>139323.265625</v>
      </c>
      <c r="J1500" s="2">
        <v>4.0657334327697754</v>
      </c>
      <c r="K1500" s="2">
        <v>321086.61</v>
      </c>
      <c r="L1500" s="2">
        <v>13008.9404296875</v>
      </c>
      <c r="M1500" s="2">
        <v>4.2226171493530273</v>
      </c>
      <c r="N1500" s="2">
        <v>103258</v>
      </c>
      <c r="O1500" s="2">
        <v>0</v>
      </c>
      <c r="P1500" s="2">
        <v>0</v>
      </c>
      <c r="T1500" s="2">
        <v>3990436.25</v>
      </c>
      <c r="U1500" s="2">
        <v>152332</v>
      </c>
      <c r="V1500" s="2">
        <v>3.9689385890960693</v>
      </c>
      <c r="X1500" s="2">
        <v>98.449317932128906</v>
      </c>
      <c r="Z1500" s="2">
        <v>66.5120849609375</v>
      </c>
      <c r="AA1500" s="2">
        <v>5999566</v>
      </c>
      <c r="AB1500" s="2">
        <v>4053290</v>
      </c>
    </row>
    <row r="1501" spans="1:28" x14ac:dyDescent="0.25">
      <c r="A1501" s="2">
        <v>250006</v>
      </c>
      <c r="B1501" s="2">
        <v>127045303</v>
      </c>
      <c r="C1501" s="2" t="s">
        <v>1563</v>
      </c>
      <c r="D1501" s="2">
        <v>2024</v>
      </c>
      <c r="E1501" s="2" t="s">
        <v>662</v>
      </c>
      <c r="F1501" s="2">
        <v>250</v>
      </c>
      <c r="G1501" s="2">
        <v>6</v>
      </c>
      <c r="H1501" s="2">
        <v>3765584</v>
      </c>
      <c r="I1501" s="2">
        <v>199492.234375</v>
      </c>
      <c r="J1501" s="2">
        <v>5.594141960144043</v>
      </c>
      <c r="K1501" s="2">
        <v>327192</v>
      </c>
      <c r="L1501" s="2">
        <v>6105.39013671875</v>
      </c>
      <c r="M1501" s="2">
        <v>1.901477575302124</v>
      </c>
      <c r="N1501" s="2">
        <v>103258</v>
      </c>
      <c r="O1501" s="2">
        <v>0</v>
      </c>
      <c r="P1501" s="2">
        <v>0</v>
      </c>
      <c r="T1501" s="2">
        <v>4196034</v>
      </c>
      <c r="U1501" s="2">
        <v>205597.75</v>
      </c>
      <c r="V1501" s="2">
        <v>5.1522626876831055</v>
      </c>
      <c r="X1501" s="2">
        <v>94.972686767578125</v>
      </c>
      <c r="Z1501" s="2">
        <v>66.337425231933594</v>
      </c>
      <c r="AA1501" s="2">
        <v>6325289</v>
      </c>
      <c r="AB1501" s="2">
        <v>4418148</v>
      </c>
    </row>
    <row r="1502" spans="1:28" x14ac:dyDescent="0.25">
      <c r="A1502" s="2">
        <v>251001</v>
      </c>
      <c r="B1502" s="2">
        <v>111444602</v>
      </c>
      <c r="C1502" s="2" t="s">
        <v>1564</v>
      </c>
      <c r="D1502" s="2">
        <v>2019</v>
      </c>
      <c r="E1502" s="2" t="s">
        <v>662</v>
      </c>
      <c r="F1502" s="2">
        <v>251</v>
      </c>
      <c r="G1502" s="2">
        <v>1</v>
      </c>
      <c r="H1502" s="2">
        <v>21468418</v>
      </c>
      <c r="K1502" s="2">
        <v>3441983.42</v>
      </c>
      <c r="N1502" s="2">
        <v>968914</v>
      </c>
      <c r="T1502" s="2">
        <v>25879316</v>
      </c>
      <c r="W1502" s="2">
        <v>39776358.030000001</v>
      </c>
      <c r="X1502" s="2">
        <v>65.062057495117188</v>
      </c>
      <c r="Y1502" s="2">
        <v>77317213.460000008</v>
      </c>
      <c r="Z1502" s="2">
        <v>33.471611022949219</v>
      </c>
    </row>
    <row r="1503" spans="1:28" x14ac:dyDescent="0.25">
      <c r="A1503" s="2">
        <v>251002</v>
      </c>
      <c r="B1503" s="2">
        <v>111444602</v>
      </c>
      <c r="C1503" s="2" t="s">
        <v>1564</v>
      </c>
      <c r="D1503" s="2">
        <v>2020</v>
      </c>
      <c r="E1503" s="2" t="s">
        <v>662</v>
      </c>
      <c r="F1503" s="2">
        <v>251</v>
      </c>
      <c r="G1503" s="2">
        <v>2</v>
      </c>
      <c r="H1503" s="2">
        <v>21567768</v>
      </c>
      <c r="I1503" s="2">
        <v>99350</v>
      </c>
      <c r="J1503" s="2">
        <v>0.46277281641960144</v>
      </c>
      <c r="K1503" s="2">
        <v>3574547.07</v>
      </c>
      <c r="L1503" s="2">
        <v>132563.65625</v>
      </c>
      <c r="M1503" s="2">
        <v>3.8513739109039307</v>
      </c>
      <c r="N1503" s="2">
        <v>968914</v>
      </c>
      <c r="O1503" s="2">
        <v>0</v>
      </c>
      <c r="P1503" s="2">
        <v>0</v>
      </c>
      <c r="T1503" s="2">
        <v>26111230</v>
      </c>
      <c r="U1503" s="2">
        <v>231914</v>
      </c>
      <c r="V1503" s="2">
        <v>0.89613652229309082</v>
      </c>
      <c r="W1503" s="2">
        <v>40904870.079999998</v>
      </c>
      <c r="X1503" s="2">
        <v>63.834037780761719</v>
      </c>
      <c r="Y1503" s="2">
        <v>81246945.739999995</v>
      </c>
      <c r="Z1503" s="2">
        <v>32.138107299804688</v>
      </c>
    </row>
    <row r="1504" spans="1:28" x14ac:dyDescent="0.25">
      <c r="A1504" s="2">
        <v>251003</v>
      </c>
      <c r="B1504" s="2">
        <v>111444602</v>
      </c>
      <c r="C1504" s="2" t="s">
        <v>1564</v>
      </c>
      <c r="D1504" s="2">
        <v>2021</v>
      </c>
      <c r="E1504" s="2" t="s">
        <v>662</v>
      </c>
      <c r="F1504" s="2">
        <v>251</v>
      </c>
      <c r="G1504" s="2">
        <v>3</v>
      </c>
      <c r="H1504" s="2">
        <v>21567750</v>
      </c>
      <c r="I1504" s="2">
        <v>-18</v>
      </c>
      <c r="J1504" s="2">
        <v>-8.345786773134023E-5</v>
      </c>
      <c r="K1504" s="2">
        <v>3574435.49</v>
      </c>
      <c r="L1504" s="2">
        <v>-111.58000183105469</v>
      </c>
      <c r="M1504" s="2">
        <v>-3.1215143389999866E-3</v>
      </c>
      <c r="N1504" s="2">
        <v>968914</v>
      </c>
      <c r="O1504" s="2">
        <v>0</v>
      </c>
      <c r="P1504" s="2">
        <v>0</v>
      </c>
      <c r="T1504" s="2">
        <v>26111100</v>
      </c>
      <c r="U1504" s="2">
        <v>-130</v>
      </c>
      <c r="V1504" s="2">
        <v>-4.9787008902058005E-4</v>
      </c>
      <c r="W1504" s="2">
        <v>40925978.859999999</v>
      </c>
      <c r="X1504" s="2">
        <v>63.800796508789063</v>
      </c>
      <c r="Y1504" s="2">
        <v>85329808.950000003</v>
      </c>
      <c r="Z1504" s="2">
        <v>30.600208282470703</v>
      </c>
    </row>
    <row r="1505" spans="1:28" x14ac:dyDescent="0.25">
      <c r="A1505" s="2">
        <v>251004</v>
      </c>
      <c r="B1505" s="2">
        <v>111444602</v>
      </c>
      <c r="C1505" s="2" t="s">
        <v>1564</v>
      </c>
      <c r="D1505" s="2">
        <v>2022</v>
      </c>
      <c r="E1505" s="2" t="s">
        <v>662</v>
      </c>
      <c r="F1505" s="2">
        <v>251</v>
      </c>
      <c r="G1505" s="2">
        <v>4</v>
      </c>
      <c r="H1505" s="2">
        <v>22118356</v>
      </c>
      <c r="I1505" s="2">
        <v>550606</v>
      </c>
      <c r="J1505" s="2">
        <v>2.5529134273529053</v>
      </c>
      <c r="K1505" s="2">
        <v>3766177.75</v>
      </c>
      <c r="L1505" s="2">
        <v>191742.265625</v>
      </c>
      <c r="M1505" s="2">
        <v>5.3642668724060059</v>
      </c>
      <c r="N1505" s="2">
        <v>968914</v>
      </c>
      <c r="O1505" s="2">
        <v>0</v>
      </c>
      <c r="P1505" s="2">
        <v>0</v>
      </c>
      <c r="T1505" s="2">
        <v>26853448</v>
      </c>
      <c r="U1505" s="2">
        <v>742348</v>
      </c>
      <c r="V1505" s="2">
        <v>2.8430361747741699</v>
      </c>
      <c r="W1505" s="2">
        <v>42250180.929999992</v>
      </c>
      <c r="X1505" s="2">
        <v>63.558185577392578</v>
      </c>
      <c r="Y1505" s="2">
        <v>92141393.679999992</v>
      </c>
      <c r="Z1505" s="2">
        <v>29.143739700317383</v>
      </c>
    </row>
    <row r="1506" spans="1:28" x14ac:dyDescent="0.25">
      <c r="A1506" s="2">
        <v>251005</v>
      </c>
      <c r="B1506" s="2">
        <v>111444602</v>
      </c>
      <c r="C1506" s="2" t="s">
        <v>1564</v>
      </c>
      <c r="D1506" s="2">
        <v>2023</v>
      </c>
      <c r="E1506" s="2" t="s">
        <v>662</v>
      </c>
      <c r="F1506" s="2">
        <v>251</v>
      </c>
      <c r="G1506" s="2">
        <v>5</v>
      </c>
      <c r="H1506" s="2">
        <v>24727730.699999999</v>
      </c>
      <c r="I1506" s="2">
        <v>2609374.75</v>
      </c>
      <c r="J1506" s="2">
        <v>11.797327041625977</v>
      </c>
      <c r="K1506" s="2">
        <v>4019417.47</v>
      </c>
      <c r="L1506" s="2">
        <v>253239.71875</v>
      </c>
      <c r="M1506" s="2">
        <v>6.7240509986877441</v>
      </c>
      <c r="N1506" s="2">
        <v>968914</v>
      </c>
      <c r="O1506" s="2">
        <v>0</v>
      </c>
      <c r="P1506" s="2">
        <v>0</v>
      </c>
      <c r="T1506" s="2">
        <v>29716062</v>
      </c>
      <c r="U1506" s="2">
        <v>2862614</v>
      </c>
      <c r="V1506" s="2">
        <v>10.660135269165039</v>
      </c>
      <c r="X1506" s="2">
        <v>67.170181274414063</v>
      </c>
      <c r="Z1506" s="2">
        <v>31.395059585571289</v>
      </c>
      <c r="AA1506" s="2">
        <v>94652031</v>
      </c>
      <c r="AB1506" s="2">
        <v>44239961</v>
      </c>
    </row>
    <row r="1507" spans="1:28" x14ac:dyDescent="0.25">
      <c r="A1507" s="2">
        <v>251006</v>
      </c>
      <c r="B1507" s="2">
        <v>111444602</v>
      </c>
      <c r="C1507" s="2" t="s">
        <v>1564</v>
      </c>
      <c r="D1507" s="2">
        <v>2024</v>
      </c>
      <c r="E1507" s="2" t="s">
        <v>662</v>
      </c>
      <c r="F1507" s="2">
        <v>251</v>
      </c>
      <c r="G1507" s="2">
        <v>6</v>
      </c>
      <c r="H1507" s="2">
        <v>26453104</v>
      </c>
      <c r="I1507" s="2">
        <v>1725373.25</v>
      </c>
      <c r="J1507" s="2">
        <v>6.9774832725524902</v>
      </c>
      <c r="K1507" s="2">
        <v>4198080</v>
      </c>
      <c r="L1507" s="2">
        <v>178662.53125</v>
      </c>
      <c r="M1507" s="2">
        <v>4.4449858665466309</v>
      </c>
      <c r="N1507" s="2">
        <v>968914</v>
      </c>
      <c r="O1507" s="2">
        <v>0</v>
      </c>
      <c r="P1507" s="2">
        <v>0</v>
      </c>
      <c r="T1507" s="2">
        <v>31620098</v>
      </c>
      <c r="U1507" s="2">
        <v>1904036</v>
      </c>
      <c r="V1507" s="2">
        <v>6.4074306488037109</v>
      </c>
      <c r="X1507" s="2">
        <v>69.184532165527344</v>
      </c>
      <c r="Z1507" s="2">
        <v>30.208873748779297</v>
      </c>
      <c r="AA1507" s="2">
        <v>104671553</v>
      </c>
      <c r="AB1507" s="2">
        <v>45703998</v>
      </c>
    </row>
    <row r="1508" spans="1:28" x14ac:dyDescent="0.25">
      <c r="A1508" s="2">
        <v>252001</v>
      </c>
      <c r="B1508" s="2">
        <v>116605003</v>
      </c>
      <c r="C1508" s="2" t="s">
        <v>1565</v>
      </c>
      <c r="D1508" s="2">
        <v>2019</v>
      </c>
      <c r="E1508" s="2" t="s">
        <v>662</v>
      </c>
      <c r="F1508" s="2">
        <v>252</v>
      </c>
      <c r="G1508" s="2">
        <v>1</v>
      </c>
      <c r="H1508" s="2">
        <v>7988260.5</v>
      </c>
      <c r="K1508" s="2">
        <v>1377705.56</v>
      </c>
      <c r="N1508" s="2">
        <v>354755</v>
      </c>
      <c r="Q1508" s="2">
        <v>75156.94</v>
      </c>
      <c r="T1508" s="2">
        <v>9795878</v>
      </c>
      <c r="W1508" s="2">
        <v>14435030.66</v>
      </c>
      <c r="X1508" s="2">
        <v>67.861846923828125</v>
      </c>
      <c r="Y1508" s="2">
        <v>32055441.210000001</v>
      </c>
      <c r="Z1508" s="2">
        <v>30.559173583984375</v>
      </c>
    </row>
    <row r="1509" spans="1:28" x14ac:dyDescent="0.25">
      <c r="A1509" s="2">
        <v>252002</v>
      </c>
      <c r="B1509" s="2">
        <v>116605003</v>
      </c>
      <c r="C1509" s="2" t="s">
        <v>1565</v>
      </c>
      <c r="D1509" s="2">
        <v>2020</v>
      </c>
      <c r="E1509" s="2" t="s">
        <v>662</v>
      </c>
      <c r="F1509" s="2">
        <v>252</v>
      </c>
      <c r="G1509" s="2">
        <v>2</v>
      </c>
      <c r="H1509" s="2">
        <v>8092111</v>
      </c>
      <c r="I1509" s="2">
        <v>103850.5</v>
      </c>
      <c r="J1509" s="2">
        <v>1.3000389337539673</v>
      </c>
      <c r="K1509" s="2">
        <v>1418802.35</v>
      </c>
      <c r="L1509" s="2">
        <v>41096.7890625</v>
      </c>
      <c r="M1509" s="2">
        <v>2.9829878807067871</v>
      </c>
      <c r="N1509" s="2">
        <v>354755</v>
      </c>
      <c r="O1509" s="2">
        <v>0</v>
      </c>
      <c r="P1509" s="2">
        <v>0</v>
      </c>
      <c r="Q1509" s="2">
        <v>102148.4</v>
      </c>
      <c r="R1509" s="2">
        <v>26991.4609375</v>
      </c>
      <c r="S1509" s="2">
        <v>35.913463592529297</v>
      </c>
      <c r="T1509" s="2">
        <v>9967816</v>
      </c>
      <c r="U1509" s="2">
        <v>171938</v>
      </c>
      <c r="V1509" s="2">
        <v>1.7552076578140259</v>
      </c>
      <c r="W1509" s="2">
        <v>15098192.34</v>
      </c>
      <c r="X1509" s="2">
        <v>66.019927978515625</v>
      </c>
      <c r="Y1509" s="2">
        <v>55980614.460000001</v>
      </c>
      <c r="Z1509" s="2">
        <v>17.805835723876953</v>
      </c>
    </row>
    <row r="1510" spans="1:28" x14ac:dyDescent="0.25">
      <c r="A1510" s="2">
        <v>252003</v>
      </c>
      <c r="B1510" s="2">
        <v>116605003</v>
      </c>
      <c r="C1510" s="2" t="s">
        <v>1565</v>
      </c>
      <c r="D1510" s="2">
        <v>2021</v>
      </c>
      <c r="E1510" s="2" t="s">
        <v>662</v>
      </c>
      <c r="F1510" s="2">
        <v>252</v>
      </c>
      <c r="G1510" s="2">
        <v>3</v>
      </c>
      <c r="H1510" s="2">
        <v>8092105</v>
      </c>
      <c r="I1510" s="2">
        <v>-6</v>
      </c>
      <c r="J1510" s="2">
        <v>-7.414628635160625E-5</v>
      </c>
      <c r="K1510" s="2">
        <v>1418773.41</v>
      </c>
      <c r="L1510" s="2">
        <v>-28.940000534057617</v>
      </c>
      <c r="M1510" s="2">
        <v>-2.0397484768182039E-3</v>
      </c>
      <c r="N1510" s="2">
        <v>354755</v>
      </c>
      <c r="O1510" s="2">
        <v>0</v>
      </c>
      <c r="P1510" s="2">
        <v>0</v>
      </c>
      <c r="Q1510" s="2">
        <v>82493.289999999994</v>
      </c>
      <c r="R1510" s="2">
        <v>-19655.109375</v>
      </c>
      <c r="S1510" s="2">
        <v>-19.241720199584961</v>
      </c>
      <c r="T1510" s="2">
        <v>9948126</v>
      </c>
      <c r="U1510" s="2">
        <v>-19690</v>
      </c>
      <c r="V1510" s="2">
        <v>-0.19753575325012207</v>
      </c>
      <c r="W1510" s="2">
        <v>16056612.529999999</v>
      </c>
      <c r="X1510" s="2">
        <v>61.956565856933594</v>
      </c>
      <c r="Y1510" s="2">
        <v>35664569.180000007</v>
      </c>
      <c r="Z1510" s="2">
        <v>27.893583297729492</v>
      </c>
    </row>
    <row r="1511" spans="1:28" x14ac:dyDescent="0.25">
      <c r="A1511" s="2">
        <v>252004</v>
      </c>
      <c r="B1511" s="2">
        <v>116605003</v>
      </c>
      <c r="C1511" s="2" t="s">
        <v>1565</v>
      </c>
      <c r="D1511" s="2">
        <v>2022</v>
      </c>
      <c r="E1511" s="2" t="s">
        <v>662</v>
      </c>
      <c r="F1511" s="2">
        <v>252</v>
      </c>
      <c r="G1511" s="2">
        <v>4</v>
      </c>
      <c r="H1511" s="2">
        <v>8308317.5</v>
      </c>
      <c r="I1511" s="2">
        <v>216212.5</v>
      </c>
      <c r="J1511" s="2">
        <v>2.6718943119049072</v>
      </c>
      <c r="K1511" s="2">
        <v>1435837.82</v>
      </c>
      <c r="L1511" s="2">
        <v>17064.41015625</v>
      </c>
      <c r="M1511" s="2">
        <v>1.2027579545974731</v>
      </c>
      <c r="N1511" s="2">
        <v>354755</v>
      </c>
      <c r="O1511" s="2">
        <v>0</v>
      </c>
      <c r="P1511" s="2">
        <v>0</v>
      </c>
      <c r="Q1511" s="2">
        <v>94105.36</v>
      </c>
      <c r="R1511" s="2">
        <v>11612.0703125</v>
      </c>
      <c r="S1511" s="2">
        <v>14.076381683349609</v>
      </c>
      <c r="T1511" s="2">
        <v>10193015</v>
      </c>
      <c r="U1511" s="2">
        <v>244889</v>
      </c>
      <c r="V1511" s="2">
        <v>2.4616596698760986</v>
      </c>
      <c r="W1511" s="2">
        <v>15148366.199999999</v>
      </c>
      <c r="X1511" s="2">
        <v>67.287879943847656</v>
      </c>
      <c r="Y1511" s="2">
        <v>39269619.410000004</v>
      </c>
      <c r="Z1511" s="2">
        <v>25.956489562988281</v>
      </c>
    </row>
    <row r="1512" spans="1:28" x14ac:dyDescent="0.25">
      <c r="A1512" s="2">
        <v>252005</v>
      </c>
      <c r="B1512" s="2">
        <v>116605003</v>
      </c>
      <c r="C1512" s="2" t="s">
        <v>1565</v>
      </c>
      <c r="D1512" s="2">
        <v>2023</v>
      </c>
      <c r="E1512" s="2" t="s">
        <v>662</v>
      </c>
      <c r="F1512" s="2">
        <v>252</v>
      </c>
      <c r="G1512" s="2">
        <v>5</v>
      </c>
      <c r="H1512" s="2">
        <v>9026272.3900000006</v>
      </c>
      <c r="I1512" s="2">
        <v>717954.875</v>
      </c>
      <c r="J1512" s="2">
        <v>8.6413993835449219</v>
      </c>
      <c r="K1512" s="2">
        <v>1504909.42</v>
      </c>
      <c r="L1512" s="2">
        <v>69071.6015625</v>
      </c>
      <c r="M1512" s="2">
        <v>4.8105430603027344</v>
      </c>
      <c r="N1512" s="2">
        <v>354755</v>
      </c>
      <c r="O1512" s="2">
        <v>0</v>
      </c>
      <c r="P1512" s="2">
        <v>0</v>
      </c>
      <c r="Q1512" s="2">
        <v>99297</v>
      </c>
      <c r="R1512" s="2">
        <v>5191.64013671875</v>
      </c>
      <c r="S1512" s="2">
        <v>5.5168375968933105</v>
      </c>
      <c r="T1512" s="2">
        <v>10985233</v>
      </c>
      <c r="U1512" s="2">
        <v>792218</v>
      </c>
      <c r="V1512" s="2">
        <v>7.7721657752990723</v>
      </c>
      <c r="X1512" s="2">
        <v>71.543220520019531</v>
      </c>
      <c r="Z1512" s="2">
        <v>31.521209716796875</v>
      </c>
      <c r="AA1512" s="2">
        <v>34850289</v>
      </c>
      <c r="AB1512" s="2">
        <v>15354680</v>
      </c>
    </row>
    <row r="1513" spans="1:28" x14ac:dyDescent="0.25">
      <c r="A1513" s="2">
        <v>252006</v>
      </c>
      <c r="B1513" s="2">
        <v>116605003</v>
      </c>
      <c r="C1513" s="2" t="s">
        <v>1565</v>
      </c>
      <c r="D1513" s="2">
        <v>2024</v>
      </c>
      <c r="E1513" s="2" t="s">
        <v>662</v>
      </c>
      <c r="F1513" s="2">
        <v>252</v>
      </c>
      <c r="G1513" s="2">
        <v>6</v>
      </c>
      <c r="H1513" s="2">
        <v>9683130</v>
      </c>
      <c r="I1513" s="2">
        <v>656857.625</v>
      </c>
      <c r="J1513" s="2">
        <v>7.2771744728088379</v>
      </c>
      <c r="K1513" s="2">
        <v>1530956</v>
      </c>
      <c r="L1513" s="2">
        <v>26046.580078125</v>
      </c>
      <c r="M1513" s="2">
        <v>1.73077392578125</v>
      </c>
      <c r="N1513" s="2">
        <v>354755</v>
      </c>
      <c r="O1513" s="2">
        <v>0</v>
      </c>
      <c r="P1513" s="2">
        <v>0</v>
      </c>
      <c r="Q1513" s="2">
        <v>103287</v>
      </c>
      <c r="R1513" s="2">
        <v>3990</v>
      </c>
      <c r="S1513" s="2">
        <v>4.0182480812072754</v>
      </c>
      <c r="T1513" s="2">
        <v>11672128</v>
      </c>
      <c r="U1513" s="2">
        <v>686895</v>
      </c>
      <c r="V1513" s="2">
        <v>6.252894401550293</v>
      </c>
      <c r="X1513" s="2">
        <v>71.035026550292969</v>
      </c>
      <c r="Z1513" s="2">
        <v>30.535881042480469</v>
      </c>
      <c r="AA1513" s="2">
        <v>38224304</v>
      </c>
      <c r="AB1513" s="2">
        <v>16431510</v>
      </c>
    </row>
    <row r="1514" spans="1:28" x14ac:dyDescent="0.25">
      <c r="A1514" s="2">
        <v>253001</v>
      </c>
      <c r="B1514" s="2">
        <v>105257602</v>
      </c>
      <c r="C1514" s="2" t="s">
        <v>1566</v>
      </c>
      <c r="D1514" s="2">
        <v>2019</v>
      </c>
      <c r="E1514" s="2" t="s">
        <v>662</v>
      </c>
      <c r="F1514" s="2">
        <v>253</v>
      </c>
      <c r="G1514" s="2">
        <v>1</v>
      </c>
      <c r="H1514" s="2">
        <v>14559754</v>
      </c>
      <c r="K1514" s="2">
        <v>3714873.18</v>
      </c>
      <c r="N1514" s="2">
        <v>753736</v>
      </c>
      <c r="T1514" s="2">
        <v>19028364</v>
      </c>
      <c r="W1514" s="2">
        <v>30750214.440000001</v>
      </c>
      <c r="X1514" s="2">
        <v>61.880428314208984</v>
      </c>
      <c r="Y1514" s="2">
        <v>101240477.25999999</v>
      </c>
      <c r="Z1514" s="2">
        <v>18.79521369934082</v>
      </c>
    </row>
    <row r="1515" spans="1:28" x14ac:dyDescent="0.25">
      <c r="A1515" s="2">
        <v>253002</v>
      </c>
      <c r="B1515" s="2">
        <v>105257602</v>
      </c>
      <c r="C1515" s="2" t="s">
        <v>1566</v>
      </c>
      <c r="D1515" s="2">
        <v>2020</v>
      </c>
      <c r="E1515" s="2" t="s">
        <v>662</v>
      </c>
      <c r="F1515" s="2">
        <v>253</v>
      </c>
      <c r="G1515" s="2">
        <v>2</v>
      </c>
      <c r="H1515" s="2">
        <v>14897027</v>
      </c>
      <c r="I1515" s="2">
        <v>337273</v>
      </c>
      <c r="J1515" s="2">
        <v>2.3164746761322021</v>
      </c>
      <c r="K1515" s="2">
        <v>3746977.19</v>
      </c>
      <c r="L1515" s="2">
        <v>32104.009765625</v>
      </c>
      <c r="M1515" s="2">
        <v>0.86420202255249023</v>
      </c>
      <c r="N1515" s="2">
        <v>753736</v>
      </c>
      <c r="O1515" s="2">
        <v>0</v>
      </c>
      <c r="P1515" s="2">
        <v>0</v>
      </c>
      <c r="T1515" s="2">
        <v>19397740</v>
      </c>
      <c r="U1515" s="2">
        <v>369376</v>
      </c>
      <c r="V1515" s="2">
        <v>1.9411863088607788</v>
      </c>
      <c r="W1515" s="2">
        <v>31427776.25</v>
      </c>
      <c r="X1515" s="2">
        <v>61.721641540527344</v>
      </c>
      <c r="Y1515" s="2">
        <v>102868435.28</v>
      </c>
      <c r="Z1515" s="2">
        <v>18.856843948364258</v>
      </c>
    </row>
    <row r="1516" spans="1:28" x14ac:dyDescent="0.25">
      <c r="A1516" s="2">
        <v>253003</v>
      </c>
      <c r="B1516" s="2">
        <v>105257602</v>
      </c>
      <c r="C1516" s="2" t="s">
        <v>1566</v>
      </c>
      <c r="D1516" s="2">
        <v>2021</v>
      </c>
      <c r="E1516" s="2" t="s">
        <v>662</v>
      </c>
      <c r="F1516" s="2">
        <v>253</v>
      </c>
      <c r="G1516" s="2">
        <v>3</v>
      </c>
      <c r="H1516" s="2">
        <v>14897010</v>
      </c>
      <c r="I1516" s="2">
        <v>-17</v>
      </c>
      <c r="J1516" s="2">
        <v>-1.1411673040129244E-4</v>
      </c>
      <c r="K1516" s="2">
        <v>3930027.8</v>
      </c>
      <c r="L1516" s="2">
        <v>183050.609375</v>
      </c>
      <c r="M1516" s="2">
        <v>4.8852877616882324</v>
      </c>
      <c r="N1516" s="2">
        <v>753736</v>
      </c>
      <c r="O1516" s="2">
        <v>0</v>
      </c>
      <c r="P1516" s="2">
        <v>0</v>
      </c>
      <c r="T1516" s="2">
        <v>19580774</v>
      </c>
      <c r="U1516" s="2">
        <v>183034</v>
      </c>
      <c r="V1516" s="2">
        <v>0.943584144115448</v>
      </c>
      <c r="W1516" s="2">
        <v>32562353.590000004</v>
      </c>
      <c r="X1516" s="2">
        <v>60.133167266845703</v>
      </c>
      <c r="Y1516" s="2">
        <v>106865542</v>
      </c>
      <c r="Z1516" s="2">
        <v>18.322813034057617</v>
      </c>
    </row>
    <row r="1517" spans="1:28" x14ac:dyDescent="0.25">
      <c r="A1517" s="2">
        <v>253004</v>
      </c>
      <c r="B1517" s="2">
        <v>105257602</v>
      </c>
      <c r="C1517" s="2" t="s">
        <v>1566</v>
      </c>
      <c r="D1517" s="2">
        <v>2022</v>
      </c>
      <c r="E1517" s="2" t="s">
        <v>662</v>
      </c>
      <c r="F1517" s="2">
        <v>253</v>
      </c>
      <c r="G1517" s="2">
        <v>4</v>
      </c>
      <c r="H1517" s="2">
        <v>15273361</v>
      </c>
      <c r="I1517" s="2">
        <v>376351</v>
      </c>
      <c r="J1517" s="2">
        <v>2.5263526439666748</v>
      </c>
      <c r="K1517" s="2">
        <v>3943096.49</v>
      </c>
      <c r="L1517" s="2">
        <v>13068.6904296875</v>
      </c>
      <c r="M1517" s="2">
        <v>0.33253428339958191</v>
      </c>
      <c r="N1517" s="2">
        <v>753736</v>
      </c>
      <c r="O1517" s="2">
        <v>0</v>
      </c>
      <c r="P1517" s="2">
        <v>0</v>
      </c>
      <c r="T1517" s="2">
        <v>19970194</v>
      </c>
      <c r="U1517" s="2">
        <v>389420</v>
      </c>
      <c r="V1517" s="2">
        <v>1.9887875318527222</v>
      </c>
      <c r="W1517" s="2">
        <v>33042939.850000001</v>
      </c>
      <c r="X1517" s="2">
        <v>60.437099456787109</v>
      </c>
      <c r="Y1517" s="2">
        <v>112098861.36</v>
      </c>
      <c r="Z1517" s="2">
        <v>17.81480598449707</v>
      </c>
    </row>
    <row r="1518" spans="1:28" x14ac:dyDescent="0.25">
      <c r="A1518" s="2">
        <v>253005</v>
      </c>
      <c r="B1518" s="2">
        <v>105257602</v>
      </c>
      <c r="C1518" s="2" t="s">
        <v>1566</v>
      </c>
      <c r="D1518" s="2">
        <v>2023</v>
      </c>
      <c r="E1518" s="2" t="s">
        <v>662</v>
      </c>
      <c r="F1518" s="2">
        <v>253</v>
      </c>
      <c r="G1518" s="2">
        <v>5</v>
      </c>
      <c r="H1518" s="2">
        <v>16415143.4</v>
      </c>
      <c r="I1518" s="2">
        <v>1141782.375</v>
      </c>
      <c r="J1518" s="2">
        <v>7.4756460189819336</v>
      </c>
      <c r="K1518" s="2">
        <v>4127369.08</v>
      </c>
      <c r="L1518" s="2">
        <v>184272.59375</v>
      </c>
      <c r="M1518" s="2">
        <v>4.6732964515686035</v>
      </c>
      <c r="N1518" s="2">
        <v>753736</v>
      </c>
      <c r="O1518" s="2">
        <v>0</v>
      </c>
      <c r="P1518" s="2">
        <v>0</v>
      </c>
      <c r="T1518" s="2">
        <v>21296248</v>
      </c>
      <c r="U1518" s="2">
        <v>1326054</v>
      </c>
      <c r="V1518" s="2">
        <v>6.6401658058166504</v>
      </c>
      <c r="X1518" s="2">
        <v>63.171611785888672</v>
      </c>
      <c r="Z1518" s="2">
        <v>18.8956298828125</v>
      </c>
      <c r="AA1518" s="2">
        <v>112704625</v>
      </c>
      <c r="AB1518" s="2">
        <v>33711737</v>
      </c>
    </row>
    <row r="1519" spans="1:28" x14ac:dyDescent="0.25">
      <c r="A1519" s="2">
        <v>253006</v>
      </c>
      <c r="B1519" s="2">
        <v>105257602</v>
      </c>
      <c r="C1519" s="2" t="s">
        <v>1566</v>
      </c>
      <c r="D1519" s="2">
        <v>2024</v>
      </c>
      <c r="E1519" s="2" t="s">
        <v>662</v>
      </c>
      <c r="F1519" s="2">
        <v>253</v>
      </c>
      <c r="G1519" s="2">
        <v>6</v>
      </c>
      <c r="H1519" s="2">
        <v>17574858</v>
      </c>
      <c r="I1519" s="2">
        <v>1159714.625</v>
      </c>
      <c r="J1519" s="2">
        <v>7.0649070739746094</v>
      </c>
      <c r="K1519" s="2">
        <v>4298752</v>
      </c>
      <c r="L1519" s="2">
        <v>171382.921875</v>
      </c>
      <c r="M1519" s="2">
        <v>4.1523528099060059</v>
      </c>
      <c r="N1519" s="2">
        <v>753736</v>
      </c>
      <c r="O1519" s="2">
        <v>0</v>
      </c>
      <c r="P1519" s="2">
        <v>0</v>
      </c>
      <c r="T1519" s="2">
        <v>22627346</v>
      </c>
      <c r="U1519" s="2">
        <v>1331098</v>
      </c>
      <c r="V1519" s="2">
        <v>6.2503871917724609</v>
      </c>
      <c r="X1519" s="2">
        <v>64.404975891113281</v>
      </c>
      <c r="Z1519" s="2">
        <v>19.585411071777344</v>
      </c>
      <c r="AA1519" s="2">
        <v>115531641</v>
      </c>
      <c r="AB1519" s="2">
        <v>35132914</v>
      </c>
    </row>
    <row r="1520" spans="1:28" x14ac:dyDescent="0.25">
      <c r="A1520" s="2">
        <v>254001</v>
      </c>
      <c r="B1520" s="2">
        <v>115226103</v>
      </c>
      <c r="C1520" s="2" t="s">
        <v>1567</v>
      </c>
      <c r="D1520" s="2">
        <v>2019</v>
      </c>
      <c r="E1520" s="2" t="s">
        <v>662</v>
      </c>
      <c r="F1520" s="2">
        <v>254</v>
      </c>
      <c r="G1520" s="2">
        <v>1</v>
      </c>
      <c r="H1520" s="2">
        <v>4036194.75</v>
      </c>
      <c r="K1520" s="2">
        <v>600485.30000000005</v>
      </c>
      <c r="N1520" s="2">
        <v>127733</v>
      </c>
      <c r="T1520" s="2">
        <v>4764413</v>
      </c>
      <c r="W1520" s="2">
        <v>6840837.5199999996</v>
      </c>
      <c r="X1520" s="2">
        <v>69.646629333496094</v>
      </c>
      <c r="Y1520" s="2">
        <v>15293058.42</v>
      </c>
      <c r="Z1520" s="2">
        <v>31.154088973999023</v>
      </c>
    </row>
    <row r="1521" spans="1:28" x14ac:dyDescent="0.25">
      <c r="A1521" s="2">
        <v>254002</v>
      </c>
      <c r="B1521" s="2">
        <v>115226103</v>
      </c>
      <c r="C1521" s="2" t="s">
        <v>1567</v>
      </c>
      <c r="D1521" s="2">
        <v>2020</v>
      </c>
      <c r="E1521" s="2" t="s">
        <v>662</v>
      </c>
      <c r="F1521" s="2">
        <v>254</v>
      </c>
      <c r="G1521" s="2">
        <v>2</v>
      </c>
      <c r="H1521" s="2">
        <v>4079827.5</v>
      </c>
      <c r="I1521" s="2">
        <v>43632.75</v>
      </c>
      <c r="J1521" s="2">
        <v>1.0810368061065674</v>
      </c>
      <c r="K1521" s="2">
        <v>630699.93999999994</v>
      </c>
      <c r="L1521" s="2">
        <v>30214.640625</v>
      </c>
      <c r="M1521" s="2">
        <v>5.0317034721374512</v>
      </c>
      <c r="N1521" s="2">
        <v>127733</v>
      </c>
      <c r="O1521" s="2">
        <v>0</v>
      </c>
      <c r="P1521" s="2">
        <v>0</v>
      </c>
      <c r="T1521" s="2">
        <v>4838260.5</v>
      </c>
      <c r="U1521" s="2">
        <v>73847.5</v>
      </c>
      <c r="V1521" s="2">
        <v>1.5499811172485352</v>
      </c>
      <c r="W1521" s="2">
        <v>6952461.2599999988</v>
      </c>
      <c r="X1521" s="2">
        <v>69.590614318847656</v>
      </c>
      <c r="Y1521" s="2">
        <v>23911759.169999998</v>
      </c>
      <c r="Z1521" s="2">
        <v>20.23381233215332</v>
      </c>
    </row>
    <row r="1522" spans="1:28" x14ac:dyDescent="0.25">
      <c r="A1522" s="2">
        <v>254003</v>
      </c>
      <c r="B1522" s="2">
        <v>115226103</v>
      </c>
      <c r="C1522" s="2" t="s">
        <v>1567</v>
      </c>
      <c r="D1522" s="2">
        <v>2021</v>
      </c>
      <c r="E1522" s="2" t="s">
        <v>662</v>
      </c>
      <c r="F1522" s="2">
        <v>254</v>
      </c>
      <c r="G1522" s="2">
        <v>3</v>
      </c>
      <c r="H1522" s="2">
        <v>4079825.25</v>
      </c>
      <c r="I1522" s="2">
        <v>-2.25</v>
      </c>
      <c r="J1522" s="2">
        <v>-5.5149390391306952E-5</v>
      </c>
      <c r="K1522" s="2">
        <v>630669.68000000005</v>
      </c>
      <c r="L1522" s="2">
        <v>-30.260000228881836</v>
      </c>
      <c r="M1522" s="2">
        <v>-4.7978442162275314E-3</v>
      </c>
      <c r="N1522" s="2">
        <v>127733</v>
      </c>
      <c r="O1522" s="2">
        <v>0</v>
      </c>
      <c r="P1522" s="2">
        <v>0</v>
      </c>
      <c r="T1522" s="2">
        <v>4838228</v>
      </c>
      <c r="U1522" s="2">
        <v>-32.5</v>
      </c>
      <c r="V1522" s="2">
        <v>-6.717290380038321E-4</v>
      </c>
      <c r="W1522" s="2">
        <v>6984139.5800000001</v>
      </c>
      <c r="X1522" s="2">
        <v>69.274505615234375</v>
      </c>
      <c r="Y1522" s="2">
        <v>15945277.050000001</v>
      </c>
      <c r="Z1522" s="2">
        <v>30.342702865600586</v>
      </c>
    </row>
    <row r="1523" spans="1:28" x14ac:dyDescent="0.25">
      <c r="A1523" s="2">
        <v>254004</v>
      </c>
      <c r="B1523" s="2">
        <v>115226103</v>
      </c>
      <c r="C1523" s="2" t="s">
        <v>1567</v>
      </c>
      <c r="D1523" s="2">
        <v>2022</v>
      </c>
      <c r="E1523" s="2" t="s">
        <v>662</v>
      </c>
      <c r="F1523" s="2">
        <v>254</v>
      </c>
      <c r="G1523" s="2">
        <v>4</v>
      </c>
      <c r="H1523" s="2">
        <v>4212508.5</v>
      </c>
      <c r="I1523" s="2">
        <v>132683.25</v>
      </c>
      <c r="J1523" s="2">
        <v>3.2521796226501465</v>
      </c>
      <c r="K1523" s="2">
        <v>668910.48</v>
      </c>
      <c r="L1523" s="2">
        <v>38240.80078125</v>
      </c>
      <c r="M1523" s="2">
        <v>6.0635228157043457</v>
      </c>
      <c r="N1523" s="2">
        <v>127733</v>
      </c>
      <c r="O1523" s="2">
        <v>0</v>
      </c>
      <c r="P1523" s="2">
        <v>0</v>
      </c>
      <c r="T1523" s="2">
        <v>5009152</v>
      </c>
      <c r="U1523" s="2">
        <v>170924</v>
      </c>
      <c r="V1523" s="2">
        <v>3.5327811241149902</v>
      </c>
      <c r="W1523" s="2">
        <v>7267359.4799999995</v>
      </c>
      <c r="X1523" s="2">
        <v>68.926712036132813</v>
      </c>
      <c r="Y1523" s="2">
        <v>15924010.42</v>
      </c>
      <c r="Z1523" s="2">
        <v>31.456598281860352</v>
      </c>
    </row>
    <row r="1524" spans="1:28" x14ac:dyDescent="0.25">
      <c r="A1524" s="2">
        <v>254005</v>
      </c>
      <c r="B1524" s="2">
        <v>115226103</v>
      </c>
      <c r="C1524" s="2" t="s">
        <v>1567</v>
      </c>
      <c r="D1524" s="2">
        <v>2023</v>
      </c>
      <c r="E1524" s="2" t="s">
        <v>662</v>
      </c>
      <c r="F1524" s="2">
        <v>254</v>
      </c>
      <c r="G1524" s="2">
        <v>5</v>
      </c>
      <c r="H1524" s="2">
        <v>4733143.59</v>
      </c>
      <c r="I1524" s="2">
        <v>520635.09375</v>
      </c>
      <c r="J1524" s="2">
        <v>12.359265327453613</v>
      </c>
      <c r="K1524" s="2">
        <v>719631.94</v>
      </c>
      <c r="L1524" s="2">
        <v>50721.4609375</v>
      </c>
      <c r="M1524" s="2">
        <v>7.582697868347168</v>
      </c>
      <c r="N1524" s="2">
        <v>127733</v>
      </c>
      <c r="O1524" s="2">
        <v>0</v>
      </c>
      <c r="P1524" s="2">
        <v>0</v>
      </c>
      <c r="T1524" s="2">
        <v>5580508.5</v>
      </c>
      <c r="U1524" s="2">
        <v>571356.5</v>
      </c>
      <c r="V1524" s="2">
        <v>11.406251907348633</v>
      </c>
      <c r="X1524" s="2">
        <v>76.798500061035156</v>
      </c>
      <c r="Z1524" s="2">
        <v>35.757781982421875</v>
      </c>
      <c r="AA1524" s="2">
        <v>15606417</v>
      </c>
      <c r="AB1524" s="2">
        <v>7266429</v>
      </c>
    </row>
    <row r="1525" spans="1:28" x14ac:dyDescent="0.25">
      <c r="A1525" s="2">
        <v>254006</v>
      </c>
      <c r="B1525" s="2">
        <v>115226103</v>
      </c>
      <c r="C1525" s="2" t="s">
        <v>1567</v>
      </c>
      <c r="D1525" s="2">
        <v>2024</v>
      </c>
      <c r="E1525" s="2" t="s">
        <v>662</v>
      </c>
      <c r="F1525" s="2">
        <v>254</v>
      </c>
      <c r="G1525" s="2">
        <v>6</v>
      </c>
      <c r="H1525" s="2">
        <v>4981779</v>
      </c>
      <c r="I1525" s="2">
        <v>248635.40625</v>
      </c>
      <c r="J1525" s="2">
        <v>5.2530713081359863</v>
      </c>
      <c r="K1525" s="2">
        <v>764826</v>
      </c>
      <c r="L1525" s="2">
        <v>45194.05859375</v>
      </c>
      <c r="M1525" s="2">
        <v>6.2801632881164551</v>
      </c>
      <c r="N1525" s="2">
        <v>127733</v>
      </c>
      <c r="O1525" s="2">
        <v>0</v>
      </c>
      <c r="P1525" s="2">
        <v>0</v>
      </c>
      <c r="T1525" s="2">
        <v>5874338</v>
      </c>
      <c r="U1525" s="2">
        <v>293829.5</v>
      </c>
      <c r="V1525" s="2">
        <v>5.2652816772460938</v>
      </c>
      <c r="X1525" s="2">
        <v>75.59075927734375</v>
      </c>
      <c r="Z1525" s="2">
        <v>31.016355514526367</v>
      </c>
      <c r="AA1525" s="2">
        <v>18939485</v>
      </c>
      <c r="AB1525" s="2">
        <v>7771238</v>
      </c>
    </row>
    <row r="1526" spans="1:28" x14ac:dyDescent="0.25">
      <c r="A1526" s="2">
        <v>255001</v>
      </c>
      <c r="B1526" s="2">
        <v>116195004</v>
      </c>
      <c r="C1526" s="2" t="s">
        <v>1568</v>
      </c>
      <c r="D1526" s="2">
        <v>2019</v>
      </c>
      <c r="E1526" s="2" t="s">
        <v>662</v>
      </c>
      <c r="F1526" s="2">
        <v>255</v>
      </c>
      <c r="G1526" s="2">
        <v>1</v>
      </c>
      <c r="H1526" s="2">
        <v>4158132</v>
      </c>
      <c r="K1526" s="2">
        <v>511595</v>
      </c>
      <c r="N1526" s="2">
        <v>115997</v>
      </c>
      <c r="T1526" s="2">
        <v>4785724</v>
      </c>
      <c r="W1526" s="2">
        <v>6933225</v>
      </c>
      <c r="X1526" s="2">
        <v>69.025947570800781</v>
      </c>
      <c r="Y1526" s="2">
        <v>13404885</v>
      </c>
      <c r="Z1526" s="2">
        <v>35.701343536376953</v>
      </c>
    </row>
    <row r="1527" spans="1:28" x14ac:dyDescent="0.25">
      <c r="A1527" s="2">
        <v>255002</v>
      </c>
      <c r="B1527" s="2">
        <v>116195004</v>
      </c>
      <c r="C1527" s="2" t="s">
        <v>1568</v>
      </c>
      <c r="D1527" s="2">
        <v>2020</v>
      </c>
      <c r="E1527" s="2" t="s">
        <v>662</v>
      </c>
      <c r="F1527" s="2">
        <v>255</v>
      </c>
      <c r="G1527" s="2">
        <v>2</v>
      </c>
      <c r="H1527" s="2">
        <v>4205781.5</v>
      </c>
      <c r="I1527" s="2">
        <v>47649.5</v>
      </c>
      <c r="J1527" s="2">
        <v>1.1459352970123291</v>
      </c>
      <c r="K1527" s="2">
        <v>526027.49</v>
      </c>
      <c r="L1527" s="2">
        <v>14432.490234375</v>
      </c>
      <c r="M1527" s="2">
        <v>2.8210771083831787</v>
      </c>
      <c r="N1527" s="2">
        <v>115997</v>
      </c>
      <c r="O1527" s="2">
        <v>0</v>
      </c>
      <c r="P1527" s="2">
        <v>0</v>
      </c>
      <c r="T1527" s="2">
        <v>4847806</v>
      </c>
      <c r="U1527" s="2">
        <v>62082</v>
      </c>
      <c r="V1527" s="2">
        <v>1.2972332239151001</v>
      </c>
      <c r="W1527" s="2">
        <v>6868639.2599999998</v>
      </c>
      <c r="X1527" s="2">
        <v>70.578842163085938</v>
      </c>
      <c r="Y1527" s="2">
        <v>13353989.699999999</v>
      </c>
      <c r="Z1527" s="2">
        <v>36.302303314208984</v>
      </c>
    </row>
    <row r="1528" spans="1:28" x14ac:dyDescent="0.25">
      <c r="A1528" s="2">
        <v>255003</v>
      </c>
      <c r="B1528" s="2">
        <v>116195004</v>
      </c>
      <c r="C1528" s="2" t="s">
        <v>1568</v>
      </c>
      <c r="D1528" s="2">
        <v>2021</v>
      </c>
      <c r="E1528" s="2" t="s">
        <v>662</v>
      </c>
      <c r="F1528" s="2">
        <v>255</v>
      </c>
      <c r="G1528" s="2">
        <v>3</v>
      </c>
      <c r="H1528" s="2">
        <v>4205779.5</v>
      </c>
      <c r="I1528" s="2">
        <v>-2</v>
      </c>
      <c r="J1528" s="2">
        <v>-4.7553588956361637E-5</v>
      </c>
      <c r="K1528" s="2">
        <v>526006.67000000004</v>
      </c>
      <c r="L1528" s="2">
        <v>-20.819999694824219</v>
      </c>
      <c r="M1528" s="2">
        <v>-3.9579682052135468E-3</v>
      </c>
      <c r="N1528" s="2">
        <v>115997</v>
      </c>
      <c r="O1528" s="2">
        <v>0</v>
      </c>
      <c r="P1528" s="2">
        <v>0</v>
      </c>
      <c r="T1528" s="2">
        <v>4847783</v>
      </c>
      <c r="U1528" s="2">
        <v>-23</v>
      </c>
      <c r="V1528" s="2">
        <v>-4.7444141819141805E-4</v>
      </c>
      <c r="W1528" s="2">
        <v>6927949.5600000005</v>
      </c>
      <c r="X1528" s="2">
        <v>69.974281311035156</v>
      </c>
      <c r="Y1528" s="2">
        <v>13415403.530000001</v>
      </c>
      <c r="Z1528" s="2">
        <v>36.135944366455078</v>
      </c>
    </row>
    <row r="1529" spans="1:28" x14ac:dyDescent="0.25">
      <c r="A1529" s="2">
        <v>255004</v>
      </c>
      <c r="B1529" s="2">
        <v>116195004</v>
      </c>
      <c r="C1529" s="2" t="s">
        <v>1568</v>
      </c>
      <c r="D1529" s="2">
        <v>2022</v>
      </c>
      <c r="E1529" s="2" t="s">
        <v>662</v>
      </c>
      <c r="F1529" s="2">
        <v>255</v>
      </c>
      <c r="G1529" s="2">
        <v>4</v>
      </c>
      <c r="H1529" s="2">
        <v>4265650</v>
      </c>
      <c r="I1529" s="2">
        <v>59870.5</v>
      </c>
      <c r="J1529" s="2">
        <v>1.4235292673110962</v>
      </c>
      <c r="K1529" s="2">
        <v>542041.94999999995</v>
      </c>
      <c r="L1529" s="2">
        <v>16035.2802734375</v>
      </c>
      <c r="M1529" s="2">
        <v>3.0484936237335205</v>
      </c>
      <c r="N1529" s="2">
        <v>115997</v>
      </c>
      <c r="O1529" s="2">
        <v>0</v>
      </c>
      <c r="P1529" s="2">
        <v>0</v>
      </c>
      <c r="T1529" s="2">
        <v>4923689</v>
      </c>
      <c r="U1529" s="2">
        <v>75906</v>
      </c>
      <c r="V1529" s="2">
        <v>1.5657879114151001</v>
      </c>
      <c r="W1529" s="2">
        <v>7031608.25</v>
      </c>
      <c r="X1529" s="2">
        <v>70.022232055664063</v>
      </c>
      <c r="Y1529" s="2">
        <v>14471092.250000002</v>
      </c>
      <c r="Z1529" s="2">
        <v>34.024307250976563</v>
      </c>
    </row>
    <row r="1530" spans="1:28" x14ac:dyDescent="0.25">
      <c r="A1530" s="2">
        <v>255005</v>
      </c>
      <c r="B1530" s="2">
        <v>116195004</v>
      </c>
      <c r="C1530" s="2" t="s">
        <v>1568</v>
      </c>
      <c r="D1530" s="2">
        <v>2023</v>
      </c>
      <c r="E1530" s="2" t="s">
        <v>662</v>
      </c>
      <c r="F1530" s="2">
        <v>255</v>
      </c>
      <c r="G1530" s="2">
        <v>5</v>
      </c>
      <c r="H1530" s="2">
        <v>4494522.13</v>
      </c>
      <c r="I1530" s="2">
        <v>228872.125</v>
      </c>
      <c r="J1530" s="2">
        <v>5.3654689788818359</v>
      </c>
      <c r="K1530" s="2">
        <v>588012.74</v>
      </c>
      <c r="L1530" s="2">
        <v>45970.7890625</v>
      </c>
      <c r="M1530" s="2">
        <v>8.4810390472412109</v>
      </c>
      <c r="N1530" s="2">
        <v>115997</v>
      </c>
      <c r="O1530" s="2">
        <v>0</v>
      </c>
      <c r="P1530" s="2">
        <v>0</v>
      </c>
      <c r="T1530" s="2">
        <v>5198531.5</v>
      </c>
      <c r="U1530" s="2">
        <v>274842.5</v>
      </c>
      <c r="V1530" s="2">
        <v>5.5820441246032715</v>
      </c>
      <c r="X1530" s="2">
        <v>68.20458984375</v>
      </c>
      <c r="Z1530" s="2">
        <v>35.594039916992188</v>
      </c>
      <c r="AA1530" s="2">
        <v>14605061</v>
      </c>
      <c r="AB1530" s="2">
        <v>7621967</v>
      </c>
    </row>
    <row r="1531" spans="1:28" x14ac:dyDescent="0.25">
      <c r="A1531" s="2">
        <v>255006</v>
      </c>
      <c r="B1531" s="2">
        <v>116195004</v>
      </c>
      <c r="C1531" s="2" t="s">
        <v>1568</v>
      </c>
      <c r="D1531" s="2">
        <v>2024</v>
      </c>
      <c r="E1531" s="2" t="s">
        <v>662</v>
      </c>
      <c r="F1531" s="2">
        <v>255</v>
      </c>
      <c r="G1531" s="2">
        <v>6</v>
      </c>
      <c r="H1531" s="2">
        <v>4649728</v>
      </c>
      <c r="I1531" s="2">
        <v>155205.875</v>
      </c>
      <c r="J1531" s="2">
        <v>3.4532229900360107</v>
      </c>
      <c r="K1531" s="2">
        <v>596388</v>
      </c>
      <c r="L1531" s="2">
        <v>8375.259765625</v>
      </c>
      <c r="M1531" s="2">
        <v>1.4243330955505371</v>
      </c>
      <c r="N1531" s="2">
        <v>115997</v>
      </c>
      <c r="O1531" s="2">
        <v>0</v>
      </c>
      <c r="P1531" s="2">
        <v>0</v>
      </c>
      <c r="Q1531" s="2">
        <v>114311</v>
      </c>
      <c r="T1531" s="2">
        <v>5476424</v>
      </c>
      <c r="U1531" s="2">
        <v>277892.5</v>
      </c>
      <c r="V1531" s="2">
        <v>5.3455963134765625</v>
      </c>
      <c r="X1531" s="2">
        <v>73.771652221679688</v>
      </c>
      <c r="Z1531" s="2">
        <v>36.846759796142578</v>
      </c>
      <c r="AA1531" s="2">
        <v>14862701</v>
      </c>
      <c r="AB1531" s="2">
        <v>7423480</v>
      </c>
    </row>
    <row r="1532" spans="1:28" x14ac:dyDescent="0.25">
      <c r="A1532" s="2">
        <v>256001</v>
      </c>
      <c r="B1532" s="2">
        <v>116495003</v>
      </c>
      <c r="C1532" s="2" t="s">
        <v>1569</v>
      </c>
      <c r="D1532" s="2">
        <v>2019</v>
      </c>
      <c r="E1532" s="2" t="s">
        <v>662</v>
      </c>
      <c r="F1532" s="2">
        <v>256</v>
      </c>
      <c r="G1532" s="2">
        <v>1</v>
      </c>
      <c r="H1532" s="2">
        <v>9363392</v>
      </c>
      <c r="K1532" s="2">
        <v>1485279.61</v>
      </c>
      <c r="N1532" s="2">
        <v>393328</v>
      </c>
      <c r="Q1532" s="2">
        <v>47795.75</v>
      </c>
      <c r="T1532" s="2">
        <v>11289796</v>
      </c>
      <c r="W1532" s="2">
        <v>16711877.52</v>
      </c>
      <c r="X1532" s="2">
        <v>67.555519104003906</v>
      </c>
      <c r="Y1532" s="2">
        <v>34633608.549999997</v>
      </c>
      <c r="Z1532" s="2">
        <v>32.597805023193359</v>
      </c>
    </row>
    <row r="1533" spans="1:28" x14ac:dyDescent="0.25">
      <c r="A1533" s="2">
        <v>256002</v>
      </c>
      <c r="B1533" s="2">
        <v>116495003</v>
      </c>
      <c r="C1533" s="2" t="s">
        <v>1569</v>
      </c>
      <c r="D1533" s="2">
        <v>2020</v>
      </c>
      <c r="E1533" s="2" t="s">
        <v>662</v>
      </c>
      <c r="F1533" s="2">
        <v>256</v>
      </c>
      <c r="G1533" s="2">
        <v>2</v>
      </c>
      <c r="H1533" s="2">
        <v>9500238</v>
      </c>
      <c r="I1533" s="2">
        <v>136846</v>
      </c>
      <c r="J1533" s="2">
        <v>1.4615002870559692</v>
      </c>
      <c r="K1533" s="2">
        <v>1506862.16</v>
      </c>
      <c r="L1533" s="2">
        <v>21582.55078125</v>
      </c>
      <c r="M1533" s="2">
        <v>1.4530967473983765</v>
      </c>
      <c r="N1533" s="2">
        <v>393328</v>
      </c>
      <c r="O1533" s="2">
        <v>0</v>
      </c>
      <c r="P1533" s="2">
        <v>0</v>
      </c>
      <c r="Q1533" s="2">
        <v>102104.35</v>
      </c>
      <c r="R1533" s="2">
        <v>54308.6015625</v>
      </c>
      <c r="S1533" s="2">
        <v>113.62641906738281</v>
      </c>
      <c r="T1533" s="2">
        <v>11502532</v>
      </c>
      <c r="U1533" s="2">
        <v>212736</v>
      </c>
      <c r="V1533" s="2">
        <v>1.8843209743499756</v>
      </c>
      <c r="W1533" s="2">
        <v>16768112.869999999</v>
      </c>
      <c r="X1533" s="2">
        <v>68.59765625</v>
      </c>
      <c r="Y1533" s="2">
        <v>34928078.519999996</v>
      </c>
      <c r="Z1533" s="2">
        <v>32.932048797607422</v>
      </c>
    </row>
    <row r="1534" spans="1:28" x14ac:dyDescent="0.25">
      <c r="A1534" s="2">
        <v>256003</v>
      </c>
      <c r="B1534" s="2">
        <v>116495003</v>
      </c>
      <c r="C1534" s="2" t="s">
        <v>1569</v>
      </c>
      <c r="D1534" s="2">
        <v>2021</v>
      </c>
      <c r="E1534" s="2" t="s">
        <v>662</v>
      </c>
      <c r="F1534" s="2">
        <v>256</v>
      </c>
      <c r="G1534" s="2">
        <v>3</v>
      </c>
      <c r="H1534" s="2">
        <v>9500230</v>
      </c>
      <c r="I1534" s="2">
        <v>-8</v>
      </c>
      <c r="J1534" s="2">
        <v>-8.4208419139031321E-5</v>
      </c>
      <c r="K1534" s="2">
        <v>1506826.5</v>
      </c>
      <c r="L1534" s="2">
        <v>-35.659999847412109</v>
      </c>
      <c r="M1534" s="2">
        <v>-2.3665071930736303E-3</v>
      </c>
      <c r="N1534" s="2">
        <v>393328</v>
      </c>
      <c r="O1534" s="2">
        <v>0</v>
      </c>
      <c r="P1534" s="2">
        <v>0</v>
      </c>
      <c r="Q1534" s="2">
        <v>138762.34</v>
      </c>
      <c r="R1534" s="2">
        <v>36657.98828125</v>
      </c>
      <c r="S1534" s="2">
        <v>35.902477264404297</v>
      </c>
      <c r="T1534" s="2">
        <v>11539146</v>
      </c>
      <c r="U1534" s="2">
        <v>36614</v>
      </c>
      <c r="V1534" s="2">
        <v>0.31831252574920654</v>
      </c>
      <c r="W1534" s="2">
        <v>17498623.539999999</v>
      </c>
      <c r="X1534" s="2">
        <v>65.943161010742188</v>
      </c>
      <c r="Y1534" s="2">
        <v>37426564.649999999</v>
      </c>
      <c r="Z1534" s="2">
        <v>30.831432342529297</v>
      </c>
    </row>
    <row r="1535" spans="1:28" x14ac:dyDescent="0.25">
      <c r="A1535" s="2">
        <v>256004</v>
      </c>
      <c r="B1535" s="2">
        <v>116495003</v>
      </c>
      <c r="C1535" s="2" t="s">
        <v>1569</v>
      </c>
      <c r="D1535" s="2">
        <v>2022</v>
      </c>
      <c r="E1535" s="2" t="s">
        <v>662</v>
      </c>
      <c r="F1535" s="2">
        <v>256</v>
      </c>
      <c r="G1535" s="2">
        <v>4</v>
      </c>
      <c r="H1535" s="2">
        <v>9780781</v>
      </c>
      <c r="I1535" s="2">
        <v>280551</v>
      </c>
      <c r="J1535" s="2">
        <v>2.953096866607666</v>
      </c>
      <c r="K1535" s="2">
        <v>1606912.28</v>
      </c>
      <c r="L1535" s="2">
        <v>100085.78125</v>
      </c>
      <c r="M1535" s="2">
        <v>6.6421570777893066</v>
      </c>
      <c r="N1535" s="2">
        <v>393328</v>
      </c>
      <c r="O1535" s="2">
        <v>0</v>
      </c>
      <c r="P1535" s="2">
        <v>0</v>
      </c>
      <c r="Q1535" s="2">
        <v>140029</v>
      </c>
      <c r="R1535" s="2">
        <v>1266.6600341796875</v>
      </c>
      <c r="S1535" s="2">
        <v>0.91282689571380615</v>
      </c>
      <c r="T1535" s="2">
        <v>11921050</v>
      </c>
      <c r="U1535" s="2">
        <v>381904</v>
      </c>
      <c r="V1535" s="2">
        <v>3.3096382617950439</v>
      </c>
      <c r="W1535" s="2">
        <v>17371116.649999999</v>
      </c>
      <c r="X1535" s="2">
        <v>68.625694274902344</v>
      </c>
      <c r="Y1535" s="2">
        <v>41488935.659999996</v>
      </c>
      <c r="Z1535" s="2">
        <v>28.733081817626953</v>
      </c>
    </row>
    <row r="1536" spans="1:28" x14ac:dyDescent="0.25">
      <c r="A1536" s="2">
        <v>256005</v>
      </c>
      <c r="B1536" s="2">
        <v>116495003</v>
      </c>
      <c r="C1536" s="2" t="s">
        <v>1569</v>
      </c>
      <c r="D1536" s="2">
        <v>2023</v>
      </c>
      <c r="E1536" s="2" t="s">
        <v>662</v>
      </c>
      <c r="F1536" s="2">
        <v>256</v>
      </c>
      <c r="G1536" s="2">
        <v>5</v>
      </c>
      <c r="H1536" s="2">
        <v>10217233.859999999</v>
      </c>
      <c r="I1536" s="2">
        <v>436452.875</v>
      </c>
      <c r="J1536" s="2">
        <v>4.4623517990112305</v>
      </c>
      <c r="K1536" s="2">
        <v>1687725.25</v>
      </c>
      <c r="L1536" s="2">
        <v>80812.96875</v>
      </c>
      <c r="M1536" s="2">
        <v>5.0290842056274414</v>
      </c>
      <c r="N1536" s="2">
        <v>393328</v>
      </c>
      <c r="O1536" s="2">
        <v>0</v>
      </c>
      <c r="P1536" s="2">
        <v>0</v>
      </c>
      <c r="Q1536" s="2">
        <v>150676</v>
      </c>
      <c r="R1536" s="2">
        <v>10647</v>
      </c>
      <c r="S1536" s="2">
        <v>7.6034250259399414</v>
      </c>
      <c r="T1536" s="2">
        <v>12448963</v>
      </c>
      <c r="U1536" s="2">
        <v>527913</v>
      </c>
      <c r="V1536" s="2">
        <v>4.4284100532531738</v>
      </c>
      <c r="X1536" s="2">
        <v>70.8812255859375</v>
      </c>
      <c r="Z1536" s="2">
        <v>32.799449920654297</v>
      </c>
      <c r="AA1536" s="2">
        <v>37954791</v>
      </c>
      <c r="AB1536" s="2">
        <v>17563131</v>
      </c>
    </row>
    <row r="1537" spans="1:28" x14ac:dyDescent="0.25">
      <c r="A1537" s="2">
        <v>256006</v>
      </c>
      <c r="B1537" s="2">
        <v>116495003</v>
      </c>
      <c r="C1537" s="2" t="s">
        <v>1569</v>
      </c>
      <c r="D1537" s="2">
        <v>2024</v>
      </c>
      <c r="E1537" s="2" t="s">
        <v>662</v>
      </c>
      <c r="F1537" s="2">
        <v>256</v>
      </c>
      <c r="G1537" s="2">
        <v>6</v>
      </c>
      <c r="H1537" s="2">
        <v>11055667</v>
      </c>
      <c r="I1537" s="2">
        <v>838433.125</v>
      </c>
      <c r="J1537" s="2">
        <v>8.2060680389404297</v>
      </c>
      <c r="K1537" s="2">
        <v>1772886</v>
      </c>
      <c r="L1537" s="2">
        <v>85160.75</v>
      </c>
      <c r="M1537" s="2">
        <v>5.0458893775939941</v>
      </c>
      <c r="N1537" s="2">
        <v>393328</v>
      </c>
      <c r="O1537" s="2">
        <v>0</v>
      </c>
      <c r="P1537" s="2">
        <v>0</v>
      </c>
      <c r="Q1537" s="2">
        <v>193267</v>
      </c>
      <c r="R1537" s="2">
        <v>42591</v>
      </c>
      <c r="S1537" s="2">
        <v>28.266611099243164</v>
      </c>
      <c r="T1537" s="2">
        <v>13415148</v>
      </c>
      <c r="U1537" s="2">
        <v>966185</v>
      </c>
      <c r="V1537" s="2">
        <v>7.7611684799194336</v>
      </c>
      <c r="X1537" s="2">
        <v>71.974166870117188</v>
      </c>
      <c r="Z1537" s="2">
        <v>35.196731567382813</v>
      </c>
      <c r="AA1537" s="2">
        <v>38114753</v>
      </c>
      <c r="AB1537" s="2">
        <v>18638838</v>
      </c>
    </row>
    <row r="1538" spans="1:28" x14ac:dyDescent="0.25">
      <c r="A1538" s="2">
        <v>257001</v>
      </c>
      <c r="B1538" s="2">
        <v>129544703</v>
      </c>
      <c r="C1538" s="2" t="s">
        <v>1570</v>
      </c>
      <c r="D1538" s="2">
        <v>2019</v>
      </c>
      <c r="E1538" s="2" t="s">
        <v>662</v>
      </c>
      <c r="F1538" s="2">
        <v>257</v>
      </c>
      <c r="G1538" s="2">
        <v>1</v>
      </c>
      <c r="H1538" s="2">
        <v>5859989</v>
      </c>
      <c r="K1538" s="2">
        <v>830278.81</v>
      </c>
      <c r="N1538" s="2">
        <v>228637</v>
      </c>
      <c r="T1538" s="2">
        <v>6918905</v>
      </c>
      <c r="W1538" s="2">
        <v>9869037.9299999997</v>
      </c>
      <c r="X1538" s="2">
        <v>70.107185363769531</v>
      </c>
      <c r="Y1538" s="2">
        <v>18840299.960000001</v>
      </c>
      <c r="Z1538" s="2">
        <v>36.723964691162109</v>
      </c>
    </row>
    <row r="1539" spans="1:28" x14ac:dyDescent="0.25">
      <c r="A1539" s="2">
        <v>257002</v>
      </c>
      <c r="B1539" s="2">
        <v>129544703</v>
      </c>
      <c r="C1539" s="2" t="s">
        <v>1570</v>
      </c>
      <c r="D1539" s="2">
        <v>2020</v>
      </c>
      <c r="E1539" s="2" t="s">
        <v>662</v>
      </c>
      <c r="F1539" s="2">
        <v>257</v>
      </c>
      <c r="G1539" s="2">
        <v>2</v>
      </c>
      <c r="H1539" s="2">
        <v>6039867</v>
      </c>
      <c r="I1539" s="2">
        <v>179878</v>
      </c>
      <c r="J1539" s="2">
        <v>3.0695962905883789</v>
      </c>
      <c r="K1539" s="2">
        <v>911116.29</v>
      </c>
      <c r="L1539" s="2">
        <v>80837.4765625</v>
      </c>
      <c r="M1539" s="2">
        <v>9.7361850738525391</v>
      </c>
      <c r="N1539" s="2">
        <v>228637</v>
      </c>
      <c r="O1539" s="2">
        <v>0</v>
      </c>
      <c r="P1539" s="2">
        <v>0</v>
      </c>
      <c r="T1539" s="2">
        <v>7179620.5</v>
      </c>
      <c r="U1539" s="2">
        <v>260715.5</v>
      </c>
      <c r="V1539" s="2">
        <v>3.7681612968444824</v>
      </c>
      <c r="W1539" s="2">
        <v>10242580.939999999</v>
      </c>
      <c r="X1539" s="2">
        <v>70.095817565917969</v>
      </c>
      <c r="Y1539" s="2">
        <v>22435200.079999998</v>
      </c>
      <c r="Z1539" s="2">
        <v>32.001590728759766</v>
      </c>
    </row>
    <row r="1540" spans="1:28" x14ac:dyDescent="0.25">
      <c r="A1540" s="2">
        <v>257003</v>
      </c>
      <c r="B1540" s="2">
        <v>129544703</v>
      </c>
      <c r="C1540" s="2" t="s">
        <v>1570</v>
      </c>
      <c r="D1540" s="2">
        <v>2021</v>
      </c>
      <c r="E1540" s="2" t="s">
        <v>662</v>
      </c>
      <c r="F1540" s="2">
        <v>257</v>
      </c>
      <c r="G1540" s="2">
        <v>3</v>
      </c>
      <c r="H1540" s="2">
        <v>6039858</v>
      </c>
      <c r="I1540" s="2">
        <v>-9</v>
      </c>
      <c r="J1540" s="2">
        <v>-1.4900990936439484E-4</v>
      </c>
      <c r="K1540" s="2">
        <v>911035.7</v>
      </c>
      <c r="L1540" s="2">
        <v>-80.589996337890625</v>
      </c>
      <c r="M1540" s="2">
        <v>-8.8451933115720749E-3</v>
      </c>
      <c r="N1540" s="2">
        <v>228637</v>
      </c>
      <c r="O1540" s="2">
        <v>0</v>
      </c>
      <c r="P1540" s="2">
        <v>0</v>
      </c>
      <c r="T1540" s="2">
        <v>7179530.5</v>
      </c>
      <c r="U1540" s="2">
        <v>-90</v>
      </c>
      <c r="V1540" s="2">
        <v>-1.2535481946542859E-3</v>
      </c>
      <c r="W1540" s="2">
        <v>10460823.68</v>
      </c>
      <c r="X1540" s="2">
        <v>68.632553100585938</v>
      </c>
      <c r="Y1540" s="2">
        <v>22822316.66</v>
      </c>
      <c r="Z1540" s="2">
        <v>31.458377838134766</v>
      </c>
    </row>
    <row r="1541" spans="1:28" x14ac:dyDescent="0.25">
      <c r="A1541" s="2">
        <v>257004</v>
      </c>
      <c r="B1541" s="2">
        <v>129544703</v>
      </c>
      <c r="C1541" s="2" t="s">
        <v>1570</v>
      </c>
      <c r="D1541" s="2">
        <v>2022</v>
      </c>
      <c r="E1541" s="2" t="s">
        <v>662</v>
      </c>
      <c r="F1541" s="2">
        <v>257</v>
      </c>
      <c r="G1541" s="2">
        <v>4</v>
      </c>
      <c r="H1541" s="2">
        <v>6518649.5</v>
      </c>
      <c r="I1541" s="2">
        <v>478791.5</v>
      </c>
      <c r="J1541" s="2">
        <v>7.9271979331970215</v>
      </c>
      <c r="K1541" s="2">
        <v>975234.69</v>
      </c>
      <c r="L1541" s="2">
        <v>64198.98828125</v>
      </c>
      <c r="M1541" s="2">
        <v>7.04681396484375</v>
      </c>
      <c r="N1541" s="2">
        <v>228637</v>
      </c>
      <c r="O1541" s="2">
        <v>0</v>
      </c>
      <c r="P1541" s="2">
        <v>0</v>
      </c>
      <c r="T1541" s="2">
        <v>7722521</v>
      </c>
      <c r="U1541" s="2">
        <v>542990.5</v>
      </c>
      <c r="V1541" s="2">
        <v>7.5630364418029785</v>
      </c>
      <c r="W1541" s="2">
        <v>10467861.59</v>
      </c>
      <c r="X1541" s="2">
        <v>73.773628234863281</v>
      </c>
      <c r="Y1541" s="2">
        <v>22818880.02</v>
      </c>
      <c r="Z1541" s="2">
        <v>33.842681884765625</v>
      </c>
    </row>
    <row r="1542" spans="1:28" x14ac:dyDescent="0.25">
      <c r="A1542" s="2">
        <v>257005</v>
      </c>
      <c r="B1542" s="2">
        <v>129544703</v>
      </c>
      <c r="C1542" s="2" t="s">
        <v>1570</v>
      </c>
      <c r="D1542" s="2">
        <v>2023</v>
      </c>
      <c r="E1542" s="2" t="s">
        <v>662</v>
      </c>
      <c r="F1542" s="2">
        <v>257</v>
      </c>
      <c r="G1542" s="2">
        <v>5</v>
      </c>
      <c r="H1542" s="2">
        <v>7464107.0099999998</v>
      </c>
      <c r="I1542" s="2">
        <v>945457.5</v>
      </c>
      <c r="J1542" s="2">
        <v>14.503886222839355</v>
      </c>
      <c r="K1542" s="2">
        <v>1126590.6399999999</v>
      </c>
      <c r="L1542" s="2">
        <v>151355.953125</v>
      </c>
      <c r="M1542" s="2">
        <v>15.519951820373535</v>
      </c>
      <c r="N1542" s="2">
        <v>228637</v>
      </c>
      <c r="O1542" s="2">
        <v>0</v>
      </c>
      <c r="P1542" s="2">
        <v>0</v>
      </c>
      <c r="T1542" s="2">
        <v>8819335</v>
      </c>
      <c r="U1542" s="2">
        <v>1096814</v>
      </c>
      <c r="V1542" s="2">
        <v>14.202796936035156</v>
      </c>
      <c r="X1542" s="2">
        <v>67.987388610839844</v>
      </c>
      <c r="Z1542" s="2">
        <v>37.771411895751953</v>
      </c>
      <c r="AA1542" s="2">
        <v>23349234</v>
      </c>
      <c r="AB1542" s="2">
        <v>12972016</v>
      </c>
    </row>
    <row r="1543" spans="1:28" x14ac:dyDescent="0.25">
      <c r="A1543" s="2">
        <v>257006</v>
      </c>
      <c r="B1543" s="2">
        <v>129544703</v>
      </c>
      <c r="C1543" s="2" t="s">
        <v>1570</v>
      </c>
      <c r="D1543" s="2">
        <v>2024</v>
      </c>
      <c r="E1543" s="2" t="s">
        <v>662</v>
      </c>
      <c r="F1543" s="2">
        <v>257</v>
      </c>
      <c r="G1543" s="2">
        <v>6</v>
      </c>
      <c r="H1543" s="2">
        <v>8542623</v>
      </c>
      <c r="I1543" s="2">
        <v>1078516</v>
      </c>
      <c r="J1543" s="2">
        <v>14.449363708496094</v>
      </c>
      <c r="K1543" s="2">
        <v>1200535</v>
      </c>
      <c r="L1543" s="2">
        <v>73944.359375</v>
      </c>
      <c r="M1543" s="2">
        <v>6.5635519027709961</v>
      </c>
      <c r="N1543" s="2">
        <v>228637</v>
      </c>
      <c r="O1543" s="2">
        <v>0</v>
      </c>
      <c r="P1543" s="2">
        <v>0</v>
      </c>
      <c r="T1543" s="2">
        <v>9971795</v>
      </c>
      <c r="U1543" s="2">
        <v>1152460</v>
      </c>
      <c r="V1543" s="2">
        <v>13.067424774169922</v>
      </c>
      <c r="X1543" s="2">
        <v>76.023033142089844</v>
      </c>
      <c r="Z1543" s="2">
        <v>42.019638061523438</v>
      </c>
      <c r="AA1543" s="2">
        <v>23731274</v>
      </c>
      <c r="AB1543" s="2">
        <v>13116808</v>
      </c>
    </row>
    <row r="1544" spans="1:28" x14ac:dyDescent="0.25">
      <c r="A1544" s="2">
        <v>258001</v>
      </c>
      <c r="B1544" s="2">
        <v>104375003</v>
      </c>
      <c r="C1544" s="2" t="s">
        <v>1571</v>
      </c>
      <c r="D1544" s="2">
        <v>2019</v>
      </c>
      <c r="E1544" s="2" t="s">
        <v>662</v>
      </c>
      <c r="F1544" s="2">
        <v>258</v>
      </c>
      <c r="G1544" s="2">
        <v>1</v>
      </c>
      <c r="H1544" s="2">
        <v>9972424</v>
      </c>
      <c r="K1544" s="2">
        <v>1177694.42</v>
      </c>
      <c r="Q1544" s="2">
        <v>114801.62</v>
      </c>
      <c r="T1544" s="2">
        <v>11264920</v>
      </c>
      <c r="W1544" s="2">
        <v>16223409.73</v>
      </c>
      <c r="X1544" s="2">
        <v>69.436203002929688</v>
      </c>
      <c r="Y1544" s="2">
        <v>24418565.490000002</v>
      </c>
      <c r="Z1544" s="2">
        <v>46.132602691650391</v>
      </c>
    </row>
    <row r="1545" spans="1:28" x14ac:dyDescent="0.25">
      <c r="A1545" s="2">
        <v>258002</v>
      </c>
      <c r="B1545" s="2">
        <v>104375003</v>
      </c>
      <c r="C1545" s="2" t="s">
        <v>1571</v>
      </c>
      <c r="D1545" s="2">
        <v>2020</v>
      </c>
      <c r="E1545" s="2" t="s">
        <v>662</v>
      </c>
      <c r="F1545" s="2">
        <v>258</v>
      </c>
      <c r="G1545" s="2">
        <v>2</v>
      </c>
      <c r="H1545" s="2">
        <v>10099291</v>
      </c>
      <c r="I1545" s="2">
        <v>126867</v>
      </c>
      <c r="J1545" s="2">
        <v>1.2721781730651855</v>
      </c>
      <c r="K1545" s="2">
        <v>1225753.56</v>
      </c>
      <c r="L1545" s="2">
        <v>48059.140625</v>
      </c>
      <c r="M1545" s="2">
        <v>4.0807819366455078</v>
      </c>
      <c r="N1545" s="2">
        <v>307754</v>
      </c>
      <c r="Q1545" s="2">
        <v>118811.26</v>
      </c>
      <c r="R1545" s="2">
        <v>4009.639892578125</v>
      </c>
      <c r="S1545" s="2">
        <v>3.4926683902740479</v>
      </c>
      <c r="T1545" s="2">
        <v>11751610</v>
      </c>
      <c r="U1545" s="2">
        <v>486690</v>
      </c>
      <c r="V1545" s="2">
        <v>4.3204035758972168</v>
      </c>
      <c r="W1545" s="2">
        <v>16402717.77</v>
      </c>
      <c r="X1545" s="2">
        <v>71.644287109375</v>
      </c>
      <c r="Y1545" s="2">
        <v>25040734.149999999</v>
      </c>
      <c r="Z1545" s="2">
        <v>46.929973602294922</v>
      </c>
    </row>
    <row r="1546" spans="1:28" x14ac:dyDescent="0.25">
      <c r="A1546" s="2">
        <v>258003</v>
      </c>
      <c r="B1546" s="2">
        <v>104375003</v>
      </c>
      <c r="C1546" s="2" t="s">
        <v>1571</v>
      </c>
      <c r="D1546" s="2">
        <v>2021</v>
      </c>
      <c r="E1546" s="2" t="s">
        <v>662</v>
      </c>
      <c r="F1546" s="2">
        <v>258</v>
      </c>
      <c r="G1546" s="2">
        <v>3</v>
      </c>
      <c r="H1546" s="2">
        <v>10099287</v>
      </c>
      <c r="I1546" s="2">
        <v>-4</v>
      </c>
      <c r="J1546" s="2">
        <v>-3.9606740756426007E-5</v>
      </c>
      <c r="K1546" s="2">
        <v>1225722.1000000001</v>
      </c>
      <c r="L1546" s="2">
        <v>-31.459999084472656</v>
      </c>
      <c r="M1546" s="2">
        <v>-2.5665843859314919E-3</v>
      </c>
      <c r="N1546" s="2">
        <v>307754</v>
      </c>
      <c r="O1546" s="2">
        <v>0</v>
      </c>
      <c r="P1546" s="2">
        <v>0</v>
      </c>
      <c r="Q1546" s="2">
        <v>124300</v>
      </c>
      <c r="R1546" s="2">
        <v>5488.740234375</v>
      </c>
      <c r="S1546" s="2">
        <v>4.6197137832641602</v>
      </c>
      <c r="T1546" s="2">
        <v>11757063</v>
      </c>
      <c r="U1546" s="2">
        <v>5453</v>
      </c>
      <c r="V1546" s="2">
        <v>4.6402152627706528E-2</v>
      </c>
      <c r="W1546" s="2">
        <v>16823457.289999999</v>
      </c>
      <c r="X1546" s="2">
        <v>69.884941101074219</v>
      </c>
      <c r="Y1546" s="2">
        <v>26176679.280000001</v>
      </c>
      <c r="Z1546" s="2">
        <v>44.914264678955078</v>
      </c>
    </row>
    <row r="1547" spans="1:28" x14ac:dyDescent="0.25">
      <c r="A1547" s="2">
        <v>258004</v>
      </c>
      <c r="B1547" s="2">
        <v>104375003</v>
      </c>
      <c r="C1547" s="2" t="s">
        <v>1571</v>
      </c>
      <c r="D1547" s="2">
        <v>2022</v>
      </c>
      <c r="E1547" s="2" t="s">
        <v>662</v>
      </c>
      <c r="F1547" s="2">
        <v>258</v>
      </c>
      <c r="G1547" s="2">
        <v>4</v>
      </c>
      <c r="H1547" s="2">
        <v>10198479</v>
      </c>
      <c r="I1547" s="2">
        <v>99192</v>
      </c>
      <c r="J1547" s="2">
        <v>0.98216831684112549</v>
      </c>
      <c r="K1547" s="2">
        <v>1242567.1399999999</v>
      </c>
      <c r="L1547" s="2">
        <v>16845.0390625</v>
      </c>
      <c r="M1547" s="2">
        <v>1.3742952346801758</v>
      </c>
      <c r="N1547" s="2">
        <v>307754</v>
      </c>
      <c r="O1547" s="2">
        <v>0</v>
      </c>
      <c r="P1547" s="2">
        <v>0</v>
      </c>
      <c r="Q1547" s="2">
        <v>141174.04999999999</v>
      </c>
      <c r="R1547" s="2">
        <v>16874.05078125</v>
      </c>
      <c r="S1547" s="2">
        <v>13.575261116027832</v>
      </c>
      <c r="T1547" s="2">
        <v>11889974</v>
      </c>
      <c r="U1547" s="2">
        <v>132911</v>
      </c>
      <c r="V1547" s="2">
        <v>1.1304779052734375</v>
      </c>
      <c r="W1547" s="2">
        <v>16691180.210000005</v>
      </c>
      <c r="X1547" s="2">
        <v>71.235069274902344</v>
      </c>
      <c r="Y1547" s="2">
        <v>27015411.310000006</v>
      </c>
      <c r="Z1547" s="2">
        <v>44.011817932128906</v>
      </c>
    </row>
    <row r="1548" spans="1:28" x14ac:dyDescent="0.25">
      <c r="A1548" s="2">
        <v>258005</v>
      </c>
      <c r="B1548" s="2">
        <v>104375003</v>
      </c>
      <c r="C1548" s="2" t="s">
        <v>1571</v>
      </c>
      <c r="D1548" s="2">
        <v>2023</v>
      </c>
      <c r="E1548" s="2" t="s">
        <v>662</v>
      </c>
      <c r="F1548" s="2">
        <v>258</v>
      </c>
      <c r="G1548" s="2">
        <v>5</v>
      </c>
      <c r="H1548" s="2">
        <v>10657039.42</v>
      </c>
      <c r="I1548" s="2">
        <v>458560.40625</v>
      </c>
      <c r="J1548" s="2">
        <v>4.4963607788085938</v>
      </c>
      <c r="K1548" s="2">
        <v>1308838.81</v>
      </c>
      <c r="L1548" s="2">
        <v>66271.671875</v>
      </c>
      <c r="M1548" s="2">
        <v>5.3334479331970215</v>
      </c>
      <c r="N1548" s="2">
        <v>307754</v>
      </c>
      <c r="O1548" s="2">
        <v>0</v>
      </c>
      <c r="P1548" s="2">
        <v>0</v>
      </c>
      <c r="Q1548" s="2">
        <v>154260</v>
      </c>
      <c r="R1548" s="2">
        <v>13085.9501953125</v>
      </c>
      <c r="S1548" s="2">
        <v>9.269373893737793</v>
      </c>
      <c r="T1548" s="2">
        <v>12427892</v>
      </c>
      <c r="U1548" s="2">
        <v>537918</v>
      </c>
      <c r="V1548" s="2">
        <v>4.5241308212280273</v>
      </c>
      <c r="X1548" s="2">
        <v>72.0106201171875</v>
      </c>
      <c r="Z1548" s="2">
        <v>43.553661346435547</v>
      </c>
      <c r="AA1548" s="2">
        <v>28534667</v>
      </c>
      <c r="AB1548" s="2">
        <v>17258416</v>
      </c>
    </row>
    <row r="1549" spans="1:28" x14ac:dyDescent="0.25">
      <c r="A1549" s="2">
        <v>258006</v>
      </c>
      <c r="B1549" s="2">
        <v>104375003</v>
      </c>
      <c r="C1549" s="2" t="s">
        <v>1571</v>
      </c>
      <c r="D1549" s="2">
        <v>2024</v>
      </c>
      <c r="E1549" s="2" t="s">
        <v>662</v>
      </c>
      <c r="F1549" s="2">
        <v>258</v>
      </c>
      <c r="G1549" s="2">
        <v>6</v>
      </c>
      <c r="H1549" s="2">
        <v>11015231</v>
      </c>
      <c r="I1549" s="2">
        <v>358191.59375</v>
      </c>
      <c r="J1549" s="2">
        <v>3.3610796928405762</v>
      </c>
      <c r="K1549" s="2">
        <v>1331425</v>
      </c>
      <c r="L1549" s="2">
        <v>22586.189453125</v>
      </c>
      <c r="M1549" s="2">
        <v>1.7256662845611572</v>
      </c>
      <c r="N1549" s="2">
        <v>307754</v>
      </c>
      <c r="O1549" s="2">
        <v>0</v>
      </c>
      <c r="P1549" s="2">
        <v>0</v>
      </c>
      <c r="Q1549" s="2">
        <v>142858</v>
      </c>
      <c r="R1549" s="2">
        <v>-11402</v>
      </c>
      <c r="S1549" s="2">
        <v>-7.3914170265197754</v>
      </c>
      <c r="T1549" s="2">
        <v>12797268</v>
      </c>
      <c r="U1549" s="2">
        <v>369376</v>
      </c>
      <c r="V1549" s="2">
        <v>2.9721531867980957</v>
      </c>
      <c r="X1549" s="2">
        <v>71.58953857421875</v>
      </c>
      <c r="Z1549" s="2">
        <v>46.482673645019531</v>
      </c>
      <c r="AA1549" s="2">
        <v>27531265</v>
      </c>
      <c r="AB1549" s="2">
        <v>17875891</v>
      </c>
    </row>
    <row r="1550" spans="1:28" x14ac:dyDescent="0.25">
      <c r="A1550" s="2">
        <v>259001</v>
      </c>
      <c r="B1550" s="2">
        <v>107655803</v>
      </c>
      <c r="C1550" s="2" t="s">
        <v>1572</v>
      </c>
      <c r="D1550" s="2">
        <v>2019</v>
      </c>
      <c r="E1550" s="2" t="s">
        <v>662</v>
      </c>
      <c r="F1550" s="2">
        <v>259</v>
      </c>
      <c r="G1550" s="2">
        <v>1</v>
      </c>
      <c r="H1550" s="2">
        <v>6233520.5</v>
      </c>
      <c r="K1550" s="2">
        <v>740147.04</v>
      </c>
      <c r="N1550" s="2">
        <v>200433</v>
      </c>
      <c r="T1550" s="2">
        <v>7174100.5</v>
      </c>
      <c r="W1550" s="2">
        <v>10157434.580000002</v>
      </c>
      <c r="X1550" s="2">
        <v>70.629058837890625</v>
      </c>
      <c r="Y1550" s="2">
        <v>16391635.780000001</v>
      </c>
      <c r="Z1550" s="2">
        <v>43.766838073730469</v>
      </c>
    </row>
    <row r="1551" spans="1:28" x14ac:dyDescent="0.25">
      <c r="A1551" s="2">
        <v>259002</v>
      </c>
      <c r="B1551" s="2">
        <v>107655803</v>
      </c>
      <c r="C1551" s="2" t="s">
        <v>1572</v>
      </c>
      <c r="D1551" s="2">
        <v>2020</v>
      </c>
      <c r="E1551" s="2" t="s">
        <v>662</v>
      </c>
      <c r="F1551" s="2">
        <v>259</v>
      </c>
      <c r="G1551" s="2">
        <v>2</v>
      </c>
      <c r="H1551" s="2">
        <v>6280537</v>
      </c>
      <c r="I1551" s="2">
        <v>47016.5</v>
      </c>
      <c r="J1551" s="2">
        <v>0.75425273180007935</v>
      </c>
      <c r="K1551" s="2">
        <v>768788.55</v>
      </c>
      <c r="L1551" s="2">
        <v>28641.509765625</v>
      </c>
      <c r="M1551" s="2">
        <v>3.8697054386138916</v>
      </c>
      <c r="N1551" s="2">
        <v>200433</v>
      </c>
      <c r="O1551" s="2">
        <v>0</v>
      </c>
      <c r="P1551" s="2">
        <v>0</v>
      </c>
      <c r="T1551" s="2">
        <v>7249758.5</v>
      </c>
      <c r="U1551" s="2">
        <v>75658</v>
      </c>
      <c r="V1551" s="2">
        <v>1.0545991659164429</v>
      </c>
      <c r="W1551" s="2">
        <v>10828605.209999999</v>
      </c>
      <c r="X1551" s="2">
        <v>66.950065612792969</v>
      </c>
      <c r="Y1551" s="2">
        <v>16658003.149999999</v>
      </c>
      <c r="Z1551" s="2">
        <v>43.521175384521484</v>
      </c>
    </row>
    <row r="1552" spans="1:28" x14ac:dyDescent="0.25">
      <c r="A1552" s="2">
        <v>259003</v>
      </c>
      <c r="B1552" s="2">
        <v>107655803</v>
      </c>
      <c r="C1552" s="2" t="s">
        <v>1572</v>
      </c>
      <c r="D1552" s="2">
        <v>2021</v>
      </c>
      <c r="E1552" s="2" t="s">
        <v>662</v>
      </c>
      <c r="F1552" s="2">
        <v>259</v>
      </c>
      <c r="G1552" s="2">
        <v>3</v>
      </c>
      <c r="H1552" s="2">
        <v>6280533.5</v>
      </c>
      <c r="I1552" s="2">
        <v>-3.5</v>
      </c>
      <c r="J1552" s="2">
        <v>-5.5727719882270321E-5</v>
      </c>
      <c r="K1552" s="2">
        <v>768755.22</v>
      </c>
      <c r="L1552" s="2">
        <v>-33.330001831054688</v>
      </c>
      <c r="M1552" s="2">
        <v>-4.3353922665119171E-3</v>
      </c>
      <c r="N1552" s="2">
        <v>200433</v>
      </c>
      <c r="O1552" s="2">
        <v>0</v>
      </c>
      <c r="P1552" s="2">
        <v>0</v>
      </c>
      <c r="T1552" s="2">
        <v>7249721.5</v>
      </c>
      <c r="U1552" s="2">
        <v>-37</v>
      </c>
      <c r="V1552" s="2">
        <v>-5.1036180229857564E-4</v>
      </c>
      <c r="W1552" s="2">
        <v>10494473.619999999</v>
      </c>
      <c r="X1552" s="2">
        <v>69.081329345703125</v>
      </c>
      <c r="Y1552" s="2">
        <v>16784700.32</v>
      </c>
      <c r="Z1552" s="2">
        <v>43.192440032958984</v>
      </c>
    </row>
    <row r="1553" spans="1:28" x14ac:dyDescent="0.25">
      <c r="A1553" s="2">
        <v>259004</v>
      </c>
      <c r="B1553" s="2">
        <v>107655803</v>
      </c>
      <c r="C1553" s="2" t="s">
        <v>1572</v>
      </c>
      <c r="D1553" s="2">
        <v>2022</v>
      </c>
      <c r="E1553" s="2" t="s">
        <v>662</v>
      </c>
      <c r="F1553" s="2">
        <v>259</v>
      </c>
      <c r="G1553" s="2">
        <v>4</v>
      </c>
      <c r="H1553" s="2">
        <v>6413877</v>
      </c>
      <c r="I1553" s="2">
        <v>133343.5</v>
      </c>
      <c r="J1553" s="2">
        <v>2.1231238842010498</v>
      </c>
      <c r="K1553" s="2">
        <v>813313.23</v>
      </c>
      <c r="L1553" s="2">
        <v>44558.01171875</v>
      </c>
      <c r="M1553" s="2">
        <v>5.7961244583129883</v>
      </c>
      <c r="N1553" s="2">
        <v>200433</v>
      </c>
      <c r="O1553" s="2">
        <v>0</v>
      </c>
      <c r="P1553" s="2">
        <v>0</v>
      </c>
      <c r="T1553" s="2">
        <v>7427623</v>
      </c>
      <c r="U1553" s="2">
        <v>177901.5</v>
      </c>
      <c r="V1553" s="2">
        <v>2.4539079666137695</v>
      </c>
      <c r="W1553" s="2">
        <v>10897190.669999998</v>
      </c>
      <c r="X1553" s="2">
        <v>68.160896301269531</v>
      </c>
      <c r="Y1553" s="2">
        <v>17977645.149999999</v>
      </c>
      <c r="Z1553" s="2">
        <v>41.315883636474609</v>
      </c>
    </row>
    <row r="1554" spans="1:28" x14ac:dyDescent="0.25">
      <c r="A1554" s="2">
        <v>259005</v>
      </c>
      <c r="B1554" s="2">
        <v>107655803</v>
      </c>
      <c r="C1554" s="2" t="s">
        <v>1572</v>
      </c>
      <c r="D1554" s="2">
        <v>2023</v>
      </c>
      <c r="E1554" s="2" t="s">
        <v>662</v>
      </c>
      <c r="F1554" s="2">
        <v>259</v>
      </c>
      <c r="G1554" s="2">
        <v>5</v>
      </c>
      <c r="H1554" s="2">
        <v>6617237.5599999996</v>
      </c>
      <c r="I1554" s="2">
        <v>203360.5625</v>
      </c>
      <c r="J1554" s="2">
        <v>3.1706340312957764</v>
      </c>
      <c r="K1554" s="2">
        <v>894299.52</v>
      </c>
      <c r="L1554" s="2">
        <v>80986.2890625</v>
      </c>
      <c r="M1554" s="2">
        <v>9.9575767517089844</v>
      </c>
      <c r="N1554" s="2">
        <v>200433</v>
      </c>
      <c r="O1554" s="2">
        <v>0</v>
      </c>
      <c r="P1554" s="2">
        <v>0</v>
      </c>
      <c r="T1554" s="2">
        <v>7711970</v>
      </c>
      <c r="U1554" s="2">
        <v>284347</v>
      </c>
      <c r="V1554" s="2">
        <v>3.8282368183135986</v>
      </c>
      <c r="X1554" s="2">
        <v>72.000167846679688</v>
      </c>
      <c r="Z1554" s="2">
        <v>46.756351470947266</v>
      </c>
      <c r="AA1554" s="2">
        <v>16493951</v>
      </c>
      <c r="AB1554" s="2">
        <v>10711045</v>
      </c>
    </row>
    <row r="1555" spans="1:28" x14ac:dyDescent="0.25">
      <c r="A1555" s="2">
        <v>259006</v>
      </c>
      <c r="B1555" s="2">
        <v>107655803</v>
      </c>
      <c r="C1555" s="2" t="s">
        <v>1572</v>
      </c>
      <c r="D1555" s="2">
        <v>2024</v>
      </c>
      <c r="E1555" s="2" t="s">
        <v>662</v>
      </c>
      <c r="F1555" s="2">
        <v>259</v>
      </c>
      <c r="G1555" s="2">
        <v>6</v>
      </c>
      <c r="H1555" s="2">
        <v>7015522</v>
      </c>
      <c r="I1555" s="2">
        <v>398284.4375</v>
      </c>
      <c r="J1555" s="2">
        <v>6.018892765045166</v>
      </c>
      <c r="K1555" s="2">
        <v>921675</v>
      </c>
      <c r="L1555" s="2">
        <v>27375.48046875</v>
      </c>
      <c r="M1555" s="2">
        <v>3.0611085891723633</v>
      </c>
      <c r="N1555" s="2">
        <v>200433</v>
      </c>
      <c r="O1555" s="2">
        <v>0</v>
      </c>
      <c r="P1555" s="2">
        <v>0</v>
      </c>
      <c r="T1555" s="2">
        <v>8137630</v>
      </c>
      <c r="U1555" s="2">
        <v>425660</v>
      </c>
      <c r="V1555" s="2">
        <v>5.5194716453552246</v>
      </c>
      <c r="X1555" s="2">
        <v>72.965583801269531</v>
      </c>
      <c r="Z1555" s="2">
        <v>46.334644317626953</v>
      </c>
      <c r="AA1555" s="2">
        <v>17562733</v>
      </c>
      <c r="AB1555" s="2">
        <v>11152696</v>
      </c>
    </row>
    <row r="1556" spans="1:28" x14ac:dyDescent="0.25">
      <c r="A1556" s="2">
        <v>260001</v>
      </c>
      <c r="B1556" s="2">
        <v>104105353</v>
      </c>
      <c r="C1556" s="2" t="s">
        <v>1573</v>
      </c>
      <c r="D1556" s="2">
        <v>2019</v>
      </c>
      <c r="E1556" s="2" t="s">
        <v>662</v>
      </c>
      <c r="F1556" s="2">
        <v>260</v>
      </c>
      <c r="G1556" s="2">
        <v>1</v>
      </c>
      <c r="H1556" s="2">
        <v>7761243</v>
      </c>
      <c r="K1556" s="2">
        <v>1080764.81</v>
      </c>
      <c r="N1556" s="2">
        <v>284091</v>
      </c>
      <c r="Q1556" s="2">
        <v>30298.87</v>
      </c>
      <c r="T1556" s="2">
        <v>9156398</v>
      </c>
      <c r="W1556" s="2">
        <v>13826830.749999998</v>
      </c>
      <c r="X1556" s="2">
        <v>66.221954345703125</v>
      </c>
      <c r="Y1556" s="2">
        <v>21555550.899999999</v>
      </c>
      <c r="Z1556" s="2">
        <v>42.478145599365234</v>
      </c>
    </row>
    <row r="1557" spans="1:28" x14ac:dyDescent="0.25">
      <c r="A1557" s="2">
        <v>260002</v>
      </c>
      <c r="B1557" s="2">
        <v>104105353</v>
      </c>
      <c r="C1557" s="2" t="s">
        <v>1573</v>
      </c>
      <c r="D1557" s="2">
        <v>2020</v>
      </c>
      <c r="E1557" s="2" t="s">
        <v>662</v>
      </c>
      <c r="F1557" s="2">
        <v>260</v>
      </c>
      <c r="G1557" s="2">
        <v>2</v>
      </c>
      <c r="H1557" s="2">
        <v>7858758.5</v>
      </c>
      <c r="I1557" s="2">
        <v>97515.5</v>
      </c>
      <c r="J1557" s="2">
        <v>1.2564418315887451</v>
      </c>
      <c r="K1557" s="2">
        <v>1106390.5</v>
      </c>
      <c r="L1557" s="2">
        <v>25625.689453125</v>
      </c>
      <c r="M1557" s="2">
        <v>2.3710699081420898</v>
      </c>
      <c r="N1557" s="2">
        <v>284091</v>
      </c>
      <c r="O1557" s="2">
        <v>0</v>
      </c>
      <c r="P1557" s="2">
        <v>0</v>
      </c>
      <c r="Q1557" s="2">
        <v>25567.48</v>
      </c>
      <c r="R1557" s="2">
        <v>-4731.39013671875</v>
      </c>
      <c r="S1557" s="2">
        <v>-15.615731239318848</v>
      </c>
      <c r="T1557" s="2">
        <v>9274807</v>
      </c>
      <c r="U1557" s="2">
        <v>118409</v>
      </c>
      <c r="V1557" s="2">
        <v>1.2931832075119019</v>
      </c>
      <c r="W1557" s="2">
        <v>13954019.93</v>
      </c>
      <c r="X1557" s="2">
        <v>66.4669189453125</v>
      </c>
      <c r="Y1557" s="2">
        <v>21658177.199999999</v>
      </c>
      <c r="Z1557" s="2">
        <v>42.823581695556641</v>
      </c>
    </row>
    <row r="1558" spans="1:28" x14ac:dyDescent="0.25">
      <c r="A1558" s="2">
        <v>260003</v>
      </c>
      <c r="B1558" s="2">
        <v>104105353</v>
      </c>
      <c r="C1558" s="2" t="s">
        <v>1573</v>
      </c>
      <c r="D1558" s="2">
        <v>2021</v>
      </c>
      <c r="E1558" s="2" t="s">
        <v>662</v>
      </c>
      <c r="F1558" s="2">
        <v>260</v>
      </c>
      <c r="G1558" s="2">
        <v>3</v>
      </c>
      <c r="H1558" s="2">
        <v>7858754.5</v>
      </c>
      <c r="I1558" s="2">
        <v>-4</v>
      </c>
      <c r="J1558" s="2">
        <v>-5.0898623157991096E-5</v>
      </c>
      <c r="K1558" s="2">
        <v>1106432.55</v>
      </c>
      <c r="L1558" s="2">
        <v>42.049999237060547</v>
      </c>
      <c r="M1558" s="2">
        <v>3.8006473332643509E-3</v>
      </c>
      <c r="N1558" s="2">
        <v>284091</v>
      </c>
      <c r="O1558" s="2">
        <v>0</v>
      </c>
      <c r="P1558" s="2">
        <v>0</v>
      </c>
      <c r="Q1558" s="2">
        <v>20602.25</v>
      </c>
      <c r="R1558" s="2">
        <v>-4965.22998046875</v>
      </c>
      <c r="S1558" s="2">
        <v>-19.420099258422852</v>
      </c>
      <c r="T1558" s="2">
        <v>9269880</v>
      </c>
      <c r="U1558" s="2">
        <v>-4927</v>
      </c>
      <c r="V1558" s="2">
        <v>-5.3122397512197495E-2</v>
      </c>
      <c r="W1558" s="2">
        <v>13498937.689999996</v>
      </c>
      <c r="X1558" s="2">
        <v>68.671180725097656</v>
      </c>
      <c r="Y1558" s="2">
        <v>21582982.329999998</v>
      </c>
      <c r="Z1558" s="2">
        <v>42.949951171875</v>
      </c>
    </row>
    <row r="1559" spans="1:28" x14ac:dyDescent="0.25">
      <c r="A1559" s="2">
        <v>260004</v>
      </c>
      <c r="B1559" s="2">
        <v>104105353</v>
      </c>
      <c r="C1559" s="2" t="s">
        <v>1573</v>
      </c>
      <c r="D1559" s="2">
        <v>2022</v>
      </c>
      <c r="E1559" s="2" t="s">
        <v>662</v>
      </c>
      <c r="F1559" s="2">
        <v>260</v>
      </c>
      <c r="G1559" s="2">
        <v>4</v>
      </c>
      <c r="H1559" s="2">
        <v>7931685</v>
      </c>
      <c r="I1559" s="2">
        <v>72930.5</v>
      </c>
      <c r="J1559" s="2">
        <v>0.92801600694656372</v>
      </c>
      <c r="K1559" s="2">
        <v>1130361.54</v>
      </c>
      <c r="L1559" s="2">
        <v>23928.990234375</v>
      </c>
      <c r="M1559" s="2">
        <v>2.1627156734466553</v>
      </c>
      <c r="N1559" s="2">
        <v>284091</v>
      </c>
      <c r="O1559" s="2">
        <v>0</v>
      </c>
      <c r="P1559" s="2">
        <v>0</v>
      </c>
      <c r="Q1559" s="2">
        <v>17705</v>
      </c>
      <c r="R1559" s="2">
        <v>-2897.25</v>
      </c>
      <c r="S1559" s="2">
        <v>-14.062784194946289</v>
      </c>
      <c r="T1559" s="2">
        <v>9363843</v>
      </c>
      <c r="U1559" s="2">
        <v>93963</v>
      </c>
      <c r="V1559" s="2">
        <v>1.0136376619338989</v>
      </c>
      <c r="W1559" s="2">
        <v>13366521.870000001</v>
      </c>
      <c r="X1559" s="2">
        <v>70.054443359375</v>
      </c>
      <c r="Y1559" s="2">
        <v>22029123.880000003</v>
      </c>
      <c r="Z1559" s="2">
        <v>42.50665283203125</v>
      </c>
    </row>
    <row r="1560" spans="1:28" x14ac:dyDescent="0.25">
      <c r="A1560" s="2">
        <v>260005</v>
      </c>
      <c r="B1560" s="2">
        <v>104105353</v>
      </c>
      <c r="C1560" s="2" t="s">
        <v>1573</v>
      </c>
      <c r="D1560" s="2">
        <v>2023</v>
      </c>
      <c r="E1560" s="2" t="s">
        <v>662</v>
      </c>
      <c r="F1560" s="2">
        <v>260</v>
      </c>
      <c r="G1560" s="2">
        <v>5</v>
      </c>
      <c r="H1560" s="2">
        <v>8132799.5899999999</v>
      </c>
      <c r="I1560" s="2">
        <v>201114.59375</v>
      </c>
      <c r="J1560" s="2">
        <v>2.5355846881866455</v>
      </c>
      <c r="K1560" s="2">
        <v>1196161.28</v>
      </c>
      <c r="L1560" s="2">
        <v>65799.7421875</v>
      </c>
      <c r="M1560" s="2">
        <v>5.8211236000061035</v>
      </c>
      <c r="N1560" s="2">
        <v>284091</v>
      </c>
      <c r="O1560" s="2">
        <v>0</v>
      </c>
      <c r="P1560" s="2">
        <v>0</v>
      </c>
      <c r="Q1560" s="2">
        <v>19414</v>
      </c>
      <c r="R1560" s="2">
        <v>1709</v>
      </c>
      <c r="S1560" s="2">
        <v>9.6526403427124023</v>
      </c>
      <c r="T1560" s="2">
        <v>9632466</v>
      </c>
      <c r="U1560" s="2">
        <v>268623</v>
      </c>
      <c r="V1560" s="2">
        <v>2.8687260150909424</v>
      </c>
      <c r="X1560" s="2">
        <v>68.316749572753906</v>
      </c>
      <c r="Z1560" s="2">
        <v>39.447792053222656</v>
      </c>
      <c r="AA1560" s="2">
        <v>24418263</v>
      </c>
      <c r="AB1560" s="2">
        <v>14099713</v>
      </c>
    </row>
    <row r="1561" spans="1:28" x14ac:dyDescent="0.25">
      <c r="A1561" s="2">
        <v>260006</v>
      </c>
      <c r="B1561" s="2">
        <v>104105353</v>
      </c>
      <c r="C1561" s="2" t="s">
        <v>1573</v>
      </c>
      <c r="D1561" s="2">
        <v>2024</v>
      </c>
      <c r="E1561" s="2" t="s">
        <v>662</v>
      </c>
      <c r="F1561" s="2">
        <v>260</v>
      </c>
      <c r="G1561" s="2">
        <v>6</v>
      </c>
      <c r="H1561" s="2">
        <v>8502699</v>
      </c>
      <c r="I1561" s="2">
        <v>369899.40625</v>
      </c>
      <c r="J1561" s="2">
        <v>4.5482420921325684</v>
      </c>
      <c r="K1561" s="2">
        <v>1219152</v>
      </c>
      <c r="L1561" s="2">
        <v>22990.720703125</v>
      </c>
      <c r="M1561" s="2">
        <v>1.9220417737960815</v>
      </c>
      <c r="N1561" s="2">
        <v>284091</v>
      </c>
      <c r="O1561" s="2">
        <v>0</v>
      </c>
      <c r="P1561" s="2">
        <v>0</v>
      </c>
      <c r="Q1561" s="2">
        <v>28510</v>
      </c>
      <c r="R1561" s="2">
        <v>9096</v>
      </c>
      <c r="S1561" s="2">
        <v>46.852787017822266</v>
      </c>
      <c r="T1561" s="2">
        <v>10034452</v>
      </c>
      <c r="U1561" s="2">
        <v>401986</v>
      </c>
      <c r="V1561" s="2">
        <v>4.1732406616210938</v>
      </c>
      <c r="X1561" s="2">
        <v>69.936408996582031</v>
      </c>
      <c r="Z1561" s="2">
        <v>43.082599639892578</v>
      </c>
      <c r="AA1561" s="2">
        <v>23291195</v>
      </c>
      <c r="AB1561" s="2">
        <v>14347966</v>
      </c>
    </row>
    <row r="1562" spans="1:28" x14ac:dyDescent="0.25">
      <c r="A1562" s="2">
        <v>261001</v>
      </c>
      <c r="B1562" s="2">
        <v>117415004</v>
      </c>
      <c r="C1562" s="2" t="s">
        <v>1574</v>
      </c>
      <c r="D1562" s="2">
        <v>2019</v>
      </c>
      <c r="E1562" s="2" t="s">
        <v>662</v>
      </c>
      <c r="F1562" s="2">
        <v>261</v>
      </c>
      <c r="G1562" s="2">
        <v>1</v>
      </c>
      <c r="H1562" s="2">
        <v>5261844.5</v>
      </c>
      <c r="K1562" s="2">
        <v>601712.73</v>
      </c>
      <c r="N1562" s="2">
        <v>136406</v>
      </c>
      <c r="Q1562" s="2">
        <v>20201.3</v>
      </c>
      <c r="T1562" s="2">
        <v>6020164.5</v>
      </c>
      <c r="W1562" s="2">
        <v>8728535.9700000007</v>
      </c>
      <c r="X1562" s="2">
        <v>68.9710693359375</v>
      </c>
      <c r="Y1562" s="2">
        <v>16126054.75</v>
      </c>
      <c r="Z1562" s="2">
        <v>37.331912994384766</v>
      </c>
    </row>
    <row r="1563" spans="1:28" x14ac:dyDescent="0.25">
      <c r="A1563" s="2">
        <v>261002</v>
      </c>
      <c r="B1563" s="2">
        <v>117415004</v>
      </c>
      <c r="C1563" s="2" t="s">
        <v>1574</v>
      </c>
      <c r="D1563" s="2">
        <v>2020</v>
      </c>
      <c r="E1563" s="2" t="s">
        <v>662</v>
      </c>
      <c r="F1563" s="2">
        <v>261</v>
      </c>
      <c r="G1563" s="2">
        <v>2</v>
      </c>
      <c r="H1563" s="2">
        <v>5348002.5</v>
      </c>
      <c r="I1563" s="2">
        <v>86158</v>
      </c>
      <c r="J1563" s="2">
        <v>1.6374106407165527</v>
      </c>
      <c r="K1563" s="2">
        <v>615471.11</v>
      </c>
      <c r="L1563" s="2">
        <v>13758.3798828125</v>
      </c>
      <c r="M1563" s="2">
        <v>2.2865362167358398</v>
      </c>
      <c r="N1563" s="2">
        <v>136406</v>
      </c>
      <c r="O1563" s="2">
        <v>0</v>
      </c>
      <c r="P1563" s="2">
        <v>0</v>
      </c>
      <c r="Q1563" s="2">
        <v>28813.02</v>
      </c>
      <c r="R1563" s="2">
        <v>8611.7197265625</v>
      </c>
      <c r="S1563" s="2">
        <v>42.629531860351563</v>
      </c>
      <c r="T1563" s="2">
        <v>6128692.5</v>
      </c>
      <c r="U1563" s="2">
        <v>108528</v>
      </c>
      <c r="V1563" s="2">
        <v>1.8027414083480835</v>
      </c>
      <c r="W1563" s="2">
        <v>8897546.290000001</v>
      </c>
      <c r="X1563" s="2">
        <v>68.880706787109375</v>
      </c>
      <c r="Y1563" s="2">
        <v>16362771.180000002</v>
      </c>
      <c r="Z1563" s="2">
        <v>37.455101013183594</v>
      </c>
    </row>
    <row r="1564" spans="1:28" x14ac:dyDescent="0.25">
      <c r="A1564" s="2">
        <v>261003</v>
      </c>
      <c r="B1564" s="2">
        <v>117415004</v>
      </c>
      <c r="C1564" s="2" t="s">
        <v>1574</v>
      </c>
      <c r="D1564" s="2">
        <v>2021</v>
      </c>
      <c r="E1564" s="2" t="s">
        <v>662</v>
      </c>
      <c r="F1564" s="2">
        <v>261</v>
      </c>
      <c r="G1564" s="2">
        <v>3</v>
      </c>
      <c r="H1564" s="2">
        <v>5347999</v>
      </c>
      <c r="I1564" s="2">
        <v>-3.5</v>
      </c>
      <c r="J1564" s="2">
        <v>-6.5444997744634748E-5</v>
      </c>
      <c r="K1564" s="2">
        <v>615453.76</v>
      </c>
      <c r="L1564" s="2">
        <v>-17.350000381469727</v>
      </c>
      <c r="M1564" s="2">
        <v>-2.8189788572490215E-3</v>
      </c>
      <c r="N1564" s="2">
        <v>136406</v>
      </c>
      <c r="O1564" s="2">
        <v>0</v>
      </c>
      <c r="P1564" s="2">
        <v>0</v>
      </c>
      <c r="Q1564" s="2">
        <v>27471</v>
      </c>
      <c r="R1564" s="2">
        <v>-1342.02001953125</v>
      </c>
      <c r="S1564" s="2">
        <v>-4.6576862335205078</v>
      </c>
      <c r="T1564" s="2">
        <v>6127330</v>
      </c>
      <c r="U1564" s="2">
        <v>-1362.5</v>
      </c>
      <c r="V1564" s="2">
        <v>-2.2231495007872581E-2</v>
      </c>
      <c r="W1564" s="2">
        <v>8875880.2199999988</v>
      </c>
      <c r="X1564" s="2">
        <v>69.033493041992188</v>
      </c>
      <c r="Y1564" s="2">
        <v>17343344.239999998</v>
      </c>
      <c r="Z1564" s="2">
        <v>35.329574584960938</v>
      </c>
    </row>
    <row r="1565" spans="1:28" x14ac:dyDescent="0.25">
      <c r="A1565" s="2">
        <v>261004</v>
      </c>
      <c r="B1565" s="2">
        <v>117415004</v>
      </c>
      <c r="C1565" s="2" t="s">
        <v>1574</v>
      </c>
      <c r="D1565" s="2">
        <v>2022</v>
      </c>
      <c r="E1565" s="2" t="s">
        <v>662</v>
      </c>
      <c r="F1565" s="2">
        <v>261</v>
      </c>
      <c r="G1565" s="2">
        <v>4</v>
      </c>
      <c r="H1565" s="2">
        <v>5499909.5</v>
      </c>
      <c r="I1565" s="2">
        <v>151910.5</v>
      </c>
      <c r="J1565" s="2">
        <v>2.8405110836029053</v>
      </c>
      <c r="K1565" s="2">
        <v>647940.29</v>
      </c>
      <c r="L1565" s="2">
        <v>32486.529296875</v>
      </c>
      <c r="M1565" s="2">
        <v>5.278468132019043</v>
      </c>
      <c r="N1565" s="2">
        <v>136406</v>
      </c>
      <c r="O1565" s="2">
        <v>0</v>
      </c>
      <c r="P1565" s="2">
        <v>0</v>
      </c>
      <c r="Q1565" s="2">
        <v>13820.84</v>
      </c>
      <c r="R1565" s="2">
        <v>-13650.16015625</v>
      </c>
      <c r="S1565" s="2">
        <v>-49.689346313476563</v>
      </c>
      <c r="T1565" s="2">
        <v>6298077</v>
      </c>
      <c r="U1565" s="2">
        <v>170747</v>
      </c>
      <c r="V1565" s="2">
        <v>2.7866461277008057</v>
      </c>
      <c r="W1565" s="2">
        <v>9506485.6699999999</v>
      </c>
      <c r="X1565" s="2">
        <v>66.250320434570313</v>
      </c>
      <c r="Y1565" s="2">
        <v>19243877.370000001</v>
      </c>
      <c r="Z1565" s="2">
        <v>32.727691650390625</v>
      </c>
    </row>
    <row r="1566" spans="1:28" x14ac:dyDescent="0.25">
      <c r="A1566" s="2">
        <v>261005</v>
      </c>
      <c r="B1566" s="2">
        <v>117415004</v>
      </c>
      <c r="C1566" s="2" t="s">
        <v>1574</v>
      </c>
      <c r="D1566" s="2">
        <v>2023</v>
      </c>
      <c r="E1566" s="2" t="s">
        <v>662</v>
      </c>
      <c r="F1566" s="2">
        <v>261</v>
      </c>
      <c r="G1566" s="2">
        <v>5</v>
      </c>
      <c r="H1566" s="2">
        <v>6146431.3300000001</v>
      </c>
      <c r="I1566" s="2">
        <v>646521.8125</v>
      </c>
      <c r="J1566" s="2">
        <v>11.755135536193848</v>
      </c>
      <c r="K1566" s="2">
        <v>680078.48</v>
      </c>
      <c r="L1566" s="2">
        <v>32138.189453125</v>
      </c>
      <c r="M1566" s="2">
        <v>4.9600543975830078</v>
      </c>
      <c r="N1566" s="2">
        <v>136406</v>
      </c>
      <c r="O1566" s="2">
        <v>0</v>
      </c>
      <c r="P1566" s="2">
        <v>0</v>
      </c>
      <c r="Q1566" s="2">
        <v>15245</v>
      </c>
      <c r="R1566" s="2">
        <v>1424.1600341796875</v>
      </c>
      <c r="S1566" s="2">
        <v>10.304438591003418</v>
      </c>
      <c r="T1566" s="2">
        <v>6978161</v>
      </c>
      <c r="U1566" s="2">
        <v>680084</v>
      </c>
      <c r="V1566" s="2">
        <v>10.798279762268066</v>
      </c>
      <c r="X1566" s="2">
        <v>71.764434814453125</v>
      </c>
      <c r="Z1566" s="2">
        <v>36.436492919921875</v>
      </c>
      <c r="AA1566" s="2">
        <v>19151571</v>
      </c>
      <c r="AB1566" s="2">
        <v>9723704</v>
      </c>
    </row>
    <row r="1567" spans="1:28" x14ac:dyDescent="0.25">
      <c r="A1567" s="2">
        <v>261006</v>
      </c>
      <c r="B1567" s="2">
        <v>117415004</v>
      </c>
      <c r="C1567" s="2" t="s">
        <v>1574</v>
      </c>
      <c r="D1567" s="2">
        <v>2024</v>
      </c>
      <c r="E1567" s="2" t="s">
        <v>662</v>
      </c>
      <c r="F1567" s="2">
        <v>261</v>
      </c>
      <c r="G1567" s="2">
        <v>6</v>
      </c>
      <c r="H1567" s="2">
        <v>6631333</v>
      </c>
      <c r="I1567" s="2">
        <v>484901.65625</v>
      </c>
      <c r="J1567" s="2">
        <v>7.889157772064209</v>
      </c>
      <c r="K1567" s="2">
        <v>717459</v>
      </c>
      <c r="L1567" s="2">
        <v>37380.51953125</v>
      </c>
      <c r="M1567" s="2">
        <v>5.4965009689331055</v>
      </c>
      <c r="N1567" s="2">
        <v>136406</v>
      </c>
      <c r="O1567" s="2">
        <v>0</v>
      </c>
      <c r="P1567" s="2">
        <v>0</v>
      </c>
      <c r="Q1567" s="2">
        <v>11303</v>
      </c>
      <c r="R1567" s="2">
        <v>-3942</v>
      </c>
      <c r="S1567" s="2">
        <v>-25.857658386230469</v>
      </c>
      <c r="T1567" s="2">
        <v>7496501</v>
      </c>
      <c r="U1567" s="2">
        <v>518340</v>
      </c>
      <c r="V1567" s="2">
        <v>7.4280314445495605</v>
      </c>
      <c r="X1567" s="2">
        <v>73.271018981933594</v>
      </c>
      <c r="Z1567" s="2">
        <v>39.391914367675781</v>
      </c>
      <c r="AA1567" s="2">
        <v>19030557</v>
      </c>
      <c r="AB1567" s="2">
        <v>10231195</v>
      </c>
    </row>
    <row r="1568" spans="1:28" x14ac:dyDescent="0.25">
      <c r="A1568" s="2">
        <v>262001</v>
      </c>
      <c r="B1568" s="2">
        <v>103026303</v>
      </c>
      <c r="C1568" s="2" t="s">
        <v>1575</v>
      </c>
      <c r="D1568" s="2">
        <v>2019</v>
      </c>
      <c r="E1568" s="2" t="s">
        <v>662</v>
      </c>
      <c r="F1568" s="2">
        <v>262</v>
      </c>
      <c r="G1568" s="2">
        <v>1</v>
      </c>
      <c r="H1568" s="2">
        <v>4173949.25</v>
      </c>
      <c r="K1568" s="2">
        <v>1835276.12</v>
      </c>
      <c r="N1568" s="2">
        <v>196733</v>
      </c>
      <c r="T1568" s="2">
        <v>6205958.5</v>
      </c>
      <c r="W1568" s="2">
        <v>13960213.879999999</v>
      </c>
      <c r="X1568" s="2">
        <v>44.454608917236328</v>
      </c>
      <c r="Y1568" s="2">
        <v>73012126.859999999</v>
      </c>
      <c r="Z1568" s="2">
        <v>8.4999008178710938</v>
      </c>
    </row>
    <row r="1569" spans="1:28" x14ac:dyDescent="0.25">
      <c r="A1569" s="2">
        <v>262002</v>
      </c>
      <c r="B1569" s="2">
        <v>103026303</v>
      </c>
      <c r="C1569" s="2" t="s">
        <v>1575</v>
      </c>
      <c r="D1569" s="2">
        <v>2020</v>
      </c>
      <c r="E1569" s="2" t="s">
        <v>662</v>
      </c>
      <c r="F1569" s="2">
        <v>262</v>
      </c>
      <c r="G1569" s="2">
        <v>2</v>
      </c>
      <c r="H1569" s="2">
        <v>4259545</v>
      </c>
      <c r="I1569" s="2">
        <v>85595.75</v>
      </c>
      <c r="J1569" s="2">
        <v>2.0507137775421143</v>
      </c>
      <c r="K1569" s="2">
        <v>1674500.85</v>
      </c>
      <c r="L1569" s="2">
        <v>-160775.265625</v>
      </c>
      <c r="M1569" s="2">
        <v>-8.7602767944335938</v>
      </c>
      <c r="N1569" s="2">
        <v>196733</v>
      </c>
      <c r="O1569" s="2">
        <v>0</v>
      </c>
      <c r="P1569" s="2">
        <v>0</v>
      </c>
      <c r="T1569" s="2">
        <v>6130779</v>
      </c>
      <c r="U1569" s="2">
        <v>-75179.5</v>
      </c>
      <c r="V1569" s="2">
        <v>-1.2114083766937256</v>
      </c>
      <c r="W1569" s="2">
        <v>14032301.430000002</v>
      </c>
      <c r="X1569" s="2">
        <v>43.690475463867188</v>
      </c>
      <c r="Y1569" s="2">
        <v>99246467.909999996</v>
      </c>
      <c r="Z1569" s="2">
        <v>6.1773271560668945</v>
      </c>
    </row>
    <row r="1570" spans="1:28" x14ac:dyDescent="0.25">
      <c r="A1570" s="2">
        <v>262003</v>
      </c>
      <c r="B1570" s="2">
        <v>103026303</v>
      </c>
      <c r="C1570" s="2" t="s">
        <v>1575</v>
      </c>
      <c r="D1570" s="2">
        <v>2021</v>
      </c>
      <c r="E1570" s="2" t="s">
        <v>662</v>
      </c>
      <c r="F1570" s="2">
        <v>262</v>
      </c>
      <c r="G1570" s="2">
        <v>3</v>
      </c>
      <c r="H1570" s="2">
        <v>4259540</v>
      </c>
      <c r="I1570" s="2">
        <v>-5</v>
      </c>
      <c r="J1570" s="2">
        <v>-1.173834316432476E-4</v>
      </c>
      <c r="K1570" s="2">
        <v>1690374.18</v>
      </c>
      <c r="L1570" s="2">
        <v>15873.330078125</v>
      </c>
      <c r="M1570" s="2">
        <v>0.94794398546218872</v>
      </c>
      <c r="N1570" s="2">
        <v>196733</v>
      </c>
      <c r="O1570" s="2">
        <v>0</v>
      </c>
      <c r="P1570" s="2">
        <v>0</v>
      </c>
      <c r="T1570" s="2">
        <v>6146647</v>
      </c>
      <c r="U1570" s="2">
        <v>15868</v>
      </c>
      <c r="V1570" s="2">
        <v>0.25882518291473389</v>
      </c>
      <c r="W1570" s="2">
        <v>14210139.969999999</v>
      </c>
      <c r="X1570" s="2">
        <v>43.255359649658203</v>
      </c>
      <c r="Y1570" s="2">
        <v>127552336.81999999</v>
      </c>
      <c r="Z1570" s="2">
        <v>4.8189215660095215</v>
      </c>
    </row>
    <row r="1571" spans="1:28" x14ac:dyDescent="0.25">
      <c r="A1571" s="2">
        <v>262004</v>
      </c>
      <c r="B1571" s="2">
        <v>103026303</v>
      </c>
      <c r="C1571" s="2" t="s">
        <v>1575</v>
      </c>
      <c r="D1571" s="2">
        <v>2022</v>
      </c>
      <c r="E1571" s="2" t="s">
        <v>662</v>
      </c>
      <c r="F1571" s="2">
        <v>262</v>
      </c>
      <c r="G1571" s="2">
        <v>4</v>
      </c>
      <c r="H1571" s="2">
        <v>4496839.5</v>
      </c>
      <c r="I1571" s="2">
        <v>237299.5</v>
      </c>
      <c r="J1571" s="2">
        <v>5.5710124969482422</v>
      </c>
      <c r="K1571" s="2">
        <v>1784924.93</v>
      </c>
      <c r="L1571" s="2">
        <v>94550.75</v>
      </c>
      <c r="M1571" s="2">
        <v>5.5934805870056152</v>
      </c>
      <c r="N1571" s="2">
        <v>196733</v>
      </c>
      <c r="O1571" s="2">
        <v>0</v>
      </c>
      <c r="P1571" s="2">
        <v>0</v>
      </c>
      <c r="T1571" s="2">
        <v>6478497.5</v>
      </c>
      <c r="U1571" s="2">
        <v>331850.5</v>
      </c>
      <c r="V1571" s="2">
        <v>5.3988866806030273</v>
      </c>
      <c r="W1571" s="2">
        <v>14460735.460000001</v>
      </c>
      <c r="X1571" s="2">
        <v>44.800609588623047</v>
      </c>
      <c r="Y1571" s="2">
        <v>78405971.870000005</v>
      </c>
      <c r="Z1571" s="2">
        <v>8.2627601623535156</v>
      </c>
    </row>
    <row r="1572" spans="1:28" x14ac:dyDescent="0.25">
      <c r="A1572" s="2">
        <v>262005</v>
      </c>
      <c r="B1572" s="2">
        <v>103026303</v>
      </c>
      <c r="C1572" s="2" t="s">
        <v>1575</v>
      </c>
      <c r="D1572" s="2">
        <v>2023</v>
      </c>
      <c r="E1572" s="2" t="s">
        <v>662</v>
      </c>
      <c r="F1572" s="2">
        <v>262</v>
      </c>
      <c r="G1572" s="2">
        <v>5</v>
      </c>
      <c r="H1572" s="2">
        <v>5197993.07</v>
      </c>
      <c r="I1572" s="2">
        <v>701153.5625</v>
      </c>
      <c r="J1572" s="2">
        <v>15.592141151428223</v>
      </c>
      <c r="K1572" s="2">
        <v>1775226.04</v>
      </c>
      <c r="L1572" s="2">
        <v>-9698.8896484375</v>
      </c>
      <c r="M1572" s="2">
        <v>-0.54337805509567261</v>
      </c>
      <c r="N1572" s="2">
        <v>196733</v>
      </c>
      <c r="O1572" s="2">
        <v>0</v>
      </c>
      <c r="P1572" s="2">
        <v>0</v>
      </c>
      <c r="T1572" s="2">
        <v>7169952</v>
      </c>
      <c r="U1572" s="2">
        <v>691454.5</v>
      </c>
      <c r="V1572" s="2">
        <v>10.673069000244141</v>
      </c>
      <c r="X1572" s="2">
        <v>46.912021636962891</v>
      </c>
      <c r="Z1572" s="2">
        <v>9.2260532379150391</v>
      </c>
      <c r="AA1572" s="2">
        <v>77714183</v>
      </c>
      <c r="AB1572" s="2">
        <v>15283827</v>
      </c>
    </row>
    <row r="1573" spans="1:28" x14ac:dyDescent="0.25">
      <c r="A1573" s="2">
        <v>262006</v>
      </c>
      <c r="B1573" s="2">
        <v>103026303</v>
      </c>
      <c r="C1573" s="2" t="s">
        <v>1575</v>
      </c>
      <c r="D1573" s="2">
        <v>2024</v>
      </c>
      <c r="E1573" s="2" t="s">
        <v>662</v>
      </c>
      <c r="F1573" s="2">
        <v>262</v>
      </c>
      <c r="G1573" s="2">
        <v>6</v>
      </c>
      <c r="H1573" s="2">
        <v>5761664</v>
      </c>
      <c r="I1573" s="2">
        <v>563670.9375</v>
      </c>
      <c r="J1573" s="2">
        <v>10.844010353088379</v>
      </c>
      <c r="K1573" s="2">
        <v>1816912</v>
      </c>
      <c r="L1573" s="2">
        <v>41685.9609375</v>
      </c>
      <c r="M1573" s="2">
        <v>2.3482058048248291</v>
      </c>
      <c r="N1573" s="2">
        <v>196733</v>
      </c>
      <c r="O1573" s="2">
        <v>0</v>
      </c>
      <c r="P1573" s="2">
        <v>0</v>
      </c>
      <c r="T1573" s="2">
        <v>7775309</v>
      </c>
      <c r="U1573" s="2">
        <v>605357</v>
      </c>
      <c r="V1573" s="2">
        <v>8.4429712295532227</v>
      </c>
      <c r="X1573" s="2">
        <v>48.449478149414063</v>
      </c>
      <c r="Z1573" s="2">
        <v>9.9201984405517578</v>
      </c>
      <c r="AA1573" s="2">
        <v>78378566</v>
      </c>
      <c r="AB1573" s="2">
        <v>16048282</v>
      </c>
    </row>
    <row r="1574" spans="1:28" x14ac:dyDescent="0.25">
      <c r="A1574" s="2">
        <v>263001</v>
      </c>
      <c r="B1574" s="2">
        <v>117415103</v>
      </c>
      <c r="C1574" s="2" t="s">
        <v>1576</v>
      </c>
      <c r="D1574" s="2">
        <v>2019</v>
      </c>
      <c r="E1574" s="2" t="s">
        <v>662</v>
      </c>
      <c r="F1574" s="2">
        <v>263</v>
      </c>
      <c r="G1574" s="2">
        <v>1</v>
      </c>
      <c r="H1574" s="2">
        <v>7036399.5</v>
      </c>
      <c r="K1574" s="2">
        <v>1268860</v>
      </c>
      <c r="N1574" s="2">
        <v>264755</v>
      </c>
      <c r="T1574" s="2">
        <v>8570014</v>
      </c>
      <c r="W1574" s="2">
        <v>12659535.919999998</v>
      </c>
      <c r="X1574" s="2">
        <v>67.696113586425781</v>
      </c>
      <c r="Y1574" s="2">
        <v>29909987.249999996</v>
      </c>
      <c r="Z1574" s="2">
        <v>28.652683258056641</v>
      </c>
    </row>
    <row r="1575" spans="1:28" x14ac:dyDescent="0.25">
      <c r="A1575" s="2">
        <v>263002</v>
      </c>
      <c r="B1575" s="2">
        <v>117415103</v>
      </c>
      <c r="C1575" s="2" t="s">
        <v>1576</v>
      </c>
      <c r="D1575" s="2">
        <v>2020</v>
      </c>
      <c r="E1575" s="2" t="s">
        <v>662</v>
      </c>
      <c r="F1575" s="2">
        <v>263</v>
      </c>
      <c r="G1575" s="2">
        <v>2</v>
      </c>
      <c r="H1575" s="2">
        <v>7156416</v>
      </c>
      <c r="I1575" s="2">
        <v>120016.5</v>
      </c>
      <c r="J1575" s="2">
        <v>1.705652117729187</v>
      </c>
      <c r="K1575" s="2">
        <v>1319628.25</v>
      </c>
      <c r="L1575" s="2">
        <v>50768.25</v>
      </c>
      <c r="M1575" s="2">
        <v>4.001091480255127</v>
      </c>
      <c r="N1575" s="2">
        <v>264755</v>
      </c>
      <c r="O1575" s="2">
        <v>0</v>
      </c>
      <c r="P1575" s="2">
        <v>0</v>
      </c>
      <c r="T1575" s="2">
        <v>8740799</v>
      </c>
      <c r="U1575" s="2">
        <v>170785</v>
      </c>
      <c r="V1575" s="2">
        <v>1.9928205013275146</v>
      </c>
      <c r="W1575" s="2">
        <v>13039248.259999998</v>
      </c>
      <c r="X1575" s="2">
        <v>67.034530639648438</v>
      </c>
      <c r="Y1575" s="2">
        <v>30586273.93</v>
      </c>
      <c r="Z1575" s="2">
        <v>28.577522277832031</v>
      </c>
    </row>
    <row r="1576" spans="1:28" x14ac:dyDescent="0.25">
      <c r="A1576" s="2">
        <v>263003</v>
      </c>
      <c r="B1576" s="2">
        <v>117415103</v>
      </c>
      <c r="C1576" s="2" t="s">
        <v>1576</v>
      </c>
      <c r="D1576" s="2">
        <v>2021</v>
      </c>
      <c r="E1576" s="2" t="s">
        <v>662</v>
      </c>
      <c r="F1576" s="2">
        <v>263</v>
      </c>
      <c r="G1576" s="2">
        <v>3</v>
      </c>
      <c r="H1576" s="2">
        <v>7156411</v>
      </c>
      <c r="I1576" s="2">
        <v>-5</v>
      </c>
      <c r="J1576" s="2">
        <v>-6.9867375714238733E-5</v>
      </c>
      <c r="K1576" s="2">
        <v>1319587</v>
      </c>
      <c r="L1576" s="2">
        <v>-41.25</v>
      </c>
      <c r="M1576" s="2">
        <v>-3.125880379229784E-3</v>
      </c>
      <c r="N1576" s="2">
        <v>264755</v>
      </c>
      <c r="O1576" s="2">
        <v>0</v>
      </c>
      <c r="P1576" s="2">
        <v>0</v>
      </c>
      <c r="T1576" s="2">
        <v>8740753</v>
      </c>
      <c r="U1576" s="2">
        <v>-46</v>
      </c>
      <c r="V1576" s="2">
        <v>-5.2626768592745066E-4</v>
      </c>
      <c r="W1576" s="2">
        <v>13442936</v>
      </c>
      <c r="X1576" s="2">
        <v>65.021163940429688</v>
      </c>
      <c r="Y1576" s="2">
        <v>32392717</v>
      </c>
      <c r="Z1576" s="2">
        <v>26.983697891235352</v>
      </c>
    </row>
    <row r="1577" spans="1:28" x14ac:dyDescent="0.25">
      <c r="A1577" s="2">
        <v>263004</v>
      </c>
      <c r="B1577" s="2">
        <v>117415103</v>
      </c>
      <c r="C1577" s="2" t="s">
        <v>1576</v>
      </c>
      <c r="D1577" s="2">
        <v>2022</v>
      </c>
      <c r="E1577" s="2" t="s">
        <v>662</v>
      </c>
      <c r="F1577" s="2">
        <v>263</v>
      </c>
      <c r="G1577" s="2">
        <v>4</v>
      </c>
      <c r="H1577" s="2">
        <v>7332992.5</v>
      </c>
      <c r="I1577" s="2">
        <v>176581.5</v>
      </c>
      <c r="J1577" s="2">
        <v>2.467458963394165</v>
      </c>
      <c r="K1577" s="2">
        <v>1359164.8</v>
      </c>
      <c r="L1577" s="2">
        <v>39577.80078125</v>
      </c>
      <c r="M1577" s="2">
        <v>2.9992566108703613</v>
      </c>
      <c r="N1577" s="2">
        <v>264755</v>
      </c>
      <c r="O1577" s="2">
        <v>0</v>
      </c>
      <c r="P1577" s="2">
        <v>0</v>
      </c>
      <c r="T1577" s="2">
        <v>8956912</v>
      </c>
      <c r="U1577" s="2">
        <v>216159</v>
      </c>
      <c r="V1577" s="2">
        <v>2.4730019569396973</v>
      </c>
      <c r="W1577" s="2">
        <v>13456412.690000001</v>
      </c>
      <c r="X1577" s="2">
        <v>66.562408447265625</v>
      </c>
      <c r="Y1577" s="2">
        <v>33632387.689999998</v>
      </c>
      <c r="Z1577" s="2">
        <v>26.631805419921875</v>
      </c>
    </row>
    <row r="1578" spans="1:28" x14ac:dyDescent="0.25">
      <c r="A1578" s="2">
        <v>263005</v>
      </c>
      <c r="B1578" s="2">
        <v>117415103</v>
      </c>
      <c r="C1578" s="2" t="s">
        <v>1576</v>
      </c>
      <c r="D1578" s="2">
        <v>2023</v>
      </c>
      <c r="E1578" s="2" t="s">
        <v>662</v>
      </c>
      <c r="F1578" s="2">
        <v>263</v>
      </c>
      <c r="G1578" s="2">
        <v>5</v>
      </c>
      <c r="H1578" s="2">
        <v>7849327.3600000003</v>
      </c>
      <c r="I1578" s="2">
        <v>516334.875</v>
      </c>
      <c r="J1578" s="2">
        <v>7.041257381439209</v>
      </c>
      <c r="K1578" s="2">
        <v>1438392.52</v>
      </c>
      <c r="L1578" s="2">
        <v>79227.71875</v>
      </c>
      <c r="M1578" s="2">
        <v>5.8291473388671875</v>
      </c>
      <c r="N1578" s="2">
        <v>264755</v>
      </c>
      <c r="O1578" s="2">
        <v>0</v>
      </c>
      <c r="P1578" s="2">
        <v>0</v>
      </c>
      <c r="T1578" s="2">
        <v>9552475</v>
      </c>
      <c r="U1578" s="2">
        <v>595563</v>
      </c>
      <c r="V1578" s="2">
        <v>6.6491999626159668</v>
      </c>
      <c r="X1578" s="2">
        <v>74.538063049316406</v>
      </c>
      <c r="Z1578" s="2">
        <v>29.464187622070313</v>
      </c>
      <c r="AA1578" s="2">
        <v>32420630</v>
      </c>
      <c r="AB1578" s="2">
        <v>12815567</v>
      </c>
    </row>
    <row r="1579" spans="1:28" x14ac:dyDescent="0.25">
      <c r="A1579" s="2">
        <v>263006</v>
      </c>
      <c r="B1579" s="2">
        <v>117415103</v>
      </c>
      <c r="C1579" s="2" t="s">
        <v>1576</v>
      </c>
      <c r="D1579" s="2">
        <v>2024</v>
      </c>
      <c r="E1579" s="2" t="s">
        <v>662</v>
      </c>
      <c r="F1579" s="2">
        <v>263</v>
      </c>
      <c r="G1579" s="2">
        <v>6</v>
      </c>
      <c r="H1579" s="2">
        <v>8284935</v>
      </c>
      <c r="I1579" s="2">
        <v>435607.625</v>
      </c>
      <c r="J1579" s="2">
        <v>5.5496172904968262</v>
      </c>
      <c r="K1579" s="2">
        <v>1481891</v>
      </c>
      <c r="L1579" s="2">
        <v>43498.48046875</v>
      </c>
      <c r="M1579" s="2">
        <v>3.0241036415100098</v>
      </c>
      <c r="N1579" s="2">
        <v>264755</v>
      </c>
      <c r="O1579" s="2">
        <v>0</v>
      </c>
      <c r="P1579" s="2">
        <v>0</v>
      </c>
      <c r="T1579" s="2">
        <v>10031581</v>
      </c>
      <c r="U1579" s="2">
        <v>479106</v>
      </c>
      <c r="V1579" s="2">
        <v>5.0155167579650879</v>
      </c>
      <c r="X1579" s="2">
        <v>72.261177062988281</v>
      </c>
      <c r="Z1579" s="2">
        <v>31.071285247802734</v>
      </c>
      <c r="AA1579" s="2">
        <v>32285697</v>
      </c>
      <c r="AB1579" s="2">
        <v>13882394</v>
      </c>
    </row>
    <row r="1580" spans="1:28" x14ac:dyDescent="0.25">
      <c r="A1580" s="2">
        <v>264001</v>
      </c>
      <c r="B1580" s="2">
        <v>119584503</v>
      </c>
      <c r="C1580" s="2" t="s">
        <v>1577</v>
      </c>
      <c r="D1580" s="2">
        <v>2019</v>
      </c>
      <c r="E1580" s="2" t="s">
        <v>662</v>
      </c>
      <c r="F1580" s="2">
        <v>264</v>
      </c>
      <c r="G1580" s="2">
        <v>1</v>
      </c>
      <c r="H1580" s="2">
        <v>7618251</v>
      </c>
      <c r="K1580" s="2">
        <v>1296200.26</v>
      </c>
      <c r="N1580" s="2">
        <v>290716</v>
      </c>
      <c r="T1580" s="2">
        <v>9205167</v>
      </c>
      <c r="W1580" s="2">
        <v>14148584.160000002</v>
      </c>
      <c r="X1580" s="2">
        <v>65.060691833496094</v>
      </c>
      <c r="Y1580" s="2">
        <v>27018932.250000004</v>
      </c>
      <c r="Z1580" s="2">
        <v>34.069320678710938</v>
      </c>
    </row>
    <row r="1581" spans="1:28" x14ac:dyDescent="0.25">
      <c r="A1581" s="2">
        <v>264002</v>
      </c>
      <c r="B1581" s="2">
        <v>119584503</v>
      </c>
      <c r="C1581" s="2" t="s">
        <v>1577</v>
      </c>
      <c r="D1581" s="2">
        <v>2020</v>
      </c>
      <c r="E1581" s="2" t="s">
        <v>662</v>
      </c>
      <c r="F1581" s="2">
        <v>264</v>
      </c>
      <c r="G1581" s="2">
        <v>2</v>
      </c>
      <c r="H1581" s="2">
        <v>7690940.5</v>
      </c>
      <c r="I1581" s="2">
        <v>72689.5</v>
      </c>
      <c r="J1581" s="2">
        <v>0.95414942502975464</v>
      </c>
      <c r="K1581" s="2">
        <v>1336225.04</v>
      </c>
      <c r="L1581" s="2">
        <v>40024.78125</v>
      </c>
      <c r="M1581" s="2">
        <v>3.0878546237945557</v>
      </c>
      <c r="N1581" s="2">
        <v>290716</v>
      </c>
      <c r="O1581" s="2">
        <v>0</v>
      </c>
      <c r="P1581" s="2">
        <v>0</v>
      </c>
      <c r="T1581" s="2">
        <v>9317882</v>
      </c>
      <c r="U1581" s="2">
        <v>112715</v>
      </c>
      <c r="V1581" s="2">
        <v>1.2244753837585449</v>
      </c>
      <c r="W1581" s="2">
        <v>14322449.500000002</v>
      </c>
      <c r="X1581" s="2">
        <v>65.057876586914063</v>
      </c>
      <c r="Y1581" s="2">
        <v>27077596.010000002</v>
      </c>
      <c r="Z1581" s="2">
        <v>34.411777496337891</v>
      </c>
    </row>
    <row r="1582" spans="1:28" x14ac:dyDescent="0.25">
      <c r="A1582" s="2">
        <v>264003</v>
      </c>
      <c r="B1582" s="2">
        <v>119584503</v>
      </c>
      <c r="C1582" s="2" t="s">
        <v>1577</v>
      </c>
      <c r="D1582" s="2">
        <v>2021</v>
      </c>
      <c r="E1582" s="2" t="s">
        <v>662</v>
      </c>
      <c r="F1582" s="2">
        <v>264</v>
      </c>
      <c r="G1582" s="2">
        <v>3</v>
      </c>
      <c r="H1582" s="2">
        <v>7690930</v>
      </c>
      <c r="I1582" s="2">
        <v>-10.5</v>
      </c>
      <c r="J1582" s="2">
        <v>-1.3652426423504949E-4</v>
      </c>
      <c r="K1582" s="2">
        <v>1336195.5</v>
      </c>
      <c r="L1582" s="2">
        <v>-29.540000915527344</v>
      </c>
      <c r="M1582" s="2">
        <v>-2.210705541074276E-3</v>
      </c>
      <c r="N1582" s="2">
        <v>290716</v>
      </c>
      <c r="O1582" s="2">
        <v>0</v>
      </c>
      <c r="P1582" s="2">
        <v>0</v>
      </c>
      <c r="T1582" s="2">
        <v>9317842</v>
      </c>
      <c r="U1582" s="2">
        <v>-40</v>
      </c>
      <c r="V1582" s="2">
        <v>-4.2928211041726172E-4</v>
      </c>
      <c r="W1582" s="2">
        <v>14353426.09</v>
      </c>
      <c r="X1582" s="2">
        <v>64.917198181152344</v>
      </c>
      <c r="Y1582" s="2">
        <v>27731802.729999997</v>
      </c>
      <c r="Z1582" s="2">
        <v>33.599842071533203</v>
      </c>
    </row>
    <row r="1583" spans="1:28" x14ac:dyDescent="0.25">
      <c r="A1583" s="2">
        <v>264004</v>
      </c>
      <c r="B1583" s="2">
        <v>119584503</v>
      </c>
      <c r="C1583" s="2" t="s">
        <v>1577</v>
      </c>
      <c r="D1583" s="2">
        <v>2022</v>
      </c>
      <c r="E1583" s="2" t="s">
        <v>662</v>
      </c>
      <c r="F1583" s="2">
        <v>264</v>
      </c>
      <c r="G1583" s="2">
        <v>4</v>
      </c>
      <c r="H1583" s="2">
        <v>7814158.5</v>
      </c>
      <c r="I1583" s="2">
        <v>123228.5</v>
      </c>
      <c r="J1583" s="2">
        <v>1.6022574901580811</v>
      </c>
      <c r="K1583" s="2">
        <v>1345204.8</v>
      </c>
      <c r="L1583" s="2">
        <v>9009.2998046875</v>
      </c>
      <c r="M1583" s="2">
        <v>0.67425012588500977</v>
      </c>
      <c r="N1583" s="2">
        <v>290716</v>
      </c>
      <c r="O1583" s="2">
        <v>0</v>
      </c>
      <c r="P1583" s="2">
        <v>0</v>
      </c>
      <c r="T1583" s="2">
        <v>9450079</v>
      </c>
      <c r="U1583" s="2">
        <v>132237</v>
      </c>
      <c r="V1583" s="2">
        <v>1.4191805124282837</v>
      </c>
      <c r="W1583" s="2">
        <v>14510419.520000001</v>
      </c>
      <c r="X1583" s="2">
        <v>65.12615966796875</v>
      </c>
      <c r="Y1583" s="2">
        <v>32041836.940000005</v>
      </c>
      <c r="Z1583" s="2">
        <v>29.492937088012695</v>
      </c>
    </row>
    <row r="1584" spans="1:28" x14ac:dyDescent="0.25">
      <c r="A1584" s="2">
        <v>264005</v>
      </c>
      <c r="B1584" s="2">
        <v>119584503</v>
      </c>
      <c r="C1584" s="2" t="s">
        <v>1577</v>
      </c>
      <c r="D1584" s="2">
        <v>2023</v>
      </c>
      <c r="E1584" s="2" t="s">
        <v>662</v>
      </c>
      <c r="F1584" s="2">
        <v>264</v>
      </c>
      <c r="G1584" s="2">
        <v>5</v>
      </c>
      <c r="H1584" s="2">
        <v>8102444.1299999999</v>
      </c>
      <c r="I1584" s="2">
        <v>288285.625</v>
      </c>
      <c r="J1584" s="2">
        <v>3.6892728805541992</v>
      </c>
      <c r="K1584" s="2">
        <v>1232488.3799999999</v>
      </c>
      <c r="L1584" s="2">
        <v>-112716.421875</v>
      </c>
      <c r="M1584" s="2">
        <v>-8.3791275024414063</v>
      </c>
      <c r="N1584" s="2">
        <v>290716</v>
      </c>
      <c r="O1584" s="2">
        <v>0</v>
      </c>
      <c r="P1584" s="2">
        <v>0</v>
      </c>
      <c r="T1584" s="2">
        <v>9625648</v>
      </c>
      <c r="U1584" s="2">
        <v>175569</v>
      </c>
      <c r="V1584" s="2">
        <v>1.8578574657440186</v>
      </c>
      <c r="X1584" s="2">
        <v>63.755283355712891</v>
      </c>
      <c r="Z1584" s="2">
        <v>34.837451934814453</v>
      </c>
      <c r="AA1584" s="2">
        <v>27630172</v>
      </c>
      <c r="AB1584" s="2">
        <v>15097804</v>
      </c>
    </row>
    <row r="1585" spans="1:28" x14ac:dyDescent="0.25">
      <c r="A1585" s="2">
        <v>264006</v>
      </c>
      <c r="B1585" s="2">
        <v>119584503</v>
      </c>
      <c r="C1585" s="2" t="s">
        <v>1577</v>
      </c>
      <c r="D1585" s="2">
        <v>2024</v>
      </c>
      <c r="E1585" s="2" t="s">
        <v>662</v>
      </c>
      <c r="F1585" s="2">
        <v>264</v>
      </c>
      <c r="G1585" s="2">
        <v>6</v>
      </c>
      <c r="H1585" s="2">
        <v>8495253</v>
      </c>
      <c r="I1585" s="2">
        <v>392808.875</v>
      </c>
      <c r="J1585" s="2">
        <v>4.8480291366577148</v>
      </c>
      <c r="K1585" s="2">
        <v>1253322</v>
      </c>
      <c r="L1585" s="2">
        <v>20833.619140625</v>
      </c>
      <c r="M1585" s="2">
        <v>1.6903705596923828</v>
      </c>
      <c r="N1585" s="2">
        <v>290716</v>
      </c>
      <c r="O1585" s="2">
        <v>0</v>
      </c>
      <c r="P1585" s="2">
        <v>0</v>
      </c>
      <c r="T1585" s="2">
        <v>10039291</v>
      </c>
      <c r="U1585" s="2">
        <v>413643</v>
      </c>
      <c r="V1585" s="2">
        <v>4.2973003387451172</v>
      </c>
      <c r="X1585" s="2">
        <v>63.343673706054688</v>
      </c>
      <c r="Z1585" s="2">
        <v>35.55755615234375</v>
      </c>
      <c r="AA1585" s="2">
        <v>28233917</v>
      </c>
      <c r="AB1585" s="2">
        <v>15848924</v>
      </c>
    </row>
    <row r="1586" spans="1:28" x14ac:dyDescent="0.25">
      <c r="A1586" s="2">
        <v>265001</v>
      </c>
      <c r="B1586" s="2">
        <v>103026343</v>
      </c>
      <c r="C1586" s="2" t="s">
        <v>1578</v>
      </c>
      <c r="D1586" s="2">
        <v>2019</v>
      </c>
      <c r="E1586" s="2" t="s">
        <v>662</v>
      </c>
      <c r="F1586" s="2">
        <v>265</v>
      </c>
      <c r="G1586" s="2">
        <v>1</v>
      </c>
      <c r="H1586" s="2">
        <v>6632398</v>
      </c>
      <c r="K1586" s="2">
        <v>1767616.54</v>
      </c>
      <c r="N1586" s="2">
        <v>335009</v>
      </c>
      <c r="T1586" s="2">
        <v>8735024</v>
      </c>
      <c r="W1586" s="2">
        <v>17789570.109999999</v>
      </c>
      <c r="X1586" s="2">
        <v>49.101940155029297</v>
      </c>
      <c r="Y1586" s="2">
        <v>79133237.900000006</v>
      </c>
      <c r="Z1586" s="2">
        <v>11.038375854492188</v>
      </c>
    </row>
    <row r="1587" spans="1:28" x14ac:dyDescent="0.25">
      <c r="A1587" s="2">
        <v>265002</v>
      </c>
      <c r="B1587" s="2">
        <v>103026343</v>
      </c>
      <c r="C1587" s="2" t="s">
        <v>1578</v>
      </c>
      <c r="D1587" s="2">
        <v>2020</v>
      </c>
      <c r="E1587" s="2" t="s">
        <v>662</v>
      </c>
      <c r="F1587" s="2">
        <v>265</v>
      </c>
      <c r="G1587" s="2">
        <v>2</v>
      </c>
      <c r="H1587" s="2">
        <v>6869376.5</v>
      </c>
      <c r="I1587" s="2">
        <v>236978.5</v>
      </c>
      <c r="J1587" s="2">
        <v>3.5730440616607666</v>
      </c>
      <c r="K1587" s="2">
        <v>1836330.64</v>
      </c>
      <c r="L1587" s="2">
        <v>68714.1015625</v>
      </c>
      <c r="M1587" s="2">
        <v>3.8873872756958008</v>
      </c>
      <c r="N1587" s="2">
        <v>335009</v>
      </c>
      <c r="O1587" s="2">
        <v>0</v>
      </c>
      <c r="P1587" s="2">
        <v>0</v>
      </c>
      <c r="T1587" s="2">
        <v>9040716</v>
      </c>
      <c r="U1587" s="2">
        <v>305692</v>
      </c>
      <c r="V1587" s="2">
        <v>3.49961256980896</v>
      </c>
      <c r="W1587" s="2">
        <v>18481206.370000001</v>
      </c>
      <c r="X1587" s="2">
        <v>48.918430328369141</v>
      </c>
      <c r="Y1587" s="2">
        <v>104398987.48000002</v>
      </c>
      <c r="Z1587" s="2">
        <v>8.6597738265991211</v>
      </c>
    </row>
    <row r="1588" spans="1:28" x14ac:dyDescent="0.25">
      <c r="A1588" s="2">
        <v>265003</v>
      </c>
      <c r="B1588" s="2">
        <v>103026343</v>
      </c>
      <c r="C1588" s="2" t="s">
        <v>1578</v>
      </c>
      <c r="D1588" s="2">
        <v>2021</v>
      </c>
      <c r="E1588" s="2" t="s">
        <v>662</v>
      </c>
      <c r="F1588" s="2">
        <v>265</v>
      </c>
      <c r="G1588" s="2">
        <v>3</v>
      </c>
      <c r="H1588" s="2">
        <v>6869368</v>
      </c>
      <c r="I1588" s="2">
        <v>-8.5</v>
      </c>
      <c r="J1588" s="2">
        <v>-1.237375836353749E-4</v>
      </c>
      <c r="K1588" s="2">
        <v>1836262.85</v>
      </c>
      <c r="L1588" s="2">
        <v>-67.790000915527344</v>
      </c>
      <c r="M1588" s="2">
        <v>-3.6916011013090611E-3</v>
      </c>
      <c r="N1588" s="2">
        <v>335009</v>
      </c>
      <c r="O1588" s="2">
        <v>0</v>
      </c>
      <c r="P1588" s="2">
        <v>0</v>
      </c>
      <c r="T1588" s="2">
        <v>9040640</v>
      </c>
      <c r="U1588" s="2">
        <v>-76</v>
      </c>
      <c r="V1588" s="2">
        <v>-8.4064138354733586E-4</v>
      </c>
      <c r="W1588" s="2">
        <v>18711385.779999997</v>
      </c>
      <c r="X1588" s="2">
        <v>48.316249847412109</v>
      </c>
      <c r="Y1588" s="2">
        <v>128658560.31</v>
      </c>
      <c r="Z1588" s="2">
        <v>7.0268468856811523</v>
      </c>
    </row>
    <row r="1589" spans="1:28" x14ac:dyDescent="0.25">
      <c r="A1589" s="2">
        <v>265004</v>
      </c>
      <c r="B1589" s="2">
        <v>103026343</v>
      </c>
      <c r="C1589" s="2" t="s">
        <v>1578</v>
      </c>
      <c r="D1589" s="2">
        <v>2022</v>
      </c>
      <c r="E1589" s="2" t="s">
        <v>662</v>
      </c>
      <c r="F1589" s="2">
        <v>265</v>
      </c>
      <c r="G1589" s="2">
        <v>4</v>
      </c>
      <c r="H1589" s="2">
        <v>7185146.5</v>
      </c>
      <c r="I1589" s="2">
        <v>315778.5</v>
      </c>
      <c r="J1589" s="2">
        <v>4.5969076156616211</v>
      </c>
      <c r="K1589" s="2">
        <v>1956017.33</v>
      </c>
      <c r="L1589" s="2">
        <v>119754.4765625</v>
      </c>
      <c r="M1589" s="2">
        <v>6.521641731262207</v>
      </c>
      <c r="N1589" s="2">
        <v>335009</v>
      </c>
      <c r="O1589" s="2">
        <v>0</v>
      </c>
      <c r="P1589" s="2">
        <v>0</v>
      </c>
      <c r="T1589" s="2">
        <v>9476173</v>
      </c>
      <c r="U1589" s="2">
        <v>435533</v>
      </c>
      <c r="V1589" s="2">
        <v>4.8175020217895508</v>
      </c>
      <c r="W1589" s="2">
        <v>19299001.52</v>
      </c>
      <c r="X1589" s="2">
        <v>49.101882934570313</v>
      </c>
      <c r="Y1589" s="2">
        <v>86256437.059999987</v>
      </c>
      <c r="Z1589" s="2">
        <v>10.986047744750977</v>
      </c>
    </row>
    <row r="1590" spans="1:28" x14ac:dyDescent="0.25">
      <c r="A1590" s="2">
        <v>265005</v>
      </c>
      <c r="B1590" s="2">
        <v>103026343</v>
      </c>
      <c r="C1590" s="2" t="s">
        <v>1578</v>
      </c>
      <c r="D1590" s="2">
        <v>2023</v>
      </c>
      <c r="E1590" s="2" t="s">
        <v>662</v>
      </c>
      <c r="F1590" s="2">
        <v>265</v>
      </c>
      <c r="G1590" s="2">
        <v>5</v>
      </c>
      <c r="H1590" s="2">
        <v>8334147.4900000002</v>
      </c>
      <c r="I1590" s="2">
        <v>1149001</v>
      </c>
      <c r="J1590" s="2">
        <v>15.991336822509766</v>
      </c>
      <c r="K1590" s="2">
        <v>2136358.98</v>
      </c>
      <c r="L1590" s="2">
        <v>180341.65625</v>
      </c>
      <c r="M1590" s="2">
        <v>9.2198390960693359</v>
      </c>
      <c r="N1590" s="2">
        <v>335009</v>
      </c>
      <c r="O1590" s="2">
        <v>0</v>
      </c>
      <c r="P1590" s="2">
        <v>0</v>
      </c>
      <c r="T1590" s="2">
        <v>10805515</v>
      </c>
      <c r="U1590" s="2">
        <v>1329342</v>
      </c>
      <c r="V1590" s="2">
        <v>14.028258323669434</v>
      </c>
      <c r="X1590" s="2">
        <v>49.055065155029297</v>
      </c>
      <c r="Z1590" s="2">
        <v>12.625339508056641</v>
      </c>
      <c r="AA1590" s="2">
        <v>85585934</v>
      </c>
      <c r="AB1590" s="2">
        <v>22027317</v>
      </c>
    </row>
    <row r="1591" spans="1:28" x14ac:dyDescent="0.25">
      <c r="A1591" s="2">
        <v>265006</v>
      </c>
      <c r="B1591" s="2">
        <v>103026343</v>
      </c>
      <c r="C1591" s="2" t="s">
        <v>1578</v>
      </c>
      <c r="D1591" s="2">
        <v>2024</v>
      </c>
      <c r="E1591" s="2" t="s">
        <v>662</v>
      </c>
      <c r="F1591" s="2">
        <v>265</v>
      </c>
      <c r="G1591" s="2">
        <v>6</v>
      </c>
      <c r="H1591" s="2">
        <v>8958758</v>
      </c>
      <c r="I1591" s="2">
        <v>624610.5</v>
      </c>
      <c r="J1591" s="2">
        <v>7.4945940971374512</v>
      </c>
      <c r="K1591" s="2">
        <v>2298834</v>
      </c>
      <c r="L1591" s="2">
        <v>162475.015625</v>
      </c>
      <c r="M1591" s="2">
        <v>7.6052303314208984</v>
      </c>
      <c r="N1591" s="2">
        <v>335009</v>
      </c>
      <c r="O1591" s="2">
        <v>0</v>
      </c>
      <c r="P1591" s="2">
        <v>0</v>
      </c>
      <c r="T1591" s="2">
        <v>11592601</v>
      </c>
      <c r="U1591" s="2">
        <v>787086</v>
      </c>
      <c r="V1591" s="2">
        <v>7.284113883972168</v>
      </c>
      <c r="X1591" s="2">
        <v>52.411449432373047</v>
      </c>
      <c r="Z1591" s="2">
        <v>13.025262832641602</v>
      </c>
      <c r="AA1591" s="2">
        <v>89000896</v>
      </c>
      <c r="AB1591" s="2">
        <v>22118451</v>
      </c>
    </row>
    <row r="1592" spans="1:28" x14ac:dyDescent="0.25">
      <c r="A1592" s="2">
        <v>266001</v>
      </c>
      <c r="B1592" s="2">
        <v>122097203</v>
      </c>
      <c r="C1592" s="2" t="s">
        <v>1579</v>
      </c>
      <c r="D1592" s="2">
        <v>2019</v>
      </c>
      <c r="E1592" s="2" t="s">
        <v>662</v>
      </c>
      <c r="F1592" s="2">
        <v>266</v>
      </c>
      <c r="G1592" s="2">
        <v>1</v>
      </c>
      <c r="H1592" s="2">
        <v>3152115</v>
      </c>
      <c r="K1592" s="2">
        <v>730130</v>
      </c>
      <c r="N1592" s="2">
        <v>119607</v>
      </c>
      <c r="T1592" s="2">
        <v>4001852</v>
      </c>
      <c r="W1592" s="2">
        <v>7200416</v>
      </c>
      <c r="X1592" s="2">
        <v>55.578067779541016</v>
      </c>
      <c r="Y1592" s="2">
        <v>22193633</v>
      </c>
      <c r="Z1592" s="2">
        <v>18.031532287597656</v>
      </c>
    </row>
    <row r="1593" spans="1:28" x14ac:dyDescent="0.25">
      <c r="A1593" s="2">
        <v>266002</v>
      </c>
      <c r="B1593" s="2">
        <v>122097203</v>
      </c>
      <c r="C1593" s="2" t="s">
        <v>1579</v>
      </c>
      <c r="D1593" s="2">
        <v>2020</v>
      </c>
      <c r="E1593" s="2" t="s">
        <v>662</v>
      </c>
      <c r="F1593" s="2">
        <v>266</v>
      </c>
      <c r="G1593" s="2">
        <v>2</v>
      </c>
      <c r="H1593" s="2">
        <v>3152324</v>
      </c>
      <c r="I1593" s="2">
        <v>209</v>
      </c>
      <c r="J1593" s="2">
        <v>6.6304686479270458E-3</v>
      </c>
      <c r="K1593" s="2">
        <v>896145</v>
      </c>
      <c r="L1593" s="2">
        <v>166015</v>
      </c>
      <c r="M1593" s="2">
        <v>22.73773193359375</v>
      </c>
      <c r="N1593" s="2">
        <v>119607</v>
      </c>
      <c r="O1593" s="2">
        <v>0</v>
      </c>
      <c r="P1593" s="2">
        <v>0</v>
      </c>
      <c r="T1593" s="2">
        <v>4168076</v>
      </c>
      <c r="U1593" s="2">
        <v>166224</v>
      </c>
      <c r="V1593" s="2">
        <v>4.1536769866943359</v>
      </c>
      <c r="W1593" s="2">
        <v>6892195</v>
      </c>
      <c r="X1593" s="2">
        <v>60.475307464599609</v>
      </c>
      <c r="Y1593" s="2">
        <v>22449113</v>
      </c>
      <c r="Z1593" s="2">
        <v>18.566774368286133</v>
      </c>
    </row>
    <row r="1594" spans="1:28" x14ac:dyDescent="0.25">
      <c r="A1594" s="2">
        <v>266003</v>
      </c>
      <c r="B1594" s="2">
        <v>122097203</v>
      </c>
      <c r="C1594" s="2" t="s">
        <v>1579</v>
      </c>
      <c r="D1594" s="2">
        <v>2021</v>
      </c>
      <c r="E1594" s="2" t="s">
        <v>662</v>
      </c>
      <c r="F1594" s="2">
        <v>266</v>
      </c>
      <c r="G1594" s="2">
        <v>3</v>
      </c>
      <c r="H1594" s="2">
        <v>3152323</v>
      </c>
      <c r="I1594" s="2">
        <v>-1</v>
      </c>
      <c r="J1594" s="2">
        <v>-3.1722625863039866E-5</v>
      </c>
      <c r="K1594" s="2">
        <v>889377</v>
      </c>
      <c r="L1594" s="2">
        <v>-6768</v>
      </c>
      <c r="M1594" s="2">
        <v>-0.75523489713668823</v>
      </c>
      <c r="N1594" s="2">
        <v>119607</v>
      </c>
      <c r="O1594" s="2">
        <v>0</v>
      </c>
      <c r="P1594" s="2">
        <v>0</v>
      </c>
      <c r="T1594" s="2">
        <v>4161307</v>
      </c>
      <c r="U1594" s="2">
        <v>-6769</v>
      </c>
      <c r="V1594" s="2">
        <v>-0.16240106523036957</v>
      </c>
      <c r="W1594" s="2">
        <v>6287631</v>
      </c>
      <c r="X1594" s="2">
        <v>66.182426452636719</v>
      </c>
      <c r="Y1594" s="2">
        <v>23253633</v>
      </c>
      <c r="Z1594" s="2">
        <v>17.895298004150391</v>
      </c>
    </row>
    <row r="1595" spans="1:28" x14ac:dyDescent="0.25">
      <c r="A1595" s="2">
        <v>266004</v>
      </c>
      <c r="B1595" s="2">
        <v>122097203</v>
      </c>
      <c r="C1595" s="2" t="s">
        <v>1579</v>
      </c>
      <c r="D1595" s="2">
        <v>2022</v>
      </c>
      <c r="E1595" s="2" t="s">
        <v>662</v>
      </c>
      <c r="F1595" s="2">
        <v>266</v>
      </c>
      <c r="G1595" s="2">
        <v>4</v>
      </c>
      <c r="H1595" s="2">
        <v>3260818</v>
      </c>
      <c r="I1595" s="2">
        <v>108495</v>
      </c>
      <c r="J1595" s="2">
        <v>3.4417476654052734</v>
      </c>
      <c r="K1595" s="2">
        <v>830667</v>
      </c>
      <c r="L1595" s="2">
        <v>-58710</v>
      </c>
      <c r="M1595" s="2">
        <v>-6.601250171661377</v>
      </c>
      <c r="N1595" s="2">
        <v>1119607</v>
      </c>
      <c r="O1595" s="2">
        <v>1000000</v>
      </c>
      <c r="P1595" s="2">
        <v>836.07147216796875</v>
      </c>
      <c r="T1595" s="2">
        <v>5211092</v>
      </c>
      <c r="U1595" s="2">
        <v>1049785</v>
      </c>
      <c r="V1595" s="2">
        <v>25.227291107177734</v>
      </c>
      <c r="W1595" s="2">
        <v>7582424</v>
      </c>
      <c r="X1595" s="2">
        <v>68.725936889648438</v>
      </c>
      <c r="Y1595" s="2">
        <v>24056024</v>
      </c>
      <c r="Z1595" s="2">
        <v>21.662315368652344</v>
      </c>
    </row>
    <row r="1596" spans="1:28" x14ac:dyDescent="0.25">
      <c r="A1596" s="2">
        <v>266005</v>
      </c>
      <c r="B1596" s="2">
        <v>122097203</v>
      </c>
      <c r="C1596" s="2" t="s">
        <v>1579</v>
      </c>
      <c r="D1596" s="2">
        <v>2023</v>
      </c>
      <c r="E1596" s="2" t="s">
        <v>662</v>
      </c>
      <c r="F1596" s="2">
        <v>266</v>
      </c>
      <c r="G1596" s="2">
        <v>5</v>
      </c>
      <c r="H1596" s="2">
        <v>3359481.78</v>
      </c>
      <c r="I1596" s="2">
        <v>98663.78125</v>
      </c>
      <c r="J1596" s="2">
        <v>3.0257370471954346</v>
      </c>
      <c r="K1596" s="2">
        <v>902709.79</v>
      </c>
      <c r="L1596" s="2">
        <v>72042.7890625</v>
      </c>
      <c r="M1596" s="2">
        <v>8.6728849411010742</v>
      </c>
      <c r="N1596" s="2">
        <v>619607</v>
      </c>
      <c r="O1596" s="2">
        <v>-500000</v>
      </c>
      <c r="P1596" s="2">
        <v>-44.658527374267578</v>
      </c>
      <c r="T1596" s="2">
        <v>4881798.5</v>
      </c>
      <c r="U1596" s="2">
        <v>-329293.5</v>
      </c>
      <c r="V1596" s="2">
        <v>-6.3190879821777344</v>
      </c>
      <c r="X1596" s="2">
        <v>71.376205444335938</v>
      </c>
      <c r="Z1596" s="2">
        <v>21.091598510742188</v>
      </c>
      <c r="AA1596" s="2">
        <v>23145701</v>
      </c>
      <c r="AB1596" s="2">
        <v>6839532</v>
      </c>
    </row>
    <row r="1597" spans="1:28" x14ac:dyDescent="0.25">
      <c r="A1597" s="2">
        <v>266006</v>
      </c>
      <c r="B1597" s="2">
        <v>122097203</v>
      </c>
      <c r="C1597" s="2" t="s">
        <v>1579</v>
      </c>
      <c r="D1597" s="2">
        <v>2024</v>
      </c>
      <c r="E1597" s="2" t="s">
        <v>662</v>
      </c>
      <c r="F1597" s="2">
        <v>266</v>
      </c>
      <c r="G1597" s="2">
        <v>6</v>
      </c>
      <c r="H1597" s="2">
        <v>3466211</v>
      </c>
      <c r="I1597" s="2">
        <v>106729.21875</v>
      </c>
      <c r="J1597" s="2">
        <v>3.176954984664917</v>
      </c>
      <c r="K1597" s="2">
        <v>937395</v>
      </c>
      <c r="L1597" s="2">
        <v>34685.2109375</v>
      </c>
      <c r="M1597" s="2">
        <v>3.8423433303833008</v>
      </c>
      <c r="N1597" s="2">
        <v>619607</v>
      </c>
      <c r="O1597" s="2">
        <v>0</v>
      </c>
      <c r="P1597" s="2">
        <v>0</v>
      </c>
      <c r="T1597" s="2">
        <v>5023213</v>
      </c>
      <c r="U1597" s="2">
        <v>141414.5</v>
      </c>
      <c r="V1597" s="2">
        <v>2.8967704772949219</v>
      </c>
      <c r="X1597" s="2">
        <v>73.298500061035156</v>
      </c>
      <c r="Z1597" s="2">
        <v>21.265848159790039</v>
      </c>
      <c r="AA1597" s="2">
        <v>23621034</v>
      </c>
      <c r="AB1597" s="2">
        <v>6853091</v>
      </c>
    </row>
    <row r="1598" spans="1:28" x14ac:dyDescent="0.25">
      <c r="A1598" s="2">
        <v>267001</v>
      </c>
      <c r="B1598" s="2">
        <v>110175003</v>
      </c>
      <c r="C1598" s="2" t="s">
        <v>1580</v>
      </c>
      <c r="D1598" s="2">
        <v>2019</v>
      </c>
      <c r="E1598" s="2" t="s">
        <v>662</v>
      </c>
      <c r="F1598" s="2">
        <v>267</v>
      </c>
      <c r="G1598" s="2">
        <v>1</v>
      </c>
      <c r="H1598" s="2">
        <v>6964927</v>
      </c>
      <c r="K1598" s="2">
        <v>739121.45</v>
      </c>
      <c r="N1598" s="2">
        <v>216577</v>
      </c>
      <c r="T1598" s="2">
        <v>7920625.5</v>
      </c>
      <c r="W1598" s="2">
        <v>10735346.149999999</v>
      </c>
      <c r="X1598" s="2">
        <v>73.780815124511719</v>
      </c>
      <c r="Y1598" s="2">
        <v>15271181.779999999</v>
      </c>
      <c r="Z1598" s="2">
        <v>51.866485595703125</v>
      </c>
    </row>
    <row r="1599" spans="1:28" x14ac:dyDescent="0.25">
      <c r="A1599" s="2">
        <v>267002</v>
      </c>
      <c r="B1599" s="2">
        <v>110175003</v>
      </c>
      <c r="C1599" s="2" t="s">
        <v>1580</v>
      </c>
      <c r="D1599" s="2">
        <v>2020</v>
      </c>
      <c r="E1599" s="2" t="s">
        <v>662</v>
      </c>
      <c r="F1599" s="2">
        <v>267</v>
      </c>
      <c r="G1599" s="2">
        <v>2</v>
      </c>
      <c r="H1599" s="2">
        <v>7077417</v>
      </c>
      <c r="I1599" s="2">
        <v>112490</v>
      </c>
      <c r="J1599" s="2">
        <v>1.6150922775268555</v>
      </c>
      <c r="K1599" s="2">
        <v>774861.75</v>
      </c>
      <c r="L1599" s="2">
        <v>35740.30078125</v>
      </c>
      <c r="M1599" s="2">
        <v>4.8355112075805664</v>
      </c>
      <c r="N1599" s="2">
        <v>216577</v>
      </c>
      <c r="O1599" s="2">
        <v>0</v>
      </c>
      <c r="P1599" s="2">
        <v>0</v>
      </c>
      <c r="T1599" s="2">
        <v>8068856</v>
      </c>
      <c r="U1599" s="2">
        <v>148230.5</v>
      </c>
      <c r="V1599" s="2">
        <v>1.8714494705200195</v>
      </c>
      <c r="W1599" s="2">
        <v>11022771.629999999</v>
      </c>
      <c r="X1599" s="2">
        <v>73.201698303222656</v>
      </c>
      <c r="Y1599" s="2">
        <v>15572612.899999999</v>
      </c>
      <c r="Z1599" s="2">
        <v>51.814399719238281</v>
      </c>
    </row>
    <row r="1600" spans="1:28" x14ac:dyDescent="0.25">
      <c r="A1600" s="2">
        <v>267003</v>
      </c>
      <c r="B1600" s="2">
        <v>110175003</v>
      </c>
      <c r="C1600" s="2" t="s">
        <v>1580</v>
      </c>
      <c r="D1600" s="2">
        <v>2021</v>
      </c>
      <c r="E1600" s="2" t="s">
        <v>662</v>
      </c>
      <c r="F1600" s="2">
        <v>267</v>
      </c>
      <c r="G1600" s="2">
        <v>3</v>
      </c>
      <c r="H1600" s="2">
        <v>7077412.5</v>
      </c>
      <c r="I1600" s="2">
        <v>-4.5</v>
      </c>
      <c r="J1600" s="2">
        <v>-6.3582519942428917E-5</v>
      </c>
      <c r="K1600" s="2">
        <v>774827.69</v>
      </c>
      <c r="L1600" s="2">
        <v>-34.060001373291016</v>
      </c>
      <c r="M1600" s="2">
        <v>-4.3956227600574493E-3</v>
      </c>
      <c r="N1600" s="2">
        <v>216577</v>
      </c>
      <c r="O1600" s="2">
        <v>0</v>
      </c>
      <c r="P1600" s="2">
        <v>0</v>
      </c>
      <c r="T1600" s="2">
        <v>8068817</v>
      </c>
      <c r="U1600" s="2">
        <v>-39</v>
      </c>
      <c r="V1600" s="2">
        <v>-4.8333988524973392E-4</v>
      </c>
      <c r="W1600" s="2">
        <v>11088584.370000003</v>
      </c>
      <c r="X1600" s="2">
        <v>72.766883850097656</v>
      </c>
      <c r="Y1600" s="2">
        <v>17965902.290000003</v>
      </c>
      <c r="Z1600" s="2">
        <v>44.911838531494141</v>
      </c>
    </row>
    <row r="1601" spans="1:28" x14ac:dyDescent="0.25">
      <c r="A1601" s="2">
        <v>267004</v>
      </c>
      <c r="B1601" s="2">
        <v>110175003</v>
      </c>
      <c r="C1601" s="2" t="s">
        <v>1580</v>
      </c>
      <c r="D1601" s="2">
        <v>2022</v>
      </c>
      <c r="E1601" s="2" t="s">
        <v>662</v>
      </c>
      <c r="F1601" s="2">
        <v>267</v>
      </c>
      <c r="G1601" s="2">
        <v>4</v>
      </c>
      <c r="H1601" s="2">
        <v>7208074</v>
      </c>
      <c r="I1601" s="2">
        <v>130661.5</v>
      </c>
      <c r="J1601" s="2">
        <v>1.8461761474609375</v>
      </c>
      <c r="K1601" s="2">
        <v>815348.54</v>
      </c>
      <c r="L1601" s="2">
        <v>40520.8515625</v>
      </c>
      <c r="M1601" s="2">
        <v>5.2296595573425293</v>
      </c>
      <c r="N1601" s="2">
        <v>216577</v>
      </c>
      <c r="O1601" s="2">
        <v>0</v>
      </c>
      <c r="P1601" s="2">
        <v>0</v>
      </c>
      <c r="T1601" s="2">
        <v>8239999.5</v>
      </c>
      <c r="U1601" s="2">
        <v>171182.5</v>
      </c>
      <c r="V1601" s="2">
        <v>2.1215314865112305</v>
      </c>
      <c r="W1601" s="2">
        <v>11207161.999999998</v>
      </c>
      <c r="X1601" s="2">
        <v>73.524406433105469</v>
      </c>
      <c r="Y1601" s="2">
        <v>27229235</v>
      </c>
      <c r="Z1601" s="2">
        <v>30.261590957641602</v>
      </c>
    </row>
    <row r="1602" spans="1:28" x14ac:dyDescent="0.25">
      <c r="A1602" s="2">
        <v>267005</v>
      </c>
      <c r="B1602" s="2">
        <v>110175003</v>
      </c>
      <c r="C1602" s="2" t="s">
        <v>1580</v>
      </c>
      <c r="D1602" s="2">
        <v>2023</v>
      </c>
      <c r="E1602" s="2" t="s">
        <v>662</v>
      </c>
      <c r="F1602" s="2">
        <v>267</v>
      </c>
      <c r="G1602" s="2">
        <v>5</v>
      </c>
      <c r="H1602" s="2">
        <v>7675646.71</v>
      </c>
      <c r="I1602" s="2">
        <v>467572.71875</v>
      </c>
      <c r="J1602" s="2">
        <v>6.4867911338806152</v>
      </c>
      <c r="K1602" s="2">
        <v>874371.68</v>
      </c>
      <c r="L1602" s="2">
        <v>59023.140625</v>
      </c>
      <c r="M1602" s="2">
        <v>7.2390074729919434</v>
      </c>
      <c r="N1602" s="2">
        <v>216577</v>
      </c>
      <c r="O1602" s="2">
        <v>0</v>
      </c>
      <c r="P1602" s="2">
        <v>0</v>
      </c>
      <c r="T1602" s="2">
        <v>8766595</v>
      </c>
      <c r="U1602" s="2">
        <v>526595.5</v>
      </c>
      <c r="V1602" s="2">
        <v>6.3907222747802734</v>
      </c>
      <c r="X1602" s="2">
        <v>76.385307312011719</v>
      </c>
      <c r="Z1602" s="2">
        <v>51.523365020751953</v>
      </c>
      <c r="AA1602" s="2">
        <v>17014795</v>
      </c>
      <c r="AB1602" s="2">
        <v>11476808</v>
      </c>
    </row>
    <row r="1603" spans="1:28" x14ac:dyDescent="0.25">
      <c r="A1603" s="2">
        <v>267006</v>
      </c>
      <c r="B1603" s="2">
        <v>110175003</v>
      </c>
      <c r="C1603" s="2" t="s">
        <v>1580</v>
      </c>
      <c r="D1603" s="2">
        <v>2024</v>
      </c>
      <c r="E1603" s="2" t="s">
        <v>662</v>
      </c>
      <c r="F1603" s="2">
        <v>267</v>
      </c>
      <c r="G1603" s="2">
        <v>6</v>
      </c>
      <c r="H1603" s="2">
        <v>7904916</v>
      </c>
      <c r="I1603" s="2">
        <v>229269.296875</v>
      </c>
      <c r="J1603" s="2">
        <v>2.9869704246520996</v>
      </c>
      <c r="K1603" s="2">
        <v>909256</v>
      </c>
      <c r="L1603" s="2">
        <v>34884.3203125</v>
      </c>
      <c r="M1603" s="2">
        <v>3.9896442890167236</v>
      </c>
      <c r="N1603" s="2">
        <v>216577</v>
      </c>
      <c r="O1603" s="2">
        <v>0</v>
      </c>
      <c r="P1603" s="2">
        <v>0</v>
      </c>
      <c r="T1603" s="2">
        <v>9030749</v>
      </c>
      <c r="U1603" s="2">
        <v>264154</v>
      </c>
      <c r="V1603" s="2">
        <v>3.0131881237030029</v>
      </c>
      <c r="X1603" s="2">
        <v>77.047538757324219</v>
      </c>
      <c r="Z1603" s="2">
        <v>52.150459289550781</v>
      </c>
      <c r="AA1603" s="2">
        <v>17316720</v>
      </c>
      <c r="AB1603" s="2">
        <v>11721009</v>
      </c>
    </row>
    <row r="1604" spans="1:28" x14ac:dyDescent="0.25">
      <c r="A1604" s="2">
        <v>268001</v>
      </c>
      <c r="B1604" s="2">
        <v>103026402</v>
      </c>
      <c r="C1604" s="2" t="s">
        <v>1581</v>
      </c>
      <c r="D1604" s="2">
        <v>2019</v>
      </c>
      <c r="E1604" s="2" t="s">
        <v>662</v>
      </c>
      <c r="F1604" s="2">
        <v>268</v>
      </c>
      <c r="G1604" s="2">
        <v>1</v>
      </c>
      <c r="H1604" s="2">
        <v>6459753.5</v>
      </c>
      <c r="K1604" s="2">
        <v>2808880.88</v>
      </c>
      <c r="T1604" s="2">
        <v>9268634</v>
      </c>
      <c r="W1604" s="2">
        <v>21209202.350000001</v>
      </c>
      <c r="X1604" s="2">
        <v>43.701004028320313</v>
      </c>
      <c r="Y1604" s="2">
        <v>98710307.559999987</v>
      </c>
      <c r="Z1604" s="2">
        <v>9.3897323608398438</v>
      </c>
    </row>
    <row r="1605" spans="1:28" x14ac:dyDescent="0.25">
      <c r="A1605" s="2">
        <v>268002</v>
      </c>
      <c r="B1605" s="2">
        <v>103026402</v>
      </c>
      <c r="C1605" s="2" t="s">
        <v>1581</v>
      </c>
      <c r="D1605" s="2">
        <v>2020</v>
      </c>
      <c r="E1605" s="2" t="s">
        <v>662</v>
      </c>
      <c r="F1605" s="2">
        <v>268</v>
      </c>
      <c r="G1605" s="2">
        <v>2</v>
      </c>
      <c r="H1605" s="2">
        <v>6587531.5</v>
      </c>
      <c r="I1605" s="2">
        <v>127778</v>
      </c>
      <c r="J1605" s="2">
        <v>1.9780631065368652</v>
      </c>
      <c r="K1605" s="2">
        <v>2715782.67</v>
      </c>
      <c r="L1605" s="2">
        <v>-93098.2109375</v>
      </c>
      <c r="M1605" s="2">
        <v>-3.3144235610961914</v>
      </c>
      <c r="T1605" s="2">
        <v>9303314</v>
      </c>
      <c r="U1605" s="2">
        <v>34680</v>
      </c>
      <c r="V1605" s="2">
        <v>0.37416517734527588</v>
      </c>
      <c r="W1605" s="2">
        <v>23673756.689999998</v>
      </c>
      <c r="X1605" s="2">
        <v>39.298004150390625</v>
      </c>
      <c r="Y1605" s="2">
        <v>101818801.95999999</v>
      </c>
      <c r="Z1605" s="2">
        <v>9.1371278762817383</v>
      </c>
    </row>
    <row r="1606" spans="1:28" x14ac:dyDescent="0.25">
      <c r="A1606" s="2">
        <v>268003</v>
      </c>
      <c r="B1606" s="2">
        <v>103026402</v>
      </c>
      <c r="C1606" s="2" t="s">
        <v>1581</v>
      </c>
      <c r="D1606" s="2">
        <v>2021</v>
      </c>
      <c r="E1606" s="2" t="s">
        <v>662</v>
      </c>
      <c r="F1606" s="2">
        <v>268</v>
      </c>
      <c r="G1606" s="2">
        <v>3</v>
      </c>
      <c r="H1606" s="2">
        <v>6587523</v>
      </c>
      <c r="I1606" s="2">
        <v>-8.5</v>
      </c>
      <c r="J1606" s="2">
        <v>-1.2903164315503091E-4</v>
      </c>
      <c r="K1606" s="2">
        <v>2715721.3</v>
      </c>
      <c r="L1606" s="2">
        <v>-61.369998931884766</v>
      </c>
      <c r="M1606" s="2">
        <v>-2.2597536444664001E-3</v>
      </c>
      <c r="T1606" s="2">
        <v>9303244</v>
      </c>
      <c r="U1606" s="2">
        <v>-70</v>
      </c>
      <c r="V1606" s="2">
        <v>-7.5242004822939634E-4</v>
      </c>
      <c r="W1606" s="2">
        <v>23891209.299999997</v>
      </c>
      <c r="X1606" s="2">
        <v>38.940029144287109</v>
      </c>
      <c r="Y1606" s="2">
        <v>102918868.55</v>
      </c>
      <c r="Z1606" s="2">
        <v>9.0393962860107422</v>
      </c>
    </row>
    <row r="1607" spans="1:28" x14ac:dyDescent="0.25">
      <c r="A1607" s="2">
        <v>268004</v>
      </c>
      <c r="B1607" s="2">
        <v>103026402</v>
      </c>
      <c r="C1607" s="2" t="s">
        <v>1581</v>
      </c>
      <c r="D1607" s="2">
        <v>2022</v>
      </c>
      <c r="E1607" s="2" t="s">
        <v>662</v>
      </c>
      <c r="F1607" s="2">
        <v>268</v>
      </c>
      <c r="G1607" s="2">
        <v>4</v>
      </c>
      <c r="H1607" s="2">
        <v>6855925.5</v>
      </c>
      <c r="I1607" s="2">
        <v>268402.5</v>
      </c>
      <c r="J1607" s="2">
        <v>4.0744071006774902</v>
      </c>
      <c r="K1607" s="2">
        <v>2946309.81</v>
      </c>
      <c r="L1607" s="2">
        <v>230588.515625</v>
      </c>
      <c r="M1607" s="2">
        <v>8.490875244140625</v>
      </c>
      <c r="N1607" s="2">
        <v>418618</v>
      </c>
      <c r="T1607" s="2">
        <v>10220853</v>
      </c>
      <c r="U1607" s="2">
        <v>917609</v>
      </c>
      <c r="V1607" s="2">
        <v>9.8633232116699219</v>
      </c>
      <c r="W1607" s="2">
        <v>24440072.420000002</v>
      </c>
      <c r="X1607" s="2">
        <v>41.820060729980469</v>
      </c>
      <c r="Y1607" s="2">
        <v>109886799.21000001</v>
      </c>
      <c r="Z1607" s="2">
        <v>9.3012561798095703</v>
      </c>
    </row>
    <row r="1608" spans="1:28" x14ac:dyDescent="0.25">
      <c r="A1608" s="2">
        <v>268005</v>
      </c>
      <c r="B1608" s="2">
        <v>103026402</v>
      </c>
      <c r="C1608" s="2" t="s">
        <v>1581</v>
      </c>
      <c r="D1608" s="2">
        <v>2023</v>
      </c>
      <c r="E1608" s="2" t="s">
        <v>662</v>
      </c>
      <c r="F1608" s="2">
        <v>268</v>
      </c>
      <c r="G1608" s="2">
        <v>5</v>
      </c>
      <c r="H1608" s="2">
        <v>7443714.7699999996</v>
      </c>
      <c r="I1608" s="2">
        <v>587789.25</v>
      </c>
      <c r="J1608" s="2">
        <v>8.5734491348266602</v>
      </c>
      <c r="K1608" s="2">
        <v>2994840.88</v>
      </c>
      <c r="L1608" s="2">
        <v>48531.0703125</v>
      </c>
      <c r="M1608" s="2">
        <v>1.647181510925293</v>
      </c>
      <c r="N1608" s="2">
        <v>418618</v>
      </c>
      <c r="O1608" s="2">
        <v>0</v>
      </c>
      <c r="P1608" s="2">
        <v>0</v>
      </c>
      <c r="T1608" s="2">
        <v>10857174</v>
      </c>
      <c r="U1608" s="2">
        <v>636321</v>
      </c>
      <c r="V1608" s="2">
        <v>6.2257132530212402</v>
      </c>
      <c r="X1608" s="2">
        <v>42.577613830566406</v>
      </c>
      <c r="Z1608" s="2">
        <v>10.066553115844727</v>
      </c>
      <c r="AA1608" s="2">
        <v>107853941</v>
      </c>
      <c r="AB1608" s="2">
        <v>25499724</v>
      </c>
    </row>
    <row r="1609" spans="1:28" x14ac:dyDescent="0.25">
      <c r="A1609" s="2">
        <v>268006</v>
      </c>
      <c r="B1609" s="2">
        <v>103026402</v>
      </c>
      <c r="C1609" s="2" t="s">
        <v>1581</v>
      </c>
      <c r="D1609" s="2">
        <v>2024</v>
      </c>
      <c r="E1609" s="2" t="s">
        <v>662</v>
      </c>
      <c r="F1609" s="2">
        <v>268</v>
      </c>
      <c r="G1609" s="2">
        <v>6</v>
      </c>
      <c r="H1609" s="2">
        <v>8271473</v>
      </c>
      <c r="I1609" s="2">
        <v>827758.25</v>
      </c>
      <c r="J1609" s="2">
        <v>11.120230674743652</v>
      </c>
      <c r="K1609" s="2">
        <v>3150921</v>
      </c>
      <c r="L1609" s="2">
        <v>156080.125</v>
      </c>
      <c r="M1609" s="2">
        <v>5.2116332054138184</v>
      </c>
      <c r="N1609" s="2">
        <v>418618</v>
      </c>
      <c r="O1609" s="2">
        <v>0</v>
      </c>
      <c r="P1609" s="2">
        <v>0</v>
      </c>
      <c r="T1609" s="2">
        <v>11841012</v>
      </c>
      <c r="U1609" s="2">
        <v>983838</v>
      </c>
      <c r="V1609" s="2">
        <v>9.0616397857666016</v>
      </c>
      <c r="X1609" s="2">
        <v>43.752742767333984</v>
      </c>
      <c r="Z1609" s="2">
        <v>10.284235000610352</v>
      </c>
      <c r="AA1609" s="2">
        <v>115137505</v>
      </c>
      <c r="AB1609" s="2">
        <v>27063473</v>
      </c>
    </row>
    <row r="1610" spans="1:28" x14ac:dyDescent="0.25">
      <c r="A1610" s="2">
        <v>269001</v>
      </c>
      <c r="B1610" s="2">
        <v>111316003</v>
      </c>
      <c r="C1610" s="2" t="s">
        <v>1582</v>
      </c>
      <c r="D1610" s="2">
        <v>2019</v>
      </c>
      <c r="E1610" s="2" t="s">
        <v>662</v>
      </c>
      <c r="F1610" s="2">
        <v>269</v>
      </c>
      <c r="G1610" s="2">
        <v>1</v>
      </c>
      <c r="H1610" s="2">
        <v>8967330</v>
      </c>
      <c r="K1610" s="2">
        <v>988251</v>
      </c>
      <c r="N1610" s="2">
        <v>334502</v>
      </c>
      <c r="Q1610" s="2">
        <v>119313.79</v>
      </c>
      <c r="T1610" s="2">
        <v>10409397</v>
      </c>
      <c r="W1610" s="2">
        <v>14584766.93</v>
      </c>
      <c r="X1610" s="2">
        <v>71.3717041015625</v>
      </c>
      <c r="Y1610" s="2">
        <v>34491934.859999999</v>
      </c>
      <c r="Z1610" s="2">
        <v>30.179220199584961</v>
      </c>
    </row>
    <row r="1611" spans="1:28" x14ac:dyDescent="0.25">
      <c r="A1611" s="2">
        <v>269002</v>
      </c>
      <c r="B1611" s="2">
        <v>111316003</v>
      </c>
      <c r="C1611" s="2" t="s">
        <v>1582</v>
      </c>
      <c r="D1611" s="2">
        <v>2020</v>
      </c>
      <c r="E1611" s="2" t="s">
        <v>662</v>
      </c>
      <c r="F1611" s="2">
        <v>269</v>
      </c>
      <c r="G1611" s="2">
        <v>2</v>
      </c>
      <c r="H1611" s="2">
        <v>9122794</v>
      </c>
      <c r="I1611" s="2">
        <v>155464</v>
      </c>
      <c r="J1611" s="2">
        <v>1.7336709499359131</v>
      </c>
      <c r="K1611" s="2">
        <v>1027849.84</v>
      </c>
      <c r="L1611" s="2">
        <v>39598.83984375</v>
      </c>
      <c r="M1611" s="2">
        <v>4.0069618225097656</v>
      </c>
      <c r="N1611" s="2">
        <v>334502</v>
      </c>
      <c r="O1611" s="2">
        <v>0</v>
      </c>
      <c r="P1611" s="2">
        <v>0</v>
      </c>
      <c r="Q1611" s="2">
        <v>77472.75</v>
      </c>
      <c r="R1611" s="2">
        <v>-41841.0390625</v>
      </c>
      <c r="S1611" s="2">
        <v>-35.068065643310547</v>
      </c>
      <c r="T1611" s="2">
        <v>10562619</v>
      </c>
      <c r="U1611" s="2">
        <v>153222</v>
      </c>
      <c r="V1611" s="2">
        <v>1.4719585180282593</v>
      </c>
      <c r="W1611" s="2">
        <v>14917922.879999999</v>
      </c>
      <c r="X1611" s="2">
        <v>70.804893493652344</v>
      </c>
      <c r="Y1611" s="2">
        <v>21691760.189999998</v>
      </c>
      <c r="Z1611" s="2">
        <v>48.69415283203125</v>
      </c>
    </row>
    <row r="1612" spans="1:28" x14ac:dyDescent="0.25">
      <c r="A1612" s="2">
        <v>269003</v>
      </c>
      <c r="B1612" s="2">
        <v>111316003</v>
      </c>
      <c r="C1612" s="2" t="s">
        <v>1582</v>
      </c>
      <c r="D1612" s="2">
        <v>2021</v>
      </c>
      <c r="E1612" s="2" t="s">
        <v>662</v>
      </c>
      <c r="F1612" s="2">
        <v>269</v>
      </c>
      <c r="G1612" s="2">
        <v>3</v>
      </c>
      <c r="H1612" s="2">
        <v>9122787</v>
      </c>
      <c r="I1612" s="2">
        <v>-7</v>
      </c>
      <c r="J1612" s="2">
        <v>-7.6730881119146943E-5</v>
      </c>
      <c r="K1612" s="2">
        <v>1027815</v>
      </c>
      <c r="L1612" s="2">
        <v>-34.840000152587891</v>
      </c>
      <c r="M1612" s="2">
        <v>-3.3896001987159252E-3</v>
      </c>
      <c r="N1612" s="2">
        <v>334502</v>
      </c>
      <c r="O1612" s="2">
        <v>0</v>
      </c>
      <c r="P1612" s="2">
        <v>0</v>
      </c>
      <c r="Q1612" s="2">
        <v>66742</v>
      </c>
      <c r="R1612" s="2">
        <v>-10730.75</v>
      </c>
      <c r="S1612" s="2">
        <v>-13.850998878479004</v>
      </c>
      <c r="T1612" s="2">
        <v>10551846</v>
      </c>
      <c r="U1612" s="2">
        <v>-10773</v>
      </c>
      <c r="V1612" s="2">
        <v>-0.10199175029993057</v>
      </c>
      <c r="W1612" s="2">
        <v>14579589</v>
      </c>
      <c r="X1612" s="2">
        <v>72.374099731445313</v>
      </c>
      <c r="Y1612" s="2">
        <v>32184007</v>
      </c>
      <c r="Z1612" s="2">
        <v>32.785991668701172</v>
      </c>
    </row>
    <row r="1613" spans="1:28" x14ac:dyDescent="0.25">
      <c r="A1613" s="2">
        <v>269004</v>
      </c>
      <c r="B1613" s="2">
        <v>111316003</v>
      </c>
      <c r="C1613" s="2" t="s">
        <v>1582</v>
      </c>
      <c r="D1613" s="2">
        <v>2022</v>
      </c>
      <c r="E1613" s="2" t="s">
        <v>662</v>
      </c>
      <c r="F1613" s="2">
        <v>269</v>
      </c>
      <c r="G1613" s="2">
        <v>4</v>
      </c>
      <c r="H1613" s="2">
        <v>9399577</v>
      </c>
      <c r="I1613" s="2">
        <v>276790</v>
      </c>
      <c r="J1613" s="2">
        <v>3.0340509414672852</v>
      </c>
      <c r="K1613" s="2">
        <v>1059138.1100000001</v>
      </c>
      <c r="L1613" s="2">
        <v>31323.109375</v>
      </c>
      <c r="M1613" s="2">
        <v>3.0475435256958008</v>
      </c>
      <c r="N1613" s="2">
        <v>334502</v>
      </c>
      <c r="O1613" s="2">
        <v>0</v>
      </c>
      <c r="P1613" s="2">
        <v>0</v>
      </c>
      <c r="Q1613" s="2">
        <v>60713</v>
      </c>
      <c r="R1613" s="2">
        <v>-6029</v>
      </c>
      <c r="S1613" s="2">
        <v>-9.0332927703857422</v>
      </c>
      <c r="T1613" s="2">
        <v>10853930</v>
      </c>
      <c r="U1613" s="2">
        <v>302084</v>
      </c>
      <c r="V1613" s="2">
        <v>2.8628544807434082</v>
      </c>
      <c r="W1613" s="2">
        <v>14805737.189999999</v>
      </c>
      <c r="X1613" s="2">
        <v>73.308944702148438</v>
      </c>
      <c r="Y1613" s="2">
        <v>22433901.799999997</v>
      </c>
      <c r="Z1613" s="2">
        <v>48.381820678710938</v>
      </c>
    </row>
    <row r="1614" spans="1:28" x14ac:dyDescent="0.25">
      <c r="A1614" s="2">
        <v>269005</v>
      </c>
      <c r="B1614" s="2">
        <v>111316003</v>
      </c>
      <c r="C1614" s="2" t="s">
        <v>1582</v>
      </c>
      <c r="D1614" s="2">
        <v>2023</v>
      </c>
      <c r="E1614" s="2" t="s">
        <v>662</v>
      </c>
      <c r="F1614" s="2">
        <v>269</v>
      </c>
      <c r="G1614" s="2">
        <v>5</v>
      </c>
      <c r="H1614" s="2">
        <v>10258837.529999999</v>
      </c>
      <c r="I1614" s="2">
        <v>859260.5</v>
      </c>
      <c r="J1614" s="2">
        <v>9.1414804458618164</v>
      </c>
      <c r="K1614" s="2">
        <v>1139934.1100000001</v>
      </c>
      <c r="L1614" s="2">
        <v>80796</v>
      </c>
      <c r="M1614" s="2">
        <v>7.6284670829772949</v>
      </c>
      <c r="N1614" s="2">
        <v>334502</v>
      </c>
      <c r="O1614" s="2">
        <v>0</v>
      </c>
      <c r="P1614" s="2">
        <v>0</v>
      </c>
      <c r="Q1614" s="2">
        <v>64526</v>
      </c>
      <c r="R1614" s="2">
        <v>3813</v>
      </c>
      <c r="S1614" s="2">
        <v>6.2803683280944824</v>
      </c>
      <c r="T1614" s="2">
        <v>11797800</v>
      </c>
      <c r="U1614" s="2">
        <v>943870</v>
      </c>
      <c r="V1614" s="2">
        <v>8.6961126327514648</v>
      </c>
      <c r="X1614" s="2">
        <v>70.699844360351563</v>
      </c>
      <c r="Z1614" s="2">
        <v>44.830162048339844</v>
      </c>
      <c r="AA1614" s="2">
        <v>26316656</v>
      </c>
      <c r="AB1614" s="2">
        <v>16687166</v>
      </c>
    </row>
    <row r="1615" spans="1:28" x14ac:dyDescent="0.25">
      <c r="A1615" s="2">
        <v>269006</v>
      </c>
      <c r="B1615" s="2">
        <v>111316003</v>
      </c>
      <c r="C1615" s="2" t="s">
        <v>1582</v>
      </c>
      <c r="D1615" s="2">
        <v>2024</v>
      </c>
      <c r="E1615" s="2" t="s">
        <v>662</v>
      </c>
      <c r="F1615" s="2">
        <v>269</v>
      </c>
      <c r="G1615" s="2">
        <v>6</v>
      </c>
      <c r="H1615" s="2">
        <v>10923362</v>
      </c>
      <c r="I1615" s="2">
        <v>664524.5</v>
      </c>
      <c r="J1615" s="2">
        <v>6.4775805473327637</v>
      </c>
      <c r="K1615" s="2">
        <v>1181274</v>
      </c>
      <c r="L1615" s="2">
        <v>41339.890625</v>
      </c>
      <c r="M1615" s="2">
        <v>3.6265158653259277</v>
      </c>
      <c r="N1615" s="2">
        <v>334502</v>
      </c>
      <c r="O1615" s="2">
        <v>0</v>
      </c>
      <c r="P1615" s="2">
        <v>0</v>
      </c>
      <c r="Q1615" s="2">
        <v>65308</v>
      </c>
      <c r="R1615" s="2">
        <v>782</v>
      </c>
      <c r="S1615" s="2">
        <v>1.2119145393371582</v>
      </c>
      <c r="T1615" s="2">
        <v>12504446</v>
      </c>
      <c r="U1615" s="2">
        <v>706646</v>
      </c>
      <c r="V1615" s="2">
        <v>5.9896421432495117</v>
      </c>
      <c r="X1615" s="2">
        <v>81.523941040039063</v>
      </c>
      <c r="Z1615" s="2">
        <v>57.731800079345703</v>
      </c>
      <c r="AA1615" s="2">
        <v>21659547</v>
      </c>
      <c r="AB1615" s="2">
        <v>15338373</v>
      </c>
    </row>
    <row r="1616" spans="1:28" x14ac:dyDescent="0.25">
      <c r="A1616" s="2">
        <v>270001</v>
      </c>
      <c r="B1616" s="2">
        <v>119584603</v>
      </c>
      <c r="C1616" s="2" t="s">
        <v>1583</v>
      </c>
      <c r="D1616" s="2">
        <v>2019</v>
      </c>
      <c r="E1616" s="2" t="s">
        <v>662</v>
      </c>
      <c r="F1616" s="2">
        <v>270</v>
      </c>
      <c r="G1616" s="2">
        <v>1</v>
      </c>
      <c r="H1616" s="2">
        <v>5401898</v>
      </c>
      <c r="K1616" s="2">
        <v>788251.99</v>
      </c>
      <c r="T1616" s="2">
        <v>6190150</v>
      </c>
      <c r="W1616" s="2">
        <v>10271704.169999998</v>
      </c>
      <c r="X1616" s="2">
        <v>60.26409912109375</v>
      </c>
      <c r="Y1616" s="2">
        <v>20470659.879999999</v>
      </c>
      <c r="Z1616" s="2">
        <v>30.239131927490234</v>
      </c>
    </row>
    <row r="1617" spans="1:28" x14ac:dyDescent="0.25">
      <c r="A1617" s="2">
        <v>270002</v>
      </c>
      <c r="B1617" s="2">
        <v>119584603</v>
      </c>
      <c r="C1617" s="2" t="s">
        <v>1583</v>
      </c>
      <c r="D1617" s="2">
        <v>2020</v>
      </c>
      <c r="E1617" s="2" t="s">
        <v>662</v>
      </c>
      <c r="F1617" s="2">
        <v>270</v>
      </c>
      <c r="G1617" s="2">
        <v>2</v>
      </c>
      <c r="H1617" s="2">
        <v>5418648</v>
      </c>
      <c r="I1617" s="2">
        <v>16750</v>
      </c>
      <c r="J1617" s="2">
        <v>0.31007620692253113</v>
      </c>
      <c r="K1617" s="2">
        <v>817329.45</v>
      </c>
      <c r="L1617" s="2">
        <v>29077.4609375</v>
      </c>
      <c r="M1617" s="2">
        <v>3.6888532638549805</v>
      </c>
      <c r="N1617" s="2">
        <v>191469</v>
      </c>
      <c r="T1617" s="2">
        <v>6427446.5</v>
      </c>
      <c r="U1617" s="2">
        <v>237296.5</v>
      </c>
      <c r="V1617" s="2">
        <v>3.8334531784057617</v>
      </c>
      <c r="W1617" s="2">
        <v>10377040.9</v>
      </c>
      <c r="X1617" s="2">
        <v>61.939105987548828</v>
      </c>
      <c r="Y1617" s="2">
        <v>20423711.559999999</v>
      </c>
      <c r="Z1617" s="2">
        <v>31.470512390136719</v>
      </c>
    </row>
    <row r="1618" spans="1:28" x14ac:dyDescent="0.25">
      <c r="A1618" s="2">
        <v>270003</v>
      </c>
      <c r="B1618" s="2">
        <v>119584603</v>
      </c>
      <c r="C1618" s="2" t="s">
        <v>1583</v>
      </c>
      <c r="D1618" s="2">
        <v>2021</v>
      </c>
      <c r="E1618" s="2" t="s">
        <v>662</v>
      </c>
      <c r="F1618" s="2">
        <v>270</v>
      </c>
      <c r="G1618" s="2">
        <v>3</v>
      </c>
      <c r="H1618" s="2">
        <v>5418646</v>
      </c>
      <c r="I1618" s="2">
        <v>-2</v>
      </c>
      <c r="J1618" s="2">
        <v>-3.6909576010657474E-5</v>
      </c>
      <c r="K1618" s="2">
        <v>817313.28000000003</v>
      </c>
      <c r="L1618" s="2">
        <v>-16.170000076293945</v>
      </c>
      <c r="M1618" s="2">
        <v>-1.9783943425863981E-3</v>
      </c>
      <c r="N1618" s="2">
        <v>191469</v>
      </c>
      <c r="O1618" s="2">
        <v>0</v>
      </c>
      <c r="P1618" s="2">
        <v>0</v>
      </c>
      <c r="T1618" s="2">
        <v>6427428.5</v>
      </c>
      <c r="U1618" s="2">
        <v>-18</v>
      </c>
      <c r="V1618" s="2">
        <v>-2.8004901832900941E-4</v>
      </c>
      <c r="W1618" s="2">
        <v>10160023.120000001</v>
      </c>
      <c r="X1618" s="2">
        <v>63.261947631835938</v>
      </c>
      <c r="Y1618" s="2">
        <v>21433606.420000002</v>
      </c>
      <c r="Z1618" s="2">
        <v>29.987619400024414</v>
      </c>
    </row>
    <row r="1619" spans="1:28" x14ac:dyDescent="0.25">
      <c r="A1619" s="2">
        <v>270004</v>
      </c>
      <c r="B1619" s="2">
        <v>119584603</v>
      </c>
      <c r="C1619" s="2" t="s">
        <v>1583</v>
      </c>
      <c r="D1619" s="2">
        <v>2022</v>
      </c>
      <c r="E1619" s="2" t="s">
        <v>662</v>
      </c>
      <c r="F1619" s="2">
        <v>270</v>
      </c>
      <c r="G1619" s="2">
        <v>4</v>
      </c>
      <c r="H1619" s="2">
        <v>5503938.5</v>
      </c>
      <c r="I1619" s="2">
        <v>85292.5</v>
      </c>
      <c r="J1619" s="2">
        <v>1.574055552482605</v>
      </c>
      <c r="K1619" s="2">
        <v>830891.9</v>
      </c>
      <c r="L1619" s="2">
        <v>13578.6201171875</v>
      </c>
      <c r="M1619" s="2">
        <v>1.6613727807998657</v>
      </c>
      <c r="N1619" s="2">
        <v>191469</v>
      </c>
      <c r="O1619" s="2">
        <v>0</v>
      </c>
      <c r="P1619" s="2">
        <v>0</v>
      </c>
      <c r="T1619" s="2">
        <v>6526299.5</v>
      </c>
      <c r="U1619" s="2">
        <v>98871</v>
      </c>
      <c r="V1619" s="2">
        <v>1.5382667779922485</v>
      </c>
      <c r="W1619" s="2">
        <v>10308271.529999999</v>
      </c>
      <c r="X1619" s="2">
        <v>63.311286926269531</v>
      </c>
      <c r="Y1619" s="2">
        <v>22267457.920000002</v>
      </c>
      <c r="Z1619" s="2">
        <v>29.308687210083008</v>
      </c>
    </row>
    <row r="1620" spans="1:28" x14ac:dyDescent="0.25">
      <c r="A1620" s="2">
        <v>270005</v>
      </c>
      <c r="B1620" s="2">
        <v>119584603</v>
      </c>
      <c r="C1620" s="2" t="s">
        <v>1583</v>
      </c>
      <c r="D1620" s="2">
        <v>2023</v>
      </c>
      <c r="E1620" s="2" t="s">
        <v>662</v>
      </c>
      <c r="F1620" s="2">
        <v>270</v>
      </c>
      <c r="G1620" s="2">
        <v>5</v>
      </c>
      <c r="H1620" s="2">
        <v>5653851.5099999998</v>
      </c>
      <c r="I1620" s="2">
        <v>149913.015625</v>
      </c>
      <c r="J1620" s="2">
        <v>2.7237405776977539</v>
      </c>
      <c r="K1620" s="2">
        <v>858736.11</v>
      </c>
      <c r="L1620" s="2">
        <v>27844.2109375</v>
      </c>
      <c r="M1620" s="2">
        <v>3.3511230945587158</v>
      </c>
      <c r="N1620" s="2">
        <v>191469</v>
      </c>
      <c r="O1620" s="2">
        <v>0</v>
      </c>
      <c r="P1620" s="2">
        <v>0</v>
      </c>
      <c r="T1620" s="2">
        <v>6704056.5</v>
      </c>
      <c r="U1620" s="2">
        <v>177757</v>
      </c>
      <c r="V1620" s="2">
        <v>2.7237026691436768</v>
      </c>
      <c r="X1620" s="2">
        <v>62.162223815917969</v>
      </c>
      <c r="Z1620" s="2">
        <v>29.845022201538086</v>
      </c>
      <c r="AA1620" s="2">
        <v>22462896</v>
      </c>
      <c r="AB1620" s="2">
        <v>10784776</v>
      </c>
    </row>
    <row r="1621" spans="1:28" x14ac:dyDescent="0.25">
      <c r="A1621" s="2">
        <v>270006</v>
      </c>
      <c r="B1621" s="2">
        <v>119584603</v>
      </c>
      <c r="C1621" s="2" t="s">
        <v>1583</v>
      </c>
      <c r="D1621" s="2">
        <v>2024</v>
      </c>
      <c r="E1621" s="2" t="s">
        <v>662</v>
      </c>
      <c r="F1621" s="2">
        <v>270</v>
      </c>
      <c r="G1621" s="2">
        <v>6</v>
      </c>
      <c r="H1621" s="2">
        <v>5911254</v>
      </c>
      <c r="I1621" s="2">
        <v>257402.484375</v>
      </c>
      <c r="J1621" s="2">
        <v>4.5526928901672363</v>
      </c>
      <c r="K1621" s="2">
        <v>893151</v>
      </c>
      <c r="L1621" s="2">
        <v>34414.890625</v>
      </c>
      <c r="M1621" s="2">
        <v>4.0076212882995605</v>
      </c>
      <c r="N1621" s="2">
        <v>191469</v>
      </c>
      <c r="O1621" s="2">
        <v>0</v>
      </c>
      <c r="P1621" s="2">
        <v>0</v>
      </c>
      <c r="T1621" s="2">
        <v>6995874</v>
      </c>
      <c r="U1621" s="2">
        <v>291817.5</v>
      </c>
      <c r="V1621" s="2">
        <v>4.3528494834899902</v>
      </c>
      <c r="X1621" s="2">
        <v>62.894062042236328</v>
      </c>
      <c r="Z1621" s="2">
        <v>29.711196899414063</v>
      </c>
      <c r="AA1621" s="2">
        <v>23546255</v>
      </c>
      <c r="AB1621" s="2">
        <v>11123266</v>
      </c>
    </row>
    <row r="1622" spans="1:28" x14ac:dyDescent="0.25">
      <c r="A1622" s="2">
        <v>271001</v>
      </c>
      <c r="B1622" s="2">
        <v>116495103</v>
      </c>
      <c r="C1622" s="2" t="s">
        <v>1584</v>
      </c>
      <c r="D1622" s="2">
        <v>2019</v>
      </c>
      <c r="E1622" s="2" t="s">
        <v>662</v>
      </c>
      <c r="F1622" s="2">
        <v>271</v>
      </c>
      <c r="G1622" s="2">
        <v>1</v>
      </c>
      <c r="H1622" s="2">
        <v>8466135</v>
      </c>
      <c r="K1622" s="2">
        <v>1194608.1499999999</v>
      </c>
      <c r="N1622" s="2">
        <v>328175</v>
      </c>
      <c r="T1622" s="2">
        <v>9988918</v>
      </c>
      <c r="W1622" s="2">
        <v>14246464.93</v>
      </c>
      <c r="X1622" s="2">
        <v>70.115066528320313</v>
      </c>
      <c r="Y1622" s="2">
        <v>20245770.140000001</v>
      </c>
      <c r="Z1622" s="2">
        <v>49.338294982910156</v>
      </c>
    </row>
    <row r="1623" spans="1:28" x14ac:dyDescent="0.25">
      <c r="A1623" s="2">
        <v>271002</v>
      </c>
      <c r="B1623" s="2">
        <v>116495103</v>
      </c>
      <c r="C1623" s="2" t="s">
        <v>1584</v>
      </c>
      <c r="D1623" s="2">
        <v>2020</v>
      </c>
      <c r="E1623" s="2" t="s">
        <v>662</v>
      </c>
      <c r="F1623" s="2">
        <v>271</v>
      </c>
      <c r="G1623" s="2">
        <v>2</v>
      </c>
      <c r="H1623" s="2">
        <v>8760933</v>
      </c>
      <c r="I1623" s="2">
        <v>294798</v>
      </c>
      <c r="J1623" s="2">
        <v>3.4820847511291504</v>
      </c>
      <c r="K1623" s="2">
        <v>1275912.17</v>
      </c>
      <c r="L1623" s="2">
        <v>81304.0234375</v>
      </c>
      <c r="M1623" s="2">
        <v>6.805915355682373</v>
      </c>
      <c r="N1623" s="2">
        <v>328175</v>
      </c>
      <c r="O1623" s="2">
        <v>0</v>
      </c>
      <c r="P1623" s="2">
        <v>0</v>
      </c>
      <c r="T1623" s="2">
        <v>10365020</v>
      </c>
      <c r="U1623" s="2">
        <v>376102</v>
      </c>
      <c r="V1623" s="2">
        <v>3.7651925086975098</v>
      </c>
      <c r="W1623" s="2">
        <v>14288913.710000001</v>
      </c>
      <c r="X1623" s="2">
        <v>72.538894653320313</v>
      </c>
      <c r="Y1623" s="2">
        <v>20645007.470000003</v>
      </c>
      <c r="Z1623" s="2">
        <v>50.205940246582031</v>
      </c>
    </row>
    <row r="1624" spans="1:28" x14ac:dyDescent="0.25">
      <c r="A1624" s="2">
        <v>271003</v>
      </c>
      <c r="B1624" s="2">
        <v>116495103</v>
      </c>
      <c r="C1624" s="2" t="s">
        <v>1584</v>
      </c>
      <c r="D1624" s="2">
        <v>2021</v>
      </c>
      <c r="E1624" s="2" t="s">
        <v>662</v>
      </c>
      <c r="F1624" s="2">
        <v>271</v>
      </c>
      <c r="G1624" s="2">
        <v>3</v>
      </c>
      <c r="H1624" s="2">
        <v>8760924</v>
      </c>
      <c r="I1624" s="2">
        <v>-9</v>
      </c>
      <c r="J1624" s="2">
        <v>-1.027287871693261E-4</v>
      </c>
      <c r="K1624" s="2">
        <v>1275851.01</v>
      </c>
      <c r="L1624" s="2">
        <v>-61.159999847412109</v>
      </c>
      <c r="M1624" s="2">
        <v>-4.7934334725141525E-3</v>
      </c>
      <c r="N1624" s="2">
        <v>328175</v>
      </c>
      <c r="O1624" s="2">
        <v>0</v>
      </c>
      <c r="P1624" s="2">
        <v>0</v>
      </c>
      <c r="T1624" s="2">
        <v>10364950</v>
      </c>
      <c r="U1624" s="2">
        <v>-70</v>
      </c>
      <c r="V1624" s="2">
        <v>-6.7534844856709242E-4</v>
      </c>
      <c r="W1624" s="2">
        <v>14688950.799999995</v>
      </c>
      <c r="X1624" s="2">
        <v>70.562904357910156</v>
      </c>
      <c r="Y1624" s="2">
        <v>21746422.039999995</v>
      </c>
      <c r="Z1624" s="2">
        <v>47.662784576416016</v>
      </c>
    </row>
    <row r="1625" spans="1:28" x14ac:dyDescent="0.25">
      <c r="A1625" s="2">
        <v>271004</v>
      </c>
      <c r="B1625" s="2">
        <v>116495103</v>
      </c>
      <c r="C1625" s="2" t="s">
        <v>1584</v>
      </c>
      <c r="D1625" s="2">
        <v>2022</v>
      </c>
      <c r="E1625" s="2" t="s">
        <v>662</v>
      </c>
      <c r="F1625" s="2">
        <v>271</v>
      </c>
      <c r="G1625" s="2">
        <v>4</v>
      </c>
      <c r="H1625" s="2">
        <v>8927942</v>
      </c>
      <c r="I1625" s="2">
        <v>167018</v>
      </c>
      <c r="J1625" s="2">
        <v>1.9063971042633057</v>
      </c>
      <c r="K1625" s="2">
        <v>1363401.18</v>
      </c>
      <c r="L1625" s="2">
        <v>87550.171875</v>
      </c>
      <c r="M1625" s="2">
        <v>6.8620996475219727</v>
      </c>
      <c r="N1625" s="2">
        <v>328175</v>
      </c>
      <c r="O1625" s="2">
        <v>0</v>
      </c>
      <c r="P1625" s="2">
        <v>0</v>
      </c>
      <c r="T1625" s="2">
        <v>10619518</v>
      </c>
      <c r="U1625" s="2">
        <v>254568</v>
      </c>
      <c r="V1625" s="2">
        <v>2.4560465812683105</v>
      </c>
      <c r="W1625" s="2">
        <v>15329208.779999999</v>
      </c>
      <c r="X1625" s="2">
        <v>69.276359558105469</v>
      </c>
      <c r="Y1625" s="2">
        <v>23360113.780000001</v>
      </c>
      <c r="Z1625" s="2">
        <v>45.460044860839844</v>
      </c>
    </row>
    <row r="1626" spans="1:28" x14ac:dyDescent="0.25">
      <c r="A1626" s="2">
        <v>271005</v>
      </c>
      <c r="B1626" s="2">
        <v>116495103</v>
      </c>
      <c r="C1626" s="2" t="s">
        <v>1584</v>
      </c>
      <c r="D1626" s="2">
        <v>2023</v>
      </c>
      <c r="E1626" s="2" t="s">
        <v>662</v>
      </c>
      <c r="F1626" s="2">
        <v>271</v>
      </c>
      <c r="G1626" s="2">
        <v>5</v>
      </c>
      <c r="H1626" s="2">
        <v>10020222.050000001</v>
      </c>
      <c r="I1626" s="2">
        <v>1092280</v>
      </c>
      <c r="J1626" s="2">
        <v>12.23439884185791</v>
      </c>
      <c r="K1626" s="2">
        <v>1547058.08</v>
      </c>
      <c r="L1626" s="2">
        <v>183656.90625</v>
      </c>
      <c r="M1626" s="2">
        <v>13.47049617767334</v>
      </c>
      <c r="N1626" s="2">
        <v>328175</v>
      </c>
      <c r="O1626" s="2">
        <v>0</v>
      </c>
      <c r="P1626" s="2">
        <v>0</v>
      </c>
      <c r="T1626" s="2">
        <v>11895455</v>
      </c>
      <c r="U1626" s="2">
        <v>1275937</v>
      </c>
      <c r="V1626" s="2">
        <v>12.015018463134766</v>
      </c>
      <c r="X1626" s="2">
        <v>85.176177978515625</v>
      </c>
      <c r="Z1626" s="2">
        <v>55.912357330322266</v>
      </c>
      <c r="AA1626" s="2">
        <v>21275181</v>
      </c>
      <c r="AB1626" s="2">
        <v>13965707</v>
      </c>
    </row>
    <row r="1627" spans="1:28" x14ac:dyDescent="0.25">
      <c r="A1627" s="2">
        <v>271006</v>
      </c>
      <c r="B1627" s="2">
        <v>116495103</v>
      </c>
      <c r="C1627" s="2" t="s">
        <v>1584</v>
      </c>
      <c r="D1627" s="2">
        <v>2024</v>
      </c>
      <c r="E1627" s="2" t="s">
        <v>662</v>
      </c>
      <c r="F1627" s="2">
        <v>271</v>
      </c>
      <c r="G1627" s="2">
        <v>6</v>
      </c>
      <c r="H1627" s="2">
        <v>10875022</v>
      </c>
      <c r="I1627" s="2">
        <v>854799.9375</v>
      </c>
      <c r="J1627" s="2">
        <v>8.5307483673095703</v>
      </c>
      <c r="K1627" s="2">
        <v>1665948</v>
      </c>
      <c r="L1627" s="2">
        <v>118889.921875</v>
      </c>
      <c r="M1627" s="2">
        <v>7.684903621673584</v>
      </c>
      <c r="N1627" s="2">
        <v>328175</v>
      </c>
      <c r="O1627" s="2">
        <v>0</v>
      </c>
      <c r="P1627" s="2">
        <v>0</v>
      </c>
      <c r="T1627" s="2">
        <v>12869145</v>
      </c>
      <c r="U1627" s="2">
        <v>973690</v>
      </c>
      <c r="V1627" s="2">
        <v>8.1853952407836914</v>
      </c>
      <c r="X1627" s="2">
        <v>82.071121215820313</v>
      </c>
      <c r="Z1627" s="2">
        <v>55.865516662597656</v>
      </c>
      <c r="AA1627" s="2">
        <v>23035936</v>
      </c>
      <c r="AB1627" s="2">
        <v>15680479</v>
      </c>
    </row>
    <row r="1628" spans="1:28" x14ac:dyDescent="0.25">
      <c r="A1628" s="2">
        <v>272001</v>
      </c>
      <c r="B1628" s="2">
        <v>107655903</v>
      </c>
      <c r="C1628" s="2" t="s">
        <v>1585</v>
      </c>
      <c r="D1628" s="2">
        <v>2019</v>
      </c>
      <c r="E1628" s="2" t="s">
        <v>662</v>
      </c>
      <c r="F1628" s="2">
        <v>272</v>
      </c>
      <c r="G1628" s="2">
        <v>1</v>
      </c>
      <c r="H1628" s="2">
        <v>9132272</v>
      </c>
      <c r="K1628" s="2">
        <v>1482578.44</v>
      </c>
      <c r="N1628" s="2">
        <v>344356</v>
      </c>
      <c r="T1628" s="2">
        <v>10959206</v>
      </c>
      <c r="W1628" s="2">
        <v>16429878.299999999</v>
      </c>
      <c r="X1628" s="2">
        <v>66.702903747558594</v>
      </c>
      <c r="Y1628" s="2">
        <v>34735474.209999993</v>
      </c>
      <c r="Z1628" s="2">
        <v>31.550472259521484</v>
      </c>
    </row>
    <row r="1629" spans="1:28" x14ac:dyDescent="0.25">
      <c r="A1629" s="2">
        <v>272002</v>
      </c>
      <c r="B1629" s="2">
        <v>107655903</v>
      </c>
      <c r="C1629" s="2" t="s">
        <v>1585</v>
      </c>
      <c r="D1629" s="2">
        <v>2020</v>
      </c>
      <c r="E1629" s="2" t="s">
        <v>662</v>
      </c>
      <c r="F1629" s="2">
        <v>272</v>
      </c>
      <c r="G1629" s="2">
        <v>2</v>
      </c>
      <c r="H1629" s="2">
        <v>9267075</v>
      </c>
      <c r="I1629" s="2">
        <v>134803</v>
      </c>
      <c r="J1629" s="2">
        <v>1.4761167764663696</v>
      </c>
      <c r="K1629" s="2">
        <v>1546938.35</v>
      </c>
      <c r="L1629" s="2">
        <v>64359.91015625</v>
      </c>
      <c r="M1629" s="2">
        <v>4.3410797119140625</v>
      </c>
      <c r="N1629" s="2">
        <v>344356</v>
      </c>
      <c r="O1629" s="2">
        <v>0</v>
      </c>
      <c r="P1629" s="2">
        <v>0</v>
      </c>
      <c r="T1629" s="2">
        <v>11158369</v>
      </c>
      <c r="U1629" s="2">
        <v>199163</v>
      </c>
      <c r="V1629" s="2">
        <v>1.8173123598098755</v>
      </c>
      <c r="W1629" s="2">
        <v>16957506.620000001</v>
      </c>
      <c r="X1629" s="2">
        <v>65.80194091796875</v>
      </c>
      <c r="Y1629" s="2">
        <v>34549251.200000003</v>
      </c>
      <c r="Z1629" s="2">
        <v>32.296993255615234</v>
      </c>
    </row>
    <row r="1630" spans="1:28" x14ac:dyDescent="0.25">
      <c r="A1630" s="2">
        <v>272003</v>
      </c>
      <c r="B1630" s="2">
        <v>107655903</v>
      </c>
      <c r="C1630" s="2" t="s">
        <v>1585</v>
      </c>
      <c r="D1630" s="2">
        <v>2021</v>
      </c>
      <c r="E1630" s="2" t="s">
        <v>662</v>
      </c>
      <c r="F1630" s="2">
        <v>272</v>
      </c>
      <c r="G1630" s="2">
        <v>3</v>
      </c>
      <c r="H1630" s="2">
        <v>9267069</v>
      </c>
      <c r="I1630" s="2">
        <v>-6</v>
      </c>
      <c r="J1630" s="2">
        <v>-6.4745348936412483E-5</v>
      </c>
      <c r="K1630" s="2">
        <v>1546887.89</v>
      </c>
      <c r="L1630" s="2">
        <v>-50.459999084472656</v>
      </c>
      <c r="M1630" s="2">
        <v>-3.2619270496070385E-3</v>
      </c>
      <c r="N1630" s="2">
        <v>344356</v>
      </c>
      <c r="O1630" s="2">
        <v>0</v>
      </c>
      <c r="P1630" s="2">
        <v>0</v>
      </c>
      <c r="T1630" s="2">
        <v>11158313</v>
      </c>
      <c r="U1630" s="2">
        <v>-56</v>
      </c>
      <c r="V1630" s="2">
        <v>-5.0186546286568046E-4</v>
      </c>
      <c r="W1630" s="2">
        <v>16468030.75</v>
      </c>
      <c r="X1630" s="2">
        <v>67.757423400878906</v>
      </c>
      <c r="Y1630" s="2">
        <v>45739672.140000001</v>
      </c>
      <c r="Z1630" s="2">
        <v>24.395261764526367</v>
      </c>
    </row>
    <row r="1631" spans="1:28" x14ac:dyDescent="0.25">
      <c r="A1631" s="2">
        <v>272004</v>
      </c>
      <c r="B1631" s="2">
        <v>107655903</v>
      </c>
      <c r="C1631" s="2" t="s">
        <v>1585</v>
      </c>
      <c r="D1631" s="2">
        <v>2022</v>
      </c>
      <c r="E1631" s="2" t="s">
        <v>662</v>
      </c>
      <c r="F1631" s="2">
        <v>272</v>
      </c>
      <c r="G1631" s="2">
        <v>4</v>
      </c>
      <c r="H1631" s="2">
        <v>9486970</v>
      </c>
      <c r="I1631" s="2">
        <v>219901</v>
      </c>
      <c r="J1631" s="2">
        <v>2.3729293346405029</v>
      </c>
      <c r="K1631" s="2">
        <v>1542006.7</v>
      </c>
      <c r="L1631" s="2">
        <v>-4881.18994140625</v>
      </c>
      <c r="M1631" s="2">
        <v>-0.31554904580116272</v>
      </c>
      <c r="N1631" s="2">
        <v>344356</v>
      </c>
      <c r="O1631" s="2">
        <v>0</v>
      </c>
      <c r="P1631" s="2">
        <v>0</v>
      </c>
      <c r="T1631" s="2">
        <v>11373333</v>
      </c>
      <c r="U1631" s="2">
        <v>215020</v>
      </c>
      <c r="V1631" s="2">
        <v>1.9269938468933105</v>
      </c>
      <c r="W1631" s="2">
        <v>16356395.66</v>
      </c>
      <c r="X1631" s="2">
        <v>69.534469604492188</v>
      </c>
      <c r="Y1631" s="2">
        <v>35802048.339999996</v>
      </c>
      <c r="Z1631" s="2">
        <v>31.767269134521484</v>
      </c>
    </row>
    <row r="1632" spans="1:28" x14ac:dyDescent="0.25">
      <c r="A1632" s="2">
        <v>272005</v>
      </c>
      <c r="B1632" s="2">
        <v>107655903</v>
      </c>
      <c r="C1632" s="2" t="s">
        <v>1585</v>
      </c>
      <c r="D1632" s="2">
        <v>2023</v>
      </c>
      <c r="E1632" s="2" t="s">
        <v>662</v>
      </c>
      <c r="F1632" s="2">
        <v>272</v>
      </c>
      <c r="G1632" s="2">
        <v>5</v>
      </c>
      <c r="H1632" s="2">
        <v>10025788</v>
      </c>
      <c r="I1632" s="2">
        <v>538818</v>
      </c>
      <c r="J1632" s="2">
        <v>5.679558277130127</v>
      </c>
      <c r="K1632" s="2">
        <v>1669614.1</v>
      </c>
      <c r="L1632" s="2">
        <v>127607.3984375</v>
      </c>
      <c r="M1632" s="2">
        <v>8.2754116058349609</v>
      </c>
      <c r="N1632" s="2">
        <v>344356</v>
      </c>
      <c r="O1632" s="2">
        <v>0</v>
      </c>
      <c r="P1632" s="2">
        <v>0</v>
      </c>
      <c r="T1632" s="2">
        <v>12039758</v>
      </c>
      <c r="U1632" s="2">
        <v>666425</v>
      </c>
      <c r="V1632" s="2">
        <v>5.8595399856567383</v>
      </c>
      <c r="X1632" s="2">
        <v>70.361526489257813</v>
      </c>
      <c r="Z1632" s="2">
        <v>33.422050476074219</v>
      </c>
      <c r="AA1632" s="2">
        <v>36023396</v>
      </c>
      <c r="AB1632" s="2">
        <v>17111281</v>
      </c>
    </row>
    <row r="1633" spans="1:28" x14ac:dyDescent="0.25">
      <c r="A1633" s="2">
        <v>272006</v>
      </c>
      <c r="B1633" s="2">
        <v>107655903</v>
      </c>
      <c r="C1633" s="2" t="s">
        <v>1585</v>
      </c>
      <c r="D1633" s="2">
        <v>2024</v>
      </c>
      <c r="E1633" s="2" t="s">
        <v>662</v>
      </c>
      <c r="F1633" s="2">
        <v>272</v>
      </c>
      <c r="G1633" s="2">
        <v>6</v>
      </c>
      <c r="H1633" s="2">
        <v>10624261</v>
      </c>
      <c r="I1633" s="2">
        <v>598473</v>
      </c>
      <c r="J1633" s="2">
        <v>5.9693365097045898</v>
      </c>
      <c r="K1633" s="2">
        <v>1706366</v>
      </c>
      <c r="L1633" s="2">
        <v>36751.8984375</v>
      </c>
      <c r="M1633" s="2">
        <v>2.201221227645874</v>
      </c>
      <c r="N1633" s="2">
        <v>344356</v>
      </c>
      <c r="O1633" s="2">
        <v>0</v>
      </c>
      <c r="P1633" s="2">
        <v>0</v>
      </c>
      <c r="T1633" s="2">
        <v>12674983</v>
      </c>
      <c r="U1633" s="2">
        <v>635225</v>
      </c>
      <c r="V1633" s="2">
        <v>5.2760610580444336</v>
      </c>
      <c r="X1633" s="2">
        <v>71.216842651367188</v>
      </c>
      <c r="Z1633" s="2">
        <v>34.417194366455078</v>
      </c>
      <c r="AA1633" s="2">
        <v>36827475</v>
      </c>
      <c r="AB1633" s="2">
        <v>17797733</v>
      </c>
    </row>
    <row r="1634" spans="1:28" x14ac:dyDescent="0.25">
      <c r="A1634" s="2">
        <v>273001</v>
      </c>
      <c r="B1634" s="2">
        <v>114065503</v>
      </c>
      <c r="C1634" s="2" t="s">
        <v>1586</v>
      </c>
      <c r="D1634" s="2">
        <v>2019</v>
      </c>
      <c r="E1634" s="2" t="s">
        <v>662</v>
      </c>
      <c r="F1634" s="2">
        <v>273</v>
      </c>
      <c r="G1634" s="2">
        <v>1</v>
      </c>
      <c r="H1634" s="2">
        <v>5669821</v>
      </c>
      <c r="K1634" s="2">
        <v>1546624</v>
      </c>
      <c r="N1634" s="2">
        <v>447941</v>
      </c>
      <c r="T1634" s="2">
        <v>7664386</v>
      </c>
      <c r="W1634" s="2">
        <v>17434837</v>
      </c>
      <c r="X1634" s="2">
        <v>43.960182189941406</v>
      </c>
      <c r="Y1634" s="2">
        <v>61163675</v>
      </c>
      <c r="Z1634" s="2">
        <v>12.530943870544434</v>
      </c>
    </row>
    <row r="1635" spans="1:28" x14ac:dyDescent="0.25">
      <c r="A1635" s="2">
        <v>273002</v>
      </c>
      <c r="B1635" s="2">
        <v>114065503</v>
      </c>
      <c r="C1635" s="2" t="s">
        <v>1586</v>
      </c>
      <c r="D1635" s="2">
        <v>2020</v>
      </c>
      <c r="E1635" s="2" t="s">
        <v>662</v>
      </c>
      <c r="F1635" s="2">
        <v>273</v>
      </c>
      <c r="G1635" s="2">
        <v>2</v>
      </c>
      <c r="H1635" s="2">
        <v>6012959</v>
      </c>
      <c r="I1635" s="2">
        <v>343138</v>
      </c>
      <c r="J1635" s="2">
        <v>6.0520076751708984</v>
      </c>
      <c r="K1635" s="2">
        <v>1768383.71</v>
      </c>
      <c r="L1635" s="2">
        <v>221759.703125</v>
      </c>
      <c r="M1635" s="2">
        <v>14.33830738067627</v>
      </c>
      <c r="N1635" s="2">
        <v>447941</v>
      </c>
      <c r="O1635" s="2">
        <v>0</v>
      </c>
      <c r="P1635" s="2">
        <v>0</v>
      </c>
      <c r="T1635" s="2">
        <v>8229283.5</v>
      </c>
      <c r="U1635" s="2">
        <v>564897.5</v>
      </c>
      <c r="V1635" s="2">
        <v>7.3704209327697754</v>
      </c>
      <c r="W1635" s="2">
        <v>18438574.140000001</v>
      </c>
      <c r="X1635" s="2">
        <v>44.630802154541016</v>
      </c>
      <c r="Y1635" s="2">
        <v>62518634.479999997</v>
      </c>
      <c r="Z1635" s="2">
        <v>13.162928581237793</v>
      </c>
    </row>
    <row r="1636" spans="1:28" x14ac:dyDescent="0.25">
      <c r="A1636" s="2">
        <v>273003</v>
      </c>
      <c r="B1636" s="2">
        <v>114065503</v>
      </c>
      <c r="C1636" s="2" t="s">
        <v>1586</v>
      </c>
      <c r="D1636" s="2">
        <v>2021</v>
      </c>
      <c r="E1636" s="2" t="s">
        <v>662</v>
      </c>
      <c r="F1636" s="2">
        <v>273</v>
      </c>
      <c r="G1636" s="2">
        <v>3</v>
      </c>
      <c r="H1636" s="2">
        <v>6012944.5</v>
      </c>
      <c r="I1636" s="2">
        <v>-14.5</v>
      </c>
      <c r="J1636" s="2">
        <v>-2.4114582629408687E-4</v>
      </c>
      <c r="K1636" s="2">
        <v>1768263.21</v>
      </c>
      <c r="L1636" s="2">
        <v>-120.5</v>
      </c>
      <c r="M1636" s="2">
        <v>-6.8141319788992405E-3</v>
      </c>
      <c r="N1636" s="2">
        <v>447941</v>
      </c>
      <c r="O1636" s="2">
        <v>0</v>
      </c>
      <c r="P1636" s="2">
        <v>0</v>
      </c>
      <c r="T1636" s="2">
        <v>8229148.5</v>
      </c>
      <c r="U1636" s="2">
        <v>-135</v>
      </c>
      <c r="V1636" s="2">
        <v>-1.6404830384999514E-3</v>
      </c>
      <c r="W1636" s="2">
        <v>18908350.810000002</v>
      </c>
      <c r="X1636" s="2">
        <v>43.521240234375</v>
      </c>
      <c r="Y1636" s="2">
        <v>64252703.370000005</v>
      </c>
      <c r="Z1636" s="2">
        <v>12.807474136352539</v>
      </c>
    </row>
    <row r="1637" spans="1:28" x14ac:dyDescent="0.25">
      <c r="A1637" s="2">
        <v>273004</v>
      </c>
      <c r="B1637" s="2">
        <v>114065503</v>
      </c>
      <c r="C1637" s="2" t="s">
        <v>1586</v>
      </c>
      <c r="D1637" s="2">
        <v>2022</v>
      </c>
      <c r="E1637" s="2" t="s">
        <v>662</v>
      </c>
      <c r="F1637" s="2">
        <v>273</v>
      </c>
      <c r="G1637" s="2">
        <v>4</v>
      </c>
      <c r="H1637" s="2">
        <v>6834451</v>
      </c>
      <c r="I1637" s="2">
        <v>821506.5</v>
      </c>
      <c r="J1637" s="2">
        <v>13.662300109863281</v>
      </c>
      <c r="K1637" s="2">
        <v>2155294.59</v>
      </c>
      <c r="L1637" s="2">
        <v>387031.375</v>
      </c>
      <c r="M1637" s="2">
        <v>21.887657165527344</v>
      </c>
      <c r="N1637" s="2">
        <v>447941</v>
      </c>
      <c r="O1637" s="2">
        <v>0</v>
      </c>
      <c r="P1637" s="2">
        <v>0</v>
      </c>
      <c r="T1637" s="2">
        <v>9437687</v>
      </c>
      <c r="U1637" s="2">
        <v>1208538.5</v>
      </c>
      <c r="V1637" s="2">
        <v>14.686069488525391</v>
      </c>
      <c r="W1637" s="2">
        <v>20528094.399999999</v>
      </c>
      <c r="X1637" s="2">
        <v>45.974491119384766</v>
      </c>
      <c r="Y1637" s="2">
        <v>71428085.709999993</v>
      </c>
      <c r="Z1637" s="2">
        <v>13.212851524353027</v>
      </c>
    </row>
    <row r="1638" spans="1:28" x14ac:dyDescent="0.25">
      <c r="A1638" s="2">
        <v>273005</v>
      </c>
      <c r="B1638" s="2">
        <v>114065503</v>
      </c>
      <c r="C1638" s="2" t="s">
        <v>1586</v>
      </c>
      <c r="D1638" s="2">
        <v>2023</v>
      </c>
      <c r="E1638" s="2" t="s">
        <v>662</v>
      </c>
      <c r="F1638" s="2">
        <v>273</v>
      </c>
      <c r="G1638" s="2">
        <v>5</v>
      </c>
      <c r="H1638" s="2">
        <v>8421265.4499999993</v>
      </c>
      <c r="I1638" s="2">
        <v>1586814.5</v>
      </c>
      <c r="J1638" s="2">
        <v>23.217876434326172</v>
      </c>
      <c r="K1638" s="2">
        <v>2317333.56</v>
      </c>
      <c r="L1638" s="2">
        <v>162038.96875</v>
      </c>
      <c r="M1638" s="2">
        <v>7.5181818008422852</v>
      </c>
      <c r="N1638" s="2">
        <v>447941</v>
      </c>
      <c r="O1638" s="2">
        <v>0</v>
      </c>
      <c r="P1638" s="2">
        <v>0</v>
      </c>
      <c r="T1638" s="2">
        <v>11186540</v>
      </c>
      <c r="U1638" s="2">
        <v>1748853</v>
      </c>
      <c r="V1638" s="2">
        <v>18.530525207519531</v>
      </c>
      <c r="X1638" s="2">
        <v>51.302593231201172</v>
      </c>
      <c r="Z1638" s="2">
        <v>15.934725761413574</v>
      </c>
      <c r="AA1638" s="2">
        <v>70202277</v>
      </c>
      <c r="AB1638" s="2">
        <v>21805018</v>
      </c>
    </row>
    <row r="1639" spans="1:28" x14ac:dyDescent="0.25">
      <c r="A1639" s="2">
        <v>273006</v>
      </c>
      <c r="B1639" s="2">
        <v>114065503</v>
      </c>
      <c r="C1639" s="2" t="s">
        <v>1586</v>
      </c>
      <c r="D1639" s="2">
        <v>2024</v>
      </c>
      <c r="E1639" s="2" t="s">
        <v>662</v>
      </c>
      <c r="F1639" s="2">
        <v>273</v>
      </c>
      <c r="G1639" s="2">
        <v>6</v>
      </c>
      <c r="H1639" s="2">
        <v>10032445</v>
      </c>
      <c r="I1639" s="2">
        <v>1611179.5</v>
      </c>
      <c r="J1639" s="2">
        <v>19.132272720336914</v>
      </c>
      <c r="K1639" s="2">
        <v>2544141</v>
      </c>
      <c r="L1639" s="2">
        <v>226807.4375</v>
      </c>
      <c r="M1639" s="2">
        <v>9.7874317169189453</v>
      </c>
      <c r="N1639" s="2">
        <v>447941</v>
      </c>
      <c r="O1639" s="2">
        <v>0</v>
      </c>
      <c r="P1639" s="2">
        <v>0</v>
      </c>
      <c r="T1639" s="2">
        <v>13024527</v>
      </c>
      <c r="U1639" s="2">
        <v>1837987</v>
      </c>
      <c r="V1639" s="2">
        <v>16.430343627929688</v>
      </c>
      <c r="X1639" s="2">
        <v>52.8182373046875</v>
      </c>
      <c r="Z1639" s="2">
        <v>16.770828247070313</v>
      </c>
      <c r="AA1639" s="2">
        <v>77661799</v>
      </c>
      <c r="AB1639" s="2">
        <v>24659148</v>
      </c>
    </row>
    <row r="1640" spans="1:28" x14ac:dyDescent="0.25">
      <c r="A1640" s="2">
        <v>274001</v>
      </c>
      <c r="B1640" s="2">
        <v>117415303</v>
      </c>
      <c r="C1640" s="2" t="s">
        <v>1587</v>
      </c>
      <c r="D1640" s="2">
        <v>2019</v>
      </c>
      <c r="E1640" s="2" t="s">
        <v>662</v>
      </c>
      <c r="F1640" s="2">
        <v>274</v>
      </c>
      <c r="G1640" s="2">
        <v>1</v>
      </c>
      <c r="H1640" s="2">
        <v>3954100.25</v>
      </c>
      <c r="K1640" s="2">
        <v>670573.81999999995</v>
      </c>
      <c r="N1640" s="2">
        <v>130890.72</v>
      </c>
      <c r="T1640" s="2">
        <v>4755564.5</v>
      </c>
      <c r="W1640" s="2">
        <v>7222685.9000000013</v>
      </c>
      <c r="X1640" s="2">
        <v>65.842048645019531</v>
      </c>
      <c r="Y1640" s="2">
        <v>18200613.250000004</v>
      </c>
      <c r="Z1640" s="2">
        <v>26.128595352172852</v>
      </c>
    </row>
    <row r="1641" spans="1:28" x14ac:dyDescent="0.25">
      <c r="A1641" s="2">
        <v>274002</v>
      </c>
      <c r="B1641" s="2">
        <v>117415303</v>
      </c>
      <c r="C1641" s="2" t="s">
        <v>1587</v>
      </c>
      <c r="D1641" s="2">
        <v>2020</v>
      </c>
      <c r="E1641" s="2" t="s">
        <v>662</v>
      </c>
      <c r="F1641" s="2">
        <v>274</v>
      </c>
      <c r="G1641" s="2">
        <v>2</v>
      </c>
      <c r="H1641" s="2">
        <v>4019336</v>
      </c>
      <c r="I1641" s="2">
        <v>65235.75</v>
      </c>
      <c r="J1641" s="2">
        <v>1.6498253345489502</v>
      </c>
      <c r="K1641" s="2">
        <v>678269.41</v>
      </c>
      <c r="L1641" s="2">
        <v>7695.58984375</v>
      </c>
      <c r="M1641" s="2">
        <v>1.1476126909255981</v>
      </c>
      <c r="N1641" s="2">
        <v>134126</v>
      </c>
      <c r="O1641" s="2">
        <v>3235.280029296875</v>
      </c>
      <c r="P1641" s="2">
        <v>2.4717411994934082</v>
      </c>
      <c r="T1641" s="2">
        <v>4831731.5</v>
      </c>
      <c r="U1641" s="2">
        <v>76167</v>
      </c>
      <c r="V1641" s="2">
        <v>1.6016395092010498</v>
      </c>
      <c r="W1641" s="2">
        <v>7466165.7200000007</v>
      </c>
      <c r="X1641" s="2">
        <v>64.715034484863281</v>
      </c>
      <c r="Y1641" s="2">
        <v>18742207.119999997</v>
      </c>
      <c r="Z1641" s="2">
        <v>25.779949188232422</v>
      </c>
    </row>
    <row r="1642" spans="1:28" x14ac:dyDescent="0.25">
      <c r="A1642" s="2">
        <v>274003</v>
      </c>
      <c r="B1642" s="2">
        <v>117415303</v>
      </c>
      <c r="C1642" s="2" t="s">
        <v>1587</v>
      </c>
      <c r="D1642" s="2">
        <v>2021</v>
      </c>
      <c r="E1642" s="2" t="s">
        <v>662</v>
      </c>
      <c r="F1642" s="2">
        <v>274</v>
      </c>
      <c r="G1642" s="2">
        <v>3</v>
      </c>
      <c r="H1642" s="2">
        <v>4019332.5</v>
      </c>
      <c r="I1642" s="2">
        <v>-3.5</v>
      </c>
      <c r="J1642" s="2">
        <v>-8.7079060904216021E-5</v>
      </c>
      <c r="K1642" s="2">
        <v>678247.33</v>
      </c>
      <c r="L1642" s="2">
        <v>-22.079999923706055</v>
      </c>
      <c r="M1642" s="2">
        <v>-3.2553435303270817E-3</v>
      </c>
      <c r="N1642" s="2">
        <v>134126</v>
      </c>
      <c r="O1642" s="2">
        <v>0</v>
      </c>
      <c r="P1642" s="2">
        <v>0</v>
      </c>
      <c r="T1642" s="2">
        <v>4831706</v>
      </c>
      <c r="U1642" s="2">
        <v>-25.5</v>
      </c>
      <c r="V1642" s="2">
        <v>-5.2776111988350749E-4</v>
      </c>
      <c r="W1642" s="2">
        <v>7295184.4600000009</v>
      </c>
      <c r="X1642" s="2">
        <v>66.2314453125</v>
      </c>
      <c r="Y1642" s="2">
        <v>19552909.420000002</v>
      </c>
      <c r="Z1642" s="2">
        <v>24.710931777954102</v>
      </c>
    </row>
    <row r="1643" spans="1:28" x14ac:dyDescent="0.25">
      <c r="A1643" s="2">
        <v>274004</v>
      </c>
      <c r="B1643" s="2">
        <v>117415303</v>
      </c>
      <c r="C1643" s="2" t="s">
        <v>1587</v>
      </c>
      <c r="D1643" s="2">
        <v>2022</v>
      </c>
      <c r="E1643" s="2" t="s">
        <v>662</v>
      </c>
      <c r="F1643" s="2">
        <v>274</v>
      </c>
      <c r="G1643" s="2">
        <v>4</v>
      </c>
      <c r="H1643" s="2">
        <v>4217697</v>
      </c>
      <c r="I1643" s="2">
        <v>198364.5</v>
      </c>
      <c r="J1643" s="2">
        <v>4.9352598190307617</v>
      </c>
      <c r="K1643" s="2">
        <v>681102.89</v>
      </c>
      <c r="L1643" s="2">
        <v>2855.56005859375</v>
      </c>
      <c r="M1643" s="2">
        <v>0.42102044820785522</v>
      </c>
      <c r="N1643" s="2">
        <v>134126</v>
      </c>
      <c r="O1643" s="2">
        <v>0</v>
      </c>
      <c r="P1643" s="2">
        <v>0</v>
      </c>
      <c r="T1643" s="2">
        <v>5032926</v>
      </c>
      <c r="U1643" s="2">
        <v>201220</v>
      </c>
      <c r="V1643" s="2">
        <v>4.1645746231079102</v>
      </c>
      <c r="W1643" s="2">
        <v>7604218.6400000006</v>
      </c>
      <c r="X1643" s="2">
        <v>66.18597412109375</v>
      </c>
      <c r="Y1643" s="2">
        <v>19745295.390000001</v>
      </c>
      <c r="Z1643" s="2">
        <v>25.489240646362305</v>
      </c>
    </row>
    <row r="1644" spans="1:28" x14ac:dyDescent="0.25">
      <c r="A1644" s="2">
        <v>274005</v>
      </c>
      <c r="B1644" s="2">
        <v>117415303</v>
      </c>
      <c r="C1644" s="2" t="s">
        <v>1587</v>
      </c>
      <c r="D1644" s="2">
        <v>2023</v>
      </c>
      <c r="E1644" s="2" t="s">
        <v>662</v>
      </c>
      <c r="F1644" s="2">
        <v>274</v>
      </c>
      <c r="G1644" s="2">
        <v>5</v>
      </c>
      <c r="H1644" s="2">
        <v>4388395.29</v>
      </c>
      <c r="I1644" s="2">
        <v>170698.296875</v>
      </c>
      <c r="J1644" s="2">
        <v>4.0471920967102051</v>
      </c>
      <c r="K1644" s="2">
        <v>738791.72</v>
      </c>
      <c r="L1644" s="2">
        <v>57688.828125</v>
      </c>
      <c r="M1644" s="2">
        <v>8.469914436340332</v>
      </c>
      <c r="N1644" s="2">
        <v>134126</v>
      </c>
      <c r="O1644" s="2">
        <v>0</v>
      </c>
      <c r="P1644" s="2">
        <v>0</v>
      </c>
      <c r="T1644" s="2">
        <v>5261313</v>
      </c>
      <c r="U1644" s="2">
        <v>228387</v>
      </c>
      <c r="V1644" s="2">
        <v>4.5378575325012207</v>
      </c>
      <c r="X1644" s="2">
        <v>64.922462463378906</v>
      </c>
      <c r="Z1644" s="2">
        <v>26.49201774597168</v>
      </c>
      <c r="AA1644" s="2">
        <v>19859993</v>
      </c>
      <c r="AB1644" s="2">
        <v>8103995</v>
      </c>
    </row>
    <row r="1645" spans="1:28" x14ac:dyDescent="0.25">
      <c r="A1645" s="2">
        <v>274006</v>
      </c>
      <c r="B1645" s="2">
        <v>117415303</v>
      </c>
      <c r="C1645" s="2" t="s">
        <v>1587</v>
      </c>
      <c r="D1645" s="2">
        <v>2024</v>
      </c>
      <c r="E1645" s="2" t="s">
        <v>662</v>
      </c>
      <c r="F1645" s="2">
        <v>274</v>
      </c>
      <c r="G1645" s="2">
        <v>6</v>
      </c>
      <c r="H1645" s="2">
        <v>4657658</v>
      </c>
      <c r="I1645" s="2">
        <v>269262.71875</v>
      </c>
      <c r="J1645" s="2">
        <v>6.1357898712158203</v>
      </c>
      <c r="K1645" s="2">
        <v>749727</v>
      </c>
      <c r="L1645" s="2">
        <v>10935.2802734375</v>
      </c>
      <c r="M1645" s="2">
        <v>1.4801573753356934</v>
      </c>
      <c r="N1645" s="2">
        <v>134126</v>
      </c>
      <c r="O1645" s="2">
        <v>0</v>
      </c>
      <c r="P1645" s="2">
        <v>0</v>
      </c>
      <c r="T1645" s="2">
        <v>5541511</v>
      </c>
      <c r="U1645" s="2">
        <v>280198</v>
      </c>
      <c r="V1645" s="2">
        <v>5.3256287574768066</v>
      </c>
      <c r="X1645" s="2">
        <v>70.013381958007813</v>
      </c>
      <c r="Z1645" s="2">
        <v>28.131996154785156</v>
      </c>
      <c r="AA1645" s="2">
        <v>19698250</v>
      </c>
      <c r="AB1645" s="2">
        <v>7914931</v>
      </c>
    </row>
    <row r="1646" spans="1:28" x14ac:dyDescent="0.25">
      <c r="A1646" s="2">
        <v>275001</v>
      </c>
      <c r="B1646" s="2">
        <v>120484803</v>
      </c>
      <c r="C1646" s="2" t="s">
        <v>1588</v>
      </c>
      <c r="D1646" s="2">
        <v>2019</v>
      </c>
      <c r="E1646" s="2" t="s">
        <v>662</v>
      </c>
      <c r="F1646" s="2">
        <v>275</v>
      </c>
      <c r="G1646" s="2">
        <v>1</v>
      </c>
      <c r="H1646" s="2">
        <v>9078497</v>
      </c>
      <c r="K1646" s="2">
        <v>2245982.1800000002</v>
      </c>
      <c r="N1646" s="2">
        <v>476529</v>
      </c>
      <c r="T1646" s="2">
        <v>11801008</v>
      </c>
      <c r="W1646" s="2">
        <v>22407070.060000002</v>
      </c>
      <c r="X1646" s="2">
        <v>52.666446685791016</v>
      </c>
      <c r="Y1646" s="2">
        <v>89846412.930000007</v>
      </c>
      <c r="Z1646" s="2">
        <v>13.134645462036133</v>
      </c>
    </row>
    <row r="1647" spans="1:28" x14ac:dyDescent="0.25">
      <c r="A1647" s="2">
        <v>275002</v>
      </c>
      <c r="B1647" s="2">
        <v>120484803</v>
      </c>
      <c r="C1647" s="2" t="s">
        <v>1588</v>
      </c>
      <c r="D1647" s="2">
        <v>2020</v>
      </c>
      <c r="E1647" s="2" t="s">
        <v>662</v>
      </c>
      <c r="F1647" s="2">
        <v>275</v>
      </c>
      <c r="G1647" s="2">
        <v>2</v>
      </c>
      <c r="H1647" s="2">
        <v>9501911</v>
      </c>
      <c r="I1647" s="2">
        <v>423414</v>
      </c>
      <c r="J1647" s="2">
        <v>4.6639218330383301</v>
      </c>
      <c r="K1647" s="2">
        <v>2314557.34</v>
      </c>
      <c r="L1647" s="2">
        <v>68575.15625</v>
      </c>
      <c r="M1647" s="2">
        <v>3.0532369613647461</v>
      </c>
      <c r="N1647" s="2">
        <v>476529</v>
      </c>
      <c r="O1647" s="2">
        <v>0</v>
      </c>
      <c r="P1647" s="2">
        <v>0</v>
      </c>
      <c r="T1647" s="2">
        <v>12292997</v>
      </c>
      <c r="U1647" s="2">
        <v>491989</v>
      </c>
      <c r="V1647" s="2">
        <v>4.1690421104431152</v>
      </c>
      <c r="W1647" s="2">
        <v>23395087.09</v>
      </c>
      <c r="X1647" s="2">
        <v>52.545207977294922</v>
      </c>
      <c r="Y1647" s="2">
        <v>93321561.680000007</v>
      </c>
      <c r="Z1647" s="2">
        <v>13.1727294921875</v>
      </c>
    </row>
    <row r="1648" spans="1:28" x14ac:dyDescent="0.25">
      <c r="A1648" s="2">
        <v>275003</v>
      </c>
      <c r="B1648" s="2">
        <v>120484803</v>
      </c>
      <c r="C1648" s="2" t="s">
        <v>1588</v>
      </c>
      <c r="D1648" s="2">
        <v>2021</v>
      </c>
      <c r="E1648" s="2" t="s">
        <v>662</v>
      </c>
      <c r="F1648" s="2">
        <v>275</v>
      </c>
      <c r="G1648" s="2">
        <v>3</v>
      </c>
      <c r="H1648" s="2">
        <v>9501899</v>
      </c>
      <c r="I1648" s="2">
        <v>-12</v>
      </c>
      <c r="J1648" s="2">
        <v>-1.2629038246814162E-4</v>
      </c>
      <c r="K1648" s="2">
        <v>2314489.29</v>
      </c>
      <c r="L1648" s="2">
        <v>-68.050003051757813</v>
      </c>
      <c r="M1648" s="2">
        <v>-2.9400871135294437E-3</v>
      </c>
      <c r="N1648" s="2">
        <v>476529</v>
      </c>
      <c r="O1648" s="2">
        <v>0</v>
      </c>
      <c r="P1648" s="2">
        <v>0</v>
      </c>
      <c r="T1648" s="2">
        <v>12292917</v>
      </c>
      <c r="U1648" s="2">
        <v>-80</v>
      </c>
      <c r="V1648" s="2">
        <v>-6.5077701583504677E-4</v>
      </c>
      <c r="W1648" s="2">
        <v>23523155.469999999</v>
      </c>
      <c r="X1648" s="2">
        <v>52.258792877197266</v>
      </c>
      <c r="Y1648" s="2">
        <v>97393577.459999993</v>
      </c>
      <c r="Z1648" s="2">
        <v>12.621896743774414</v>
      </c>
    </row>
    <row r="1649" spans="1:28" x14ac:dyDescent="0.25">
      <c r="A1649" s="2">
        <v>275004</v>
      </c>
      <c r="B1649" s="2">
        <v>120484803</v>
      </c>
      <c r="C1649" s="2" t="s">
        <v>1588</v>
      </c>
      <c r="D1649" s="2">
        <v>2022</v>
      </c>
      <c r="E1649" s="2" t="s">
        <v>662</v>
      </c>
      <c r="F1649" s="2">
        <v>275</v>
      </c>
      <c r="G1649" s="2">
        <v>4</v>
      </c>
      <c r="H1649" s="2">
        <v>9994397</v>
      </c>
      <c r="I1649" s="2">
        <v>492498</v>
      </c>
      <c r="J1649" s="2">
        <v>5.1831531524658203</v>
      </c>
      <c r="K1649" s="2">
        <v>2257064.77</v>
      </c>
      <c r="L1649" s="2">
        <v>-57424.51953125</v>
      </c>
      <c r="M1649" s="2">
        <v>-2.4810881614685059</v>
      </c>
      <c r="N1649" s="2">
        <v>476529</v>
      </c>
      <c r="O1649" s="2">
        <v>0</v>
      </c>
      <c r="P1649" s="2">
        <v>0</v>
      </c>
      <c r="T1649" s="2">
        <v>12727991</v>
      </c>
      <c r="U1649" s="2">
        <v>435074</v>
      </c>
      <c r="V1649" s="2">
        <v>3.5392251014709473</v>
      </c>
      <c r="W1649" s="2">
        <v>24182706.34</v>
      </c>
      <c r="X1649" s="2">
        <v>52.632617950439453</v>
      </c>
      <c r="Y1649" s="2">
        <v>101306460.17</v>
      </c>
      <c r="Z1649" s="2">
        <v>12.563849449157715</v>
      </c>
    </row>
    <row r="1650" spans="1:28" x14ac:dyDescent="0.25">
      <c r="A1650" s="2">
        <v>275005</v>
      </c>
      <c r="B1650" s="2">
        <v>120484803</v>
      </c>
      <c r="C1650" s="2" t="s">
        <v>1588</v>
      </c>
      <c r="D1650" s="2">
        <v>2023</v>
      </c>
      <c r="E1650" s="2" t="s">
        <v>662</v>
      </c>
      <c r="F1650" s="2">
        <v>275</v>
      </c>
      <c r="G1650" s="2">
        <v>5</v>
      </c>
      <c r="H1650" s="2">
        <v>11368796.66</v>
      </c>
      <c r="I1650" s="2">
        <v>1374399.625</v>
      </c>
      <c r="J1650" s="2">
        <v>13.751701354980469</v>
      </c>
      <c r="K1650" s="2">
        <v>2413053.4900000002</v>
      </c>
      <c r="L1650" s="2">
        <v>155988.71875</v>
      </c>
      <c r="M1650" s="2">
        <v>6.9111318588256836</v>
      </c>
      <c r="N1650" s="2">
        <v>476529</v>
      </c>
      <c r="O1650" s="2">
        <v>0</v>
      </c>
      <c r="P1650" s="2">
        <v>0</v>
      </c>
      <c r="T1650" s="2">
        <v>14258379</v>
      </c>
      <c r="U1650" s="2">
        <v>1530388</v>
      </c>
      <c r="V1650" s="2">
        <v>12.023798942565918</v>
      </c>
      <c r="X1650" s="2">
        <v>54.644062042236328</v>
      </c>
      <c r="Z1650" s="2">
        <v>14.141234397888184</v>
      </c>
      <c r="AA1650" s="2">
        <v>100828389</v>
      </c>
      <c r="AB1650" s="2">
        <v>26093190</v>
      </c>
    </row>
    <row r="1651" spans="1:28" x14ac:dyDescent="0.25">
      <c r="A1651" s="2">
        <v>275006</v>
      </c>
      <c r="B1651" s="2">
        <v>120484803</v>
      </c>
      <c r="C1651" s="2" t="s">
        <v>1588</v>
      </c>
      <c r="D1651" s="2">
        <v>2024</v>
      </c>
      <c r="E1651" s="2" t="s">
        <v>662</v>
      </c>
      <c r="F1651" s="2">
        <v>275</v>
      </c>
      <c r="G1651" s="2">
        <v>6</v>
      </c>
      <c r="H1651" s="2">
        <v>12272491</v>
      </c>
      <c r="I1651" s="2">
        <v>903694.3125</v>
      </c>
      <c r="J1651" s="2">
        <v>7.9489006996154785</v>
      </c>
      <c r="K1651" s="2">
        <v>2513402</v>
      </c>
      <c r="L1651" s="2">
        <v>100348.5078125</v>
      </c>
      <c r="M1651" s="2">
        <v>4.1585698127746582</v>
      </c>
      <c r="N1651" s="2">
        <v>476529</v>
      </c>
      <c r="O1651" s="2">
        <v>0</v>
      </c>
      <c r="P1651" s="2">
        <v>0</v>
      </c>
      <c r="T1651" s="2">
        <v>15262422</v>
      </c>
      <c r="U1651" s="2">
        <v>1004043</v>
      </c>
      <c r="V1651" s="2">
        <v>7.0417752265930176</v>
      </c>
      <c r="X1651" s="2">
        <v>55.480075836181641</v>
      </c>
      <c r="Z1651" s="2">
        <v>14.313601493835449</v>
      </c>
      <c r="AA1651" s="2">
        <v>106628805</v>
      </c>
      <c r="AB1651" s="2">
        <v>27509736</v>
      </c>
    </row>
    <row r="1652" spans="1:28" x14ac:dyDescent="0.25">
      <c r="A1652" s="2">
        <v>276001</v>
      </c>
      <c r="B1652" s="2">
        <v>122097502</v>
      </c>
      <c r="C1652" s="2" t="s">
        <v>1589</v>
      </c>
      <c r="D1652" s="2">
        <v>2019</v>
      </c>
      <c r="E1652" s="2" t="s">
        <v>662</v>
      </c>
      <c r="F1652" s="2">
        <v>276</v>
      </c>
      <c r="G1652" s="2">
        <v>1</v>
      </c>
      <c r="H1652" s="2">
        <v>13577789</v>
      </c>
      <c r="K1652" s="2">
        <v>6779705.9299999997</v>
      </c>
      <c r="N1652" s="2">
        <v>663751</v>
      </c>
      <c r="T1652" s="2">
        <v>21021244</v>
      </c>
      <c r="W1652" s="2">
        <v>43428252.399999999</v>
      </c>
      <c r="X1652" s="2">
        <v>48.404537200927734</v>
      </c>
      <c r="Y1652" s="2">
        <v>180532017.52000001</v>
      </c>
      <c r="Z1652" s="2">
        <v>11.64405345916748</v>
      </c>
    </row>
    <row r="1653" spans="1:28" x14ac:dyDescent="0.25">
      <c r="A1653" s="2">
        <v>276002</v>
      </c>
      <c r="B1653" s="2">
        <v>122097502</v>
      </c>
      <c r="C1653" s="2" t="s">
        <v>1589</v>
      </c>
      <c r="D1653" s="2">
        <v>2020</v>
      </c>
      <c r="E1653" s="2" t="s">
        <v>662</v>
      </c>
      <c r="F1653" s="2">
        <v>276</v>
      </c>
      <c r="G1653" s="2">
        <v>2</v>
      </c>
      <c r="H1653" s="2">
        <v>13949551</v>
      </c>
      <c r="I1653" s="2">
        <v>371762</v>
      </c>
      <c r="J1653" s="2">
        <v>2.7380156517028809</v>
      </c>
      <c r="K1653" s="2">
        <v>6611451.1799999997</v>
      </c>
      <c r="L1653" s="2">
        <v>-168254.75</v>
      </c>
      <c r="M1653" s="2">
        <v>-2.481741189956665</v>
      </c>
      <c r="N1653" s="2">
        <v>663751</v>
      </c>
      <c r="O1653" s="2">
        <v>0</v>
      </c>
      <c r="P1653" s="2">
        <v>0</v>
      </c>
      <c r="T1653" s="2">
        <v>21224752</v>
      </c>
      <c r="U1653" s="2">
        <v>203508</v>
      </c>
      <c r="V1653" s="2">
        <v>0.96810638904571533</v>
      </c>
      <c r="W1653" s="2">
        <v>44460670.630000003</v>
      </c>
      <c r="X1653" s="2">
        <v>47.738262176513672</v>
      </c>
      <c r="Y1653" s="2">
        <v>242025909.35999998</v>
      </c>
      <c r="Z1653" s="2">
        <v>8.7696199417114258</v>
      </c>
    </row>
    <row r="1654" spans="1:28" x14ac:dyDescent="0.25">
      <c r="A1654" s="2">
        <v>276003</v>
      </c>
      <c r="B1654" s="2">
        <v>122097502</v>
      </c>
      <c r="C1654" s="2" t="s">
        <v>1589</v>
      </c>
      <c r="D1654" s="2">
        <v>2021</v>
      </c>
      <c r="E1654" s="2" t="s">
        <v>662</v>
      </c>
      <c r="F1654" s="2">
        <v>276</v>
      </c>
      <c r="G1654" s="2">
        <v>3</v>
      </c>
      <c r="H1654" s="2">
        <v>13949536</v>
      </c>
      <c r="I1654" s="2">
        <v>-15</v>
      </c>
      <c r="J1654" s="2">
        <v>-1.0753034439403564E-4</v>
      </c>
      <c r="K1654" s="2">
        <v>6582160.1500000004</v>
      </c>
      <c r="L1654" s="2">
        <v>-29291.029296875</v>
      </c>
      <c r="M1654" s="2">
        <v>-0.44303479790687561</v>
      </c>
      <c r="N1654" s="2">
        <v>663751</v>
      </c>
      <c r="O1654" s="2">
        <v>0</v>
      </c>
      <c r="P1654" s="2">
        <v>0</v>
      </c>
      <c r="T1654" s="2">
        <v>21195448</v>
      </c>
      <c r="U1654" s="2">
        <v>-29304</v>
      </c>
      <c r="V1654" s="2">
        <v>-0.13806521892547607</v>
      </c>
      <c r="W1654" s="2">
        <v>44850099.170000002</v>
      </c>
      <c r="X1654" s="2">
        <v>47.258419036865234</v>
      </c>
      <c r="Y1654" s="2">
        <v>196344291.45000002</v>
      </c>
      <c r="Z1654" s="2">
        <v>10.795042037963867</v>
      </c>
    </row>
    <row r="1655" spans="1:28" x14ac:dyDescent="0.25">
      <c r="A1655" s="2">
        <v>276004</v>
      </c>
      <c r="B1655" s="2">
        <v>122097502</v>
      </c>
      <c r="C1655" s="2" t="s">
        <v>1589</v>
      </c>
      <c r="D1655" s="2">
        <v>2022</v>
      </c>
      <c r="E1655" s="2" t="s">
        <v>662</v>
      </c>
      <c r="F1655" s="2">
        <v>276</v>
      </c>
      <c r="G1655" s="2">
        <v>4</v>
      </c>
      <c r="H1655" s="2">
        <v>14759180</v>
      </c>
      <c r="I1655" s="2">
        <v>809644</v>
      </c>
      <c r="J1655" s="2">
        <v>5.8040928840637207</v>
      </c>
      <c r="K1655" s="2">
        <v>6735260.9900000002</v>
      </c>
      <c r="L1655" s="2">
        <v>153100.84375</v>
      </c>
      <c r="M1655" s="2">
        <v>2.3259968757629395</v>
      </c>
      <c r="N1655" s="2">
        <v>663751</v>
      </c>
      <c r="O1655" s="2">
        <v>0</v>
      </c>
      <c r="P1655" s="2">
        <v>0</v>
      </c>
      <c r="T1655" s="2">
        <v>22158192</v>
      </c>
      <c r="U1655" s="2">
        <v>962744</v>
      </c>
      <c r="V1655" s="2">
        <v>4.5422205924987793</v>
      </c>
      <c r="W1655" s="2">
        <v>47614976.599999994</v>
      </c>
      <c r="X1655" s="2">
        <v>46.536182403564453</v>
      </c>
      <c r="Y1655" s="2">
        <v>190763656.26999998</v>
      </c>
      <c r="Z1655" s="2">
        <v>11.615520477294922</v>
      </c>
    </row>
    <row r="1656" spans="1:28" x14ac:dyDescent="0.25">
      <c r="A1656" s="2">
        <v>276005</v>
      </c>
      <c r="B1656" s="2">
        <v>122097502</v>
      </c>
      <c r="C1656" s="2" t="s">
        <v>1589</v>
      </c>
      <c r="D1656" s="2">
        <v>2023</v>
      </c>
      <c r="E1656" s="2" t="s">
        <v>662</v>
      </c>
      <c r="F1656" s="2">
        <v>276</v>
      </c>
      <c r="G1656" s="2">
        <v>5</v>
      </c>
      <c r="H1656" s="2">
        <v>16078463.140000001</v>
      </c>
      <c r="I1656" s="2">
        <v>1319283.125</v>
      </c>
      <c r="J1656" s="2">
        <v>8.9387292861938477</v>
      </c>
      <c r="K1656" s="2">
        <v>7124411.0599999996</v>
      </c>
      <c r="L1656" s="2">
        <v>389150.0625</v>
      </c>
      <c r="M1656" s="2">
        <v>5.7778024673461914</v>
      </c>
      <c r="N1656" s="2">
        <v>663751</v>
      </c>
      <c r="O1656" s="2">
        <v>0</v>
      </c>
      <c r="P1656" s="2">
        <v>0</v>
      </c>
      <c r="T1656" s="2">
        <v>23866624</v>
      </c>
      <c r="U1656" s="2">
        <v>1708432</v>
      </c>
      <c r="V1656" s="2">
        <v>7.7101597785949707</v>
      </c>
      <c r="X1656" s="2">
        <v>48.413070678710938</v>
      </c>
      <c r="Z1656" s="2">
        <v>12.18098258972168</v>
      </c>
      <c r="AA1656" s="2">
        <v>195933492</v>
      </c>
      <c r="AB1656" s="2">
        <v>49297894</v>
      </c>
    </row>
    <row r="1657" spans="1:28" x14ac:dyDescent="0.25">
      <c r="A1657" s="2">
        <v>276006</v>
      </c>
      <c r="B1657" s="2">
        <v>122097502</v>
      </c>
      <c r="C1657" s="2" t="s">
        <v>1589</v>
      </c>
      <c r="D1657" s="2">
        <v>2024</v>
      </c>
      <c r="E1657" s="2" t="s">
        <v>662</v>
      </c>
      <c r="F1657" s="2">
        <v>276</v>
      </c>
      <c r="G1657" s="2">
        <v>6</v>
      </c>
      <c r="H1657" s="2">
        <v>18172020</v>
      </c>
      <c r="I1657" s="2">
        <v>2093556.875</v>
      </c>
      <c r="J1657" s="2">
        <v>13.020876884460449</v>
      </c>
      <c r="K1657" s="2">
        <v>7355227</v>
      </c>
      <c r="L1657" s="2">
        <v>230815.9375</v>
      </c>
      <c r="M1657" s="2">
        <v>3.2397897243499756</v>
      </c>
      <c r="N1657" s="2">
        <v>663751</v>
      </c>
      <c r="O1657" s="2">
        <v>0</v>
      </c>
      <c r="P1657" s="2">
        <v>0</v>
      </c>
      <c r="T1657" s="2">
        <v>26191000</v>
      </c>
      <c r="U1657" s="2">
        <v>2324376</v>
      </c>
      <c r="V1657" s="2">
        <v>9.7390232086181641</v>
      </c>
      <c r="X1657" s="2">
        <v>51.012180328369141</v>
      </c>
      <c r="Z1657" s="2">
        <v>13.17584228515625</v>
      </c>
      <c r="AA1657" s="2">
        <v>198780467</v>
      </c>
      <c r="AB1657" s="2">
        <v>51342641</v>
      </c>
    </row>
    <row r="1658" spans="1:28" x14ac:dyDescent="0.25">
      <c r="A1658" s="2">
        <v>277001</v>
      </c>
      <c r="B1658" s="2">
        <v>104375203</v>
      </c>
      <c r="C1658" s="2" t="s">
        <v>1590</v>
      </c>
      <c r="D1658" s="2">
        <v>2019</v>
      </c>
      <c r="E1658" s="2" t="s">
        <v>662</v>
      </c>
      <c r="F1658" s="2">
        <v>277</v>
      </c>
      <c r="G1658" s="2">
        <v>1</v>
      </c>
      <c r="H1658" s="2">
        <v>3245179</v>
      </c>
      <c r="K1658" s="2">
        <v>672410.49</v>
      </c>
      <c r="N1658" s="2">
        <v>140499</v>
      </c>
      <c r="T1658" s="2">
        <v>4058088.5</v>
      </c>
      <c r="W1658" s="2">
        <v>6387259.5600000005</v>
      </c>
      <c r="X1658" s="2">
        <v>63.534111022949219</v>
      </c>
      <c r="Y1658" s="2">
        <v>19855145.320000004</v>
      </c>
      <c r="Z1658" s="2">
        <v>20.438472747802734</v>
      </c>
    </row>
    <row r="1659" spans="1:28" x14ac:dyDescent="0.25">
      <c r="A1659" s="2">
        <v>277002</v>
      </c>
      <c r="B1659" s="2">
        <v>104375203</v>
      </c>
      <c r="C1659" s="2" t="s">
        <v>1590</v>
      </c>
      <c r="D1659" s="2">
        <v>2020</v>
      </c>
      <c r="E1659" s="2" t="s">
        <v>662</v>
      </c>
      <c r="F1659" s="2">
        <v>277</v>
      </c>
      <c r="G1659" s="2">
        <v>2</v>
      </c>
      <c r="H1659" s="2">
        <v>3294605.25</v>
      </c>
      <c r="I1659" s="2">
        <v>49426.25</v>
      </c>
      <c r="J1659" s="2">
        <v>1.5230669975280762</v>
      </c>
      <c r="K1659" s="2">
        <v>692182.75</v>
      </c>
      <c r="L1659" s="2">
        <v>19772.259765625</v>
      </c>
      <c r="M1659" s="2">
        <v>2.9405043125152588</v>
      </c>
      <c r="N1659" s="2">
        <v>140499</v>
      </c>
      <c r="O1659" s="2">
        <v>0</v>
      </c>
      <c r="P1659" s="2">
        <v>0</v>
      </c>
      <c r="T1659" s="2">
        <v>4127287</v>
      </c>
      <c r="U1659" s="2">
        <v>69198.5</v>
      </c>
      <c r="V1659" s="2">
        <v>1.7051993608474731</v>
      </c>
      <c r="W1659" s="2">
        <v>6548866.6400000006</v>
      </c>
      <c r="X1659" s="2">
        <v>63.022918701171875</v>
      </c>
      <c r="Y1659" s="2">
        <v>20160064.510000002</v>
      </c>
      <c r="Z1659" s="2">
        <v>20.472587585449219</v>
      </c>
    </row>
    <row r="1660" spans="1:28" x14ac:dyDescent="0.25">
      <c r="A1660" s="2">
        <v>277003</v>
      </c>
      <c r="B1660" s="2">
        <v>104375203</v>
      </c>
      <c r="C1660" s="2" t="s">
        <v>1590</v>
      </c>
      <c r="D1660" s="2">
        <v>2021</v>
      </c>
      <c r="E1660" s="2" t="s">
        <v>662</v>
      </c>
      <c r="F1660" s="2">
        <v>277</v>
      </c>
      <c r="G1660" s="2">
        <v>3</v>
      </c>
      <c r="H1660" s="2">
        <v>3294602.75</v>
      </c>
      <c r="I1660" s="2">
        <v>-2.5</v>
      </c>
      <c r="J1660" s="2">
        <v>-7.5881624070461839E-5</v>
      </c>
      <c r="K1660" s="2">
        <v>692165.81</v>
      </c>
      <c r="L1660" s="2">
        <v>-16.940000534057617</v>
      </c>
      <c r="M1660" s="2">
        <v>-2.4473306257277727E-3</v>
      </c>
      <c r="N1660" s="2">
        <v>140499</v>
      </c>
      <c r="O1660" s="2">
        <v>0</v>
      </c>
      <c r="P1660" s="2">
        <v>0</v>
      </c>
      <c r="T1660" s="2">
        <v>4127267.5</v>
      </c>
      <c r="U1660" s="2">
        <v>-19.5</v>
      </c>
      <c r="V1660" s="2">
        <v>-4.7246532631106675E-4</v>
      </c>
      <c r="W1660" s="2">
        <v>6651333.3499999996</v>
      </c>
      <c r="X1660" s="2">
        <v>62.051731109619141</v>
      </c>
      <c r="Y1660" s="2">
        <v>21093682.420000002</v>
      </c>
      <c r="Z1660" s="2">
        <v>19.566368103027344</v>
      </c>
    </row>
    <row r="1661" spans="1:28" x14ac:dyDescent="0.25">
      <c r="A1661" s="2">
        <v>277004</v>
      </c>
      <c r="B1661" s="2">
        <v>104375203</v>
      </c>
      <c r="C1661" s="2" t="s">
        <v>1590</v>
      </c>
      <c r="D1661" s="2">
        <v>2022</v>
      </c>
      <c r="E1661" s="2" t="s">
        <v>662</v>
      </c>
      <c r="F1661" s="2">
        <v>277</v>
      </c>
      <c r="G1661" s="2">
        <v>4</v>
      </c>
      <c r="H1661" s="2">
        <v>3351942</v>
      </c>
      <c r="I1661" s="2">
        <v>57339.25</v>
      </c>
      <c r="J1661" s="2">
        <v>1.7403994798660278</v>
      </c>
      <c r="K1661" s="2">
        <v>715391.67</v>
      </c>
      <c r="L1661" s="2">
        <v>23225.859375</v>
      </c>
      <c r="M1661" s="2">
        <v>3.3555340766906738</v>
      </c>
      <c r="N1661" s="2">
        <v>140499</v>
      </c>
      <c r="O1661" s="2">
        <v>0</v>
      </c>
      <c r="P1661" s="2">
        <v>0</v>
      </c>
      <c r="T1661" s="2">
        <v>4207833</v>
      </c>
      <c r="U1661" s="2">
        <v>80565.5</v>
      </c>
      <c r="V1661" s="2">
        <v>1.9520300626754761</v>
      </c>
      <c r="W1661" s="2">
        <v>6784408.2400000002</v>
      </c>
      <c r="X1661" s="2">
        <v>62.022106170654297</v>
      </c>
      <c r="Y1661" s="2">
        <v>22565946.530000001</v>
      </c>
      <c r="Z1661" s="2">
        <v>18.646827697753906</v>
      </c>
    </row>
    <row r="1662" spans="1:28" x14ac:dyDescent="0.25">
      <c r="A1662" s="2">
        <v>277005</v>
      </c>
      <c r="B1662" s="2">
        <v>104375203</v>
      </c>
      <c r="C1662" s="2" t="s">
        <v>1590</v>
      </c>
      <c r="D1662" s="2">
        <v>2023</v>
      </c>
      <c r="E1662" s="2" t="s">
        <v>662</v>
      </c>
      <c r="F1662" s="2">
        <v>277</v>
      </c>
      <c r="G1662" s="2">
        <v>5</v>
      </c>
      <c r="H1662" s="2">
        <v>3516774.12</v>
      </c>
      <c r="I1662" s="2">
        <v>164832.125</v>
      </c>
      <c r="J1662" s="2">
        <v>4.917510986328125</v>
      </c>
      <c r="K1662" s="2">
        <v>760167.4</v>
      </c>
      <c r="L1662" s="2">
        <v>44775.73046875</v>
      </c>
      <c r="M1662" s="2">
        <v>6.2589111328125</v>
      </c>
      <c r="N1662" s="2">
        <v>140499</v>
      </c>
      <c r="O1662" s="2">
        <v>0</v>
      </c>
      <c r="P1662" s="2">
        <v>0</v>
      </c>
      <c r="T1662" s="2">
        <v>4417440.5</v>
      </c>
      <c r="U1662" s="2">
        <v>209607.5</v>
      </c>
      <c r="V1662" s="2">
        <v>4.9813647270202637</v>
      </c>
      <c r="X1662" s="2">
        <v>63.608409881591797</v>
      </c>
      <c r="Z1662" s="2">
        <v>19.871761322021484</v>
      </c>
      <c r="AA1662" s="2">
        <v>22229738</v>
      </c>
      <c r="AB1662" s="2">
        <v>6944743</v>
      </c>
    </row>
    <row r="1663" spans="1:28" x14ac:dyDescent="0.25">
      <c r="A1663" s="2">
        <v>277006</v>
      </c>
      <c r="B1663" s="2">
        <v>104375203</v>
      </c>
      <c r="C1663" s="2" t="s">
        <v>1590</v>
      </c>
      <c r="D1663" s="2">
        <v>2024</v>
      </c>
      <c r="E1663" s="2" t="s">
        <v>662</v>
      </c>
      <c r="F1663" s="2">
        <v>277</v>
      </c>
      <c r="G1663" s="2">
        <v>6</v>
      </c>
      <c r="H1663" s="2">
        <v>3695452</v>
      </c>
      <c r="I1663" s="2">
        <v>178677.875</v>
      </c>
      <c r="J1663" s="2">
        <v>5.0807323455810547</v>
      </c>
      <c r="K1663" s="2">
        <v>790638</v>
      </c>
      <c r="L1663" s="2">
        <v>30470.599609375</v>
      </c>
      <c r="M1663" s="2">
        <v>4.0084066390991211</v>
      </c>
      <c r="N1663" s="2">
        <v>140499</v>
      </c>
      <c r="O1663" s="2">
        <v>0</v>
      </c>
      <c r="P1663" s="2">
        <v>0</v>
      </c>
      <c r="T1663" s="2">
        <v>4626589</v>
      </c>
      <c r="U1663" s="2">
        <v>209148.5</v>
      </c>
      <c r="V1663" s="2">
        <v>4.7346081733703613</v>
      </c>
      <c r="X1663" s="2">
        <v>63.351524353027344</v>
      </c>
      <c r="Z1663" s="2">
        <v>20.014354705810547</v>
      </c>
      <c r="AA1663" s="2">
        <v>23116353</v>
      </c>
      <c r="AB1663" s="2">
        <v>7303043</v>
      </c>
    </row>
    <row r="1664" spans="1:28" x14ac:dyDescent="0.25">
      <c r="A1664" s="2">
        <v>278001</v>
      </c>
      <c r="B1664" s="2">
        <v>127045653</v>
      </c>
      <c r="C1664" s="2" t="s">
        <v>1591</v>
      </c>
      <c r="D1664" s="2">
        <v>2019</v>
      </c>
      <c r="E1664" s="2" t="s">
        <v>662</v>
      </c>
      <c r="F1664" s="2">
        <v>278</v>
      </c>
      <c r="G1664" s="2">
        <v>1</v>
      </c>
      <c r="H1664" s="2">
        <v>10676777</v>
      </c>
      <c r="K1664" s="2">
        <v>1367254.18</v>
      </c>
      <c r="N1664" s="2">
        <v>331589</v>
      </c>
      <c r="T1664" s="2">
        <v>12375620</v>
      </c>
      <c r="W1664" s="2">
        <v>17036601.050000001</v>
      </c>
      <c r="X1664" s="2">
        <v>72.641365051269531</v>
      </c>
      <c r="Y1664" s="2">
        <v>25513176.600000001</v>
      </c>
      <c r="Z1664" s="2">
        <v>48.506778717041016</v>
      </c>
    </row>
    <row r="1665" spans="1:28" x14ac:dyDescent="0.25">
      <c r="A1665" s="2">
        <v>278002</v>
      </c>
      <c r="B1665" s="2">
        <v>127045653</v>
      </c>
      <c r="C1665" s="2" t="s">
        <v>1591</v>
      </c>
      <c r="D1665" s="2">
        <v>2020</v>
      </c>
      <c r="E1665" s="2" t="s">
        <v>662</v>
      </c>
      <c r="F1665" s="2">
        <v>278</v>
      </c>
      <c r="G1665" s="2">
        <v>2</v>
      </c>
      <c r="H1665" s="2">
        <v>10822416</v>
      </c>
      <c r="I1665" s="2">
        <v>145639</v>
      </c>
      <c r="J1665" s="2">
        <v>1.3640726804733276</v>
      </c>
      <c r="K1665" s="2">
        <v>1429780.07</v>
      </c>
      <c r="L1665" s="2">
        <v>62525.890625</v>
      </c>
      <c r="M1665" s="2">
        <v>4.5730991363525391</v>
      </c>
      <c r="N1665" s="2">
        <v>331589</v>
      </c>
      <c r="O1665" s="2">
        <v>0</v>
      </c>
      <c r="P1665" s="2">
        <v>0</v>
      </c>
      <c r="T1665" s="2">
        <v>12583785</v>
      </c>
      <c r="U1665" s="2">
        <v>208165</v>
      </c>
      <c r="V1665" s="2">
        <v>1.6820571422576904</v>
      </c>
      <c r="W1665" s="2">
        <v>17237306.059999999</v>
      </c>
      <c r="X1665" s="2">
        <v>73.003196716308594</v>
      </c>
      <c r="Y1665" s="2">
        <v>25682791.389999997</v>
      </c>
      <c r="Z1665" s="2">
        <v>48.996952056884766</v>
      </c>
    </row>
    <row r="1666" spans="1:28" x14ac:dyDescent="0.25">
      <c r="A1666" s="2">
        <v>278003</v>
      </c>
      <c r="B1666" s="2">
        <v>127045653</v>
      </c>
      <c r="C1666" s="2" t="s">
        <v>1591</v>
      </c>
      <c r="D1666" s="2">
        <v>2021</v>
      </c>
      <c r="E1666" s="2" t="s">
        <v>662</v>
      </c>
      <c r="F1666" s="2">
        <v>278</v>
      </c>
      <c r="G1666" s="2">
        <v>3</v>
      </c>
      <c r="H1666" s="2">
        <v>10822409</v>
      </c>
      <c r="I1666" s="2">
        <v>-7</v>
      </c>
      <c r="J1666" s="2">
        <v>-6.4680563809815794E-5</v>
      </c>
      <c r="K1666" s="2">
        <v>1429724.28</v>
      </c>
      <c r="L1666" s="2">
        <v>-55.790000915527344</v>
      </c>
      <c r="M1666" s="2">
        <v>-3.901998745277524E-3</v>
      </c>
      <c r="N1666" s="2">
        <v>331589</v>
      </c>
      <c r="O1666" s="2">
        <v>0</v>
      </c>
      <c r="P1666" s="2">
        <v>0</v>
      </c>
      <c r="T1666" s="2">
        <v>12583722</v>
      </c>
      <c r="U1666" s="2">
        <v>-63</v>
      </c>
      <c r="V1666" s="2">
        <v>-5.0064426613971591E-4</v>
      </c>
      <c r="W1666" s="2">
        <v>17263765.559999999</v>
      </c>
      <c r="X1666" s="2">
        <v>72.890945434570313</v>
      </c>
      <c r="Y1666" s="2">
        <v>25983261.789999999</v>
      </c>
      <c r="Z1666" s="2">
        <v>48.430107116699219</v>
      </c>
    </row>
    <row r="1667" spans="1:28" x14ac:dyDescent="0.25">
      <c r="A1667" s="2">
        <v>278004</v>
      </c>
      <c r="B1667" s="2">
        <v>127045653</v>
      </c>
      <c r="C1667" s="2" t="s">
        <v>1591</v>
      </c>
      <c r="D1667" s="2">
        <v>2022</v>
      </c>
      <c r="E1667" s="2" t="s">
        <v>662</v>
      </c>
      <c r="F1667" s="2">
        <v>278</v>
      </c>
      <c r="G1667" s="2">
        <v>4</v>
      </c>
      <c r="H1667" s="2">
        <v>11138782</v>
      </c>
      <c r="I1667" s="2">
        <v>316373</v>
      </c>
      <c r="J1667" s="2">
        <v>2.923314094543457</v>
      </c>
      <c r="K1667" s="2">
        <v>1530499.39</v>
      </c>
      <c r="L1667" s="2">
        <v>100775.109375</v>
      </c>
      <c r="M1667" s="2">
        <v>7.0485696792602539</v>
      </c>
      <c r="N1667" s="2">
        <v>331589</v>
      </c>
      <c r="O1667" s="2">
        <v>0</v>
      </c>
      <c r="P1667" s="2">
        <v>0</v>
      </c>
      <c r="T1667" s="2">
        <v>13000870</v>
      </c>
      <c r="U1667" s="2">
        <v>417148</v>
      </c>
      <c r="V1667" s="2">
        <v>3.3149809837341309</v>
      </c>
      <c r="W1667" s="2">
        <v>18050849.140000001</v>
      </c>
      <c r="X1667" s="2">
        <v>72.023590087890625</v>
      </c>
      <c r="Y1667" s="2">
        <v>28245431.109999999</v>
      </c>
      <c r="Z1667" s="2">
        <v>46.028221130371094</v>
      </c>
    </row>
    <row r="1668" spans="1:28" x14ac:dyDescent="0.25">
      <c r="A1668" s="2">
        <v>278005</v>
      </c>
      <c r="B1668" s="2">
        <v>127045653</v>
      </c>
      <c r="C1668" s="2" t="s">
        <v>1591</v>
      </c>
      <c r="D1668" s="2">
        <v>2023</v>
      </c>
      <c r="E1668" s="2" t="s">
        <v>662</v>
      </c>
      <c r="F1668" s="2">
        <v>278</v>
      </c>
      <c r="G1668" s="2">
        <v>5</v>
      </c>
      <c r="H1668" s="2">
        <v>12246959.630000001</v>
      </c>
      <c r="I1668" s="2">
        <v>1108177.625</v>
      </c>
      <c r="J1668" s="2">
        <v>9.948822021484375</v>
      </c>
      <c r="K1668" s="2">
        <v>1632899.05</v>
      </c>
      <c r="L1668" s="2">
        <v>102399.65625</v>
      </c>
      <c r="M1668" s="2">
        <v>6.6906042098999023</v>
      </c>
      <c r="N1668" s="2">
        <v>331589</v>
      </c>
      <c r="O1668" s="2">
        <v>0</v>
      </c>
      <c r="P1668" s="2">
        <v>0</v>
      </c>
      <c r="T1668" s="2">
        <v>14211448</v>
      </c>
      <c r="U1668" s="2">
        <v>1210578</v>
      </c>
      <c r="V1668" s="2">
        <v>9.3115148544311523</v>
      </c>
      <c r="X1668" s="2">
        <v>71.570945739746094</v>
      </c>
      <c r="Z1668" s="2">
        <v>51.528770446777344</v>
      </c>
      <c r="AA1668" s="2">
        <v>27579638</v>
      </c>
      <c r="AB1668" s="2">
        <v>19856448</v>
      </c>
    </row>
    <row r="1669" spans="1:28" x14ac:dyDescent="0.25">
      <c r="A1669" s="2">
        <v>278006</v>
      </c>
      <c r="B1669" s="2">
        <v>127045653</v>
      </c>
      <c r="C1669" s="2" t="s">
        <v>1591</v>
      </c>
      <c r="D1669" s="2">
        <v>2024</v>
      </c>
      <c r="E1669" s="2" t="s">
        <v>662</v>
      </c>
      <c r="F1669" s="2">
        <v>278</v>
      </c>
      <c r="G1669" s="2">
        <v>6</v>
      </c>
      <c r="H1669" s="2">
        <v>12828151</v>
      </c>
      <c r="I1669" s="2">
        <v>581191.375</v>
      </c>
      <c r="J1669" s="2">
        <v>4.7455973625183105</v>
      </c>
      <c r="K1669" s="2">
        <v>1746379</v>
      </c>
      <c r="L1669" s="2">
        <v>113479.953125</v>
      </c>
      <c r="M1669" s="2">
        <v>6.9495997428894043</v>
      </c>
      <c r="N1669" s="2">
        <v>331589</v>
      </c>
      <c r="O1669" s="2">
        <v>0</v>
      </c>
      <c r="P1669" s="2">
        <v>0</v>
      </c>
      <c r="T1669" s="2">
        <v>14906119</v>
      </c>
      <c r="U1669" s="2">
        <v>694671</v>
      </c>
      <c r="V1669" s="2">
        <v>4.8881087303161621</v>
      </c>
      <c r="X1669" s="2">
        <v>75.547737121582031</v>
      </c>
      <c r="Z1669" s="2">
        <v>53.742740631103516</v>
      </c>
      <c r="AA1669" s="2">
        <v>27736061</v>
      </c>
      <c r="AB1669" s="2">
        <v>19730728</v>
      </c>
    </row>
    <row r="1670" spans="1:28" x14ac:dyDescent="0.25">
      <c r="A1670" s="2">
        <v>279001</v>
      </c>
      <c r="B1670" s="2">
        <v>104375302</v>
      </c>
      <c r="C1670" s="2" t="s">
        <v>1592</v>
      </c>
      <c r="D1670" s="2">
        <v>2019</v>
      </c>
      <c r="E1670" s="2" t="s">
        <v>662</v>
      </c>
      <c r="F1670" s="2">
        <v>279</v>
      </c>
      <c r="G1670" s="2">
        <v>1</v>
      </c>
      <c r="H1670" s="2">
        <v>23809110</v>
      </c>
      <c r="K1670" s="2">
        <v>2721357.31</v>
      </c>
      <c r="N1670" s="2">
        <v>809588</v>
      </c>
      <c r="T1670" s="2">
        <v>27340056</v>
      </c>
      <c r="W1670" s="2">
        <v>37401344.879999995</v>
      </c>
      <c r="X1670" s="2">
        <v>73.099128723144531</v>
      </c>
      <c r="Y1670" s="2">
        <v>54634733.489999995</v>
      </c>
      <c r="Z1670" s="2">
        <v>50.041530609130859</v>
      </c>
    </row>
    <row r="1671" spans="1:28" x14ac:dyDescent="0.25">
      <c r="A1671" s="2">
        <v>279002</v>
      </c>
      <c r="B1671" s="2">
        <v>104375302</v>
      </c>
      <c r="C1671" s="2" t="s">
        <v>1592</v>
      </c>
      <c r="D1671" s="2">
        <v>2020</v>
      </c>
      <c r="E1671" s="2" t="s">
        <v>662</v>
      </c>
      <c r="F1671" s="2">
        <v>279</v>
      </c>
      <c r="G1671" s="2">
        <v>2</v>
      </c>
      <c r="H1671" s="2">
        <v>24462316</v>
      </c>
      <c r="I1671" s="2">
        <v>653206</v>
      </c>
      <c r="J1671" s="2">
        <v>2.7435128688812256</v>
      </c>
      <c r="K1671" s="2">
        <v>2783228.03</v>
      </c>
      <c r="L1671" s="2">
        <v>61870.71875</v>
      </c>
      <c r="M1671" s="2">
        <v>2.273524284362793</v>
      </c>
      <c r="N1671" s="2">
        <v>809588</v>
      </c>
      <c r="O1671" s="2">
        <v>0</v>
      </c>
      <c r="P1671" s="2">
        <v>0</v>
      </c>
      <c r="T1671" s="2">
        <v>28055132</v>
      </c>
      <c r="U1671" s="2">
        <v>715076</v>
      </c>
      <c r="V1671" s="2">
        <v>2.6154885292053223</v>
      </c>
      <c r="W1671" s="2">
        <v>38991850.650000006</v>
      </c>
      <c r="X1671" s="2">
        <v>71.951271057128906</v>
      </c>
      <c r="Y1671" s="2">
        <v>56204059.190000005</v>
      </c>
      <c r="Z1671" s="2">
        <v>49.916557312011719</v>
      </c>
    </row>
    <row r="1672" spans="1:28" x14ac:dyDescent="0.25">
      <c r="A1672" s="2">
        <v>279003</v>
      </c>
      <c r="B1672" s="2">
        <v>104375302</v>
      </c>
      <c r="C1672" s="2" t="s">
        <v>1592</v>
      </c>
      <c r="D1672" s="2">
        <v>2021</v>
      </c>
      <c r="E1672" s="2" t="s">
        <v>662</v>
      </c>
      <c r="F1672" s="2">
        <v>279</v>
      </c>
      <c r="G1672" s="2">
        <v>3</v>
      </c>
      <c r="H1672" s="2">
        <v>24462288</v>
      </c>
      <c r="I1672" s="2">
        <v>-28</v>
      </c>
      <c r="J1672" s="2">
        <v>-1.1446177086327225E-4</v>
      </c>
      <c r="K1672" s="2">
        <v>2783134.79</v>
      </c>
      <c r="L1672" s="2">
        <v>-93.239997863769531</v>
      </c>
      <c r="M1672" s="2">
        <v>-3.3500669524073601E-3</v>
      </c>
      <c r="N1672" s="2">
        <v>809588</v>
      </c>
      <c r="O1672" s="2">
        <v>0</v>
      </c>
      <c r="P1672" s="2">
        <v>0</v>
      </c>
      <c r="T1672" s="2">
        <v>28055010</v>
      </c>
      <c r="U1672" s="2">
        <v>-122</v>
      </c>
      <c r="V1672" s="2">
        <v>-4.3485805508680642E-4</v>
      </c>
      <c r="W1672" s="2">
        <v>37422615.689999998</v>
      </c>
      <c r="X1672" s="2">
        <v>74.968063354492188</v>
      </c>
      <c r="Y1672" s="2">
        <v>54918388.449999996</v>
      </c>
      <c r="Z1672" s="2">
        <v>51.084911346435547</v>
      </c>
    </row>
    <row r="1673" spans="1:28" x14ac:dyDescent="0.25">
      <c r="A1673" s="2">
        <v>279004</v>
      </c>
      <c r="B1673" s="2">
        <v>104375302</v>
      </c>
      <c r="C1673" s="2" t="s">
        <v>1592</v>
      </c>
      <c r="D1673" s="2">
        <v>2022</v>
      </c>
      <c r="E1673" s="2" t="s">
        <v>662</v>
      </c>
      <c r="F1673" s="2">
        <v>279</v>
      </c>
      <c r="G1673" s="2">
        <v>4</v>
      </c>
      <c r="H1673" s="2">
        <v>26078190</v>
      </c>
      <c r="I1673" s="2">
        <v>1615902</v>
      </c>
      <c r="J1673" s="2">
        <v>6.6056861877441406</v>
      </c>
      <c r="K1673" s="2">
        <v>3136589.53</v>
      </c>
      <c r="L1673" s="2">
        <v>353454.75</v>
      </c>
      <c r="M1673" s="2">
        <v>12.699878692626953</v>
      </c>
      <c r="N1673" s="2">
        <v>809588</v>
      </c>
      <c r="O1673" s="2">
        <v>0</v>
      </c>
      <c r="P1673" s="2">
        <v>0</v>
      </c>
      <c r="T1673" s="2">
        <v>30024368</v>
      </c>
      <c r="U1673" s="2">
        <v>1969358</v>
      </c>
      <c r="V1673" s="2">
        <v>7.0196304321289063</v>
      </c>
      <c r="W1673" s="2">
        <v>41772821.810000002</v>
      </c>
      <c r="X1673" s="2">
        <v>71.8753662109375</v>
      </c>
      <c r="Y1673" s="2">
        <v>68576191.280000001</v>
      </c>
      <c r="Z1673" s="2">
        <v>43.782497406005859</v>
      </c>
    </row>
    <row r="1674" spans="1:28" x14ac:dyDescent="0.25">
      <c r="A1674" s="2">
        <v>279005</v>
      </c>
      <c r="B1674" s="2">
        <v>104375302</v>
      </c>
      <c r="C1674" s="2" t="s">
        <v>1592</v>
      </c>
      <c r="D1674" s="2">
        <v>2023</v>
      </c>
      <c r="E1674" s="2" t="s">
        <v>662</v>
      </c>
      <c r="F1674" s="2">
        <v>279</v>
      </c>
      <c r="G1674" s="2">
        <v>5</v>
      </c>
      <c r="H1674" s="2">
        <v>30074361.530000001</v>
      </c>
      <c r="I1674" s="2">
        <v>3996171.5</v>
      </c>
      <c r="J1674" s="2">
        <v>15.323806762695313</v>
      </c>
      <c r="K1674" s="2">
        <v>2756399.77</v>
      </c>
      <c r="L1674" s="2">
        <v>-380189.75</v>
      </c>
      <c r="M1674" s="2">
        <v>-12.121119499206543</v>
      </c>
      <c r="N1674" s="2">
        <v>809588</v>
      </c>
      <c r="O1674" s="2">
        <v>0</v>
      </c>
      <c r="P1674" s="2">
        <v>0</v>
      </c>
      <c r="T1674" s="2">
        <v>33640352</v>
      </c>
      <c r="U1674" s="2">
        <v>3615984</v>
      </c>
      <c r="V1674" s="2">
        <v>12.043497085571289</v>
      </c>
      <c r="X1674" s="2">
        <v>77.369636535644531</v>
      </c>
      <c r="Z1674" s="2">
        <v>53.005218505859375</v>
      </c>
      <c r="AA1674" s="2">
        <v>63466112</v>
      </c>
      <c r="AB1674" s="2">
        <v>43480046</v>
      </c>
    </row>
    <row r="1675" spans="1:28" x14ac:dyDescent="0.25">
      <c r="A1675" s="2">
        <v>279006</v>
      </c>
      <c r="B1675" s="2">
        <v>104375302</v>
      </c>
      <c r="C1675" s="2" t="s">
        <v>1592</v>
      </c>
      <c r="D1675" s="2">
        <v>2024</v>
      </c>
      <c r="E1675" s="2" t="s">
        <v>662</v>
      </c>
      <c r="F1675" s="2">
        <v>279</v>
      </c>
      <c r="G1675" s="2">
        <v>6</v>
      </c>
      <c r="H1675" s="2">
        <v>33003414</v>
      </c>
      <c r="I1675" s="2">
        <v>2929052.5</v>
      </c>
      <c r="J1675" s="2">
        <v>9.7393674850463867</v>
      </c>
      <c r="K1675" s="2">
        <v>2813616</v>
      </c>
      <c r="L1675" s="2">
        <v>57216.23046875</v>
      </c>
      <c r="M1675" s="2">
        <v>2.0757594108581543</v>
      </c>
      <c r="N1675" s="2">
        <v>809588</v>
      </c>
      <c r="O1675" s="2">
        <v>0</v>
      </c>
      <c r="P1675" s="2">
        <v>0</v>
      </c>
      <c r="T1675" s="2">
        <v>36626620</v>
      </c>
      <c r="U1675" s="2">
        <v>2986268</v>
      </c>
      <c r="V1675" s="2">
        <v>8.8770418167114258</v>
      </c>
      <c r="X1675" s="2">
        <v>82.399337768554688</v>
      </c>
      <c r="Z1675" s="2">
        <v>53.321041107177734</v>
      </c>
      <c r="AA1675" s="2">
        <v>68690744</v>
      </c>
      <c r="AB1675" s="2">
        <v>44450138</v>
      </c>
    </row>
    <row r="1676" spans="1:28" x14ac:dyDescent="0.25">
      <c r="A1676" s="2">
        <v>280001</v>
      </c>
      <c r="B1676" s="2">
        <v>122097604</v>
      </c>
      <c r="C1676" s="2" t="s">
        <v>1593</v>
      </c>
      <c r="D1676" s="2">
        <v>2019</v>
      </c>
      <c r="E1676" s="2" t="s">
        <v>662</v>
      </c>
      <c r="F1676" s="2">
        <v>280</v>
      </c>
      <c r="G1676" s="2">
        <v>1</v>
      </c>
      <c r="H1676" s="2">
        <v>1226864.625</v>
      </c>
      <c r="K1676" s="2">
        <v>506057.11</v>
      </c>
      <c r="N1676" s="2">
        <v>49442</v>
      </c>
      <c r="T1676" s="2">
        <v>1782363.75</v>
      </c>
      <c r="W1676" s="2">
        <v>6428652.6500000004</v>
      </c>
      <c r="X1676" s="2">
        <v>27.725307464599609</v>
      </c>
      <c r="Y1676" s="2">
        <v>41802905.5</v>
      </c>
      <c r="Z1676" s="2">
        <v>4.2637319564819336</v>
      </c>
    </row>
    <row r="1677" spans="1:28" x14ac:dyDescent="0.25">
      <c r="A1677" s="2">
        <v>280002</v>
      </c>
      <c r="B1677" s="2">
        <v>122097604</v>
      </c>
      <c r="C1677" s="2" t="s">
        <v>1593</v>
      </c>
      <c r="D1677" s="2">
        <v>2020</v>
      </c>
      <c r="E1677" s="2" t="s">
        <v>662</v>
      </c>
      <c r="F1677" s="2">
        <v>280</v>
      </c>
      <c r="G1677" s="2">
        <v>2</v>
      </c>
      <c r="H1677" s="2">
        <v>1254302.5</v>
      </c>
      <c r="I1677" s="2">
        <v>27437.875</v>
      </c>
      <c r="J1677" s="2">
        <v>2.2364223003387451</v>
      </c>
      <c r="K1677" s="2">
        <v>507247.54</v>
      </c>
      <c r="L1677" s="2">
        <v>1190.4300537109375</v>
      </c>
      <c r="M1677" s="2">
        <v>0.23523630201816559</v>
      </c>
      <c r="N1677" s="2">
        <v>57219.76</v>
      </c>
      <c r="O1677" s="2">
        <v>7777.759765625</v>
      </c>
      <c r="P1677" s="2">
        <v>15.7310791015625</v>
      </c>
      <c r="T1677" s="2">
        <v>1818769.75</v>
      </c>
      <c r="U1677" s="2">
        <v>36406</v>
      </c>
      <c r="V1677" s="2">
        <v>2.0425684452056885</v>
      </c>
      <c r="W1677" s="2">
        <v>6582495.5199999996</v>
      </c>
      <c r="X1677" s="2">
        <v>27.630397796630859</v>
      </c>
      <c r="Y1677" s="2">
        <v>42084414.079999991</v>
      </c>
      <c r="Z1677" s="2">
        <v>4.3217182159423828</v>
      </c>
    </row>
    <row r="1678" spans="1:28" x14ac:dyDescent="0.25">
      <c r="A1678" s="2">
        <v>280003</v>
      </c>
      <c r="B1678" s="2">
        <v>122097604</v>
      </c>
      <c r="C1678" s="2" t="s">
        <v>1593</v>
      </c>
      <c r="D1678" s="2">
        <v>2021</v>
      </c>
      <c r="E1678" s="2" t="s">
        <v>662</v>
      </c>
      <c r="F1678" s="2">
        <v>280</v>
      </c>
      <c r="G1678" s="2">
        <v>3</v>
      </c>
      <c r="H1678" s="2">
        <v>1254301.25</v>
      </c>
      <c r="I1678" s="2">
        <v>-1.25</v>
      </c>
      <c r="J1678" s="2">
        <v>-9.9656979728024453E-5</v>
      </c>
      <c r="K1678" s="2">
        <v>507242.78</v>
      </c>
      <c r="L1678" s="2">
        <v>-4.7600002288818359</v>
      </c>
      <c r="M1678" s="2">
        <v>-9.3839783221483231E-4</v>
      </c>
      <c r="N1678" s="2">
        <v>51386.44</v>
      </c>
      <c r="O1678" s="2">
        <v>-5833.31982421875</v>
      </c>
      <c r="P1678" s="2">
        <v>-10.19459056854248</v>
      </c>
      <c r="T1678" s="2">
        <v>1812930.5</v>
      </c>
      <c r="U1678" s="2">
        <v>-5839.25</v>
      </c>
      <c r="V1678" s="2">
        <v>-0.32105493545532227</v>
      </c>
      <c r="W1678" s="2">
        <v>6897988.4000000004</v>
      </c>
      <c r="X1678" s="2">
        <v>26.282016754150391</v>
      </c>
      <c r="Y1678" s="2">
        <v>46220254.649999999</v>
      </c>
      <c r="Z1678" s="2">
        <v>3.9223723411560059</v>
      </c>
    </row>
    <row r="1679" spans="1:28" x14ac:dyDescent="0.25">
      <c r="A1679" s="2">
        <v>280004</v>
      </c>
      <c r="B1679" s="2">
        <v>122097604</v>
      </c>
      <c r="C1679" s="2" t="s">
        <v>1593</v>
      </c>
      <c r="D1679" s="2">
        <v>2022</v>
      </c>
      <c r="E1679" s="2" t="s">
        <v>662</v>
      </c>
      <c r="F1679" s="2">
        <v>280</v>
      </c>
      <c r="G1679" s="2">
        <v>4</v>
      </c>
      <c r="H1679" s="2">
        <v>1298259.375</v>
      </c>
      <c r="I1679" s="2">
        <v>43958.125</v>
      </c>
      <c r="J1679" s="2">
        <v>3.5045907497406006</v>
      </c>
      <c r="K1679" s="2">
        <v>511867.38</v>
      </c>
      <c r="L1679" s="2">
        <v>4624.60009765625</v>
      </c>
      <c r="M1679" s="2">
        <v>0.91171330213546753</v>
      </c>
      <c r="N1679" s="2">
        <v>49442</v>
      </c>
      <c r="O1679" s="2">
        <v>-1944.43994140625</v>
      </c>
      <c r="P1679" s="2">
        <v>-3.7839555740356445</v>
      </c>
      <c r="T1679" s="2">
        <v>1859568.75</v>
      </c>
      <c r="U1679" s="2">
        <v>46638.25</v>
      </c>
      <c r="V1679" s="2">
        <v>2.5725338459014893</v>
      </c>
      <c r="W1679" s="2">
        <v>7115653.8300000001</v>
      </c>
      <c r="X1679" s="2">
        <v>26.133491516113281</v>
      </c>
      <c r="Y1679" s="2">
        <v>47192866.689999998</v>
      </c>
      <c r="Z1679" s="2">
        <v>3.9403598308563232</v>
      </c>
    </row>
    <row r="1680" spans="1:28" x14ac:dyDescent="0.25">
      <c r="A1680" s="2">
        <v>280005</v>
      </c>
      <c r="B1680" s="2">
        <v>122097604</v>
      </c>
      <c r="C1680" s="2" t="s">
        <v>1593</v>
      </c>
      <c r="D1680" s="2">
        <v>2023</v>
      </c>
      <c r="E1680" s="2" t="s">
        <v>662</v>
      </c>
      <c r="F1680" s="2">
        <v>280</v>
      </c>
      <c r="G1680" s="2">
        <v>5</v>
      </c>
      <c r="H1680" s="2">
        <v>1370216.83</v>
      </c>
      <c r="I1680" s="2">
        <v>71957.453125</v>
      </c>
      <c r="J1680" s="2">
        <v>5.5426101684570313</v>
      </c>
      <c r="K1680" s="2">
        <v>522417.6</v>
      </c>
      <c r="L1680" s="2">
        <v>10550.2197265625</v>
      </c>
      <c r="M1680" s="2">
        <v>2.0611236095428467</v>
      </c>
      <c r="N1680" s="2">
        <v>49442</v>
      </c>
      <c r="O1680" s="2">
        <v>0</v>
      </c>
      <c r="P1680" s="2">
        <v>0</v>
      </c>
      <c r="T1680" s="2">
        <v>1942076.5</v>
      </c>
      <c r="U1680" s="2">
        <v>82507.75</v>
      </c>
      <c r="V1680" s="2">
        <v>4.4369292259216309</v>
      </c>
      <c r="X1680" s="2">
        <v>26.127765655517578</v>
      </c>
      <c r="Z1680" s="2">
        <v>4.3191614151000977</v>
      </c>
      <c r="AA1680" s="2">
        <v>44964201</v>
      </c>
      <c r="AB1680" s="2">
        <v>7432999</v>
      </c>
    </row>
    <row r="1681" spans="1:28" x14ac:dyDescent="0.25">
      <c r="A1681" s="2">
        <v>280006</v>
      </c>
      <c r="B1681" s="2">
        <v>122097604</v>
      </c>
      <c r="C1681" s="2" t="s">
        <v>1593</v>
      </c>
      <c r="D1681" s="2">
        <v>2024</v>
      </c>
      <c r="E1681" s="2" t="s">
        <v>662</v>
      </c>
      <c r="F1681" s="2">
        <v>280</v>
      </c>
      <c r="G1681" s="2">
        <v>6</v>
      </c>
      <c r="H1681" s="2">
        <v>1407545</v>
      </c>
      <c r="I1681" s="2">
        <v>37328.171875</v>
      </c>
      <c r="J1681" s="2">
        <v>2.7242527008056641</v>
      </c>
      <c r="K1681" s="2">
        <v>531522</v>
      </c>
      <c r="L1681" s="2">
        <v>9104.400390625</v>
      </c>
      <c r="M1681" s="2">
        <v>1.7427437305450439</v>
      </c>
      <c r="N1681" s="2">
        <v>49442</v>
      </c>
      <c r="O1681" s="2">
        <v>0</v>
      </c>
      <c r="P1681" s="2">
        <v>0</v>
      </c>
      <c r="T1681" s="2">
        <v>1988509</v>
      </c>
      <c r="U1681" s="2">
        <v>46432.5</v>
      </c>
      <c r="V1681" s="2">
        <v>2.3908686637878418</v>
      </c>
      <c r="X1681" s="2">
        <v>26.289400100708008</v>
      </c>
      <c r="Z1681" s="2">
        <v>4.138880729675293</v>
      </c>
      <c r="AA1681" s="2">
        <v>48044610</v>
      </c>
      <c r="AB1681" s="2">
        <v>7563919</v>
      </c>
    </row>
    <row r="1682" spans="1:28" x14ac:dyDescent="0.25">
      <c r="A1682" s="2">
        <v>281001</v>
      </c>
      <c r="B1682" s="2">
        <v>107656303</v>
      </c>
      <c r="C1682" s="2" t="s">
        <v>1594</v>
      </c>
      <c r="D1682" s="2">
        <v>2019</v>
      </c>
      <c r="E1682" s="2" t="s">
        <v>662</v>
      </c>
      <c r="F1682" s="2">
        <v>281</v>
      </c>
      <c r="G1682" s="2">
        <v>1</v>
      </c>
      <c r="H1682" s="2">
        <v>12282003</v>
      </c>
      <c r="K1682" s="2">
        <v>1937698.67</v>
      </c>
      <c r="N1682" s="2">
        <v>480928</v>
      </c>
      <c r="T1682" s="2">
        <v>14700630</v>
      </c>
      <c r="W1682" s="2">
        <v>22132570.969999999</v>
      </c>
      <c r="X1682" s="2">
        <v>66.420799255371094</v>
      </c>
      <c r="Y1682" s="2">
        <v>35865329.969999999</v>
      </c>
      <c r="Z1682" s="2">
        <v>40.988414764404297</v>
      </c>
    </row>
    <row r="1683" spans="1:28" x14ac:dyDescent="0.25">
      <c r="A1683" s="2">
        <v>281002</v>
      </c>
      <c r="B1683" s="2">
        <v>107656303</v>
      </c>
      <c r="C1683" s="2" t="s">
        <v>1594</v>
      </c>
      <c r="D1683" s="2">
        <v>2020</v>
      </c>
      <c r="E1683" s="2" t="s">
        <v>662</v>
      </c>
      <c r="F1683" s="2">
        <v>281</v>
      </c>
      <c r="G1683" s="2">
        <v>2</v>
      </c>
      <c r="H1683" s="2">
        <v>12553975</v>
      </c>
      <c r="I1683" s="2">
        <v>271972</v>
      </c>
      <c r="J1683" s="2">
        <v>2.2143945693969727</v>
      </c>
      <c r="K1683" s="2">
        <v>2098538.44</v>
      </c>
      <c r="L1683" s="2">
        <v>160839.765625</v>
      </c>
      <c r="M1683" s="2">
        <v>8.3005561828613281</v>
      </c>
      <c r="N1683" s="2">
        <v>480928</v>
      </c>
      <c r="O1683" s="2">
        <v>0</v>
      </c>
      <c r="P1683" s="2">
        <v>0</v>
      </c>
      <c r="T1683" s="2">
        <v>15133441</v>
      </c>
      <c r="U1683" s="2">
        <v>432811</v>
      </c>
      <c r="V1683" s="2">
        <v>2.9441664218902588</v>
      </c>
      <c r="W1683" s="2">
        <v>22525245.260000002</v>
      </c>
      <c r="X1683" s="2">
        <v>67.184356689453125</v>
      </c>
      <c r="Y1683" s="2">
        <v>37123020.950000003</v>
      </c>
      <c r="Z1683" s="2">
        <v>40.765651702880859</v>
      </c>
    </row>
    <row r="1684" spans="1:28" x14ac:dyDescent="0.25">
      <c r="A1684" s="2">
        <v>281003</v>
      </c>
      <c r="B1684" s="2">
        <v>107656303</v>
      </c>
      <c r="C1684" s="2" t="s">
        <v>1594</v>
      </c>
      <c r="D1684" s="2">
        <v>2021</v>
      </c>
      <c r="E1684" s="2" t="s">
        <v>662</v>
      </c>
      <c r="F1684" s="2">
        <v>281</v>
      </c>
      <c r="G1684" s="2">
        <v>3</v>
      </c>
      <c r="H1684" s="2">
        <v>12553960</v>
      </c>
      <c r="I1684" s="2">
        <v>-15</v>
      </c>
      <c r="J1684" s="2">
        <v>-1.1948406609008089E-4</v>
      </c>
      <c r="K1684" s="2">
        <v>2098451.42</v>
      </c>
      <c r="L1684" s="2">
        <v>-87.019996643066406</v>
      </c>
      <c r="M1684" s="2">
        <v>-4.1466956026852131E-3</v>
      </c>
      <c r="N1684" s="2">
        <v>480928</v>
      </c>
      <c r="O1684" s="2">
        <v>0</v>
      </c>
      <c r="P1684" s="2">
        <v>0</v>
      </c>
      <c r="T1684" s="2">
        <v>15133339</v>
      </c>
      <c r="U1684" s="2">
        <v>-102</v>
      </c>
      <c r="V1684" s="2">
        <v>-6.7400402622297406E-4</v>
      </c>
      <c r="W1684" s="2">
        <v>22734609.830000002</v>
      </c>
      <c r="X1684" s="2">
        <v>66.565200805664063</v>
      </c>
      <c r="Y1684" s="2">
        <v>39156288.579999998</v>
      </c>
      <c r="Z1684" s="2">
        <v>38.648551940917969</v>
      </c>
    </row>
    <row r="1685" spans="1:28" x14ac:dyDescent="0.25">
      <c r="A1685" s="2">
        <v>281004</v>
      </c>
      <c r="B1685" s="2">
        <v>107656303</v>
      </c>
      <c r="C1685" s="2" t="s">
        <v>1594</v>
      </c>
      <c r="D1685" s="2">
        <v>2022</v>
      </c>
      <c r="E1685" s="2" t="s">
        <v>662</v>
      </c>
      <c r="F1685" s="2">
        <v>281</v>
      </c>
      <c r="G1685" s="2">
        <v>4</v>
      </c>
      <c r="H1685" s="2">
        <v>13373498</v>
      </c>
      <c r="I1685" s="2">
        <v>819538</v>
      </c>
      <c r="J1685" s="2">
        <v>6.5281233787536621</v>
      </c>
      <c r="K1685" s="2">
        <v>2218755.19</v>
      </c>
      <c r="L1685" s="2">
        <v>120303.7734375</v>
      </c>
      <c r="M1685" s="2">
        <v>5.732978343963623</v>
      </c>
      <c r="N1685" s="2">
        <v>480928</v>
      </c>
      <c r="O1685" s="2">
        <v>0</v>
      </c>
      <c r="P1685" s="2">
        <v>0</v>
      </c>
      <c r="T1685" s="2">
        <v>16073181</v>
      </c>
      <c r="U1685" s="2">
        <v>939842</v>
      </c>
      <c r="V1685" s="2">
        <v>6.2104072570800781</v>
      </c>
      <c r="W1685" s="2">
        <v>23607010.389999997</v>
      </c>
      <c r="X1685" s="2">
        <v>68.086471557617188</v>
      </c>
      <c r="Y1685" s="2">
        <v>40865690.359999999</v>
      </c>
      <c r="Z1685" s="2">
        <v>39.33172607421875</v>
      </c>
    </row>
    <row r="1686" spans="1:28" x14ac:dyDescent="0.25">
      <c r="A1686" s="2">
        <v>281005</v>
      </c>
      <c r="B1686" s="2">
        <v>107656303</v>
      </c>
      <c r="C1686" s="2" t="s">
        <v>1594</v>
      </c>
      <c r="D1686" s="2">
        <v>2023</v>
      </c>
      <c r="E1686" s="2" t="s">
        <v>662</v>
      </c>
      <c r="F1686" s="2">
        <v>281</v>
      </c>
      <c r="G1686" s="2">
        <v>5</v>
      </c>
      <c r="H1686" s="2">
        <v>15378712.800000001</v>
      </c>
      <c r="I1686" s="2">
        <v>2005214.75</v>
      </c>
      <c r="J1686" s="2">
        <v>14.99394416809082</v>
      </c>
      <c r="K1686" s="2">
        <v>2444091.44</v>
      </c>
      <c r="L1686" s="2">
        <v>225336.25</v>
      </c>
      <c r="M1686" s="2">
        <v>10.155976295471191</v>
      </c>
      <c r="N1686" s="2">
        <v>480928</v>
      </c>
      <c r="O1686" s="2">
        <v>0</v>
      </c>
      <c r="P1686" s="2">
        <v>0</v>
      </c>
      <c r="T1686" s="2">
        <v>18303732</v>
      </c>
      <c r="U1686" s="2">
        <v>2230551</v>
      </c>
      <c r="V1686" s="2">
        <v>13.877470970153809</v>
      </c>
      <c r="X1686" s="2">
        <v>72.023101806640625</v>
      </c>
      <c r="Z1686" s="2">
        <v>37.069877624511719</v>
      </c>
      <c r="AA1686" s="2">
        <v>49376296</v>
      </c>
      <c r="AB1686" s="2">
        <v>25413696</v>
      </c>
    </row>
    <row r="1687" spans="1:28" x14ac:dyDescent="0.25">
      <c r="A1687" s="2">
        <v>281006</v>
      </c>
      <c r="B1687" s="2">
        <v>107656303</v>
      </c>
      <c r="C1687" s="2" t="s">
        <v>1594</v>
      </c>
      <c r="D1687" s="2">
        <v>2024</v>
      </c>
      <c r="E1687" s="2" t="s">
        <v>662</v>
      </c>
      <c r="F1687" s="2">
        <v>281</v>
      </c>
      <c r="G1687" s="2">
        <v>6</v>
      </c>
      <c r="H1687" s="2">
        <v>17008136</v>
      </c>
      <c r="I1687" s="2">
        <v>1629423.25</v>
      </c>
      <c r="J1687" s="2">
        <v>10.595315933227539</v>
      </c>
      <c r="K1687" s="2">
        <v>2660853</v>
      </c>
      <c r="L1687" s="2">
        <v>216761.5625</v>
      </c>
      <c r="M1687" s="2">
        <v>8.8687992095947266</v>
      </c>
      <c r="N1687" s="2">
        <v>480928</v>
      </c>
      <c r="O1687" s="2">
        <v>0</v>
      </c>
      <c r="P1687" s="2">
        <v>0</v>
      </c>
      <c r="T1687" s="2">
        <v>20149916</v>
      </c>
      <c r="U1687" s="2">
        <v>1846184</v>
      </c>
      <c r="V1687" s="2">
        <v>10.086380004882813</v>
      </c>
      <c r="X1687" s="2">
        <v>71.497383117675781</v>
      </c>
      <c r="Z1687" s="2">
        <v>39.533657073974609</v>
      </c>
      <c r="AA1687" s="2">
        <v>50969017</v>
      </c>
      <c r="AB1687" s="2">
        <v>28182731</v>
      </c>
    </row>
    <row r="1688" spans="1:28" x14ac:dyDescent="0.25">
      <c r="A1688" s="2">
        <v>282001</v>
      </c>
      <c r="B1688" s="2">
        <v>115504003</v>
      </c>
      <c r="C1688" s="2" t="s">
        <v>1595</v>
      </c>
      <c r="D1688" s="2">
        <v>2019</v>
      </c>
      <c r="E1688" s="2" t="s">
        <v>662</v>
      </c>
      <c r="F1688" s="2">
        <v>282</v>
      </c>
      <c r="G1688" s="2">
        <v>1</v>
      </c>
      <c r="H1688" s="2">
        <v>5938228</v>
      </c>
      <c r="K1688" s="2">
        <v>903064.24</v>
      </c>
      <c r="N1688" s="2">
        <v>199785</v>
      </c>
      <c r="Q1688" s="2">
        <v>38773.440000000002</v>
      </c>
      <c r="T1688" s="2">
        <v>7079850.5</v>
      </c>
      <c r="W1688" s="2">
        <v>10409220.470000001</v>
      </c>
      <c r="X1688" s="2">
        <v>68.015182495117188</v>
      </c>
      <c r="Y1688" s="2">
        <v>26575549.5</v>
      </c>
      <c r="Z1688" s="2">
        <v>26.640466690063477</v>
      </c>
    </row>
    <row r="1689" spans="1:28" x14ac:dyDescent="0.25">
      <c r="A1689" s="2">
        <v>282002</v>
      </c>
      <c r="B1689" s="2">
        <v>115504003</v>
      </c>
      <c r="C1689" s="2" t="s">
        <v>1595</v>
      </c>
      <c r="D1689" s="2">
        <v>2020</v>
      </c>
      <c r="E1689" s="2" t="s">
        <v>662</v>
      </c>
      <c r="F1689" s="2">
        <v>282</v>
      </c>
      <c r="G1689" s="2">
        <v>2</v>
      </c>
      <c r="H1689" s="2">
        <v>6006609</v>
      </c>
      <c r="I1689" s="2">
        <v>68381</v>
      </c>
      <c r="J1689" s="2">
        <v>1.1515388488769531</v>
      </c>
      <c r="K1689" s="2">
        <v>960062.62</v>
      </c>
      <c r="L1689" s="2">
        <v>56998.37890625</v>
      </c>
      <c r="M1689" s="2">
        <v>6.3116641044616699</v>
      </c>
      <c r="N1689" s="2">
        <v>199785</v>
      </c>
      <c r="O1689" s="2">
        <v>0</v>
      </c>
      <c r="P1689" s="2">
        <v>0</v>
      </c>
      <c r="Q1689" s="2">
        <v>58940.46</v>
      </c>
      <c r="R1689" s="2">
        <v>20167.01953125</v>
      </c>
      <c r="S1689" s="2">
        <v>52.012458801269531</v>
      </c>
      <c r="T1689" s="2">
        <v>7225397</v>
      </c>
      <c r="U1689" s="2">
        <v>145546.5</v>
      </c>
      <c r="V1689" s="2">
        <v>2.0557849407196045</v>
      </c>
      <c r="W1689" s="2">
        <v>10855151.5</v>
      </c>
      <c r="X1689" s="2">
        <v>66.561920166015625</v>
      </c>
      <c r="Y1689" s="2">
        <v>30723678.640000001</v>
      </c>
      <c r="Z1689" s="2">
        <v>23.517356872558594</v>
      </c>
    </row>
    <row r="1690" spans="1:28" x14ac:dyDescent="0.25">
      <c r="A1690" s="2">
        <v>282003</v>
      </c>
      <c r="B1690" s="2">
        <v>115504003</v>
      </c>
      <c r="C1690" s="2" t="s">
        <v>1595</v>
      </c>
      <c r="D1690" s="2">
        <v>2021</v>
      </c>
      <c r="E1690" s="2" t="s">
        <v>662</v>
      </c>
      <c r="F1690" s="2">
        <v>282</v>
      </c>
      <c r="G1690" s="2">
        <v>3</v>
      </c>
      <c r="H1690" s="2">
        <v>6006605</v>
      </c>
      <c r="I1690" s="2">
        <v>-4</v>
      </c>
      <c r="J1690" s="2">
        <v>-6.6593311203178018E-5</v>
      </c>
      <c r="K1690" s="2">
        <v>960027.75</v>
      </c>
      <c r="L1690" s="2">
        <v>-34.869998931884766</v>
      </c>
      <c r="M1690" s="2">
        <v>-3.6320546641945839E-3</v>
      </c>
      <c r="N1690" s="2">
        <v>199785</v>
      </c>
      <c r="O1690" s="2">
        <v>0</v>
      </c>
      <c r="P1690" s="2">
        <v>0</v>
      </c>
      <c r="Q1690" s="2">
        <v>64694.79</v>
      </c>
      <c r="R1690" s="2">
        <v>5754.330078125</v>
      </c>
      <c r="S1690" s="2">
        <v>9.7629537582397461</v>
      </c>
      <c r="T1690" s="2">
        <v>7231113</v>
      </c>
      <c r="U1690" s="2">
        <v>5716</v>
      </c>
      <c r="V1690" s="2">
        <v>7.9109840095043182E-2</v>
      </c>
      <c r="W1690" s="2">
        <v>10838348.489999998</v>
      </c>
      <c r="X1690" s="2">
        <v>66.717849731445313</v>
      </c>
      <c r="Y1690" s="2">
        <v>21039082.329999998</v>
      </c>
      <c r="Z1690" s="2">
        <v>34.369907379150391</v>
      </c>
    </row>
    <row r="1691" spans="1:28" x14ac:dyDescent="0.25">
      <c r="A1691" s="2">
        <v>282004</v>
      </c>
      <c r="B1691" s="2">
        <v>115504003</v>
      </c>
      <c r="C1691" s="2" t="s">
        <v>1595</v>
      </c>
      <c r="D1691" s="2">
        <v>2022</v>
      </c>
      <c r="E1691" s="2" t="s">
        <v>662</v>
      </c>
      <c r="F1691" s="2">
        <v>282</v>
      </c>
      <c r="G1691" s="2">
        <v>4</v>
      </c>
      <c r="H1691" s="2">
        <v>6188462</v>
      </c>
      <c r="I1691" s="2">
        <v>181857</v>
      </c>
      <c r="J1691" s="2">
        <v>3.0276172161102295</v>
      </c>
      <c r="K1691" s="2">
        <v>969809.33</v>
      </c>
      <c r="L1691" s="2">
        <v>9781.580078125</v>
      </c>
      <c r="M1691" s="2">
        <v>1.0188851356506348</v>
      </c>
      <c r="N1691" s="2">
        <v>199785</v>
      </c>
      <c r="O1691" s="2">
        <v>0</v>
      </c>
      <c r="P1691" s="2">
        <v>0</v>
      </c>
      <c r="Q1691" s="2">
        <v>60455</v>
      </c>
      <c r="R1691" s="2">
        <v>-4239.7900390625</v>
      </c>
      <c r="S1691" s="2">
        <v>-6.5535264015197754</v>
      </c>
      <c r="T1691" s="2">
        <v>7418511.5</v>
      </c>
      <c r="U1691" s="2">
        <v>187398.5</v>
      </c>
      <c r="V1691" s="2">
        <v>2.5915582180023193</v>
      </c>
      <c r="W1691" s="2">
        <v>11136956.290000001</v>
      </c>
      <c r="X1691" s="2">
        <v>66.611663818359375</v>
      </c>
      <c r="Y1691" s="2">
        <v>29209823.800000001</v>
      </c>
      <c r="Z1691" s="2">
        <v>25.397315979003906</v>
      </c>
    </row>
    <row r="1692" spans="1:28" x14ac:dyDescent="0.25">
      <c r="A1692" s="2">
        <v>282005</v>
      </c>
      <c r="B1692" s="2">
        <v>115504003</v>
      </c>
      <c r="C1692" s="2" t="s">
        <v>1595</v>
      </c>
      <c r="D1692" s="2">
        <v>2023</v>
      </c>
      <c r="E1692" s="2" t="s">
        <v>662</v>
      </c>
      <c r="F1692" s="2">
        <v>282</v>
      </c>
      <c r="G1692" s="2">
        <v>5</v>
      </c>
      <c r="H1692" s="2">
        <v>6353845.3799999999</v>
      </c>
      <c r="I1692" s="2">
        <v>165383.375</v>
      </c>
      <c r="J1692" s="2">
        <v>2.6724472045898438</v>
      </c>
      <c r="K1692" s="2">
        <v>1087372.03</v>
      </c>
      <c r="L1692" s="2">
        <v>117562.703125</v>
      </c>
      <c r="M1692" s="2">
        <v>12.122248649597168</v>
      </c>
      <c r="N1692" s="2">
        <v>199785</v>
      </c>
      <c r="O1692" s="2">
        <v>0</v>
      </c>
      <c r="P1692" s="2">
        <v>0</v>
      </c>
      <c r="T1692" s="2">
        <v>7641002.5</v>
      </c>
      <c r="U1692" s="2">
        <v>222491</v>
      </c>
      <c r="V1692" s="2">
        <v>2.9991326332092285</v>
      </c>
      <c r="X1692" s="2">
        <v>65.432586669921875</v>
      </c>
      <c r="Z1692" s="2">
        <v>32.833641052246094</v>
      </c>
      <c r="AA1692" s="2">
        <v>23271870</v>
      </c>
      <c r="AB1692" s="2">
        <v>11677671</v>
      </c>
    </row>
    <row r="1693" spans="1:28" x14ac:dyDescent="0.25">
      <c r="A1693" s="2">
        <v>282006</v>
      </c>
      <c r="B1693" s="2">
        <v>115504003</v>
      </c>
      <c r="C1693" s="2" t="s">
        <v>1595</v>
      </c>
      <c r="D1693" s="2">
        <v>2024</v>
      </c>
      <c r="E1693" s="2" t="s">
        <v>662</v>
      </c>
      <c r="F1693" s="2">
        <v>282</v>
      </c>
      <c r="G1693" s="2">
        <v>6</v>
      </c>
      <c r="H1693" s="2">
        <v>6612452</v>
      </c>
      <c r="I1693" s="2">
        <v>258606.625</v>
      </c>
      <c r="J1693" s="2">
        <v>4.0700802803039551</v>
      </c>
      <c r="K1693" s="2">
        <v>1127810</v>
      </c>
      <c r="L1693" s="2">
        <v>40437.96875</v>
      </c>
      <c r="M1693" s="2">
        <v>3.7188715934753418</v>
      </c>
      <c r="N1693" s="2">
        <v>199785</v>
      </c>
      <c r="O1693" s="2">
        <v>0</v>
      </c>
      <c r="P1693" s="2">
        <v>0</v>
      </c>
      <c r="T1693" s="2">
        <v>7940047</v>
      </c>
      <c r="U1693" s="2">
        <v>299044.5</v>
      </c>
      <c r="V1693" s="2">
        <v>3.9136815071105957</v>
      </c>
      <c r="X1693" s="2">
        <v>67.159629821777344</v>
      </c>
      <c r="Z1693" s="2">
        <v>33.778533935546875</v>
      </c>
      <c r="AA1693" s="2">
        <v>23506191</v>
      </c>
      <c r="AB1693" s="2">
        <v>11822648</v>
      </c>
    </row>
    <row r="1694" spans="1:28" x14ac:dyDescent="0.25">
      <c r="A1694" s="2">
        <v>283001</v>
      </c>
      <c r="B1694" s="2">
        <v>123465602</v>
      </c>
      <c r="C1694" s="2" t="s">
        <v>1596</v>
      </c>
      <c r="D1694" s="2">
        <v>2019</v>
      </c>
      <c r="E1694" s="2" t="s">
        <v>662</v>
      </c>
      <c r="F1694" s="2">
        <v>283</v>
      </c>
      <c r="G1694" s="2">
        <v>1</v>
      </c>
      <c r="H1694" s="2">
        <v>12887565</v>
      </c>
      <c r="K1694" s="2">
        <v>4634929.4400000004</v>
      </c>
      <c r="N1694" s="2">
        <v>787066</v>
      </c>
      <c r="T1694" s="2">
        <v>18309560</v>
      </c>
      <c r="W1694" s="2">
        <v>37737650.169999994</v>
      </c>
      <c r="X1694" s="2">
        <v>48.518016815185547</v>
      </c>
      <c r="Y1694" s="2">
        <v>157579706.72</v>
      </c>
      <c r="Z1694" s="2">
        <v>11.619236946105957</v>
      </c>
    </row>
    <row r="1695" spans="1:28" x14ac:dyDescent="0.25">
      <c r="A1695" s="2">
        <v>283002</v>
      </c>
      <c r="B1695" s="2">
        <v>123465602</v>
      </c>
      <c r="C1695" s="2" t="s">
        <v>1596</v>
      </c>
      <c r="D1695" s="2">
        <v>2020</v>
      </c>
      <c r="E1695" s="2" t="s">
        <v>662</v>
      </c>
      <c r="F1695" s="2">
        <v>283</v>
      </c>
      <c r="G1695" s="2">
        <v>2</v>
      </c>
      <c r="H1695" s="2">
        <v>13662604</v>
      </c>
      <c r="I1695" s="2">
        <v>775039</v>
      </c>
      <c r="J1695" s="2">
        <v>6.0138511657714844</v>
      </c>
      <c r="K1695" s="2">
        <v>5152808.7</v>
      </c>
      <c r="L1695" s="2">
        <v>517879.25</v>
      </c>
      <c r="M1695" s="2">
        <v>11.17340087890625</v>
      </c>
      <c r="N1695" s="2">
        <v>787066</v>
      </c>
      <c r="O1695" s="2">
        <v>0</v>
      </c>
      <c r="P1695" s="2">
        <v>0</v>
      </c>
      <c r="T1695" s="2">
        <v>19602478</v>
      </c>
      <c r="U1695" s="2">
        <v>1292918</v>
      </c>
      <c r="V1695" s="2">
        <v>7.061436653137207</v>
      </c>
      <c r="W1695" s="2">
        <v>41857393.200000003</v>
      </c>
      <c r="X1695" s="2">
        <v>46.831577301025391</v>
      </c>
      <c r="Y1695" s="2">
        <v>162738927.69</v>
      </c>
      <c r="Z1695" s="2">
        <v>12.045352935791016</v>
      </c>
    </row>
    <row r="1696" spans="1:28" x14ac:dyDescent="0.25">
      <c r="A1696" s="2">
        <v>283003</v>
      </c>
      <c r="B1696" s="2">
        <v>123465602</v>
      </c>
      <c r="C1696" s="2" t="s">
        <v>1596</v>
      </c>
      <c r="D1696" s="2">
        <v>2021</v>
      </c>
      <c r="E1696" s="2" t="s">
        <v>662</v>
      </c>
      <c r="F1696" s="2">
        <v>283</v>
      </c>
      <c r="G1696" s="2">
        <v>3</v>
      </c>
      <c r="H1696" s="2">
        <v>13662573</v>
      </c>
      <c r="I1696" s="2">
        <v>-31</v>
      </c>
      <c r="J1696" s="2">
        <v>-2.2689672186970711E-4</v>
      </c>
      <c r="K1696" s="2">
        <v>5135644.04</v>
      </c>
      <c r="L1696" s="2">
        <v>-17164.66015625</v>
      </c>
      <c r="M1696" s="2">
        <v>-0.3331126868724823</v>
      </c>
      <c r="N1696" s="2">
        <v>787066</v>
      </c>
      <c r="O1696" s="2">
        <v>0</v>
      </c>
      <c r="P1696" s="2">
        <v>0</v>
      </c>
      <c r="T1696" s="2">
        <v>19585284</v>
      </c>
      <c r="U1696" s="2">
        <v>-17194</v>
      </c>
      <c r="V1696" s="2">
        <v>-8.7713398039340973E-2</v>
      </c>
      <c r="W1696" s="2">
        <v>40119793.690000005</v>
      </c>
      <c r="X1696" s="2">
        <v>48.817008972167969</v>
      </c>
      <c r="Y1696" s="2">
        <v>170826889.52000001</v>
      </c>
      <c r="Z1696" s="2">
        <v>11.464988708496094</v>
      </c>
    </row>
    <row r="1697" spans="1:28" x14ac:dyDescent="0.25">
      <c r="A1697" s="2">
        <v>283004</v>
      </c>
      <c r="B1697" s="2">
        <v>123465602</v>
      </c>
      <c r="C1697" s="2" t="s">
        <v>1596</v>
      </c>
      <c r="D1697" s="2">
        <v>2022</v>
      </c>
      <c r="E1697" s="2" t="s">
        <v>662</v>
      </c>
      <c r="F1697" s="2">
        <v>283</v>
      </c>
      <c r="G1697" s="2">
        <v>4</v>
      </c>
      <c r="H1697" s="2">
        <v>16294349</v>
      </c>
      <c r="I1697" s="2">
        <v>2631776</v>
      </c>
      <c r="J1697" s="2">
        <v>19.262666702270508</v>
      </c>
      <c r="K1697" s="2">
        <v>5272150.79</v>
      </c>
      <c r="L1697" s="2">
        <v>136506.75</v>
      </c>
      <c r="M1697" s="2">
        <v>2.6580259799957275</v>
      </c>
      <c r="N1697" s="2">
        <v>1287066</v>
      </c>
      <c r="O1697" s="2">
        <v>500000</v>
      </c>
      <c r="P1697" s="2">
        <v>63.527072906494141</v>
      </c>
      <c r="T1697" s="2">
        <v>22853566</v>
      </c>
      <c r="U1697" s="2">
        <v>3268282</v>
      </c>
      <c r="V1697" s="2">
        <v>16.687437057495117</v>
      </c>
      <c r="W1697" s="2">
        <v>43569573.130000003</v>
      </c>
      <c r="X1697" s="2">
        <v>52.453041076660156</v>
      </c>
      <c r="Y1697" s="2">
        <v>190099525.34999999</v>
      </c>
      <c r="Z1697" s="2">
        <v>12.021895408630371</v>
      </c>
    </row>
    <row r="1698" spans="1:28" x14ac:dyDescent="0.25">
      <c r="A1698" s="2">
        <v>283005</v>
      </c>
      <c r="B1698" s="2">
        <v>123465602</v>
      </c>
      <c r="C1698" s="2" t="s">
        <v>1596</v>
      </c>
      <c r="D1698" s="2">
        <v>2023</v>
      </c>
      <c r="E1698" s="2" t="s">
        <v>662</v>
      </c>
      <c r="F1698" s="2">
        <v>283</v>
      </c>
      <c r="G1698" s="2">
        <v>5</v>
      </c>
      <c r="H1698" s="2">
        <v>21109251.940000001</v>
      </c>
      <c r="I1698" s="2">
        <v>4814903</v>
      </c>
      <c r="J1698" s="2">
        <v>29.549526214599609</v>
      </c>
      <c r="K1698" s="2">
        <v>5865269.3499999996</v>
      </c>
      <c r="L1698" s="2">
        <v>593118.5625</v>
      </c>
      <c r="M1698" s="2">
        <v>11.250030517578125</v>
      </c>
      <c r="N1698" s="2">
        <v>787066</v>
      </c>
      <c r="O1698" s="2">
        <v>-500000</v>
      </c>
      <c r="P1698" s="2">
        <v>-38.848045349121094</v>
      </c>
      <c r="T1698" s="2">
        <v>27761588</v>
      </c>
      <c r="U1698" s="2">
        <v>4908022</v>
      </c>
      <c r="V1698" s="2">
        <v>21.475957870483398</v>
      </c>
      <c r="X1698" s="2">
        <v>65.353408813476563</v>
      </c>
      <c r="Z1698" s="2">
        <v>15.572283744812012</v>
      </c>
      <c r="AA1698" s="2">
        <v>178275640</v>
      </c>
      <c r="AB1698" s="2">
        <v>42479174</v>
      </c>
    </row>
    <row r="1699" spans="1:28" x14ac:dyDescent="0.25">
      <c r="A1699" s="2">
        <v>283006</v>
      </c>
      <c r="B1699" s="2">
        <v>123465602</v>
      </c>
      <c r="C1699" s="2" t="s">
        <v>1596</v>
      </c>
      <c r="D1699" s="2">
        <v>2024</v>
      </c>
      <c r="E1699" s="2" t="s">
        <v>662</v>
      </c>
      <c r="F1699" s="2">
        <v>283</v>
      </c>
      <c r="G1699" s="2">
        <v>6</v>
      </c>
      <c r="H1699" s="2">
        <v>24732532</v>
      </c>
      <c r="I1699" s="2">
        <v>3623280</v>
      </c>
      <c r="J1699" s="2">
        <v>17.164417266845703</v>
      </c>
      <c r="K1699" s="2">
        <v>6178808</v>
      </c>
      <c r="L1699" s="2">
        <v>313538.65625</v>
      </c>
      <c r="M1699" s="2">
        <v>5.3456821441650391</v>
      </c>
      <c r="N1699" s="2">
        <v>787066</v>
      </c>
      <c r="O1699" s="2">
        <v>0</v>
      </c>
      <c r="P1699" s="2">
        <v>0</v>
      </c>
      <c r="T1699" s="2">
        <v>31698406</v>
      </c>
      <c r="U1699" s="2">
        <v>3936818</v>
      </c>
      <c r="V1699" s="2">
        <v>14.18080997467041</v>
      </c>
      <c r="X1699" s="2">
        <v>59.094821929931641</v>
      </c>
      <c r="Z1699" s="2">
        <v>17.010469436645508</v>
      </c>
      <c r="AA1699" s="2">
        <v>186346450</v>
      </c>
      <c r="AB1699" s="2">
        <v>53639904</v>
      </c>
    </row>
    <row r="1700" spans="1:28" x14ac:dyDescent="0.25">
      <c r="A1700" s="2">
        <v>284001</v>
      </c>
      <c r="B1700" s="2">
        <v>103026852</v>
      </c>
      <c r="C1700" s="2" t="s">
        <v>1597</v>
      </c>
      <c r="D1700" s="2">
        <v>2019</v>
      </c>
      <c r="E1700" s="2" t="s">
        <v>662</v>
      </c>
      <c r="F1700" s="2">
        <v>284</v>
      </c>
      <c r="G1700" s="2">
        <v>1</v>
      </c>
      <c r="H1700" s="2">
        <v>9616874</v>
      </c>
      <c r="K1700" s="2">
        <v>3817827.24</v>
      </c>
      <c r="N1700" s="2">
        <v>581758</v>
      </c>
      <c r="T1700" s="2">
        <v>14016459</v>
      </c>
      <c r="W1700" s="2">
        <v>35809239.410000004</v>
      </c>
      <c r="X1700" s="2">
        <v>39.142017364501953</v>
      </c>
      <c r="Y1700" s="2">
        <v>168452671.40000001</v>
      </c>
      <c r="Z1700" s="2">
        <v>8.3207101821899414</v>
      </c>
    </row>
    <row r="1701" spans="1:28" x14ac:dyDescent="0.25">
      <c r="A1701" s="2">
        <v>284002</v>
      </c>
      <c r="B1701" s="2">
        <v>103026852</v>
      </c>
      <c r="C1701" s="2" t="s">
        <v>1597</v>
      </c>
      <c r="D1701" s="2">
        <v>2020</v>
      </c>
      <c r="E1701" s="2" t="s">
        <v>662</v>
      </c>
      <c r="F1701" s="2">
        <v>284</v>
      </c>
      <c r="G1701" s="2">
        <v>2</v>
      </c>
      <c r="H1701" s="2">
        <v>9865939</v>
      </c>
      <c r="I1701" s="2">
        <v>249065</v>
      </c>
      <c r="J1701" s="2">
        <v>2.5898747444152832</v>
      </c>
      <c r="K1701" s="2">
        <v>3951055.15</v>
      </c>
      <c r="L1701" s="2">
        <v>133227.90625</v>
      </c>
      <c r="M1701" s="2">
        <v>3.489626407623291</v>
      </c>
      <c r="N1701" s="2">
        <v>581758</v>
      </c>
      <c r="O1701" s="2">
        <v>0</v>
      </c>
      <c r="P1701" s="2">
        <v>0</v>
      </c>
      <c r="T1701" s="2">
        <v>14398752</v>
      </c>
      <c r="U1701" s="2">
        <v>382293</v>
      </c>
      <c r="V1701" s="2">
        <v>2.7274577617645264</v>
      </c>
      <c r="W1701" s="2">
        <v>36484711.670000002</v>
      </c>
      <c r="X1701" s="2">
        <v>39.465164184570313</v>
      </c>
      <c r="Y1701" s="2">
        <v>179503920.89000002</v>
      </c>
      <c r="Z1701" s="2">
        <v>8.0214138031005859</v>
      </c>
    </row>
    <row r="1702" spans="1:28" x14ac:dyDescent="0.25">
      <c r="A1702" s="2">
        <v>284003</v>
      </c>
      <c r="B1702" s="2">
        <v>103026852</v>
      </c>
      <c r="C1702" s="2" t="s">
        <v>1597</v>
      </c>
      <c r="D1702" s="2">
        <v>2021</v>
      </c>
      <c r="E1702" s="2" t="s">
        <v>662</v>
      </c>
      <c r="F1702" s="2">
        <v>284</v>
      </c>
      <c r="G1702" s="2">
        <v>3</v>
      </c>
      <c r="H1702" s="2">
        <v>9865928</v>
      </c>
      <c r="I1702" s="2">
        <v>-11</v>
      </c>
      <c r="J1702" s="2">
        <v>-1.1149470810778439E-4</v>
      </c>
      <c r="K1702" s="2">
        <v>3950969.18</v>
      </c>
      <c r="L1702" s="2">
        <v>-85.970001220703125</v>
      </c>
      <c r="M1702" s="2">
        <v>-2.1758745424449444E-3</v>
      </c>
      <c r="N1702" s="2">
        <v>581758</v>
      </c>
      <c r="O1702" s="2">
        <v>0</v>
      </c>
      <c r="P1702" s="2">
        <v>0</v>
      </c>
      <c r="T1702" s="2">
        <v>14398655</v>
      </c>
      <c r="U1702" s="2">
        <v>-97</v>
      </c>
      <c r="V1702" s="2">
        <v>-6.7366950679570436E-4</v>
      </c>
      <c r="W1702" s="2">
        <v>37517479.890000001</v>
      </c>
      <c r="X1702" s="2">
        <v>38.378524780273438</v>
      </c>
      <c r="Y1702" s="2">
        <v>179939173.94</v>
      </c>
      <c r="Z1702" s="2">
        <v>8.0019569396972656</v>
      </c>
    </row>
    <row r="1703" spans="1:28" x14ac:dyDescent="0.25">
      <c r="A1703" s="2">
        <v>284004</v>
      </c>
      <c r="B1703" s="2">
        <v>103026852</v>
      </c>
      <c r="C1703" s="2" t="s">
        <v>1597</v>
      </c>
      <c r="D1703" s="2">
        <v>2022</v>
      </c>
      <c r="E1703" s="2" t="s">
        <v>662</v>
      </c>
      <c r="F1703" s="2">
        <v>284</v>
      </c>
      <c r="G1703" s="2">
        <v>4</v>
      </c>
      <c r="H1703" s="2">
        <v>10385680</v>
      </c>
      <c r="I1703" s="2">
        <v>519752</v>
      </c>
      <c r="J1703" s="2">
        <v>5.2681512832641602</v>
      </c>
      <c r="K1703" s="2">
        <v>4113959.43</v>
      </c>
      <c r="L1703" s="2">
        <v>162990.25</v>
      </c>
      <c r="M1703" s="2">
        <v>4.1253232955932617</v>
      </c>
      <c r="N1703" s="2">
        <v>581758</v>
      </c>
      <c r="O1703" s="2">
        <v>0</v>
      </c>
      <c r="P1703" s="2">
        <v>0</v>
      </c>
      <c r="T1703" s="2">
        <v>15081397</v>
      </c>
      <c r="U1703" s="2">
        <v>682742</v>
      </c>
      <c r="V1703" s="2">
        <v>4.7417068481445313</v>
      </c>
      <c r="W1703" s="2">
        <v>38541853.109999999</v>
      </c>
      <c r="X1703" s="2">
        <v>39.129920959472656</v>
      </c>
      <c r="Y1703" s="2">
        <v>186012542.58000001</v>
      </c>
      <c r="Z1703" s="2">
        <v>8.1077308654785156</v>
      </c>
    </row>
    <row r="1704" spans="1:28" x14ac:dyDescent="0.25">
      <c r="A1704" s="2">
        <v>284005</v>
      </c>
      <c r="B1704" s="2">
        <v>103026852</v>
      </c>
      <c r="C1704" s="2" t="s">
        <v>1597</v>
      </c>
      <c r="D1704" s="2">
        <v>2023</v>
      </c>
      <c r="E1704" s="2" t="s">
        <v>662</v>
      </c>
      <c r="F1704" s="2">
        <v>284</v>
      </c>
      <c r="G1704" s="2">
        <v>5</v>
      </c>
      <c r="H1704" s="2">
        <v>11664444.68</v>
      </c>
      <c r="I1704" s="2">
        <v>1278764.625</v>
      </c>
      <c r="J1704" s="2">
        <v>12.31276798248291</v>
      </c>
      <c r="K1704" s="2">
        <v>4282402.53</v>
      </c>
      <c r="L1704" s="2">
        <v>168443.09375</v>
      </c>
      <c r="M1704" s="2">
        <v>4.0944280624389648</v>
      </c>
      <c r="N1704" s="2">
        <v>581758</v>
      </c>
      <c r="O1704" s="2">
        <v>0</v>
      </c>
      <c r="P1704" s="2">
        <v>0</v>
      </c>
      <c r="T1704" s="2">
        <v>16528606</v>
      </c>
      <c r="U1704" s="2">
        <v>1447209</v>
      </c>
      <c r="V1704" s="2">
        <v>9.5959873199462891</v>
      </c>
      <c r="X1704" s="2">
        <v>40.475975036621094</v>
      </c>
      <c r="Z1704" s="2">
        <v>8.6584758758544922</v>
      </c>
      <c r="AA1704" s="2">
        <v>190895097</v>
      </c>
      <c r="AB1704" s="2">
        <v>40835595</v>
      </c>
    </row>
    <row r="1705" spans="1:28" x14ac:dyDescent="0.25">
      <c r="A1705" s="2">
        <v>284006</v>
      </c>
      <c r="B1705" s="2">
        <v>103026852</v>
      </c>
      <c r="C1705" s="2" t="s">
        <v>1597</v>
      </c>
      <c r="D1705" s="2">
        <v>2024</v>
      </c>
      <c r="E1705" s="2" t="s">
        <v>662</v>
      </c>
      <c r="F1705" s="2">
        <v>284</v>
      </c>
      <c r="G1705" s="2">
        <v>6</v>
      </c>
      <c r="H1705" s="2">
        <v>12831362</v>
      </c>
      <c r="I1705" s="2">
        <v>1166917.375</v>
      </c>
      <c r="J1705" s="2">
        <v>10.004054069519043</v>
      </c>
      <c r="K1705" s="2">
        <v>4434723</v>
      </c>
      <c r="L1705" s="2">
        <v>152320.46875</v>
      </c>
      <c r="M1705" s="2">
        <v>3.5568928718566895</v>
      </c>
      <c r="N1705" s="2">
        <v>581758</v>
      </c>
      <c r="O1705" s="2">
        <v>0</v>
      </c>
      <c r="P1705" s="2">
        <v>0</v>
      </c>
      <c r="T1705" s="2">
        <v>17847842</v>
      </c>
      <c r="U1705" s="2">
        <v>1319236</v>
      </c>
      <c r="V1705" s="2">
        <v>7.981532096862793</v>
      </c>
      <c r="X1705" s="2">
        <v>43.4520263671875</v>
      </c>
      <c r="Z1705" s="2">
        <v>9.1967325210571289</v>
      </c>
      <c r="AA1705" s="2">
        <v>194067212</v>
      </c>
      <c r="AB1705" s="2">
        <v>41074820</v>
      </c>
    </row>
    <row r="1706" spans="1:28" x14ac:dyDescent="0.25">
      <c r="A1706" s="2">
        <v>285001</v>
      </c>
      <c r="B1706" s="2">
        <v>106167504</v>
      </c>
      <c r="C1706" s="2" t="s">
        <v>1598</v>
      </c>
      <c r="D1706" s="2">
        <v>2019</v>
      </c>
      <c r="E1706" s="2" t="s">
        <v>662</v>
      </c>
      <c r="F1706" s="2">
        <v>285</v>
      </c>
      <c r="G1706" s="2">
        <v>1</v>
      </c>
      <c r="H1706" s="2">
        <v>3434651</v>
      </c>
      <c r="K1706" s="2">
        <v>392133.19</v>
      </c>
      <c r="N1706" s="2">
        <v>91295</v>
      </c>
      <c r="T1706" s="2">
        <v>3918079.25</v>
      </c>
      <c r="W1706" s="2">
        <v>5674112.5999999996</v>
      </c>
      <c r="X1706" s="2">
        <v>69.051841735839844</v>
      </c>
      <c r="Y1706" s="2">
        <v>9113175.9699999988</v>
      </c>
      <c r="Z1706" s="2">
        <v>42.993564605712891</v>
      </c>
    </row>
    <row r="1707" spans="1:28" x14ac:dyDescent="0.25">
      <c r="A1707" s="2">
        <v>285002</v>
      </c>
      <c r="B1707" s="2">
        <v>106167504</v>
      </c>
      <c r="C1707" s="2" t="s">
        <v>1598</v>
      </c>
      <c r="D1707" s="2">
        <v>2020</v>
      </c>
      <c r="E1707" s="2" t="s">
        <v>662</v>
      </c>
      <c r="F1707" s="2">
        <v>285</v>
      </c>
      <c r="G1707" s="2">
        <v>2</v>
      </c>
      <c r="H1707" s="2">
        <v>3497953.25</v>
      </c>
      <c r="I1707" s="2">
        <v>63302.25</v>
      </c>
      <c r="J1707" s="2">
        <v>1.8430474996566772</v>
      </c>
      <c r="K1707" s="2">
        <v>376583.44</v>
      </c>
      <c r="L1707" s="2">
        <v>-15549.75</v>
      </c>
      <c r="M1707" s="2">
        <v>-3.9654257297515869</v>
      </c>
      <c r="N1707" s="2">
        <v>91295</v>
      </c>
      <c r="O1707" s="2">
        <v>0</v>
      </c>
      <c r="P1707" s="2">
        <v>0</v>
      </c>
      <c r="T1707" s="2">
        <v>3965831.75</v>
      </c>
      <c r="U1707" s="2">
        <v>47752.5</v>
      </c>
      <c r="V1707" s="2">
        <v>1.2187732458114624</v>
      </c>
      <c r="W1707" s="2">
        <v>5773997.0999999996</v>
      </c>
      <c r="X1707" s="2">
        <v>68.684341430664063</v>
      </c>
      <c r="Y1707" s="2">
        <v>9372154.5899999999</v>
      </c>
      <c r="Z1707" s="2">
        <v>42.315048217773438</v>
      </c>
    </row>
    <row r="1708" spans="1:28" x14ac:dyDescent="0.25">
      <c r="A1708" s="2">
        <v>285003</v>
      </c>
      <c r="B1708" s="2">
        <v>106167504</v>
      </c>
      <c r="C1708" s="2" t="s">
        <v>1598</v>
      </c>
      <c r="D1708" s="2">
        <v>2021</v>
      </c>
      <c r="E1708" s="2" t="s">
        <v>662</v>
      </c>
      <c r="F1708" s="2">
        <v>285</v>
      </c>
      <c r="G1708" s="2">
        <v>3</v>
      </c>
      <c r="H1708" s="2">
        <v>3497951.25</v>
      </c>
      <c r="I1708" s="2">
        <v>-2</v>
      </c>
      <c r="J1708" s="2">
        <v>-5.7176293921656907E-5</v>
      </c>
      <c r="K1708" s="2">
        <v>376581.36</v>
      </c>
      <c r="L1708" s="2">
        <v>-2.0799999237060547</v>
      </c>
      <c r="M1708" s="2">
        <v>-5.5233441526070237E-4</v>
      </c>
      <c r="N1708" s="2">
        <v>91295</v>
      </c>
      <c r="O1708" s="2">
        <v>0</v>
      </c>
      <c r="P1708" s="2">
        <v>0</v>
      </c>
      <c r="T1708" s="2">
        <v>3965827.5</v>
      </c>
      <c r="U1708" s="2">
        <v>-4.25</v>
      </c>
      <c r="V1708" s="2">
        <v>-1.0716541146393865E-4</v>
      </c>
      <c r="W1708" s="2">
        <v>5808972.3300000001</v>
      </c>
      <c r="X1708" s="2">
        <v>68.270721435546875</v>
      </c>
      <c r="Y1708" s="2">
        <v>10114689.040000001</v>
      </c>
      <c r="Z1708" s="2">
        <v>39.208595275878906</v>
      </c>
    </row>
    <row r="1709" spans="1:28" x14ac:dyDescent="0.25">
      <c r="A1709" s="2">
        <v>285004</v>
      </c>
      <c r="B1709" s="2">
        <v>106167504</v>
      </c>
      <c r="C1709" s="2" t="s">
        <v>1598</v>
      </c>
      <c r="D1709" s="2">
        <v>2022</v>
      </c>
      <c r="E1709" s="2" t="s">
        <v>662</v>
      </c>
      <c r="F1709" s="2">
        <v>285</v>
      </c>
      <c r="G1709" s="2">
        <v>4</v>
      </c>
      <c r="H1709" s="2">
        <v>3589296</v>
      </c>
      <c r="I1709" s="2">
        <v>91344.75</v>
      </c>
      <c r="J1709" s="2">
        <v>2.6113786697387695</v>
      </c>
      <c r="K1709" s="2">
        <v>410767.27</v>
      </c>
      <c r="L1709" s="2">
        <v>34185.91015625</v>
      </c>
      <c r="M1709" s="2">
        <v>9.0779609680175781</v>
      </c>
      <c r="N1709" s="2">
        <v>91295</v>
      </c>
      <c r="O1709" s="2">
        <v>0</v>
      </c>
      <c r="P1709" s="2">
        <v>0</v>
      </c>
      <c r="T1709" s="2">
        <v>4091358.25</v>
      </c>
      <c r="U1709" s="2">
        <v>125530.75</v>
      </c>
      <c r="V1709" s="2">
        <v>3.1653103828430176</v>
      </c>
      <c r="W1709" s="2">
        <v>5869706.2999999998</v>
      </c>
      <c r="X1709" s="2">
        <v>69.702949523925781</v>
      </c>
      <c r="Y1709" s="2">
        <v>10646775.41</v>
      </c>
      <c r="Z1709" s="2">
        <v>38.428146362304688</v>
      </c>
    </row>
    <row r="1710" spans="1:28" x14ac:dyDescent="0.25">
      <c r="A1710" s="2">
        <v>285005</v>
      </c>
      <c r="B1710" s="2">
        <v>106167504</v>
      </c>
      <c r="C1710" s="2" t="s">
        <v>1598</v>
      </c>
      <c r="D1710" s="2">
        <v>2023</v>
      </c>
      <c r="E1710" s="2" t="s">
        <v>662</v>
      </c>
      <c r="F1710" s="2">
        <v>285</v>
      </c>
      <c r="G1710" s="2">
        <v>5</v>
      </c>
      <c r="H1710" s="2">
        <v>3711809.91</v>
      </c>
      <c r="I1710" s="2">
        <v>122513.90625</v>
      </c>
      <c r="J1710" s="2">
        <v>3.4133131504058838</v>
      </c>
      <c r="K1710" s="2">
        <v>414652.95</v>
      </c>
      <c r="L1710" s="2">
        <v>3885.679931640625</v>
      </c>
      <c r="M1710" s="2">
        <v>0.94595658779144287</v>
      </c>
      <c r="N1710" s="2">
        <v>91295</v>
      </c>
      <c r="O1710" s="2">
        <v>0</v>
      </c>
      <c r="P1710" s="2">
        <v>0</v>
      </c>
      <c r="T1710" s="2">
        <v>4217758</v>
      </c>
      <c r="U1710" s="2">
        <v>126399.75</v>
      </c>
      <c r="V1710" s="2">
        <v>3.0894324779510498</v>
      </c>
      <c r="X1710" s="2">
        <v>65.831207275390625</v>
      </c>
      <c r="Z1710" s="2">
        <v>38.049571990966797</v>
      </c>
      <c r="AA1710" s="2">
        <v>11084903</v>
      </c>
      <c r="AB1710" s="2">
        <v>6406928</v>
      </c>
    </row>
    <row r="1711" spans="1:28" x14ac:dyDescent="0.25">
      <c r="A1711" s="2">
        <v>285006</v>
      </c>
      <c r="B1711" s="2">
        <v>106167504</v>
      </c>
      <c r="C1711" s="2" t="s">
        <v>1598</v>
      </c>
      <c r="D1711" s="2">
        <v>2024</v>
      </c>
      <c r="E1711" s="2" t="s">
        <v>662</v>
      </c>
      <c r="F1711" s="2">
        <v>285</v>
      </c>
      <c r="G1711" s="2">
        <v>6</v>
      </c>
      <c r="H1711" s="2">
        <v>3801914</v>
      </c>
      <c r="I1711" s="2">
        <v>90104.09375</v>
      </c>
      <c r="J1711" s="2">
        <v>2.427497386932373</v>
      </c>
      <c r="K1711" s="2">
        <v>448852</v>
      </c>
      <c r="L1711" s="2">
        <v>34199.05078125</v>
      </c>
      <c r="M1711" s="2">
        <v>8.2476320266723633</v>
      </c>
      <c r="N1711" s="2">
        <v>91295</v>
      </c>
      <c r="O1711" s="2">
        <v>0</v>
      </c>
      <c r="P1711" s="2">
        <v>0</v>
      </c>
      <c r="T1711" s="2">
        <v>4342061</v>
      </c>
      <c r="U1711" s="2">
        <v>124303</v>
      </c>
      <c r="V1711" s="2">
        <v>2.9471344947814941</v>
      </c>
      <c r="X1711" s="2">
        <v>67.336509704589844</v>
      </c>
      <c r="Z1711" s="2">
        <v>39.348777770996094</v>
      </c>
      <c r="AA1711" s="2">
        <v>11034805</v>
      </c>
      <c r="AB1711" s="2">
        <v>6448301</v>
      </c>
    </row>
    <row r="1712" spans="1:28" x14ac:dyDescent="0.25">
      <c r="A1712" s="2">
        <v>286001</v>
      </c>
      <c r="B1712" s="2">
        <v>105258303</v>
      </c>
      <c r="C1712" s="2" t="s">
        <v>1599</v>
      </c>
      <c r="D1712" s="2">
        <v>2019</v>
      </c>
      <c r="E1712" s="2" t="s">
        <v>662</v>
      </c>
      <c r="F1712" s="2">
        <v>286</v>
      </c>
      <c r="G1712" s="2">
        <v>1</v>
      </c>
      <c r="H1712" s="2">
        <v>8741302</v>
      </c>
      <c r="K1712" s="2">
        <v>1182258.24</v>
      </c>
      <c r="N1712" s="2">
        <v>286805</v>
      </c>
      <c r="T1712" s="2">
        <v>10210365</v>
      </c>
      <c r="W1712" s="2">
        <v>14513640.199999999</v>
      </c>
      <c r="X1712" s="2">
        <v>70.350128173828125</v>
      </c>
      <c r="Y1712" s="2">
        <v>25316629.32</v>
      </c>
      <c r="Z1712" s="2">
        <v>40.330665588378906</v>
      </c>
    </row>
    <row r="1713" spans="1:28" x14ac:dyDescent="0.25">
      <c r="A1713" s="2">
        <v>286002</v>
      </c>
      <c r="B1713" s="2">
        <v>105258303</v>
      </c>
      <c r="C1713" s="2" t="s">
        <v>1599</v>
      </c>
      <c r="D1713" s="2">
        <v>2020</v>
      </c>
      <c r="E1713" s="2" t="s">
        <v>662</v>
      </c>
      <c r="F1713" s="2">
        <v>286</v>
      </c>
      <c r="G1713" s="2">
        <v>2</v>
      </c>
      <c r="H1713" s="2">
        <v>8875712</v>
      </c>
      <c r="I1713" s="2">
        <v>134410</v>
      </c>
      <c r="J1713" s="2">
        <v>1.5376428365707397</v>
      </c>
      <c r="K1713" s="2">
        <v>1218319.46</v>
      </c>
      <c r="L1713" s="2">
        <v>36061.21875</v>
      </c>
      <c r="M1713" s="2">
        <v>3.0501983165740967</v>
      </c>
      <c r="N1713" s="2">
        <v>286805</v>
      </c>
      <c r="O1713" s="2">
        <v>0</v>
      </c>
      <c r="P1713" s="2">
        <v>0</v>
      </c>
      <c r="T1713" s="2">
        <v>10380836</v>
      </c>
      <c r="U1713" s="2">
        <v>170471</v>
      </c>
      <c r="V1713" s="2">
        <v>1.6695877313613892</v>
      </c>
      <c r="W1713" s="2">
        <v>14770400.749999998</v>
      </c>
      <c r="X1713" s="2">
        <v>70.281341552734375</v>
      </c>
      <c r="Y1713" s="2">
        <v>25487653.25</v>
      </c>
      <c r="Z1713" s="2">
        <v>40.7288818359375</v>
      </c>
    </row>
    <row r="1714" spans="1:28" x14ac:dyDescent="0.25">
      <c r="A1714" s="2">
        <v>286003</v>
      </c>
      <c r="B1714" s="2">
        <v>105258303</v>
      </c>
      <c r="C1714" s="2" t="s">
        <v>1599</v>
      </c>
      <c r="D1714" s="2">
        <v>2021</v>
      </c>
      <c r="E1714" s="2" t="s">
        <v>662</v>
      </c>
      <c r="F1714" s="2">
        <v>286</v>
      </c>
      <c r="G1714" s="2">
        <v>3</v>
      </c>
      <c r="H1714" s="2">
        <v>8875706</v>
      </c>
      <c r="I1714" s="2">
        <v>-6</v>
      </c>
      <c r="J1714" s="2">
        <v>-6.760020914953202E-5</v>
      </c>
      <c r="K1714" s="2">
        <v>1218290.93</v>
      </c>
      <c r="L1714" s="2">
        <v>-28.530000686645508</v>
      </c>
      <c r="M1714" s="2">
        <v>-2.3417503107339144E-3</v>
      </c>
      <c r="N1714" s="2">
        <v>286805</v>
      </c>
      <c r="O1714" s="2">
        <v>0</v>
      </c>
      <c r="P1714" s="2">
        <v>0</v>
      </c>
      <c r="T1714" s="2">
        <v>10380802</v>
      </c>
      <c r="U1714" s="2">
        <v>-34</v>
      </c>
      <c r="V1714" s="2">
        <v>-3.2752662082202733E-4</v>
      </c>
      <c r="W1714" s="2">
        <v>15092818.559999999</v>
      </c>
      <c r="X1714" s="2">
        <v>68.779747009277344</v>
      </c>
      <c r="Y1714" s="2">
        <v>26095682.09</v>
      </c>
      <c r="Z1714" s="2">
        <v>39.779769897460938</v>
      </c>
    </row>
    <row r="1715" spans="1:28" x14ac:dyDescent="0.25">
      <c r="A1715" s="2">
        <v>286004</v>
      </c>
      <c r="B1715" s="2">
        <v>105258303</v>
      </c>
      <c r="C1715" s="2" t="s">
        <v>1599</v>
      </c>
      <c r="D1715" s="2">
        <v>2022</v>
      </c>
      <c r="E1715" s="2" t="s">
        <v>662</v>
      </c>
      <c r="F1715" s="2">
        <v>286</v>
      </c>
      <c r="G1715" s="2">
        <v>4</v>
      </c>
      <c r="H1715" s="2">
        <v>9013210</v>
      </c>
      <c r="I1715" s="2">
        <v>137504</v>
      </c>
      <c r="J1715" s="2">
        <v>1.5492175817489624</v>
      </c>
      <c r="K1715" s="2">
        <v>1269817.9099999999</v>
      </c>
      <c r="L1715" s="2">
        <v>51526.98046875</v>
      </c>
      <c r="M1715" s="2">
        <v>4.2294478416442871</v>
      </c>
      <c r="N1715" s="2">
        <v>286805</v>
      </c>
      <c r="O1715" s="2">
        <v>0</v>
      </c>
      <c r="P1715" s="2">
        <v>0</v>
      </c>
      <c r="T1715" s="2">
        <v>10569833</v>
      </c>
      <c r="U1715" s="2">
        <v>189031</v>
      </c>
      <c r="V1715" s="2">
        <v>1.8209671974182129</v>
      </c>
      <c r="W1715" s="2">
        <v>18347590.940000001</v>
      </c>
      <c r="X1715" s="2">
        <v>57.608833312988281</v>
      </c>
      <c r="Y1715" s="2">
        <v>48038138.450000003</v>
      </c>
      <c r="Z1715" s="2">
        <v>22.003002166748047</v>
      </c>
    </row>
    <row r="1716" spans="1:28" x14ac:dyDescent="0.25">
      <c r="A1716" s="2">
        <v>286005</v>
      </c>
      <c r="B1716" s="2">
        <v>105258303</v>
      </c>
      <c r="C1716" s="2" t="s">
        <v>1599</v>
      </c>
      <c r="D1716" s="2">
        <v>2023</v>
      </c>
      <c r="E1716" s="2" t="s">
        <v>662</v>
      </c>
      <c r="F1716" s="2">
        <v>286</v>
      </c>
      <c r="G1716" s="2">
        <v>5</v>
      </c>
      <c r="H1716" s="2">
        <v>9430311.3100000005</v>
      </c>
      <c r="I1716" s="2">
        <v>417101.3125</v>
      </c>
      <c r="J1716" s="2">
        <v>4.6276664733886719</v>
      </c>
      <c r="K1716" s="2">
        <v>1333100.92</v>
      </c>
      <c r="L1716" s="2">
        <v>63283.01171875</v>
      </c>
      <c r="M1716" s="2">
        <v>4.9836287498474121</v>
      </c>
      <c r="N1716" s="2">
        <v>286805</v>
      </c>
      <c r="O1716" s="2">
        <v>0</v>
      </c>
      <c r="P1716" s="2">
        <v>0</v>
      </c>
      <c r="T1716" s="2">
        <v>11050217</v>
      </c>
      <c r="U1716" s="2">
        <v>480384</v>
      </c>
      <c r="V1716" s="2">
        <v>4.5448589324951172</v>
      </c>
      <c r="X1716" s="2">
        <v>70.389572143554688</v>
      </c>
      <c r="Z1716" s="2">
        <v>40.8731689453125</v>
      </c>
      <c r="AA1716" s="2">
        <v>27035380</v>
      </c>
      <c r="AB1716" s="2">
        <v>15698656</v>
      </c>
    </row>
    <row r="1717" spans="1:28" x14ac:dyDescent="0.25">
      <c r="A1717" s="2">
        <v>286006</v>
      </c>
      <c r="B1717" s="2">
        <v>105258303</v>
      </c>
      <c r="C1717" s="2" t="s">
        <v>1599</v>
      </c>
      <c r="D1717" s="2">
        <v>2024</v>
      </c>
      <c r="E1717" s="2" t="s">
        <v>662</v>
      </c>
      <c r="F1717" s="2">
        <v>286</v>
      </c>
      <c r="G1717" s="2">
        <v>6</v>
      </c>
      <c r="H1717" s="2">
        <v>9952691</v>
      </c>
      <c r="I1717" s="2">
        <v>522379.6875</v>
      </c>
      <c r="J1717" s="2">
        <v>5.5393686294555664</v>
      </c>
      <c r="K1717" s="2">
        <v>1378834</v>
      </c>
      <c r="L1717" s="2">
        <v>45733.078125</v>
      </c>
      <c r="M1717" s="2">
        <v>3.4305789470672607</v>
      </c>
      <c r="N1717" s="2">
        <v>286805</v>
      </c>
      <c r="O1717" s="2">
        <v>0</v>
      </c>
      <c r="P1717" s="2">
        <v>0</v>
      </c>
      <c r="T1717" s="2">
        <v>11618330</v>
      </c>
      <c r="U1717" s="2">
        <v>568113</v>
      </c>
      <c r="V1717" s="2">
        <v>5.1411933898925781</v>
      </c>
      <c r="X1717" s="2">
        <v>70.91168212890625</v>
      </c>
      <c r="Z1717" s="2">
        <v>41.131439208984375</v>
      </c>
      <c r="AA1717" s="2">
        <v>28246835</v>
      </c>
      <c r="AB1717" s="2">
        <v>16384225</v>
      </c>
    </row>
    <row r="1718" spans="1:28" x14ac:dyDescent="0.25">
      <c r="A1718" s="2">
        <v>287001</v>
      </c>
      <c r="B1718" s="2">
        <v>103026902</v>
      </c>
      <c r="C1718" s="2" t="s">
        <v>1600</v>
      </c>
      <c r="D1718" s="2">
        <v>2019</v>
      </c>
      <c r="E1718" s="2" t="s">
        <v>662</v>
      </c>
      <c r="F1718" s="2">
        <v>287</v>
      </c>
      <c r="G1718" s="2">
        <v>1</v>
      </c>
      <c r="H1718" s="2">
        <v>6329056</v>
      </c>
      <c r="K1718" s="2">
        <v>2396616.64</v>
      </c>
      <c r="N1718" s="2">
        <v>393030</v>
      </c>
      <c r="T1718" s="2">
        <v>9118703</v>
      </c>
      <c r="W1718" s="2">
        <v>19447558.34</v>
      </c>
      <c r="X1718" s="2">
        <v>46.888679504394531</v>
      </c>
      <c r="Y1718" s="2">
        <v>80997599.700000003</v>
      </c>
      <c r="Z1718" s="2">
        <v>11.257991790771484</v>
      </c>
    </row>
    <row r="1719" spans="1:28" x14ac:dyDescent="0.25">
      <c r="A1719" s="2">
        <v>287002</v>
      </c>
      <c r="B1719" s="2">
        <v>103026902</v>
      </c>
      <c r="C1719" s="2" t="s">
        <v>1600</v>
      </c>
      <c r="D1719" s="2">
        <v>2020</v>
      </c>
      <c r="E1719" s="2" t="s">
        <v>662</v>
      </c>
      <c r="F1719" s="2">
        <v>287</v>
      </c>
      <c r="G1719" s="2">
        <v>2</v>
      </c>
      <c r="H1719" s="2">
        <v>6490788.5</v>
      </c>
      <c r="I1719" s="2">
        <v>161732.5</v>
      </c>
      <c r="J1719" s="2">
        <v>2.5553967952728271</v>
      </c>
      <c r="K1719" s="2">
        <v>2480792.25</v>
      </c>
      <c r="L1719" s="2">
        <v>84175.609375</v>
      </c>
      <c r="M1719" s="2">
        <v>3.5122685432434082</v>
      </c>
      <c r="N1719" s="2">
        <v>393030</v>
      </c>
      <c r="O1719" s="2">
        <v>0</v>
      </c>
      <c r="P1719" s="2">
        <v>0</v>
      </c>
      <c r="T1719" s="2">
        <v>9364611</v>
      </c>
      <c r="U1719" s="2">
        <v>245908</v>
      </c>
      <c r="V1719" s="2">
        <v>2.6967432498931885</v>
      </c>
      <c r="W1719" s="2">
        <v>20038555.219999999</v>
      </c>
      <c r="X1719" s="2">
        <v>46.732963562011719</v>
      </c>
      <c r="Y1719" s="2">
        <v>84669061</v>
      </c>
      <c r="Z1719" s="2">
        <v>11.060251235961914</v>
      </c>
    </row>
    <row r="1720" spans="1:28" x14ac:dyDescent="0.25">
      <c r="A1720" s="2">
        <v>287003</v>
      </c>
      <c r="B1720" s="2">
        <v>103026902</v>
      </c>
      <c r="C1720" s="2" t="s">
        <v>1600</v>
      </c>
      <c r="D1720" s="2">
        <v>2021</v>
      </c>
      <c r="E1720" s="2" t="s">
        <v>662</v>
      </c>
      <c r="F1720" s="2">
        <v>287</v>
      </c>
      <c r="G1720" s="2">
        <v>3</v>
      </c>
      <c r="H1720" s="2">
        <v>6490780</v>
      </c>
      <c r="I1720" s="2">
        <v>-8.5</v>
      </c>
      <c r="J1720" s="2">
        <v>-1.3095480971969664E-4</v>
      </c>
      <c r="K1720" s="2">
        <v>2485078.66</v>
      </c>
      <c r="L1720" s="2">
        <v>4286.41015625</v>
      </c>
      <c r="M1720" s="2">
        <v>0.17278391122817993</v>
      </c>
      <c r="N1720" s="2">
        <v>393030</v>
      </c>
      <c r="O1720" s="2">
        <v>0</v>
      </c>
      <c r="P1720" s="2">
        <v>0</v>
      </c>
      <c r="T1720" s="2">
        <v>9368889</v>
      </c>
      <c r="U1720" s="2">
        <v>4278</v>
      </c>
      <c r="V1720" s="2">
        <v>4.5682623982429504E-2</v>
      </c>
      <c r="W1720" s="2">
        <v>21607630.699999999</v>
      </c>
      <c r="X1720" s="2">
        <v>43.359169006347656</v>
      </c>
      <c r="Y1720" s="2">
        <v>87080015.430000007</v>
      </c>
      <c r="Z1720" s="2">
        <v>10.758942604064941</v>
      </c>
    </row>
    <row r="1721" spans="1:28" x14ac:dyDescent="0.25">
      <c r="A1721" s="2">
        <v>287004</v>
      </c>
      <c r="B1721" s="2">
        <v>103026902</v>
      </c>
      <c r="C1721" s="2" t="s">
        <v>1600</v>
      </c>
      <c r="D1721" s="2">
        <v>2022</v>
      </c>
      <c r="E1721" s="2" t="s">
        <v>662</v>
      </c>
      <c r="F1721" s="2">
        <v>287</v>
      </c>
      <c r="G1721" s="2">
        <v>4</v>
      </c>
      <c r="H1721" s="2">
        <v>6816520</v>
      </c>
      <c r="I1721" s="2">
        <v>325740</v>
      </c>
      <c r="J1721" s="2">
        <v>5.0185031890869141</v>
      </c>
      <c r="K1721" s="2">
        <v>2615510.91</v>
      </c>
      <c r="L1721" s="2">
        <v>130432.25</v>
      </c>
      <c r="M1721" s="2">
        <v>5.2486166954040527</v>
      </c>
      <c r="N1721" s="2">
        <v>393030</v>
      </c>
      <c r="O1721" s="2">
        <v>0</v>
      </c>
      <c r="P1721" s="2">
        <v>0</v>
      </c>
      <c r="T1721" s="2">
        <v>9825061</v>
      </c>
      <c r="U1721" s="2">
        <v>456172</v>
      </c>
      <c r="V1721" s="2">
        <v>4.8690085411071777</v>
      </c>
      <c r="W1721" s="2">
        <v>21202916.339999996</v>
      </c>
      <c r="X1721" s="2">
        <v>46.338253021240234</v>
      </c>
      <c r="Y1721" s="2">
        <v>87931052.5</v>
      </c>
      <c r="Z1721" s="2">
        <v>11.173596382141113</v>
      </c>
    </row>
    <row r="1722" spans="1:28" x14ac:dyDescent="0.25">
      <c r="A1722" s="2">
        <v>287005</v>
      </c>
      <c r="B1722" s="2">
        <v>103026902</v>
      </c>
      <c r="C1722" s="2" t="s">
        <v>1600</v>
      </c>
      <c r="D1722" s="2">
        <v>2023</v>
      </c>
      <c r="E1722" s="2" t="s">
        <v>662</v>
      </c>
      <c r="F1722" s="2">
        <v>287</v>
      </c>
      <c r="G1722" s="2">
        <v>5</v>
      </c>
      <c r="H1722" s="2">
        <v>7932685.2400000002</v>
      </c>
      <c r="I1722" s="2">
        <v>1116165.25</v>
      </c>
      <c r="J1722" s="2">
        <v>16.374414443969727</v>
      </c>
      <c r="K1722" s="2">
        <v>2784812.6</v>
      </c>
      <c r="L1722" s="2">
        <v>169301.6875</v>
      </c>
      <c r="M1722" s="2">
        <v>6.472987174987793</v>
      </c>
      <c r="N1722" s="2">
        <v>393030</v>
      </c>
      <c r="O1722" s="2">
        <v>0</v>
      </c>
      <c r="P1722" s="2">
        <v>0</v>
      </c>
      <c r="T1722" s="2">
        <v>11110528</v>
      </c>
      <c r="U1722" s="2">
        <v>1285467</v>
      </c>
      <c r="V1722" s="2">
        <v>13.083552360534668</v>
      </c>
      <c r="X1722" s="2">
        <v>47.595729827880859</v>
      </c>
      <c r="Z1722" s="2">
        <v>12.127680778503418</v>
      </c>
      <c r="AA1722" s="2">
        <v>91612966</v>
      </c>
      <c r="AB1722" s="2">
        <v>23343539</v>
      </c>
    </row>
    <row r="1723" spans="1:28" x14ac:dyDescent="0.25">
      <c r="A1723" s="2">
        <v>287006</v>
      </c>
      <c r="B1723" s="2">
        <v>103026902</v>
      </c>
      <c r="C1723" s="2" t="s">
        <v>1600</v>
      </c>
      <c r="D1723" s="2">
        <v>2024</v>
      </c>
      <c r="E1723" s="2" t="s">
        <v>662</v>
      </c>
      <c r="F1723" s="2">
        <v>287</v>
      </c>
      <c r="G1723" s="2">
        <v>6</v>
      </c>
      <c r="H1723" s="2">
        <v>8940764</v>
      </c>
      <c r="I1723" s="2">
        <v>1008078.75</v>
      </c>
      <c r="J1723" s="2">
        <v>12.707913398742676</v>
      </c>
      <c r="K1723" s="2">
        <v>2885722</v>
      </c>
      <c r="L1723" s="2">
        <v>100909.3984375</v>
      </c>
      <c r="M1723" s="2">
        <v>3.6235616207122803</v>
      </c>
      <c r="N1723" s="2">
        <v>393030</v>
      </c>
      <c r="O1723" s="2">
        <v>0</v>
      </c>
      <c r="P1723" s="2">
        <v>0</v>
      </c>
      <c r="T1723" s="2">
        <v>12219516</v>
      </c>
      <c r="U1723" s="2">
        <v>1108988</v>
      </c>
      <c r="V1723" s="2">
        <v>9.9814157485961914</v>
      </c>
      <c r="X1723" s="2">
        <v>49.325981140136719</v>
      </c>
      <c r="Z1723" s="2">
        <v>12.699030876159668</v>
      </c>
      <c r="AA1723" s="2">
        <v>96224003</v>
      </c>
      <c r="AB1723" s="2">
        <v>24772982</v>
      </c>
    </row>
    <row r="1724" spans="1:28" x14ac:dyDescent="0.25">
      <c r="A1724" s="2">
        <v>288001</v>
      </c>
      <c r="B1724" s="2">
        <v>123465702</v>
      </c>
      <c r="C1724" s="2" t="s">
        <v>1601</v>
      </c>
      <c r="D1724" s="2">
        <v>2019</v>
      </c>
      <c r="E1724" s="2" t="s">
        <v>662</v>
      </c>
      <c r="F1724" s="2">
        <v>288</v>
      </c>
      <c r="G1724" s="2">
        <v>1</v>
      </c>
      <c r="H1724" s="2">
        <v>10581534</v>
      </c>
      <c r="K1724" s="2">
        <v>6678485.54</v>
      </c>
      <c r="N1724" s="2">
        <v>577539</v>
      </c>
      <c r="T1724" s="2">
        <v>17837560</v>
      </c>
      <c r="W1724" s="2">
        <v>52768417.660000004</v>
      </c>
      <c r="X1724" s="2">
        <v>33.803478240966797</v>
      </c>
      <c r="Y1724" s="2">
        <v>260444424.70999998</v>
      </c>
      <c r="Z1724" s="2">
        <v>6.8488931655883789</v>
      </c>
    </row>
    <row r="1725" spans="1:28" x14ac:dyDescent="0.25">
      <c r="A1725" s="2">
        <v>288002</v>
      </c>
      <c r="B1725" s="2">
        <v>123465702</v>
      </c>
      <c r="C1725" s="2" t="s">
        <v>1601</v>
      </c>
      <c r="D1725" s="2">
        <v>2020</v>
      </c>
      <c r="E1725" s="2" t="s">
        <v>662</v>
      </c>
      <c r="F1725" s="2">
        <v>288</v>
      </c>
      <c r="G1725" s="2">
        <v>2</v>
      </c>
      <c r="H1725" s="2">
        <v>11055329</v>
      </c>
      <c r="I1725" s="2">
        <v>473795</v>
      </c>
      <c r="J1725" s="2">
        <v>4.4775643348693848</v>
      </c>
      <c r="K1725" s="2">
        <v>6774836.1200000001</v>
      </c>
      <c r="L1725" s="2">
        <v>96350.578125</v>
      </c>
      <c r="M1725" s="2">
        <v>1.442700982093811</v>
      </c>
      <c r="N1725" s="2">
        <v>577539</v>
      </c>
      <c r="O1725" s="2">
        <v>0</v>
      </c>
      <c r="P1725" s="2">
        <v>0</v>
      </c>
      <c r="T1725" s="2">
        <v>18407704</v>
      </c>
      <c r="U1725" s="2">
        <v>570144</v>
      </c>
      <c r="V1725" s="2">
        <v>3.1963117122650146</v>
      </c>
      <c r="W1725" s="2">
        <v>53883566.350000001</v>
      </c>
      <c r="X1725" s="2">
        <v>34.161998748779297</v>
      </c>
      <c r="Y1725" s="2">
        <v>316173514.43000001</v>
      </c>
      <c r="Z1725" s="2">
        <v>5.8220257759094238</v>
      </c>
    </row>
    <row r="1726" spans="1:28" x14ac:dyDescent="0.25">
      <c r="A1726" s="2">
        <v>288003</v>
      </c>
      <c r="B1726" s="2">
        <v>123465702</v>
      </c>
      <c r="C1726" s="2" t="s">
        <v>1601</v>
      </c>
      <c r="D1726" s="2">
        <v>2021</v>
      </c>
      <c r="E1726" s="2" t="s">
        <v>662</v>
      </c>
      <c r="F1726" s="2">
        <v>288</v>
      </c>
      <c r="G1726" s="2">
        <v>3</v>
      </c>
      <c r="H1726" s="2">
        <v>11055307</v>
      </c>
      <c r="I1726" s="2">
        <v>-22</v>
      </c>
      <c r="J1726" s="2">
        <v>-1.9899905601050705E-4</v>
      </c>
      <c r="K1726" s="2">
        <v>6787924.1200000001</v>
      </c>
      <c r="L1726" s="2">
        <v>13088</v>
      </c>
      <c r="M1726" s="2">
        <v>0.1931854784488678</v>
      </c>
      <c r="N1726" s="2">
        <v>577539</v>
      </c>
      <c r="O1726" s="2">
        <v>0</v>
      </c>
      <c r="P1726" s="2">
        <v>0</v>
      </c>
      <c r="T1726" s="2">
        <v>18420772</v>
      </c>
      <c r="U1726" s="2">
        <v>13068</v>
      </c>
      <c r="V1726" s="2">
        <v>7.0992015302181244E-2</v>
      </c>
      <c r="W1726" s="2">
        <v>54362596.590000004</v>
      </c>
      <c r="X1726" s="2">
        <v>33.885009765625</v>
      </c>
      <c r="Y1726" s="2">
        <v>286345751.16000003</v>
      </c>
      <c r="Z1726" s="2">
        <v>6.4330525398254395</v>
      </c>
    </row>
    <row r="1727" spans="1:28" x14ac:dyDescent="0.25">
      <c r="A1727" s="2">
        <v>288004</v>
      </c>
      <c r="B1727" s="2">
        <v>123465702</v>
      </c>
      <c r="C1727" s="2" t="s">
        <v>1601</v>
      </c>
      <c r="D1727" s="2">
        <v>2022</v>
      </c>
      <c r="E1727" s="2" t="s">
        <v>662</v>
      </c>
      <c r="F1727" s="2">
        <v>288</v>
      </c>
      <c r="G1727" s="2">
        <v>4</v>
      </c>
      <c r="H1727" s="2">
        <v>11810995</v>
      </c>
      <c r="I1727" s="2">
        <v>755688</v>
      </c>
      <c r="J1727" s="2">
        <v>6.8355226516723633</v>
      </c>
      <c r="K1727" s="2">
        <v>7024856.3300000001</v>
      </c>
      <c r="L1727" s="2">
        <v>236932.203125</v>
      </c>
      <c r="M1727" s="2">
        <v>3.4904959201812744</v>
      </c>
      <c r="N1727" s="2">
        <v>577539</v>
      </c>
      <c r="O1727" s="2">
        <v>0</v>
      </c>
      <c r="P1727" s="2">
        <v>0</v>
      </c>
      <c r="T1727" s="2">
        <v>19413392</v>
      </c>
      <c r="U1727" s="2">
        <v>992620</v>
      </c>
      <c r="V1727" s="2">
        <v>5.3885908126831055</v>
      </c>
      <c r="W1727" s="2">
        <v>55882161.690000005</v>
      </c>
      <c r="X1727" s="2">
        <v>34.739871978759766</v>
      </c>
      <c r="Y1727" s="2">
        <v>287286257.88999999</v>
      </c>
      <c r="Z1727" s="2">
        <v>6.7575082778930664</v>
      </c>
    </row>
    <row r="1728" spans="1:28" x14ac:dyDescent="0.25">
      <c r="A1728" s="2">
        <v>288005</v>
      </c>
      <c r="B1728" s="2">
        <v>123465702</v>
      </c>
      <c r="C1728" s="2" t="s">
        <v>1601</v>
      </c>
      <c r="D1728" s="2">
        <v>2023</v>
      </c>
      <c r="E1728" s="2" t="s">
        <v>662</v>
      </c>
      <c r="F1728" s="2">
        <v>288</v>
      </c>
      <c r="G1728" s="2">
        <v>5</v>
      </c>
      <c r="H1728" s="2">
        <v>14429246.5</v>
      </c>
      <c r="I1728" s="2">
        <v>2618251.5</v>
      </c>
      <c r="J1728" s="2">
        <v>22.167917251586914</v>
      </c>
      <c r="K1728" s="2">
        <v>7114783.8399999999</v>
      </c>
      <c r="L1728" s="2">
        <v>89927.5078125</v>
      </c>
      <c r="M1728" s="2">
        <v>1.2801331281661987</v>
      </c>
      <c r="N1728" s="2">
        <v>577539</v>
      </c>
      <c r="O1728" s="2">
        <v>0</v>
      </c>
      <c r="P1728" s="2">
        <v>0</v>
      </c>
      <c r="T1728" s="2">
        <v>22121568</v>
      </c>
      <c r="U1728" s="2">
        <v>2708176</v>
      </c>
      <c r="V1728" s="2">
        <v>13.950039863586426</v>
      </c>
      <c r="X1728" s="2">
        <v>36.910743713378906</v>
      </c>
      <c r="Z1728" s="2">
        <v>7.4907379150390625</v>
      </c>
      <c r="AA1728" s="2">
        <v>295318937</v>
      </c>
      <c r="AB1728" s="2">
        <v>59932596</v>
      </c>
    </row>
    <row r="1729" spans="1:28" x14ac:dyDescent="0.25">
      <c r="A1729" s="2">
        <v>288006</v>
      </c>
      <c r="B1729" s="2">
        <v>123465702</v>
      </c>
      <c r="C1729" s="2" t="s">
        <v>1601</v>
      </c>
      <c r="D1729" s="2">
        <v>2024</v>
      </c>
      <c r="E1729" s="2" t="s">
        <v>662</v>
      </c>
      <c r="F1729" s="2">
        <v>288</v>
      </c>
      <c r="G1729" s="2">
        <v>6</v>
      </c>
      <c r="H1729" s="2">
        <v>16831720</v>
      </c>
      <c r="I1729" s="2">
        <v>2402473.5</v>
      </c>
      <c r="J1729" s="2">
        <v>16.650028228759766</v>
      </c>
      <c r="K1729" s="2">
        <v>7294958</v>
      </c>
      <c r="L1729" s="2">
        <v>180174.15625</v>
      </c>
      <c r="M1729" s="2">
        <v>2.5323913097381592</v>
      </c>
      <c r="N1729" s="2">
        <v>577539</v>
      </c>
      <c r="O1729" s="2">
        <v>0</v>
      </c>
      <c r="P1729" s="2">
        <v>0</v>
      </c>
      <c r="T1729" s="2">
        <v>24704216</v>
      </c>
      <c r="U1729" s="2">
        <v>2582648</v>
      </c>
      <c r="V1729" s="2">
        <v>11.674796104431152</v>
      </c>
      <c r="X1729" s="2">
        <v>38.948596954345703</v>
      </c>
      <c r="Z1729" s="2">
        <v>7.9336152076721191</v>
      </c>
      <c r="AA1729" s="2">
        <v>311386612</v>
      </c>
      <c r="AB1729" s="2">
        <v>63427744</v>
      </c>
    </row>
    <row r="1730" spans="1:28" x14ac:dyDescent="0.25">
      <c r="A1730" s="2">
        <v>289001</v>
      </c>
      <c r="B1730" s="2">
        <v>119356503</v>
      </c>
      <c r="C1730" s="2" t="s">
        <v>1602</v>
      </c>
      <c r="D1730" s="2">
        <v>2019</v>
      </c>
      <c r="E1730" s="2" t="s">
        <v>662</v>
      </c>
      <c r="F1730" s="2">
        <v>289</v>
      </c>
      <c r="G1730" s="2">
        <v>1</v>
      </c>
      <c r="H1730" s="2">
        <v>8678267</v>
      </c>
      <c r="K1730" s="2">
        <v>1775767.12</v>
      </c>
      <c r="N1730" s="2">
        <v>417576</v>
      </c>
      <c r="T1730" s="2">
        <v>10871610</v>
      </c>
      <c r="W1730" s="2">
        <v>19297596.23</v>
      </c>
      <c r="X1730" s="2">
        <v>56.336601257324219</v>
      </c>
      <c r="Y1730" s="2">
        <v>54178664.360000007</v>
      </c>
      <c r="Z1730" s="2">
        <v>20.066219329833984</v>
      </c>
    </row>
    <row r="1731" spans="1:28" x14ac:dyDescent="0.25">
      <c r="A1731" s="2">
        <v>289002</v>
      </c>
      <c r="B1731" s="2">
        <v>119356503</v>
      </c>
      <c r="C1731" s="2" t="s">
        <v>1602</v>
      </c>
      <c r="D1731" s="2">
        <v>2020</v>
      </c>
      <c r="E1731" s="2" t="s">
        <v>662</v>
      </c>
      <c r="F1731" s="2">
        <v>289</v>
      </c>
      <c r="G1731" s="2">
        <v>2</v>
      </c>
      <c r="H1731" s="2">
        <v>8815869</v>
      </c>
      <c r="I1731" s="2">
        <v>137602</v>
      </c>
      <c r="J1731" s="2">
        <v>1.5855931043624878</v>
      </c>
      <c r="K1731" s="2">
        <v>1866028.34</v>
      </c>
      <c r="L1731" s="2">
        <v>90261.21875</v>
      </c>
      <c r="M1731" s="2">
        <v>5.0829424858093262</v>
      </c>
      <c r="N1731" s="2">
        <v>417576</v>
      </c>
      <c r="O1731" s="2">
        <v>0</v>
      </c>
      <c r="P1731" s="2">
        <v>0</v>
      </c>
      <c r="T1731" s="2">
        <v>11099473</v>
      </c>
      <c r="U1731" s="2">
        <v>227863</v>
      </c>
      <c r="V1731" s="2">
        <v>2.0959453582763672</v>
      </c>
      <c r="W1731" s="2">
        <v>20227973.399999999</v>
      </c>
      <c r="X1731" s="2">
        <v>54.871898651123047</v>
      </c>
      <c r="Y1731" s="2">
        <v>55902954.460000001</v>
      </c>
      <c r="Z1731" s="2">
        <v>19.854894638061523</v>
      </c>
    </row>
    <row r="1732" spans="1:28" x14ac:dyDescent="0.25">
      <c r="A1732" s="2">
        <v>289003</v>
      </c>
      <c r="B1732" s="2">
        <v>119356503</v>
      </c>
      <c r="C1732" s="2" t="s">
        <v>1602</v>
      </c>
      <c r="D1732" s="2">
        <v>2021</v>
      </c>
      <c r="E1732" s="2" t="s">
        <v>662</v>
      </c>
      <c r="F1732" s="2">
        <v>289</v>
      </c>
      <c r="G1732" s="2">
        <v>3</v>
      </c>
      <c r="H1732" s="2">
        <v>8815861</v>
      </c>
      <c r="I1732" s="2">
        <v>-8</v>
      </c>
      <c r="J1732" s="2">
        <v>-9.0745452325791121E-5</v>
      </c>
      <c r="K1732" s="2">
        <v>1865967.86</v>
      </c>
      <c r="L1732" s="2">
        <v>-60.479999542236328</v>
      </c>
      <c r="M1732" s="2">
        <v>-3.2411082647740841E-3</v>
      </c>
      <c r="N1732" s="2">
        <v>417576</v>
      </c>
      <c r="O1732" s="2">
        <v>0</v>
      </c>
      <c r="P1732" s="2">
        <v>0</v>
      </c>
      <c r="T1732" s="2">
        <v>11099405</v>
      </c>
      <c r="U1732" s="2">
        <v>-68</v>
      </c>
      <c r="V1732" s="2">
        <v>-6.1264168471097946E-4</v>
      </c>
      <c r="W1732" s="2">
        <v>19591179.439999998</v>
      </c>
      <c r="X1732" s="2">
        <v>56.655113220214844</v>
      </c>
      <c r="Y1732" s="2">
        <v>59306034.539999999</v>
      </c>
      <c r="Z1732" s="2">
        <v>18.715473175048828</v>
      </c>
    </row>
    <row r="1733" spans="1:28" x14ac:dyDescent="0.25">
      <c r="A1733" s="2">
        <v>289004</v>
      </c>
      <c r="B1733" s="2">
        <v>119356503</v>
      </c>
      <c r="C1733" s="2" t="s">
        <v>1602</v>
      </c>
      <c r="D1733" s="2">
        <v>2022</v>
      </c>
      <c r="E1733" s="2" t="s">
        <v>662</v>
      </c>
      <c r="F1733" s="2">
        <v>289</v>
      </c>
      <c r="G1733" s="2">
        <v>4</v>
      </c>
      <c r="H1733" s="2">
        <v>9060685</v>
      </c>
      <c r="I1733" s="2">
        <v>244824</v>
      </c>
      <c r="J1733" s="2">
        <v>2.777085542678833</v>
      </c>
      <c r="K1733" s="2">
        <v>1955510.16</v>
      </c>
      <c r="L1733" s="2">
        <v>89542.296875</v>
      </c>
      <c r="M1733" s="2">
        <v>4.7987055778503418</v>
      </c>
      <c r="N1733" s="2">
        <v>417576</v>
      </c>
      <c r="O1733" s="2">
        <v>0</v>
      </c>
      <c r="P1733" s="2">
        <v>0</v>
      </c>
      <c r="T1733" s="2">
        <v>11433771</v>
      </c>
      <c r="U1733" s="2">
        <v>334366</v>
      </c>
      <c r="V1733" s="2">
        <v>3.0124678611755371</v>
      </c>
      <c r="W1733" s="2">
        <v>23463701.460000001</v>
      </c>
      <c r="X1733" s="2">
        <v>48.7296142578125</v>
      </c>
      <c r="Y1733" s="2">
        <v>63488980.149999999</v>
      </c>
      <c r="Z1733" s="2">
        <v>18.009063720703125</v>
      </c>
    </row>
    <row r="1734" spans="1:28" x14ac:dyDescent="0.25">
      <c r="A1734" s="2">
        <v>289005</v>
      </c>
      <c r="B1734" s="2">
        <v>119356503</v>
      </c>
      <c r="C1734" s="2" t="s">
        <v>1602</v>
      </c>
      <c r="D1734" s="2">
        <v>2023</v>
      </c>
      <c r="E1734" s="2" t="s">
        <v>662</v>
      </c>
      <c r="F1734" s="2">
        <v>289</v>
      </c>
      <c r="G1734" s="2">
        <v>5</v>
      </c>
      <c r="H1734" s="2">
        <v>9516861.4000000004</v>
      </c>
      <c r="I1734" s="2">
        <v>456176.40625</v>
      </c>
      <c r="J1734" s="2">
        <v>5.0346789360046387</v>
      </c>
      <c r="K1734" s="2">
        <v>2114801.79</v>
      </c>
      <c r="L1734" s="2">
        <v>159291.625</v>
      </c>
      <c r="M1734" s="2">
        <v>8.1457834243774414</v>
      </c>
      <c r="N1734" s="2">
        <v>417576</v>
      </c>
      <c r="O1734" s="2">
        <v>0</v>
      </c>
      <c r="P1734" s="2">
        <v>0</v>
      </c>
      <c r="T1734" s="2">
        <v>12049239</v>
      </c>
      <c r="U1734" s="2">
        <v>615468</v>
      </c>
      <c r="V1734" s="2">
        <v>5.3828959465026855</v>
      </c>
      <c r="X1734" s="2">
        <v>57.623725891113281</v>
      </c>
      <c r="Z1734" s="2">
        <v>20.372858047485352</v>
      </c>
      <c r="AA1734" s="2">
        <v>59143588</v>
      </c>
      <c r="AB1734" s="2">
        <v>20910205</v>
      </c>
    </row>
    <row r="1735" spans="1:28" x14ac:dyDescent="0.25">
      <c r="A1735" s="2">
        <v>289006</v>
      </c>
      <c r="B1735" s="2">
        <v>119356503</v>
      </c>
      <c r="C1735" s="2" t="s">
        <v>1602</v>
      </c>
      <c r="D1735" s="2">
        <v>2024</v>
      </c>
      <c r="E1735" s="2" t="s">
        <v>662</v>
      </c>
      <c r="F1735" s="2">
        <v>289</v>
      </c>
      <c r="G1735" s="2">
        <v>6</v>
      </c>
      <c r="H1735" s="2">
        <v>10553761</v>
      </c>
      <c r="I1735" s="2">
        <v>1036899.625</v>
      </c>
      <c r="J1735" s="2">
        <v>10.895394325256348</v>
      </c>
      <c r="K1735" s="2">
        <v>2206026</v>
      </c>
      <c r="L1735" s="2">
        <v>91224.2109375</v>
      </c>
      <c r="M1735" s="2">
        <v>4.313605785369873</v>
      </c>
      <c r="N1735" s="2">
        <v>417576</v>
      </c>
      <c r="O1735" s="2">
        <v>0</v>
      </c>
      <c r="P1735" s="2">
        <v>0</v>
      </c>
      <c r="T1735" s="2">
        <v>13177363</v>
      </c>
      <c r="U1735" s="2">
        <v>1128124</v>
      </c>
      <c r="V1735" s="2">
        <v>9.3626165390014648</v>
      </c>
      <c r="X1735" s="2">
        <v>61.017154693603516</v>
      </c>
      <c r="Z1735" s="2">
        <v>21.329387664794922</v>
      </c>
      <c r="AA1735" s="2">
        <v>61780316</v>
      </c>
      <c r="AB1735" s="2">
        <v>21596161</v>
      </c>
    </row>
    <row r="1736" spans="1:28" x14ac:dyDescent="0.25">
      <c r="A1736" s="2">
        <v>290001</v>
      </c>
      <c r="B1736" s="2">
        <v>129545003</v>
      </c>
      <c r="C1736" s="2" t="s">
        <v>1603</v>
      </c>
      <c r="D1736" s="2">
        <v>2019</v>
      </c>
      <c r="E1736" s="2" t="s">
        <v>662</v>
      </c>
      <c r="F1736" s="2">
        <v>290</v>
      </c>
      <c r="G1736" s="2">
        <v>1</v>
      </c>
      <c r="H1736" s="2">
        <v>8979335</v>
      </c>
      <c r="K1736" s="2">
        <v>1330275.4099999999</v>
      </c>
      <c r="N1736" s="2">
        <v>346904</v>
      </c>
      <c r="T1736" s="2">
        <v>10656514</v>
      </c>
      <c r="W1736" s="2">
        <v>16529810.969999999</v>
      </c>
      <c r="X1736" s="2">
        <v>64.468460083007813</v>
      </c>
      <c r="Y1736" s="2">
        <v>30280926.759999998</v>
      </c>
      <c r="Z1736" s="2">
        <v>35.192165374755859</v>
      </c>
    </row>
    <row r="1737" spans="1:28" x14ac:dyDescent="0.25">
      <c r="A1737" s="2">
        <v>290002</v>
      </c>
      <c r="B1737" s="2">
        <v>129545003</v>
      </c>
      <c r="C1737" s="2" t="s">
        <v>1603</v>
      </c>
      <c r="D1737" s="2">
        <v>2020</v>
      </c>
      <c r="E1737" s="2" t="s">
        <v>662</v>
      </c>
      <c r="F1737" s="2">
        <v>290</v>
      </c>
      <c r="G1737" s="2">
        <v>2</v>
      </c>
      <c r="H1737" s="2">
        <v>9185176</v>
      </c>
      <c r="I1737" s="2">
        <v>205841</v>
      </c>
      <c r="J1737" s="2">
        <v>2.2923858165740967</v>
      </c>
      <c r="K1737" s="2">
        <v>1407894.65</v>
      </c>
      <c r="L1737" s="2">
        <v>77619.2421875</v>
      </c>
      <c r="M1737" s="2">
        <v>5.8348250389099121</v>
      </c>
      <c r="N1737" s="2">
        <v>346904</v>
      </c>
      <c r="O1737" s="2">
        <v>0</v>
      </c>
      <c r="P1737" s="2">
        <v>0</v>
      </c>
      <c r="T1737" s="2">
        <v>10939975</v>
      </c>
      <c r="U1737" s="2">
        <v>283461</v>
      </c>
      <c r="V1737" s="2">
        <v>2.6599786281585693</v>
      </c>
      <c r="W1737" s="2">
        <v>16934973.34</v>
      </c>
      <c r="X1737" s="2">
        <v>64.599891662597656</v>
      </c>
      <c r="Y1737" s="2">
        <v>51102127.890000001</v>
      </c>
      <c r="Z1737" s="2">
        <v>21.408061981201172</v>
      </c>
    </row>
    <row r="1738" spans="1:28" x14ac:dyDescent="0.25">
      <c r="A1738" s="2">
        <v>290003</v>
      </c>
      <c r="B1738" s="2">
        <v>129545003</v>
      </c>
      <c r="C1738" s="2" t="s">
        <v>1603</v>
      </c>
      <c r="D1738" s="2">
        <v>2021</v>
      </c>
      <c r="E1738" s="2" t="s">
        <v>662</v>
      </c>
      <c r="F1738" s="2">
        <v>290</v>
      </c>
      <c r="G1738" s="2">
        <v>3</v>
      </c>
      <c r="H1738" s="2">
        <v>9185167</v>
      </c>
      <c r="I1738" s="2">
        <v>-9</v>
      </c>
      <c r="J1738" s="2">
        <v>-9.7983967862091959E-5</v>
      </c>
      <c r="K1738" s="2">
        <v>1407823.96</v>
      </c>
      <c r="L1738" s="2">
        <v>-70.69000244140625</v>
      </c>
      <c r="M1738" s="2">
        <v>-5.020972341299057E-3</v>
      </c>
      <c r="N1738" s="2">
        <v>346904</v>
      </c>
      <c r="O1738" s="2">
        <v>0</v>
      </c>
      <c r="P1738" s="2">
        <v>0</v>
      </c>
      <c r="T1738" s="2">
        <v>10939895</v>
      </c>
      <c r="U1738" s="2">
        <v>-80</v>
      </c>
      <c r="V1738" s="2">
        <v>-7.3126307688653469E-4</v>
      </c>
      <c r="W1738" s="2">
        <v>17687798.400000002</v>
      </c>
      <c r="X1738" s="2">
        <v>61.849952697753906</v>
      </c>
      <c r="Y1738" s="2">
        <v>33192523.020000003</v>
      </c>
      <c r="Z1738" s="2">
        <v>32.958911895751953</v>
      </c>
    </row>
    <row r="1739" spans="1:28" x14ac:dyDescent="0.25">
      <c r="A1739" s="2">
        <v>290004</v>
      </c>
      <c r="B1739" s="2">
        <v>129545003</v>
      </c>
      <c r="C1739" s="2" t="s">
        <v>1603</v>
      </c>
      <c r="D1739" s="2">
        <v>2022</v>
      </c>
      <c r="E1739" s="2" t="s">
        <v>662</v>
      </c>
      <c r="F1739" s="2">
        <v>290</v>
      </c>
      <c r="G1739" s="2">
        <v>4</v>
      </c>
      <c r="H1739" s="2">
        <v>9617178</v>
      </c>
      <c r="I1739" s="2">
        <v>432011</v>
      </c>
      <c r="J1739" s="2">
        <v>4.7033548355102539</v>
      </c>
      <c r="K1739" s="2">
        <v>1516184.24</v>
      </c>
      <c r="L1739" s="2">
        <v>108360.28125</v>
      </c>
      <c r="M1739" s="2">
        <v>7.6970047950744629</v>
      </c>
      <c r="N1739" s="2">
        <v>346904</v>
      </c>
      <c r="O1739" s="2">
        <v>0</v>
      </c>
      <c r="P1739" s="2">
        <v>0</v>
      </c>
      <c r="T1739" s="2">
        <v>11480266</v>
      </c>
      <c r="U1739" s="2">
        <v>540371</v>
      </c>
      <c r="V1739" s="2">
        <v>4.939453125</v>
      </c>
      <c r="W1739" s="2">
        <v>17929580.48</v>
      </c>
      <c r="X1739" s="2">
        <v>64.029754638671875</v>
      </c>
      <c r="Y1739" s="2">
        <v>40746278.829999998</v>
      </c>
      <c r="Z1739" s="2">
        <v>28.175004959106445</v>
      </c>
    </row>
    <row r="1740" spans="1:28" x14ac:dyDescent="0.25">
      <c r="A1740" s="2">
        <v>290005</v>
      </c>
      <c r="B1740" s="2">
        <v>129545003</v>
      </c>
      <c r="C1740" s="2" t="s">
        <v>1603</v>
      </c>
      <c r="D1740" s="2">
        <v>2023</v>
      </c>
      <c r="E1740" s="2" t="s">
        <v>662</v>
      </c>
      <c r="F1740" s="2">
        <v>290</v>
      </c>
      <c r="G1740" s="2">
        <v>5</v>
      </c>
      <c r="H1740" s="2">
        <v>10566753.789999999</v>
      </c>
      <c r="I1740" s="2">
        <v>949575.8125</v>
      </c>
      <c r="J1740" s="2">
        <v>9.8737468719482422</v>
      </c>
      <c r="K1740" s="2">
        <v>1697665.43</v>
      </c>
      <c r="L1740" s="2">
        <v>181481.1875</v>
      </c>
      <c r="M1740" s="2">
        <v>11.969599723815918</v>
      </c>
      <c r="N1740" s="2">
        <v>346904</v>
      </c>
      <c r="O1740" s="2">
        <v>0</v>
      </c>
      <c r="P1740" s="2">
        <v>0</v>
      </c>
      <c r="T1740" s="2">
        <v>12611323</v>
      </c>
      <c r="U1740" s="2">
        <v>1131057</v>
      </c>
      <c r="V1740" s="2">
        <v>9.8521842956542969</v>
      </c>
      <c r="X1740" s="2">
        <v>69.813224792480469</v>
      </c>
      <c r="Z1740" s="2">
        <v>37.409584045410156</v>
      </c>
      <c r="AA1740" s="2">
        <v>33711475</v>
      </c>
      <c r="AB1740" s="2">
        <v>18064375</v>
      </c>
    </row>
    <row r="1741" spans="1:28" x14ac:dyDescent="0.25">
      <c r="A1741" s="2">
        <v>290006</v>
      </c>
      <c r="B1741" s="2">
        <v>129545003</v>
      </c>
      <c r="C1741" s="2" t="s">
        <v>1603</v>
      </c>
      <c r="D1741" s="2">
        <v>2024</v>
      </c>
      <c r="E1741" s="2" t="s">
        <v>662</v>
      </c>
      <c r="F1741" s="2">
        <v>290</v>
      </c>
      <c r="G1741" s="2">
        <v>6</v>
      </c>
      <c r="H1741" s="2">
        <v>11443514</v>
      </c>
      <c r="I1741" s="2">
        <v>876760.1875</v>
      </c>
      <c r="J1741" s="2">
        <v>8.2973470687866211</v>
      </c>
      <c r="K1741" s="2">
        <v>1801816</v>
      </c>
      <c r="L1741" s="2">
        <v>104150.5703125</v>
      </c>
      <c r="M1741" s="2">
        <v>6.1349291801452637</v>
      </c>
      <c r="N1741" s="2">
        <v>346904</v>
      </c>
      <c r="O1741" s="2">
        <v>0</v>
      </c>
      <c r="P1741" s="2">
        <v>0</v>
      </c>
      <c r="T1741" s="2">
        <v>13592234</v>
      </c>
      <c r="U1741" s="2">
        <v>980911</v>
      </c>
      <c r="V1741" s="2">
        <v>7.7780179977416992</v>
      </c>
      <c r="X1741" s="2">
        <v>66.312606811523438</v>
      </c>
      <c r="Z1741" s="2">
        <v>37.489639282226563</v>
      </c>
      <c r="AA1741" s="2">
        <v>36255973</v>
      </c>
      <c r="AB1741" s="2">
        <v>20497209</v>
      </c>
    </row>
    <row r="1742" spans="1:28" x14ac:dyDescent="0.25">
      <c r="A1742" s="2">
        <v>291001</v>
      </c>
      <c r="B1742" s="2">
        <v>108565503</v>
      </c>
      <c r="C1742" s="2" t="s">
        <v>1604</v>
      </c>
      <c r="D1742" s="2">
        <v>2019</v>
      </c>
      <c r="E1742" s="2" t="s">
        <v>662</v>
      </c>
      <c r="F1742" s="2">
        <v>291</v>
      </c>
      <c r="G1742" s="2">
        <v>1</v>
      </c>
      <c r="H1742" s="2">
        <v>7690354</v>
      </c>
      <c r="K1742" s="2">
        <v>853187.71</v>
      </c>
      <c r="N1742" s="2">
        <v>225913</v>
      </c>
      <c r="T1742" s="2">
        <v>8769455</v>
      </c>
      <c r="W1742" s="2">
        <v>12367005.099999998</v>
      </c>
      <c r="X1742" s="2">
        <v>70.91009521484375</v>
      </c>
      <c r="Y1742" s="2">
        <v>18667979.369999997</v>
      </c>
      <c r="Z1742" s="2">
        <v>46.975917816162109</v>
      </c>
    </row>
    <row r="1743" spans="1:28" x14ac:dyDescent="0.25">
      <c r="A1743" s="2">
        <v>291002</v>
      </c>
      <c r="B1743" s="2">
        <v>108565503</v>
      </c>
      <c r="C1743" s="2" t="s">
        <v>1604</v>
      </c>
      <c r="D1743" s="2">
        <v>2020</v>
      </c>
      <c r="E1743" s="2" t="s">
        <v>662</v>
      </c>
      <c r="F1743" s="2">
        <v>291</v>
      </c>
      <c r="G1743" s="2">
        <v>2</v>
      </c>
      <c r="H1743" s="2">
        <v>7829840.5</v>
      </c>
      <c r="I1743" s="2">
        <v>139486.5</v>
      </c>
      <c r="J1743" s="2">
        <v>1.813785195350647</v>
      </c>
      <c r="K1743" s="2">
        <v>871409.54</v>
      </c>
      <c r="L1743" s="2">
        <v>18221.830078125</v>
      </c>
      <c r="M1743" s="2">
        <v>2.1357352733612061</v>
      </c>
      <c r="N1743" s="2">
        <v>225913</v>
      </c>
      <c r="O1743" s="2">
        <v>0</v>
      </c>
      <c r="P1743" s="2">
        <v>0</v>
      </c>
      <c r="T1743" s="2">
        <v>8927163</v>
      </c>
      <c r="U1743" s="2">
        <v>157708</v>
      </c>
      <c r="V1743" s="2">
        <v>1.798378586769104</v>
      </c>
      <c r="W1743" s="2">
        <v>12394171.130000001</v>
      </c>
      <c r="X1743" s="2">
        <v>72.027107238769531</v>
      </c>
      <c r="Y1743" s="2">
        <v>18645160.240000002</v>
      </c>
      <c r="Z1743" s="2">
        <v>47.879249572753906</v>
      </c>
    </row>
    <row r="1744" spans="1:28" x14ac:dyDescent="0.25">
      <c r="A1744" s="2">
        <v>291003</v>
      </c>
      <c r="B1744" s="2">
        <v>108565503</v>
      </c>
      <c r="C1744" s="2" t="s">
        <v>1604</v>
      </c>
      <c r="D1744" s="2">
        <v>2021</v>
      </c>
      <c r="E1744" s="2" t="s">
        <v>662</v>
      </c>
      <c r="F1744" s="2">
        <v>291</v>
      </c>
      <c r="G1744" s="2">
        <v>3</v>
      </c>
      <c r="H1744" s="2">
        <v>7829835.5</v>
      </c>
      <c r="I1744" s="2">
        <v>-5</v>
      </c>
      <c r="J1744" s="2">
        <v>-6.385826418409124E-5</v>
      </c>
      <c r="K1744" s="2">
        <v>871382.55</v>
      </c>
      <c r="L1744" s="2">
        <v>-26.989999771118164</v>
      </c>
      <c r="M1744" s="2">
        <v>-3.0972808599472046E-3</v>
      </c>
      <c r="N1744" s="2">
        <v>225913</v>
      </c>
      <c r="O1744" s="2">
        <v>0</v>
      </c>
      <c r="P1744" s="2">
        <v>0</v>
      </c>
      <c r="T1744" s="2">
        <v>8927131</v>
      </c>
      <c r="U1744" s="2">
        <v>-32</v>
      </c>
      <c r="V1744" s="2">
        <v>-3.5845654201693833E-4</v>
      </c>
      <c r="W1744" s="2">
        <v>12542338.01</v>
      </c>
      <c r="X1744" s="2">
        <v>71.175971984863281</v>
      </c>
      <c r="Y1744" s="2">
        <v>19248495.919999998</v>
      </c>
      <c r="Z1744" s="2">
        <v>46.378330230712891</v>
      </c>
    </row>
    <row r="1745" spans="1:28" x14ac:dyDescent="0.25">
      <c r="A1745" s="2">
        <v>291004</v>
      </c>
      <c r="B1745" s="2">
        <v>108565503</v>
      </c>
      <c r="C1745" s="2" t="s">
        <v>1604</v>
      </c>
      <c r="D1745" s="2">
        <v>2022</v>
      </c>
      <c r="E1745" s="2" t="s">
        <v>662</v>
      </c>
      <c r="F1745" s="2">
        <v>291</v>
      </c>
      <c r="G1745" s="2">
        <v>4</v>
      </c>
      <c r="H1745" s="2">
        <v>7882459.5</v>
      </c>
      <c r="I1745" s="2">
        <v>52624</v>
      </c>
      <c r="J1745" s="2">
        <v>0.67209583520889282</v>
      </c>
      <c r="K1745" s="2">
        <v>894819.04</v>
      </c>
      <c r="L1745" s="2">
        <v>23436.490234375</v>
      </c>
      <c r="M1745" s="2">
        <v>2.6895754337310791</v>
      </c>
      <c r="N1745" s="2">
        <v>225913</v>
      </c>
      <c r="O1745" s="2">
        <v>0</v>
      </c>
      <c r="P1745" s="2">
        <v>0</v>
      </c>
      <c r="T1745" s="2">
        <v>9003192</v>
      </c>
      <c r="U1745" s="2">
        <v>76061</v>
      </c>
      <c r="V1745" s="2">
        <v>0.85202068090438843</v>
      </c>
      <c r="W1745" s="2">
        <v>12591792.719999999</v>
      </c>
      <c r="X1745" s="2">
        <v>71.500480651855469</v>
      </c>
      <c r="Y1745" s="2">
        <v>20106750.52</v>
      </c>
      <c r="Z1745" s="2">
        <v>44.776962280273438</v>
      </c>
    </row>
    <row r="1746" spans="1:28" x14ac:dyDescent="0.25">
      <c r="A1746" s="2">
        <v>291005</v>
      </c>
      <c r="B1746" s="2">
        <v>108565503</v>
      </c>
      <c r="C1746" s="2" t="s">
        <v>1604</v>
      </c>
      <c r="D1746" s="2">
        <v>2023</v>
      </c>
      <c r="E1746" s="2" t="s">
        <v>662</v>
      </c>
      <c r="F1746" s="2">
        <v>291</v>
      </c>
      <c r="G1746" s="2">
        <v>5</v>
      </c>
      <c r="H1746" s="2">
        <v>8248905.4500000002</v>
      </c>
      <c r="I1746" s="2">
        <v>366445.9375</v>
      </c>
      <c r="J1746" s="2">
        <v>4.6488780975341797</v>
      </c>
      <c r="K1746" s="2">
        <v>948785.41</v>
      </c>
      <c r="L1746" s="2">
        <v>53966.37109375</v>
      </c>
      <c r="M1746" s="2">
        <v>6.0309815406799316</v>
      </c>
      <c r="N1746" s="2">
        <v>225913</v>
      </c>
      <c r="O1746" s="2">
        <v>0</v>
      </c>
      <c r="P1746" s="2">
        <v>0</v>
      </c>
      <c r="T1746" s="2">
        <v>9423604</v>
      </c>
      <c r="U1746" s="2">
        <v>420412</v>
      </c>
      <c r="V1746" s="2">
        <v>4.6695880889892578</v>
      </c>
      <c r="X1746" s="2">
        <v>74.168037414550781</v>
      </c>
      <c r="Z1746" s="2">
        <v>49.784629821777344</v>
      </c>
      <c r="AA1746" s="2">
        <v>18928742</v>
      </c>
      <c r="AB1746" s="2">
        <v>12705748</v>
      </c>
    </row>
    <row r="1747" spans="1:28" x14ac:dyDescent="0.25">
      <c r="A1747" s="2">
        <v>291006</v>
      </c>
      <c r="B1747" s="2">
        <v>108565503</v>
      </c>
      <c r="C1747" s="2" t="s">
        <v>1604</v>
      </c>
      <c r="D1747" s="2">
        <v>2024</v>
      </c>
      <c r="E1747" s="2" t="s">
        <v>662</v>
      </c>
      <c r="F1747" s="2">
        <v>291</v>
      </c>
      <c r="G1747" s="2">
        <v>6</v>
      </c>
      <c r="H1747" s="2">
        <v>8607147</v>
      </c>
      <c r="I1747" s="2">
        <v>358241.5625</v>
      </c>
      <c r="J1747" s="2">
        <v>4.342897891998291</v>
      </c>
      <c r="K1747" s="2">
        <v>970553</v>
      </c>
      <c r="L1747" s="2">
        <v>21767.58984375</v>
      </c>
      <c r="M1747" s="2">
        <v>2.2942585945129395</v>
      </c>
      <c r="N1747" s="2">
        <v>225913</v>
      </c>
      <c r="O1747" s="2">
        <v>0</v>
      </c>
      <c r="P1747" s="2">
        <v>0</v>
      </c>
      <c r="T1747" s="2">
        <v>9803613</v>
      </c>
      <c r="U1747" s="2">
        <v>380009</v>
      </c>
      <c r="V1747" s="2">
        <v>4.0325231552124023</v>
      </c>
      <c r="X1747" s="2">
        <v>72.59600830078125</v>
      </c>
      <c r="Z1747" s="2">
        <v>44.923778533935547</v>
      </c>
      <c r="AA1747" s="2">
        <v>21822770</v>
      </c>
      <c r="AB1747" s="2">
        <v>13504342</v>
      </c>
    </row>
    <row r="1748" spans="1:28" x14ac:dyDescent="0.25">
      <c r="A1748" s="2">
        <v>292001</v>
      </c>
      <c r="B1748" s="2">
        <v>120484903</v>
      </c>
      <c r="C1748" s="2" t="s">
        <v>1605</v>
      </c>
      <c r="D1748" s="2">
        <v>2019</v>
      </c>
      <c r="E1748" s="2" t="s">
        <v>662</v>
      </c>
      <c r="F1748" s="2">
        <v>292</v>
      </c>
      <c r="G1748" s="2">
        <v>1</v>
      </c>
      <c r="H1748" s="2">
        <v>13981686</v>
      </c>
      <c r="K1748" s="2">
        <v>3123982.89</v>
      </c>
      <c r="N1748" s="2">
        <v>617222</v>
      </c>
      <c r="T1748" s="2">
        <v>17722890</v>
      </c>
      <c r="W1748" s="2">
        <v>32407415.050000004</v>
      </c>
      <c r="X1748" s="2">
        <v>54.687763214111328</v>
      </c>
      <c r="Y1748" s="2">
        <v>105634481.67000002</v>
      </c>
      <c r="Z1748" s="2">
        <v>16.777561187744141</v>
      </c>
    </row>
    <row r="1749" spans="1:28" x14ac:dyDescent="0.25">
      <c r="A1749" s="2">
        <v>292002</v>
      </c>
      <c r="B1749" s="2">
        <v>120484903</v>
      </c>
      <c r="C1749" s="2" t="s">
        <v>1605</v>
      </c>
      <c r="D1749" s="2">
        <v>2020</v>
      </c>
      <c r="E1749" s="2" t="s">
        <v>662</v>
      </c>
      <c r="F1749" s="2">
        <v>292</v>
      </c>
      <c r="G1749" s="2">
        <v>2</v>
      </c>
      <c r="H1749" s="2">
        <v>14302076</v>
      </c>
      <c r="I1749" s="2">
        <v>320390</v>
      </c>
      <c r="J1749" s="2">
        <v>2.2914977073669434</v>
      </c>
      <c r="K1749" s="2">
        <v>3304388.85</v>
      </c>
      <c r="L1749" s="2">
        <v>180405.953125</v>
      </c>
      <c r="M1749" s="2">
        <v>5.7748703956604004</v>
      </c>
      <c r="N1749" s="2">
        <v>617222</v>
      </c>
      <c r="O1749" s="2">
        <v>0</v>
      </c>
      <c r="P1749" s="2">
        <v>0</v>
      </c>
      <c r="T1749" s="2">
        <v>18223686</v>
      </c>
      <c r="U1749" s="2">
        <v>500796</v>
      </c>
      <c r="V1749" s="2">
        <v>2.8257017135620117</v>
      </c>
      <c r="W1749" s="2">
        <v>33025946.029999994</v>
      </c>
      <c r="X1749" s="2">
        <v>55.179904937744141</v>
      </c>
      <c r="Y1749" s="2">
        <v>107353720.28</v>
      </c>
      <c r="Z1749" s="2">
        <v>16.975364685058594</v>
      </c>
    </row>
    <row r="1750" spans="1:28" x14ac:dyDescent="0.25">
      <c r="A1750" s="2">
        <v>292003</v>
      </c>
      <c r="B1750" s="2">
        <v>120484903</v>
      </c>
      <c r="C1750" s="2" t="s">
        <v>1605</v>
      </c>
      <c r="D1750" s="2">
        <v>2021</v>
      </c>
      <c r="E1750" s="2" t="s">
        <v>662</v>
      </c>
      <c r="F1750" s="2">
        <v>292</v>
      </c>
      <c r="G1750" s="2">
        <v>3</v>
      </c>
      <c r="H1750" s="2">
        <v>14302062</v>
      </c>
      <c r="I1750" s="2">
        <v>-14</v>
      </c>
      <c r="J1750" s="2">
        <v>-9.7887888841796666E-5</v>
      </c>
      <c r="K1750" s="2">
        <v>3304244.43</v>
      </c>
      <c r="L1750" s="2">
        <v>-144.41999816894531</v>
      </c>
      <c r="M1750" s="2">
        <v>-4.3705510906875134E-3</v>
      </c>
      <c r="N1750" s="2">
        <v>617222</v>
      </c>
      <c r="O1750" s="2">
        <v>0</v>
      </c>
      <c r="P1750" s="2">
        <v>0</v>
      </c>
      <c r="T1750" s="2">
        <v>18223528</v>
      </c>
      <c r="U1750" s="2">
        <v>-158</v>
      </c>
      <c r="V1750" s="2">
        <v>-8.6700351675972342E-4</v>
      </c>
      <c r="W1750" s="2">
        <v>33449934.800000004</v>
      </c>
      <c r="X1750" s="2">
        <v>54.480010986328125</v>
      </c>
      <c r="Y1750" s="2">
        <v>113351866.99000001</v>
      </c>
      <c r="Z1750" s="2">
        <v>16.076953887939453</v>
      </c>
    </row>
    <row r="1751" spans="1:28" x14ac:dyDescent="0.25">
      <c r="A1751" s="2">
        <v>292004</v>
      </c>
      <c r="B1751" s="2">
        <v>120484903</v>
      </c>
      <c r="C1751" s="2" t="s">
        <v>1605</v>
      </c>
      <c r="D1751" s="2">
        <v>2022</v>
      </c>
      <c r="E1751" s="2" t="s">
        <v>662</v>
      </c>
      <c r="F1751" s="2">
        <v>292</v>
      </c>
      <c r="G1751" s="2">
        <v>4</v>
      </c>
      <c r="H1751" s="2">
        <v>15113672</v>
      </c>
      <c r="I1751" s="2">
        <v>811610</v>
      </c>
      <c r="J1751" s="2">
        <v>5.6747760772705078</v>
      </c>
      <c r="K1751" s="2">
        <v>3468463.24</v>
      </c>
      <c r="L1751" s="2">
        <v>164218.8125</v>
      </c>
      <c r="M1751" s="2">
        <v>4.969935417175293</v>
      </c>
      <c r="N1751" s="2">
        <v>617222</v>
      </c>
      <c r="O1751" s="2">
        <v>0</v>
      </c>
      <c r="P1751" s="2">
        <v>0</v>
      </c>
      <c r="T1751" s="2">
        <v>19199358</v>
      </c>
      <c r="U1751" s="2">
        <v>975830</v>
      </c>
      <c r="V1751" s="2">
        <v>5.3547811508178711</v>
      </c>
      <c r="W1751" s="2">
        <v>33396631.91</v>
      </c>
      <c r="X1751" s="2">
        <v>57.488906860351563</v>
      </c>
      <c r="Y1751" s="2">
        <v>120540908.8</v>
      </c>
      <c r="Z1751" s="2">
        <v>15.927669525146484</v>
      </c>
    </row>
    <row r="1752" spans="1:28" x14ac:dyDescent="0.25">
      <c r="A1752" s="2">
        <v>292005</v>
      </c>
      <c r="B1752" s="2">
        <v>120484903</v>
      </c>
      <c r="C1752" s="2" t="s">
        <v>1605</v>
      </c>
      <c r="D1752" s="2">
        <v>2023</v>
      </c>
      <c r="E1752" s="2" t="s">
        <v>662</v>
      </c>
      <c r="F1752" s="2">
        <v>292</v>
      </c>
      <c r="G1752" s="2">
        <v>5</v>
      </c>
      <c r="H1752" s="2">
        <v>16714521.109999999</v>
      </c>
      <c r="I1752" s="2">
        <v>1600849.125</v>
      </c>
      <c r="J1752" s="2">
        <v>10.592059135437012</v>
      </c>
      <c r="K1752" s="2">
        <v>3664842.99</v>
      </c>
      <c r="L1752" s="2">
        <v>196379.75</v>
      </c>
      <c r="M1752" s="2">
        <v>5.6618661880493164</v>
      </c>
      <c r="N1752" s="2">
        <v>617222</v>
      </c>
      <c r="O1752" s="2">
        <v>0</v>
      </c>
      <c r="P1752" s="2">
        <v>0</v>
      </c>
      <c r="T1752" s="2">
        <v>20996586</v>
      </c>
      <c r="U1752" s="2">
        <v>1797228</v>
      </c>
      <c r="V1752" s="2">
        <v>9.360875129699707</v>
      </c>
      <c r="X1752" s="2">
        <v>60.190731048583984</v>
      </c>
      <c r="Z1752" s="2">
        <v>17.510272979736328</v>
      </c>
      <c r="AA1752" s="2">
        <v>119910097</v>
      </c>
      <c r="AB1752" s="2">
        <v>34883420</v>
      </c>
    </row>
    <row r="1753" spans="1:28" x14ac:dyDescent="0.25">
      <c r="A1753" s="2">
        <v>292006</v>
      </c>
      <c r="B1753" s="2">
        <v>120484903</v>
      </c>
      <c r="C1753" s="2" t="s">
        <v>1605</v>
      </c>
      <c r="D1753" s="2">
        <v>2024</v>
      </c>
      <c r="E1753" s="2" t="s">
        <v>662</v>
      </c>
      <c r="F1753" s="2">
        <v>292</v>
      </c>
      <c r="G1753" s="2">
        <v>6</v>
      </c>
      <c r="H1753" s="2">
        <v>18060118</v>
      </c>
      <c r="I1753" s="2">
        <v>1345596.875</v>
      </c>
      <c r="J1753" s="2">
        <v>8.0504665374755859</v>
      </c>
      <c r="K1753" s="2">
        <v>3852089</v>
      </c>
      <c r="L1753" s="2">
        <v>187246.015625</v>
      </c>
      <c r="M1753" s="2">
        <v>5.109250545501709</v>
      </c>
      <c r="N1753" s="2">
        <v>617222</v>
      </c>
      <c r="O1753" s="2">
        <v>0</v>
      </c>
      <c r="P1753" s="2">
        <v>0</v>
      </c>
      <c r="T1753" s="2">
        <v>22529430</v>
      </c>
      <c r="U1753" s="2">
        <v>1532844</v>
      </c>
      <c r="V1753" s="2">
        <v>7.3004441261291504</v>
      </c>
      <c r="X1753" s="2">
        <v>59.828231811523438</v>
      </c>
      <c r="Z1753" s="2">
        <v>17.837560653686523</v>
      </c>
      <c r="AA1753" s="2">
        <v>126303309</v>
      </c>
      <c r="AB1753" s="2">
        <v>37656855</v>
      </c>
    </row>
    <row r="1754" spans="1:28" x14ac:dyDescent="0.25">
      <c r="A1754" s="2">
        <v>293001</v>
      </c>
      <c r="B1754" s="2">
        <v>117083004</v>
      </c>
      <c r="C1754" s="2" t="s">
        <v>1606</v>
      </c>
      <c r="D1754" s="2">
        <v>2019</v>
      </c>
      <c r="E1754" s="2" t="s">
        <v>662</v>
      </c>
      <c r="F1754" s="2">
        <v>293</v>
      </c>
      <c r="G1754" s="2">
        <v>1</v>
      </c>
      <c r="H1754" s="2">
        <v>5958021.5</v>
      </c>
      <c r="K1754" s="2">
        <v>585783.43000000005</v>
      </c>
      <c r="N1754" s="2">
        <v>165568</v>
      </c>
      <c r="Q1754" s="2">
        <v>41414.949999999997</v>
      </c>
      <c r="T1754" s="2">
        <v>6750788</v>
      </c>
      <c r="W1754" s="2">
        <v>9011888.3200000022</v>
      </c>
      <c r="X1754" s="2">
        <v>74.909805297851563</v>
      </c>
      <c r="Y1754" s="2">
        <v>14209656.560000002</v>
      </c>
      <c r="Z1754" s="2">
        <v>47.508453369140625</v>
      </c>
    </row>
    <row r="1755" spans="1:28" x14ac:dyDescent="0.25">
      <c r="A1755" s="2">
        <v>293002</v>
      </c>
      <c r="B1755" s="2">
        <v>117083004</v>
      </c>
      <c r="C1755" s="2" t="s">
        <v>1606</v>
      </c>
      <c r="D1755" s="2">
        <v>2020</v>
      </c>
      <c r="E1755" s="2" t="s">
        <v>662</v>
      </c>
      <c r="F1755" s="2">
        <v>293</v>
      </c>
      <c r="G1755" s="2">
        <v>2</v>
      </c>
      <c r="H1755" s="2">
        <v>6020078</v>
      </c>
      <c r="I1755" s="2">
        <v>62056.5</v>
      </c>
      <c r="J1755" s="2">
        <v>1.0415621995925903</v>
      </c>
      <c r="K1755" s="2">
        <v>599308.68000000005</v>
      </c>
      <c r="L1755" s="2">
        <v>13525.25</v>
      </c>
      <c r="M1755" s="2">
        <v>2.3089165687561035</v>
      </c>
      <c r="N1755" s="2">
        <v>165568</v>
      </c>
      <c r="O1755" s="2">
        <v>0</v>
      </c>
      <c r="P1755" s="2">
        <v>0</v>
      </c>
      <c r="Q1755" s="2">
        <v>27479.71</v>
      </c>
      <c r="R1755" s="2">
        <v>-13935.240234375</v>
      </c>
      <c r="S1755" s="2">
        <v>-33.647850036621094</v>
      </c>
      <c r="T1755" s="2">
        <v>6812434</v>
      </c>
      <c r="U1755" s="2">
        <v>61646</v>
      </c>
      <c r="V1755" s="2">
        <v>0.91316747665405273</v>
      </c>
      <c r="W1755" s="2">
        <v>9213617.8299999982</v>
      </c>
      <c r="X1755" s="2">
        <v>73.938751220703125</v>
      </c>
      <c r="Y1755" s="2">
        <v>14577166.229999999</v>
      </c>
      <c r="Z1755" s="2">
        <v>46.733596801757813</v>
      </c>
    </row>
    <row r="1756" spans="1:28" x14ac:dyDescent="0.25">
      <c r="A1756" s="2">
        <v>293003</v>
      </c>
      <c r="B1756" s="2">
        <v>117083004</v>
      </c>
      <c r="C1756" s="2" t="s">
        <v>1606</v>
      </c>
      <c r="D1756" s="2">
        <v>2021</v>
      </c>
      <c r="E1756" s="2" t="s">
        <v>662</v>
      </c>
      <c r="F1756" s="2">
        <v>293</v>
      </c>
      <c r="G1756" s="2">
        <v>3</v>
      </c>
      <c r="H1756" s="2">
        <v>6020074.5</v>
      </c>
      <c r="I1756" s="2">
        <v>-3.5</v>
      </c>
      <c r="J1756" s="2">
        <v>-5.813878306071274E-5</v>
      </c>
      <c r="K1756" s="2">
        <v>599288.49</v>
      </c>
      <c r="L1756" s="2">
        <v>-20.190000534057617</v>
      </c>
      <c r="M1756" s="2">
        <v>-3.368881531059742E-3</v>
      </c>
      <c r="N1756" s="2">
        <v>165568</v>
      </c>
      <c r="O1756" s="2">
        <v>0</v>
      </c>
      <c r="P1756" s="2">
        <v>0</v>
      </c>
      <c r="Q1756" s="2">
        <v>54489</v>
      </c>
      <c r="R1756" s="2">
        <v>27009.2890625</v>
      </c>
      <c r="S1756" s="2">
        <v>98.288116455078125</v>
      </c>
      <c r="T1756" s="2">
        <v>6839420</v>
      </c>
      <c r="U1756" s="2">
        <v>26986</v>
      </c>
      <c r="V1756" s="2">
        <v>0.39612859487533569</v>
      </c>
      <c r="W1756" s="2">
        <v>9354798.4499999993</v>
      </c>
      <c r="X1756" s="2">
        <v>73.111358642578125</v>
      </c>
      <c r="Y1756" s="2">
        <v>14955569.609999999</v>
      </c>
      <c r="Z1756" s="2">
        <v>45.731590270996094</v>
      </c>
    </row>
    <row r="1757" spans="1:28" x14ac:dyDescent="0.25">
      <c r="A1757" s="2">
        <v>293004</v>
      </c>
      <c r="B1757" s="2">
        <v>117083004</v>
      </c>
      <c r="C1757" s="2" t="s">
        <v>1606</v>
      </c>
      <c r="D1757" s="2">
        <v>2022</v>
      </c>
      <c r="E1757" s="2" t="s">
        <v>662</v>
      </c>
      <c r="F1757" s="2">
        <v>293</v>
      </c>
      <c r="G1757" s="2">
        <v>4</v>
      </c>
      <c r="H1757" s="2">
        <v>6102913</v>
      </c>
      <c r="I1757" s="2">
        <v>82838.5</v>
      </c>
      <c r="J1757" s="2">
        <v>1.3760378360748291</v>
      </c>
      <c r="K1757" s="2">
        <v>618776.78</v>
      </c>
      <c r="L1757" s="2">
        <v>19488.2890625</v>
      </c>
      <c r="M1757" s="2">
        <v>3.2519044876098633</v>
      </c>
      <c r="N1757" s="2">
        <v>165568</v>
      </c>
      <c r="O1757" s="2">
        <v>0</v>
      </c>
      <c r="P1757" s="2">
        <v>0</v>
      </c>
      <c r="Q1757" s="2">
        <v>44930.58</v>
      </c>
      <c r="R1757" s="2">
        <v>-9558.419921875</v>
      </c>
      <c r="S1757" s="2">
        <v>-17.541925430297852</v>
      </c>
      <c r="T1757" s="2">
        <v>6932188.5</v>
      </c>
      <c r="U1757" s="2">
        <v>92768.5</v>
      </c>
      <c r="V1757" s="2">
        <v>1.3563796281814575</v>
      </c>
      <c r="W1757" s="2">
        <v>9538832.6799999997</v>
      </c>
      <c r="X1757" s="2">
        <v>72.67333984375</v>
      </c>
      <c r="Y1757" s="2">
        <v>15960337.73</v>
      </c>
      <c r="Z1757" s="2">
        <v>43.433845520019531</v>
      </c>
    </row>
    <row r="1758" spans="1:28" x14ac:dyDescent="0.25">
      <c r="A1758" s="2">
        <v>293005</v>
      </c>
      <c r="B1758" s="2">
        <v>117083004</v>
      </c>
      <c r="C1758" s="2" t="s">
        <v>1606</v>
      </c>
      <c r="D1758" s="2">
        <v>2023</v>
      </c>
      <c r="E1758" s="2" t="s">
        <v>662</v>
      </c>
      <c r="F1758" s="2">
        <v>293</v>
      </c>
      <c r="G1758" s="2">
        <v>5</v>
      </c>
      <c r="H1758" s="2">
        <v>6240694.96</v>
      </c>
      <c r="I1758" s="2">
        <v>137781.953125</v>
      </c>
      <c r="J1758" s="2">
        <v>2.2576425075531006</v>
      </c>
      <c r="K1758" s="2">
        <v>663782.93000000005</v>
      </c>
      <c r="L1758" s="2">
        <v>45006.1484375</v>
      </c>
      <c r="M1758" s="2">
        <v>7.2734065055847168</v>
      </c>
      <c r="N1758" s="2">
        <v>165568</v>
      </c>
      <c r="O1758" s="2">
        <v>0</v>
      </c>
      <c r="P1758" s="2">
        <v>0</v>
      </c>
      <c r="Q1758" s="2">
        <v>47557</v>
      </c>
      <c r="R1758" s="2">
        <v>2626.419921875</v>
      </c>
      <c r="S1758" s="2">
        <v>5.8455066680908203</v>
      </c>
      <c r="T1758" s="2">
        <v>7117603</v>
      </c>
      <c r="U1758" s="2">
        <v>185414.5</v>
      </c>
      <c r="V1758" s="2">
        <v>2.6746892929077148</v>
      </c>
      <c r="X1758" s="2">
        <v>74.563003540039063</v>
      </c>
      <c r="Z1758" s="2">
        <v>42.507114410400391</v>
      </c>
      <c r="AA1758" s="2">
        <v>16744498</v>
      </c>
      <c r="AB1758" s="2">
        <v>9545757</v>
      </c>
    </row>
    <row r="1759" spans="1:28" x14ac:dyDescent="0.25">
      <c r="A1759" s="2">
        <v>293006</v>
      </c>
      <c r="B1759" s="2">
        <v>117083004</v>
      </c>
      <c r="C1759" s="2" t="s">
        <v>1606</v>
      </c>
      <c r="D1759" s="2">
        <v>2024</v>
      </c>
      <c r="E1759" s="2" t="s">
        <v>662</v>
      </c>
      <c r="F1759" s="2">
        <v>293</v>
      </c>
      <c r="G1759" s="2">
        <v>6</v>
      </c>
      <c r="H1759" s="2">
        <v>6466118</v>
      </c>
      <c r="I1759" s="2">
        <v>225423.046875</v>
      </c>
      <c r="J1759" s="2">
        <v>3.6121463775634766</v>
      </c>
      <c r="K1759" s="2">
        <v>681782</v>
      </c>
      <c r="L1759" s="2">
        <v>17999.0703125</v>
      </c>
      <c r="M1759" s="2">
        <v>2.7115898132324219</v>
      </c>
      <c r="N1759" s="2">
        <v>165568</v>
      </c>
      <c r="O1759" s="2">
        <v>0</v>
      </c>
      <c r="P1759" s="2">
        <v>0</v>
      </c>
      <c r="Q1759" s="2">
        <v>62253</v>
      </c>
      <c r="R1759" s="2">
        <v>14696</v>
      </c>
      <c r="S1759" s="2">
        <v>30.901865005493164</v>
      </c>
      <c r="T1759" s="2">
        <v>7375721</v>
      </c>
      <c r="U1759" s="2">
        <v>258118</v>
      </c>
      <c r="V1759" s="2">
        <v>3.6264736652374268</v>
      </c>
      <c r="X1759" s="2">
        <v>75.153106689453125</v>
      </c>
      <c r="Z1759" s="2">
        <v>42.233158111572266</v>
      </c>
      <c r="AA1759" s="2">
        <v>17464290</v>
      </c>
      <c r="AB1759" s="2">
        <v>9814260</v>
      </c>
    </row>
    <row r="1760" spans="1:28" x14ac:dyDescent="0.25">
      <c r="A1760" s="2">
        <v>294001</v>
      </c>
      <c r="B1760" s="2">
        <v>112674403</v>
      </c>
      <c r="C1760" s="2" t="s">
        <v>1607</v>
      </c>
      <c r="D1760" s="2">
        <v>2019</v>
      </c>
      <c r="E1760" s="2" t="s">
        <v>662</v>
      </c>
      <c r="F1760" s="2">
        <v>294</v>
      </c>
      <c r="G1760" s="2">
        <v>1</v>
      </c>
      <c r="H1760" s="2">
        <v>11429466</v>
      </c>
      <c r="K1760" s="2">
        <v>1998339.16</v>
      </c>
      <c r="N1760" s="2">
        <v>542734</v>
      </c>
      <c r="Q1760" s="2">
        <v>9350</v>
      </c>
      <c r="T1760" s="2">
        <v>13979889</v>
      </c>
      <c r="W1760" s="2">
        <v>24204391.039999999</v>
      </c>
      <c r="X1760" s="2">
        <v>57.757656097412109</v>
      </c>
      <c r="Y1760" s="2">
        <v>70807317.419999987</v>
      </c>
      <c r="Z1760" s="2">
        <v>19.743564605712891</v>
      </c>
    </row>
    <row r="1761" spans="1:28" x14ac:dyDescent="0.25">
      <c r="A1761" s="2">
        <v>294002</v>
      </c>
      <c r="B1761" s="2">
        <v>112674403</v>
      </c>
      <c r="C1761" s="2" t="s">
        <v>1607</v>
      </c>
      <c r="D1761" s="2">
        <v>2020</v>
      </c>
      <c r="E1761" s="2" t="s">
        <v>662</v>
      </c>
      <c r="F1761" s="2">
        <v>294</v>
      </c>
      <c r="G1761" s="2">
        <v>2</v>
      </c>
      <c r="H1761" s="2">
        <v>11890327</v>
      </c>
      <c r="I1761" s="2">
        <v>460861</v>
      </c>
      <c r="J1761" s="2">
        <v>4.0322179794311523</v>
      </c>
      <c r="K1761" s="2">
        <v>2100241.19</v>
      </c>
      <c r="L1761" s="2">
        <v>101902.03125</v>
      </c>
      <c r="M1761" s="2">
        <v>5.0993361473083496</v>
      </c>
      <c r="N1761" s="2">
        <v>542734</v>
      </c>
      <c r="O1761" s="2">
        <v>0</v>
      </c>
      <c r="P1761" s="2">
        <v>0</v>
      </c>
      <c r="T1761" s="2">
        <v>14533302</v>
      </c>
      <c r="U1761" s="2">
        <v>553413</v>
      </c>
      <c r="V1761" s="2">
        <v>3.9586365222930908</v>
      </c>
      <c r="W1761" s="2">
        <v>25247842.669999998</v>
      </c>
      <c r="X1761" s="2">
        <v>57.562549591064453</v>
      </c>
      <c r="Y1761" s="2">
        <v>76021999.710000008</v>
      </c>
      <c r="Z1761" s="2">
        <v>19.117231369018555</v>
      </c>
    </row>
    <row r="1762" spans="1:28" x14ac:dyDescent="0.25">
      <c r="A1762" s="2">
        <v>294003</v>
      </c>
      <c r="B1762" s="2">
        <v>112674403</v>
      </c>
      <c r="C1762" s="2" t="s">
        <v>1607</v>
      </c>
      <c r="D1762" s="2">
        <v>2021</v>
      </c>
      <c r="E1762" s="2" t="s">
        <v>662</v>
      </c>
      <c r="F1762" s="2">
        <v>294</v>
      </c>
      <c r="G1762" s="2">
        <v>3</v>
      </c>
      <c r="H1762" s="2">
        <v>11890312</v>
      </c>
      <c r="I1762" s="2">
        <v>-15</v>
      </c>
      <c r="J1762" s="2">
        <v>-1.2615296873264015E-4</v>
      </c>
      <c r="K1762" s="2">
        <v>2100136.39</v>
      </c>
      <c r="L1762" s="2">
        <v>-104.80000305175781</v>
      </c>
      <c r="M1762" s="2">
        <v>-4.9899029545485973E-3</v>
      </c>
      <c r="N1762" s="2">
        <v>542734</v>
      </c>
      <c r="O1762" s="2">
        <v>0</v>
      </c>
      <c r="P1762" s="2">
        <v>0</v>
      </c>
      <c r="T1762" s="2">
        <v>14533182</v>
      </c>
      <c r="U1762" s="2">
        <v>-120</v>
      </c>
      <c r="V1762" s="2">
        <v>-8.2568987272679806E-4</v>
      </c>
      <c r="W1762" s="2">
        <v>25435516.220000003</v>
      </c>
      <c r="X1762" s="2">
        <v>57.137359619140625</v>
      </c>
      <c r="Y1762" s="2">
        <v>75303603.659999996</v>
      </c>
      <c r="Z1762" s="2">
        <v>19.29945182800293</v>
      </c>
    </row>
    <row r="1763" spans="1:28" x14ac:dyDescent="0.25">
      <c r="A1763" s="2">
        <v>294004</v>
      </c>
      <c r="B1763" s="2">
        <v>112674403</v>
      </c>
      <c r="C1763" s="2" t="s">
        <v>1607</v>
      </c>
      <c r="D1763" s="2">
        <v>2022</v>
      </c>
      <c r="E1763" s="2" t="s">
        <v>662</v>
      </c>
      <c r="F1763" s="2">
        <v>294</v>
      </c>
      <c r="G1763" s="2">
        <v>4</v>
      </c>
      <c r="H1763" s="2">
        <v>12470969</v>
      </c>
      <c r="I1763" s="2">
        <v>580657</v>
      </c>
      <c r="J1763" s="2">
        <v>4.883446216583252</v>
      </c>
      <c r="K1763" s="2">
        <v>2211027.7599999998</v>
      </c>
      <c r="L1763" s="2">
        <v>110891.3671875</v>
      </c>
      <c r="M1763" s="2">
        <v>5.2801985740661621</v>
      </c>
      <c r="N1763" s="2">
        <v>542734</v>
      </c>
      <c r="O1763" s="2">
        <v>0</v>
      </c>
      <c r="P1763" s="2">
        <v>0</v>
      </c>
      <c r="T1763" s="2">
        <v>15224731</v>
      </c>
      <c r="U1763" s="2">
        <v>691549</v>
      </c>
      <c r="V1763" s="2">
        <v>4.7584142684936523</v>
      </c>
      <c r="W1763" s="2">
        <v>26123392.159999996</v>
      </c>
      <c r="X1763" s="2">
        <v>58.280067443847656</v>
      </c>
      <c r="Y1763" s="2">
        <v>79216880.310000002</v>
      </c>
      <c r="Z1763" s="2">
        <v>19.219049453735352</v>
      </c>
    </row>
    <row r="1764" spans="1:28" x14ac:dyDescent="0.25">
      <c r="A1764" s="2">
        <v>294005</v>
      </c>
      <c r="B1764" s="2">
        <v>112674403</v>
      </c>
      <c r="C1764" s="2" t="s">
        <v>1607</v>
      </c>
      <c r="D1764" s="2">
        <v>2023</v>
      </c>
      <c r="E1764" s="2" t="s">
        <v>662</v>
      </c>
      <c r="F1764" s="2">
        <v>294</v>
      </c>
      <c r="G1764" s="2">
        <v>5</v>
      </c>
      <c r="H1764" s="2">
        <v>13296829.810000001</v>
      </c>
      <c r="I1764" s="2">
        <v>825860.8125</v>
      </c>
      <c r="J1764" s="2">
        <v>6.6222667694091797</v>
      </c>
      <c r="K1764" s="2">
        <v>2491873.7000000002</v>
      </c>
      <c r="L1764" s="2">
        <v>280845.9375</v>
      </c>
      <c r="M1764" s="2">
        <v>12.702054023742676</v>
      </c>
      <c r="N1764" s="2">
        <v>542734</v>
      </c>
      <c r="O1764" s="2">
        <v>0</v>
      </c>
      <c r="P1764" s="2">
        <v>0</v>
      </c>
      <c r="T1764" s="2">
        <v>16331438</v>
      </c>
      <c r="U1764" s="2">
        <v>1106707</v>
      </c>
      <c r="V1764" s="2">
        <v>7.2691397666931152</v>
      </c>
      <c r="X1764" s="2">
        <v>62.124549865722656</v>
      </c>
      <c r="Z1764" s="2">
        <v>19.935207366943359</v>
      </c>
      <c r="AA1764" s="2">
        <v>81922590</v>
      </c>
      <c r="AB1764" s="2">
        <v>26288219</v>
      </c>
    </row>
    <row r="1765" spans="1:28" x14ac:dyDescent="0.25">
      <c r="A1765" s="2">
        <v>294006</v>
      </c>
      <c r="B1765" s="2">
        <v>112674403</v>
      </c>
      <c r="C1765" s="2" t="s">
        <v>1607</v>
      </c>
      <c r="D1765" s="2">
        <v>2024</v>
      </c>
      <c r="E1765" s="2" t="s">
        <v>662</v>
      </c>
      <c r="F1765" s="2">
        <v>294</v>
      </c>
      <c r="G1765" s="2">
        <v>6</v>
      </c>
      <c r="H1765" s="2">
        <v>14593814</v>
      </c>
      <c r="I1765" s="2">
        <v>1296984.25</v>
      </c>
      <c r="J1765" s="2">
        <v>9.7540855407714844</v>
      </c>
      <c r="K1765" s="2">
        <v>2574811</v>
      </c>
      <c r="L1765" s="2">
        <v>82937.296875</v>
      </c>
      <c r="M1765" s="2">
        <v>3.3283107280731201</v>
      </c>
      <c r="N1765" s="2">
        <v>542734</v>
      </c>
      <c r="O1765" s="2">
        <v>0</v>
      </c>
      <c r="P1765" s="2">
        <v>0</v>
      </c>
      <c r="T1765" s="2">
        <v>17711358</v>
      </c>
      <c r="U1765" s="2">
        <v>1379920</v>
      </c>
      <c r="V1765" s="2">
        <v>8.4494705200195313</v>
      </c>
      <c r="X1765" s="2">
        <v>63.524772644042969</v>
      </c>
      <c r="Z1765" s="2">
        <v>21.022466659545898</v>
      </c>
      <c r="AA1765" s="2">
        <v>84249665</v>
      </c>
      <c r="AB1765" s="2">
        <v>27881025</v>
      </c>
    </row>
    <row r="1766" spans="1:28" x14ac:dyDescent="0.25">
      <c r="A1766" s="2">
        <v>295001</v>
      </c>
      <c r="B1766" s="2">
        <v>108056004</v>
      </c>
      <c r="C1766" s="2" t="s">
        <v>1608</v>
      </c>
      <c r="D1766" s="2">
        <v>2019</v>
      </c>
      <c r="E1766" s="2" t="s">
        <v>662</v>
      </c>
      <c r="F1766" s="2">
        <v>295</v>
      </c>
      <c r="G1766" s="2">
        <v>1</v>
      </c>
      <c r="H1766" s="2">
        <v>5848301.5</v>
      </c>
      <c r="K1766" s="2">
        <v>630214.84</v>
      </c>
      <c r="N1766" s="2">
        <v>192894</v>
      </c>
      <c r="Q1766" s="2">
        <v>116600.76</v>
      </c>
      <c r="T1766" s="2">
        <v>6788011.5</v>
      </c>
      <c r="W1766" s="2">
        <v>9261540.6099999994</v>
      </c>
      <c r="X1766" s="2">
        <v>73.292465209960938</v>
      </c>
      <c r="Y1766" s="2">
        <v>13828541.619999999</v>
      </c>
      <c r="Z1766" s="2">
        <v>49.086967468261719</v>
      </c>
    </row>
    <row r="1767" spans="1:28" x14ac:dyDescent="0.25">
      <c r="A1767" s="2">
        <v>295002</v>
      </c>
      <c r="B1767" s="2">
        <v>108056004</v>
      </c>
      <c r="C1767" s="2" t="s">
        <v>1608</v>
      </c>
      <c r="D1767" s="2">
        <v>2020</v>
      </c>
      <c r="E1767" s="2" t="s">
        <v>662</v>
      </c>
      <c r="F1767" s="2">
        <v>295</v>
      </c>
      <c r="G1767" s="2">
        <v>2</v>
      </c>
      <c r="H1767" s="2">
        <v>5883162</v>
      </c>
      <c r="I1767" s="2">
        <v>34860.5</v>
      </c>
      <c r="J1767" s="2">
        <v>0.59607905149459839</v>
      </c>
      <c r="K1767" s="2">
        <v>620149.54</v>
      </c>
      <c r="L1767" s="2">
        <v>-10065.2998046875</v>
      </c>
      <c r="M1767" s="2">
        <v>-1.5971220731735229</v>
      </c>
      <c r="N1767" s="2">
        <v>192894</v>
      </c>
      <c r="O1767" s="2">
        <v>0</v>
      </c>
      <c r="P1767" s="2">
        <v>0</v>
      </c>
      <c r="Q1767" s="2">
        <v>107015.9</v>
      </c>
      <c r="R1767" s="2">
        <v>-9584.8603515625</v>
      </c>
      <c r="S1767" s="2">
        <v>-8.2202377319335938</v>
      </c>
      <c r="T1767" s="2">
        <v>6803221.5</v>
      </c>
      <c r="U1767" s="2">
        <v>15210</v>
      </c>
      <c r="V1767" s="2">
        <v>0.22407151758670807</v>
      </c>
      <c r="W1767" s="2">
        <v>9279622.5999999996</v>
      </c>
      <c r="X1767" s="2">
        <v>73.313560485839844</v>
      </c>
      <c r="Y1767" s="2">
        <v>14115647.4</v>
      </c>
      <c r="Z1767" s="2">
        <v>48.196311950683594</v>
      </c>
    </row>
    <row r="1768" spans="1:28" x14ac:dyDescent="0.25">
      <c r="A1768" s="2">
        <v>295003</v>
      </c>
      <c r="B1768" s="2">
        <v>108056004</v>
      </c>
      <c r="C1768" s="2" t="s">
        <v>1608</v>
      </c>
      <c r="D1768" s="2">
        <v>2021</v>
      </c>
      <c r="E1768" s="2" t="s">
        <v>662</v>
      </c>
      <c r="F1768" s="2">
        <v>295</v>
      </c>
      <c r="G1768" s="2">
        <v>3</v>
      </c>
      <c r="H1768" s="2">
        <v>5883159.5</v>
      </c>
      <c r="I1768" s="2">
        <v>-2.5</v>
      </c>
      <c r="J1768" s="2">
        <v>-4.24941536039114E-5</v>
      </c>
      <c r="K1768" s="2">
        <v>620144.47</v>
      </c>
      <c r="L1768" s="2">
        <v>-5.070000171661377</v>
      </c>
      <c r="M1768" s="2">
        <v>-8.1754475831985474E-4</v>
      </c>
      <c r="N1768" s="2">
        <v>192894</v>
      </c>
      <c r="O1768" s="2">
        <v>0</v>
      </c>
      <c r="P1768" s="2">
        <v>0</v>
      </c>
      <c r="Q1768" s="2">
        <v>114725.56</v>
      </c>
      <c r="R1768" s="2">
        <v>7709.66015625</v>
      </c>
      <c r="S1768" s="2">
        <v>7.2042193412780762</v>
      </c>
      <c r="T1768" s="2">
        <v>6810923.5</v>
      </c>
      <c r="U1768" s="2">
        <v>7702</v>
      </c>
      <c r="V1768" s="2">
        <v>0.11321107298135757</v>
      </c>
      <c r="W1768" s="2">
        <v>9403844.2299999986</v>
      </c>
      <c r="X1768" s="2">
        <v>72.427009582519531</v>
      </c>
      <c r="Y1768" s="2">
        <v>14472022.569999998</v>
      </c>
      <c r="Z1768" s="2">
        <v>47.062690734863281</v>
      </c>
    </row>
    <row r="1769" spans="1:28" x14ac:dyDescent="0.25">
      <c r="A1769" s="2">
        <v>295004</v>
      </c>
      <c r="B1769" s="2">
        <v>108056004</v>
      </c>
      <c r="C1769" s="2" t="s">
        <v>1608</v>
      </c>
      <c r="D1769" s="2">
        <v>2022</v>
      </c>
      <c r="E1769" s="2" t="s">
        <v>662</v>
      </c>
      <c r="F1769" s="2">
        <v>295</v>
      </c>
      <c r="G1769" s="2">
        <v>4</v>
      </c>
      <c r="H1769" s="2">
        <v>5980317</v>
      </c>
      <c r="I1769" s="2">
        <v>97157.5</v>
      </c>
      <c r="J1769" s="2">
        <v>1.6514511108398438</v>
      </c>
      <c r="K1769" s="2">
        <v>663301.76</v>
      </c>
      <c r="L1769" s="2">
        <v>43157.2890625</v>
      </c>
      <c r="M1769" s="2">
        <v>6.9592313766479492</v>
      </c>
      <c r="N1769" s="2">
        <v>192894</v>
      </c>
      <c r="O1769" s="2">
        <v>0</v>
      </c>
      <c r="P1769" s="2">
        <v>0</v>
      </c>
      <c r="Q1769" s="2">
        <v>117319</v>
      </c>
      <c r="R1769" s="2">
        <v>2593.43994140625</v>
      </c>
      <c r="S1769" s="2">
        <v>2.2605597972869873</v>
      </c>
      <c r="T1769" s="2">
        <v>6953832</v>
      </c>
      <c r="U1769" s="2">
        <v>142908.5</v>
      </c>
      <c r="V1769" s="2">
        <v>2.0982251167297363</v>
      </c>
      <c r="W1769" s="2">
        <v>9374027.7700000014</v>
      </c>
      <c r="X1769" s="2">
        <v>74.181900024414063</v>
      </c>
      <c r="Y1769" s="2">
        <v>15124796.250000002</v>
      </c>
      <c r="Z1769" s="2">
        <v>45.976367950439453</v>
      </c>
    </row>
    <row r="1770" spans="1:28" x14ac:dyDescent="0.25">
      <c r="A1770" s="2">
        <v>295005</v>
      </c>
      <c r="B1770" s="2">
        <v>108056004</v>
      </c>
      <c r="C1770" s="2" t="s">
        <v>1608</v>
      </c>
      <c r="D1770" s="2">
        <v>2023</v>
      </c>
      <c r="E1770" s="2" t="s">
        <v>662</v>
      </c>
      <c r="F1770" s="2">
        <v>295</v>
      </c>
      <c r="G1770" s="2">
        <v>5</v>
      </c>
      <c r="H1770" s="2">
        <v>6165502.4500000002</v>
      </c>
      <c r="I1770" s="2">
        <v>185185.453125</v>
      </c>
      <c r="J1770" s="2">
        <v>3.0965824127197266</v>
      </c>
      <c r="K1770" s="2">
        <v>672180.32</v>
      </c>
      <c r="L1770" s="2">
        <v>8878.5595703125</v>
      </c>
      <c r="M1770" s="2">
        <v>1.3385400772094727</v>
      </c>
      <c r="N1770" s="2">
        <v>192894</v>
      </c>
      <c r="O1770" s="2">
        <v>0</v>
      </c>
      <c r="P1770" s="2">
        <v>0</v>
      </c>
      <c r="Q1770" s="2">
        <v>126491</v>
      </c>
      <c r="R1770" s="2">
        <v>9172</v>
      </c>
      <c r="S1770" s="2">
        <v>7.818000316619873</v>
      </c>
      <c r="T1770" s="2">
        <v>7157068</v>
      </c>
      <c r="U1770" s="2">
        <v>203236</v>
      </c>
      <c r="V1770" s="2">
        <v>2.9226474761962891</v>
      </c>
      <c r="X1770" s="2">
        <v>73.811805725097656</v>
      </c>
      <c r="Z1770" s="2">
        <v>48.818809509277344</v>
      </c>
      <c r="AA1770" s="2">
        <v>14660472</v>
      </c>
      <c r="AB1770" s="2">
        <v>9696373</v>
      </c>
    </row>
    <row r="1771" spans="1:28" x14ac:dyDescent="0.25">
      <c r="A1771" s="2">
        <v>295006</v>
      </c>
      <c r="B1771" s="2">
        <v>108056004</v>
      </c>
      <c r="C1771" s="2" t="s">
        <v>1608</v>
      </c>
      <c r="D1771" s="2">
        <v>2024</v>
      </c>
      <c r="E1771" s="2" t="s">
        <v>662</v>
      </c>
      <c r="F1771" s="2">
        <v>295</v>
      </c>
      <c r="G1771" s="2">
        <v>6</v>
      </c>
      <c r="H1771" s="2">
        <v>6372544</v>
      </c>
      <c r="I1771" s="2">
        <v>207041.546875</v>
      </c>
      <c r="J1771" s="2">
        <v>3.3580644130706787</v>
      </c>
      <c r="K1771" s="2">
        <v>703159</v>
      </c>
      <c r="L1771" s="2">
        <v>30978.6796875</v>
      </c>
      <c r="M1771" s="2">
        <v>4.6086859703063965</v>
      </c>
      <c r="N1771" s="2">
        <v>192894</v>
      </c>
      <c r="O1771" s="2">
        <v>0</v>
      </c>
      <c r="P1771" s="2">
        <v>0</v>
      </c>
      <c r="Q1771" s="2">
        <v>145140</v>
      </c>
      <c r="R1771" s="2">
        <v>18649</v>
      </c>
      <c r="S1771" s="2">
        <v>14.743341445922852</v>
      </c>
      <c r="T1771" s="2">
        <v>7413737</v>
      </c>
      <c r="U1771" s="2">
        <v>256669</v>
      </c>
      <c r="V1771" s="2">
        <v>3.5862312316894531</v>
      </c>
      <c r="X1771" s="2">
        <v>75.253982543945313</v>
      </c>
      <c r="Z1771" s="2">
        <v>46.472305297851563</v>
      </c>
      <c r="AA1771" s="2">
        <v>15953022</v>
      </c>
      <c r="AB1771" s="2">
        <v>9851621</v>
      </c>
    </row>
    <row r="1772" spans="1:28" x14ac:dyDescent="0.25">
      <c r="A1772" s="2">
        <v>296001</v>
      </c>
      <c r="B1772" s="2">
        <v>108114503</v>
      </c>
      <c r="C1772" s="2" t="s">
        <v>1609</v>
      </c>
      <c r="D1772" s="2">
        <v>2019</v>
      </c>
      <c r="E1772" s="2" t="s">
        <v>662</v>
      </c>
      <c r="F1772" s="2">
        <v>296</v>
      </c>
      <c r="G1772" s="2">
        <v>1</v>
      </c>
      <c r="H1772" s="2">
        <v>8764095</v>
      </c>
      <c r="K1772" s="2">
        <v>796970.87</v>
      </c>
      <c r="N1772" s="2">
        <v>242060</v>
      </c>
      <c r="T1772" s="2">
        <v>9803126</v>
      </c>
      <c r="W1772" s="2">
        <v>13535622.039999997</v>
      </c>
      <c r="X1772" s="2">
        <v>72.424644470214844</v>
      </c>
      <c r="Y1772" s="2">
        <v>17772229.899999999</v>
      </c>
      <c r="Z1772" s="2">
        <v>55.159797668457031</v>
      </c>
    </row>
    <row r="1773" spans="1:28" x14ac:dyDescent="0.25">
      <c r="A1773" s="2">
        <v>296002</v>
      </c>
      <c r="B1773" s="2">
        <v>108114503</v>
      </c>
      <c r="C1773" s="2" t="s">
        <v>1609</v>
      </c>
      <c r="D1773" s="2">
        <v>2020</v>
      </c>
      <c r="E1773" s="2" t="s">
        <v>662</v>
      </c>
      <c r="F1773" s="2">
        <v>296</v>
      </c>
      <c r="G1773" s="2">
        <v>2</v>
      </c>
      <c r="H1773" s="2">
        <v>8847706</v>
      </c>
      <c r="I1773" s="2">
        <v>83611</v>
      </c>
      <c r="J1773" s="2">
        <v>0.9540175199508667</v>
      </c>
      <c r="K1773" s="2">
        <v>821348.47</v>
      </c>
      <c r="L1773" s="2">
        <v>24377.599609375</v>
      </c>
      <c r="M1773" s="2">
        <v>3.0587818622589111</v>
      </c>
      <c r="N1773" s="2">
        <v>242060</v>
      </c>
      <c r="O1773" s="2">
        <v>0</v>
      </c>
      <c r="P1773" s="2">
        <v>0</v>
      </c>
      <c r="T1773" s="2">
        <v>9911114</v>
      </c>
      <c r="U1773" s="2">
        <v>107988</v>
      </c>
      <c r="V1773" s="2">
        <v>1.1015670299530029</v>
      </c>
      <c r="W1773" s="2">
        <v>13652425.08</v>
      </c>
      <c r="X1773" s="2">
        <v>72.595993041992188</v>
      </c>
      <c r="Y1773" s="2">
        <v>17932547.879999999</v>
      </c>
      <c r="Z1773" s="2">
        <v>55.268856048583984</v>
      </c>
    </row>
    <row r="1774" spans="1:28" x14ac:dyDescent="0.25">
      <c r="A1774" s="2">
        <v>296003</v>
      </c>
      <c r="B1774" s="2">
        <v>108114503</v>
      </c>
      <c r="C1774" s="2" t="s">
        <v>1609</v>
      </c>
      <c r="D1774" s="2">
        <v>2021</v>
      </c>
      <c r="E1774" s="2" t="s">
        <v>662</v>
      </c>
      <c r="F1774" s="2">
        <v>296</v>
      </c>
      <c r="G1774" s="2">
        <v>3</v>
      </c>
      <c r="H1774" s="2">
        <v>8847703</v>
      </c>
      <c r="I1774" s="2">
        <v>-3</v>
      </c>
      <c r="J1774" s="2">
        <v>-3.390709389350377E-5</v>
      </c>
      <c r="K1774" s="2">
        <v>821328.5</v>
      </c>
      <c r="L1774" s="2">
        <v>-19.969999313354492</v>
      </c>
      <c r="M1774" s="2">
        <v>-2.4313675239682198E-3</v>
      </c>
      <c r="N1774" s="2">
        <v>242060</v>
      </c>
      <c r="O1774" s="2">
        <v>0</v>
      </c>
      <c r="P1774" s="2">
        <v>0</v>
      </c>
      <c r="T1774" s="2">
        <v>9911092</v>
      </c>
      <c r="U1774" s="2">
        <v>-22</v>
      </c>
      <c r="V1774" s="2">
        <v>-2.2197302314452827E-4</v>
      </c>
      <c r="W1774" s="2">
        <v>13902549.619999999</v>
      </c>
      <c r="X1774" s="2">
        <v>71.289741516113281</v>
      </c>
      <c r="Y1774" s="2">
        <v>18316601.469999999</v>
      </c>
      <c r="Z1774" s="2">
        <v>54.109886169433594</v>
      </c>
    </row>
    <row r="1775" spans="1:28" x14ac:dyDescent="0.25">
      <c r="A1775" s="2">
        <v>296004</v>
      </c>
      <c r="B1775" s="2">
        <v>108114503</v>
      </c>
      <c r="C1775" s="2" t="s">
        <v>1609</v>
      </c>
      <c r="D1775" s="2">
        <v>2022</v>
      </c>
      <c r="E1775" s="2" t="s">
        <v>662</v>
      </c>
      <c r="F1775" s="2">
        <v>296</v>
      </c>
      <c r="G1775" s="2">
        <v>4</v>
      </c>
      <c r="H1775" s="2">
        <v>8984575</v>
      </c>
      <c r="I1775" s="2">
        <v>136872</v>
      </c>
      <c r="J1775" s="2">
        <v>1.5469777584075928</v>
      </c>
      <c r="K1775" s="2">
        <v>863169.65</v>
      </c>
      <c r="L1775" s="2">
        <v>41841.1484375</v>
      </c>
      <c r="M1775" s="2">
        <v>5.0943260192871094</v>
      </c>
      <c r="N1775" s="2">
        <v>242060</v>
      </c>
      <c r="O1775" s="2">
        <v>0</v>
      </c>
      <c r="P1775" s="2">
        <v>0</v>
      </c>
      <c r="T1775" s="2">
        <v>10089805</v>
      </c>
      <c r="U1775" s="2">
        <v>178713</v>
      </c>
      <c r="V1775" s="2">
        <v>1.8031615018844604</v>
      </c>
      <c r="W1775" s="2">
        <v>14215208.710000001</v>
      </c>
      <c r="X1775" s="2">
        <v>70.97894287109375</v>
      </c>
      <c r="Y1775" s="2">
        <v>18511475.23</v>
      </c>
      <c r="Z1775" s="2">
        <v>54.50567626953125</v>
      </c>
    </row>
    <row r="1776" spans="1:28" x14ac:dyDescent="0.25">
      <c r="A1776" s="2">
        <v>296005</v>
      </c>
      <c r="B1776" s="2">
        <v>108114503</v>
      </c>
      <c r="C1776" s="2" t="s">
        <v>1609</v>
      </c>
      <c r="D1776" s="2">
        <v>2023</v>
      </c>
      <c r="E1776" s="2" t="s">
        <v>662</v>
      </c>
      <c r="F1776" s="2">
        <v>296</v>
      </c>
      <c r="G1776" s="2">
        <v>5</v>
      </c>
      <c r="H1776" s="2">
        <v>9477291.6199999992</v>
      </c>
      <c r="I1776" s="2">
        <v>492716.625</v>
      </c>
      <c r="J1776" s="2">
        <v>5.4840283393859863</v>
      </c>
      <c r="K1776" s="2">
        <v>909127.12</v>
      </c>
      <c r="L1776" s="2">
        <v>45957.46875</v>
      </c>
      <c r="M1776" s="2">
        <v>5.3242683410644531</v>
      </c>
      <c r="N1776" s="2">
        <v>242060</v>
      </c>
      <c r="O1776" s="2">
        <v>0</v>
      </c>
      <c r="P1776" s="2">
        <v>0</v>
      </c>
      <c r="T1776" s="2">
        <v>10628479</v>
      </c>
      <c r="U1776" s="2">
        <v>538674</v>
      </c>
      <c r="V1776" s="2">
        <v>5.3387951850891113</v>
      </c>
      <c r="X1776" s="2">
        <v>72.873321533203125</v>
      </c>
      <c r="Z1776" s="2">
        <v>47.026767730712891</v>
      </c>
      <c r="AA1776" s="2">
        <v>22600913</v>
      </c>
      <c r="AB1776" s="2">
        <v>14584869</v>
      </c>
    </row>
    <row r="1777" spans="1:28" x14ac:dyDescent="0.25">
      <c r="A1777" s="2">
        <v>296006</v>
      </c>
      <c r="B1777" s="2">
        <v>108114503</v>
      </c>
      <c r="C1777" s="2" t="s">
        <v>1609</v>
      </c>
      <c r="D1777" s="2">
        <v>2024</v>
      </c>
      <c r="E1777" s="2" t="s">
        <v>662</v>
      </c>
      <c r="F1777" s="2">
        <v>296</v>
      </c>
      <c r="G1777" s="2">
        <v>6</v>
      </c>
      <c r="H1777" s="2">
        <v>9940281</v>
      </c>
      <c r="I1777" s="2">
        <v>462989.375</v>
      </c>
      <c r="J1777" s="2">
        <v>4.8852500915527344</v>
      </c>
      <c r="K1777" s="2">
        <v>932700</v>
      </c>
      <c r="L1777" s="2">
        <v>23572.880859375</v>
      </c>
      <c r="M1777" s="2">
        <v>2.5929136276245117</v>
      </c>
      <c r="N1777" s="2">
        <v>242060</v>
      </c>
      <c r="O1777" s="2">
        <v>0</v>
      </c>
      <c r="P1777" s="2">
        <v>0</v>
      </c>
      <c r="T1777" s="2">
        <v>11115041</v>
      </c>
      <c r="U1777" s="2">
        <v>486562</v>
      </c>
      <c r="V1777" s="2">
        <v>4.5779080390930176</v>
      </c>
      <c r="X1777" s="2">
        <v>71.809089660644531</v>
      </c>
      <c r="Z1777" s="2">
        <v>48.038299560546875</v>
      </c>
      <c r="AA1777" s="2">
        <v>23137874</v>
      </c>
      <c r="AB1777" s="2">
        <v>15478599</v>
      </c>
    </row>
    <row r="1778" spans="1:28" x14ac:dyDescent="0.25">
      <c r="A1778" s="2">
        <v>297001</v>
      </c>
      <c r="B1778" s="2">
        <v>113385003</v>
      </c>
      <c r="C1778" s="2" t="s">
        <v>1610</v>
      </c>
      <c r="D1778" s="2">
        <v>2019</v>
      </c>
      <c r="E1778" s="2" t="s">
        <v>662</v>
      </c>
      <c r="F1778" s="2">
        <v>297</v>
      </c>
      <c r="G1778" s="2">
        <v>1</v>
      </c>
      <c r="H1778" s="2">
        <v>7760261.5</v>
      </c>
      <c r="K1778" s="2">
        <v>1318631.73</v>
      </c>
      <c r="N1778" s="2">
        <v>305011</v>
      </c>
      <c r="Q1778" s="2">
        <v>81495.95</v>
      </c>
      <c r="T1778" s="2">
        <v>9465400</v>
      </c>
      <c r="W1778" s="2">
        <v>15421817.100000001</v>
      </c>
      <c r="X1778" s="2">
        <v>61.376686096191406</v>
      </c>
      <c r="Y1778" s="2">
        <v>39247330.43</v>
      </c>
      <c r="Z1778" s="2">
        <v>24.1173095703125</v>
      </c>
    </row>
    <row r="1779" spans="1:28" x14ac:dyDescent="0.25">
      <c r="A1779" s="2">
        <v>297002</v>
      </c>
      <c r="B1779" s="2">
        <v>113385003</v>
      </c>
      <c r="C1779" s="2" t="s">
        <v>1610</v>
      </c>
      <c r="D1779" s="2">
        <v>2020</v>
      </c>
      <c r="E1779" s="2" t="s">
        <v>662</v>
      </c>
      <c r="F1779" s="2">
        <v>297</v>
      </c>
      <c r="G1779" s="2">
        <v>2</v>
      </c>
      <c r="H1779" s="2">
        <v>7909276</v>
      </c>
      <c r="I1779" s="2">
        <v>149014.5</v>
      </c>
      <c r="J1779" s="2">
        <v>1.9202252626419067</v>
      </c>
      <c r="K1779" s="2">
        <v>1400257.13</v>
      </c>
      <c r="L1779" s="2">
        <v>81625.3984375</v>
      </c>
      <c r="M1779" s="2">
        <v>6.1901588439941406</v>
      </c>
      <c r="N1779" s="2">
        <v>305011</v>
      </c>
      <c r="O1779" s="2">
        <v>0</v>
      </c>
      <c r="P1779" s="2">
        <v>0</v>
      </c>
      <c r="Q1779" s="2">
        <v>114700.73</v>
      </c>
      <c r="R1779" s="2">
        <v>33204.78125</v>
      </c>
      <c r="S1779" s="2">
        <v>40.744087219238281</v>
      </c>
      <c r="T1779" s="2">
        <v>9729245</v>
      </c>
      <c r="U1779" s="2">
        <v>263845</v>
      </c>
      <c r="V1779" s="2">
        <v>2.7874679565429688</v>
      </c>
      <c r="W1779" s="2">
        <v>15843651.42</v>
      </c>
      <c r="X1779" s="2">
        <v>61.407844543457031</v>
      </c>
      <c r="Y1779" s="2">
        <v>39230815.370000005</v>
      </c>
      <c r="Z1779" s="2">
        <v>24.800006866455078</v>
      </c>
    </row>
    <row r="1780" spans="1:28" x14ac:dyDescent="0.25">
      <c r="A1780" s="2">
        <v>297003</v>
      </c>
      <c r="B1780" s="2">
        <v>113385003</v>
      </c>
      <c r="C1780" s="2" t="s">
        <v>1610</v>
      </c>
      <c r="D1780" s="2">
        <v>2021</v>
      </c>
      <c r="E1780" s="2" t="s">
        <v>662</v>
      </c>
      <c r="F1780" s="2">
        <v>297</v>
      </c>
      <c r="G1780" s="2">
        <v>3</v>
      </c>
      <c r="H1780" s="2">
        <v>7909270</v>
      </c>
      <c r="I1780" s="2">
        <v>-6</v>
      </c>
      <c r="J1780" s="2">
        <v>-7.5860290962737054E-5</v>
      </c>
      <c r="K1780" s="2">
        <v>1400201.53</v>
      </c>
      <c r="L1780" s="2">
        <v>-55.599998474121094</v>
      </c>
      <c r="M1780" s="2">
        <v>-3.9706993848085403E-3</v>
      </c>
      <c r="N1780" s="2">
        <v>305011</v>
      </c>
      <c r="O1780" s="2">
        <v>0</v>
      </c>
      <c r="P1780" s="2">
        <v>0</v>
      </c>
      <c r="Q1780" s="2">
        <v>213724</v>
      </c>
      <c r="R1780" s="2">
        <v>99023.2734375</v>
      </c>
      <c r="S1780" s="2">
        <v>86.331855773925781</v>
      </c>
      <c r="T1780" s="2">
        <v>9828207</v>
      </c>
      <c r="U1780" s="2">
        <v>98962</v>
      </c>
      <c r="V1780" s="2">
        <v>1.017160177230835</v>
      </c>
      <c r="W1780" s="2">
        <v>16378608.859999998</v>
      </c>
      <c r="X1780" s="2">
        <v>60.006359100341797</v>
      </c>
      <c r="Y1780" s="2">
        <v>41501937.25</v>
      </c>
      <c r="Z1780" s="2">
        <v>23.681320190429688</v>
      </c>
    </row>
    <row r="1781" spans="1:28" x14ac:dyDescent="0.25">
      <c r="A1781" s="2">
        <v>297004</v>
      </c>
      <c r="B1781" s="2">
        <v>113385003</v>
      </c>
      <c r="C1781" s="2" t="s">
        <v>1610</v>
      </c>
      <c r="D1781" s="2">
        <v>2022</v>
      </c>
      <c r="E1781" s="2" t="s">
        <v>662</v>
      </c>
      <c r="F1781" s="2">
        <v>297</v>
      </c>
      <c r="G1781" s="2">
        <v>4</v>
      </c>
      <c r="H1781" s="2">
        <v>8227993.5</v>
      </c>
      <c r="I1781" s="2">
        <v>318723.5</v>
      </c>
      <c r="J1781" s="2">
        <v>4.0297460556030273</v>
      </c>
      <c r="K1781" s="2">
        <v>1471800.57</v>
      </c>
      <c r="L1781" s="2">
        <v>71599.0390625</v>
      </c>
      <c r="M1781" s="2">
        <v>5.1134810447692871</v>
      </c>
      <c r="N1781" s="2">
        <v>305011</v>
      </c>
      <c r="O1781" s="2">
        <v>0</v>
      </c>
      <c r="P1781" s="2">
        <v>0</v>
      </c>
      <c r="Q1781" s="2">
        <v>123028</v>
      </c>
      <c r="R1781" s="2">
        <v>-90696</v>
      </c>
      <c r="S1781" s="2">
        <v>-42.436038970947266</v>
      </c>
      <c r="T1781" s="2">
        <v>10127833</v>
      </c>
      <c r="U1781" s="2">
        <v>299626</v>
      </c>
      <c r="V1781" s="2">
        <v>3.048633337020874</v>
      </c>
      <c r="W1781" s="2">
        <v>16277014.060000002</v>
      </c>
      <c r="X1781" s="2">
        <v>62.221687316894531</v>
      </c>
      <c r="Y1781" s="2">
        <v>44549741.870000005</v>
      </c>
      <c r="Z1781" s="2">
        <v>22.733762741088867</v>
      </c>
    </row>
    <row r="1782" spans="1:28" x14ac:dyDescent="0.25">
      <c r="A1782" s="2">
        <v>297005</v>
      </c>
      <c r="B1782" s="2">
        <v>113385003</v>
      </c>
      <c r="C1782" s="2" t="s">
        <v>1610</v>
      </c>
      <c r="D1782" s="2">
        <v>2023</v>
      </c>
      <c r="E1782" s="2" t="s">
        <v>662</v>
      </c>
      <c r="F1782" s="2">
        <v>297</v>
      </c>
      <c r="G1782" s="2">
        <v>5</v>
      </c>
      <c r="H1782" s="2">
        <v>8716186.0500000007</v>
      </c>
      <c r="I1782" s="2">
        <v>488192.5625</v>
      </c>
      <c r="J1782" s="2">
        <v>5.9333124160766602</v>
      </c>
      <c r="K1782" s="2">
        <v>1612023.47</v>
      </c>
      <c r="L1782" s="2">
        <v>140222.90625</v>
      </c>
      <c r="M1782" s="2">
        <v>9.5273027420043945</v>
      </c>
      <c r="N1782" s="2">
        <v>305011</v>
      </c>
      <c r="O1782" s="2">
        <v>0</v>
      </c>
      <c r="P1782" s="2">
        <v>0</v>
      </c>
      <c r="Q1782" s="2">
        <v>126230</v>
      </c>
      <c r="R1782" s="2">
        <v>3202</v>
      </c>
      <c r="S1782" s="2">
        <v>2.6026594638824463</v>
      </c>
      <c r="T1782" s="2">
        <v>10759450</v>
      </c>
      <c r="U1782" s="2">
        <v>631617</v>
      </c>
      <c r="V1782" s="2">
        <v>6.236447811126709</v>
      </c>
      <c r="X1782" s="2">
        <v>64.747642517089844</v>
      </c>
      <c r="Z1782" s="2">
        <v>23.855823516845703</v>
      </c>
      <c r="AA1782" s="2">
        <v>45101986</v>
      </c>
      <c r="AB1782" s="2">
        <v>16617516</v>
      </c>
    </row>
    <row r="1783" spans="1:28" x14ac:dyDescent="0.25">
      <c r="A1783" s="2">
        <v>297006</v>
      </c>
      <c r="B1783" s="2">
        <v>113385003</v>
      </c>
      <c r="C1783" s="2" t="s">
        <v>1610</v>
      </c>
      <c r="D1783" s="2">
        <v>2024</v>
      </c>
      <c r="E1783" s="2" t="s">
        <v>662</v>
      </c>
      <c r="F1783" s="2">
        <v>297</v>
      </c>
      <c r="G1783" s="2">
        <v>6</v>
      </c>
      <c r="H1783" s="2">
        <v>9403496</v>
      </c>
      <c r="I1783" s="2">
        <v>687309.9375</v>
      </c>
      <c r="J1783" s="2">
        <v>7.8854436874389648</v>
      </c>
      <c r="K1783" s="2">
        <v>1648936</v>
      </c>
      <c r="L1783" s="2">
        <v>36912.53125</v>
      </c>
      <c r="M1783" s="2">
        <v>2.2898259162902832</v>
      </c>
      <c r="N1783" s="2">
        <v>305011</v>
      </c>
      <c r="O1783" s="2">
        <v>0</v>
      </c>
      <c r="P1783" s="2">
        <v>0</v>
      </c>
      <c r="Q1783" s="2">
        <v>164666</v>
      </c>
      <c r="R1783" s="2">
        <v>38436</v>
      </c>
      <c r="S1783" s="2">
        <v>30.449180603027344</v>
      </c>
      <c r="T1783" s="2">
        <v>11522109</v>
      </c>
      <c r="U1783" s="2">
        <v>762659</v>
      </c>
      <c r="V1783" s="2">
        <v>7.0882711410522461</v>
      </c>
      <c r="X1783" s="2">
        <v>68.402603149414063</v>
      </c>
      <c r="Z1783" s="2">
        <v>21.636209487915039</v>
      </c>
      <c r="AA1783" s="2">
        <v>53253826</v>
      </c>
      <c r="AB1783" s="2">
        <v>16844548</v>
      </c>
    </row>
    <row r="1784" spans="1:28" x14ac:dyDescent="0.25">
      <c r="A1784" s="2">
        <v>298001</v>
      </c>
      <c r="B1784" s="2">
        <v>121394503</v>
      </c>
      <c r="C1784" s="2" t="s">
        <v>1611</v>
      </c>
      <c r="D1784" s="2">
        <v>2019</v>
      </c>
      <c r="E1784" s="2" t="s">
        <v>662</v>
      </c>
      <c r="F1784" s="2">
        <v>298</v>
      </c>
      <c r="G1784" s="2">
        <v>1</v>
      </c>
      <c r="H1784" s="2">
        <v>7023567</v>
      </c>
      <c r="K1784" s="2">
        <v>1225010.6399999999</v>
      </c>
      <c r="N1784" s="2">
        <v>298608</v>
      </c>
      <c r="T1784" s="2">
        <v>8547186</v>
      </c>
      <c r="W1784" s="2">
        <v>13514384.27</v>
      </c>
      <c r="X1784" s="2">
        <v>63.245101928710938</v>
      </c>
      <c r="Y1784" s="2">
        <v>32972206.329999998</v>
      </c>
      <c r="Z1784" s="2">
        <v>25.922395706176758</v>
      </c>
    </row>
    <row r="1785" spans="1:28" x14ac:dyDescent="0.25">
      <c r="A1785" s="2">
        <v>298002</v>
      </c>
      <c r="B1785" s="2">
        <v>121394503</v>
      </c>
      <c r="C1785" s="2" t="s">
        <v>1611</v>
      </c>
      <c r="D1785" s="2">
        <v>2020</v>
      </c>
      <c r="E1785" s="2" t="s">
        <v>662</v>
      </c>
      <c r="F1785" s="2">
        <v>298</v>
      </c>
      <c r="G1785" s="2">
        <v>2</v>
      </c>
      <c r="H1785" s="2">
        <v>7088639</v>
      </c>
      <c r="I1785" s="2">
        <v>65072</v>
      </c>
      <c r="J1785" s="2">
        <v>0.92648082971572876</v>
      </c>
      <c r="K1785" s="2">
        <v>1297890.95</v>
      </c>
      <c r="L1785" s="2">
        <v>72880.3125</v>
      </c>
      <c r="M1785" s="2">
        <v>5.9493613243103027</v>
      </c>
      <c r="N1785" s="2">
        <v>298608</v>
      </c>
      <c r="O1785" s="2">
        <v>0</v>
      </c>
      <c r="P1785" s="2">
        <v>0</v>
      </c>
      <c r="T1785" s="2">
        <v>8685138</v>
      </c>
      <c r="U1785" s="2">
        <v>137952</v>
      </c>
      <c r="V1785" s="2">
        <v>1.6140048503875732</v>
      </c>
      <c r="W1785" s="2">
        <v>13881348.020000001</v>
      </c>
      <c r="X1785" s="2">
        <v>62.566963195800781</v>
      </c>
      <c r="Y1785" s="2">
        <v>33753094.720000006</v>
      </c>
      <c r="Z1785" s="2">
        <v>25.731382369995117</v>
      </c>
    </row>
    <row r="1786" spans="1:28" x14ac:dyDescent="0.25">
      <c r="A1786" s="2">
        <v>298003</v>
      </c>
      <c r="B1786" s="2">
        <v>121394503</v>
      </c>
      <c r="C1786" s="2" t="s">
        <v>1611</v>
      </c>
      <c r="D1786" s="2">
        <v>2021</v>
      </c>
      <c r="E1786" s="2" t="s">
        <v>662</v>
      </c>
      <c r="F1786" s="2">
        <v>298</v>
      </c>
      <c r="G1786" s="2">
        <v>3</v>
      </c>
      <c r="H1786" s="2">
        <v>7088635</v>
      </c>
      <c r="I1786" s="2">
        <v>-4</v>
      </c>
      <c r="J1786" s="2">
        <v>-5.6428321840940043E-5</v>
      </c>
      <c r="K1786" s="2">
        <v>1297839.08</v>
      </c>
      <c r="L1786" s="2">
        <v>-51.869998931884766</v>
      </c>
      <c r="M1786" s="2">
        <v>-3.9964835159480572E-3</v>
      </c>
      <c r="N1786" s="2">
        <v>298608</v>
      </c>
      <c r="O1786" s="2">
        <v>0</v>
      </c>
      <c r="P1786" s="2">
        <v>0</v>
      </c>
      <c r="T1786" s="2">
        <v>8685082</v>
      </c>
      <c r="U1786" s="2">
        <v>-56</v>
      </c>
      <c r="V1786" s="2">
        <v>-6.4477964770048857E-4</v>
      </c>
      <c r="W1786" s="2">
        <v>13756604.650000002</v>
      </c>
      <c r="X1786" s="2">
        <v>63.133907318115234</v>
      </c>
      <c r="Y1786" s="2">
        <v>34488550.700000003</v>
      </c>
      <c r="Z1786" s="2">
        <v>25.18250846862793</v>
      </c>
    </row>
    <row r="1787" spans="1:28" x14ac:dyDescent="0.25">
      <c r="A1787" s="2">
        <v>298004</v>
      </c>
      <c r="B1787" s="2">
        <v>121394503</v>
      </c>
      <c r="C1787" s="2" t="s">
        <v>1611</v>
      </c>
      <c r="D1787" s="2">
        <v>2022</v>
      </c>
      <c r="E1787" s="2" t="s">
        <v>662</v>
      </c>
      <c r="F1787" s="2">
        <v>298</v>
      </c>
      <c r="G1787" s="2">
        <v>4</v>
      </c>
      <c r="H1787" s="2">
        <v>7242380</v>
      </c>
      <c r="I1787" s="2">
        <v>153745</v>
      </c>
      <c r="J1787" s="2">
        <v>2.1688942909240723</v>
      </c>
      <c r="K1787" s="2">
        <v>1489211.25</v>
      </c>
      <c r="L1787" s="2">
        <v>191372.171875</v>
      </c>
      <c r="M1787" s="2">
        <v>14.745447158813477</v>
      </c>
      <c r="N1787" s="2">
        <v>298608</v>
      </c>
      <c r="O1787" s="2">
        <v>0</v>
      </c>
      <c r="P1787" s="2">
        <v>0</v>
      </c>
      <c r="T1787" s="2">
        <v>9030199</v>
      </c>
      <c r="U1787" s="2">
        <v>345117</v>
      </c>
      <c r="V1787" s="2">
        <v>3.9736757278442383</v>
      </c>
      <c r="W1787" s="2">
        <v>14344079.050000001</v>
      </c>
      <c r="X1787" s="2">
        <v>62.954193115234375</v>
      </c>
      <c r="Y1787" s="2">
        <v>37085307.710000001</v>
      </c>
      <c r="Z1787" s="2">
        <v>24.349802017211914</v>
      </c>
    </row>
    <row r="1788" spans="1:28" x14ac:dyDescent="0.25">
      <c r="A1788" s="2">
        <v>298005</v>
      </c>
      <c r="B1788" s="2">
        <v>121394503</v>
      </c>
      <c r="C1788" s="2" t="s">
        <v>1611</v>
      </c>
      <c r="D1788" s="2">
        <v>2023</v>
      </c>
      <c r="E1788" s="2" t="s">
        <v>662</v>
      </c>
      <c r="F1788" s="2">
        <v>298</v>
      </c>
      <c r="G1788" s="2">
        <v>5</v>
      </c>
      <c r="H1788" s="2">
        <v>7831384.1500000004</v>
      </c>
      <c r="I1788" s="2">
        <v>589004.125</v>
      </c>
      <c r="J1788" s="2">
        <v>8.1327428817749023</v>
      </c>
      <c r="K1788" s="2">
        <v>1488219.7</v>
      </c>
      <c r="L1788" s="2">
        <v>-991.54998779296875</v>
      </c>
      <c r="M1788" s="2">
        <v>-6.6582225263118744E-2</v>
      </c>
      <c r="N1788" s="2">
        <v>298608</v>
      </c>
      <c r="O1788" s="2">
        <v>0</v>
      </c>
      <c r="P1788" s="2">
        <v>0</v>
      </c>
      <c r="T1788" s="2">
        <v>9618212</v>
      </c>
      <c r="U1788" s="2">
        <v>588013</v>
      </c>
      <c r="V1788" s="2">
        <v>6.5116281509399414</v>
      </c>
      <c r="X1788" s="2">
        <v>67.463729858398438</v>
      </c>
      <c r="Z1788" s="2">
        <v>27.037757873535156</v>
      </c>
      <c r="AA1788" s="2">
        <v>35573260</v>
      </c>
      <c r="AB1788" s="2">
        <v>14256863</v>
      </c>
    </row>
    <row r="1789" spans="1:28" x14ac:dyDescent="0.25">
      <c r="A1789" s="2">
        <v>298006</v>
      </c>
      <c r="B1789" s="2">
        <v>121394503</v>
      </c>
      <c r="C1789" s="2" t="s">
        <v>1611</v>
      </c>
      <c r="D1789" s="2">
        <v>2024</v>
      </c>
      <c r="E1789" s="2" t="s">
        <v>662</v>
      </c>
      <c r="F1789" s="2">
        <v>298</v>
      </c>
      <c r="G1789" s="2">
        <v>6</v>
      </c>
      <c r="H1789" s="2">
        <v>8109600</v>
      </c>
      <c r="I1789" s="2">
        <v>278215.84375</v>
      </c>
      <c r="J1789" s="2">
        <v>3.5525755882263184</v>
      </c>
      <c r="K1789" s="2">
        <v>1561575</v>
      </c>
      <c r="L1789" s="2">
        <v>73355.296875</v>
      </c>
      <c r="M1789" s="2">
        <v>4.9290637969970703</v>
      </c>
      <c r="N1789" s="2">
        <v>298608</v>
      </c>
      <c r="O1789" s="2">
        <v>0</v>
      </c>
      <c r="P1789" s="2">
        <v>0</v>
      </c>
      <c r="T1789" s="2">
        <v>9969783</v>
      </c>
      <c r="U1789" s="2">
        <v>351571</v>
      </c>
      <c r="V1789" s="2">
        <v>3.6552636623382568</v>
      </c>
      <c r="X1789" s="2">
        <v>66.540435791015625</v>
      </c>
      <c r="Z1789" s="2">
        <v>26.670385360717773</v>
      </c>
      <c r="AA1789" s="2">
        <v>37381473</v>
      </c>
      <c r="AB1789" s="2">
        <v>14983045</v>
      </c>
    </row>
    <row r="1790" spans="1:28" x14ac:dyDescent="0.25">
      <c r="A1790" s="2">
        <v>299001</v>
      </c>
      <c r="B1790" s="2">
        <v>109535504</v>
      </c>
      <c r="C1790" s="2" t="s">
        <v>1612</v>
      </c>
      <c r="D1790" s="2">
        <v>2019</v>
      </c>
      <c r="E1790" s="2" t="s">
        <v>662</v>
      </c>
      <c r="F1790" s="2">
        <v>299</v>
      </c>
      <c r="G1790" s="2">
        <v>1</v>
      </c>
      <c r="H1790" s="2">
        <v>4382401.5</v>
      </c>
      <c r="K1790" s="2">
        <v>449419.7</v>
      </c>
      <c r="N1790" s="2">
        <v>114077</v>
      </c>
      <c r="Q1790" s="2">
        <v>58714.35</v>
      </c>
      <c r="T1790" s="2">
        <v>5004612.5</v>
      </c>
      <c r="W1790" s="2">
        <v>6881080.209999999</v>
      </c>
      <c r="X1790" s="2">
        <v>72.73004150390625</v>
      </c>
      <c r="Y1790" s="2">
        <v>10909065.149999999</v>
      </c>
      <c r="Z1790" s="2">
        <v>45.875724792480469</v>
      </c>
    </row>
    <row r="1791" spans="1:28" x14ac:dyDescent="0.25">
      <c r="A1791" s="2">
        <v>299002</v>
      </c>
      <c r="B1791" s="2">
        <v>109535504</v>
      </c>
      <c r="C1791" s="2" t="s">
        <v>1612</v>
      </c>
      <c r="D1791" s="2">
        <v>2020</v>
      </c>
      <c r="E1791" s="2" t="s">
        <v>662</v>
      </c>
      <c r="F1791" s="2">
        <v>299</v>
      </c>
      <c r="G1791" s="2">
        <v>2</v>
      </c>
      <c r="H1791" s="2">
        <v>4465874.5</v>
      </c>
      <c r="I1791" s="2">
        <v>83473</v>
      </c>
      <c r="J1791" s="2">
        <v>1.9047318696975708</v>
      </c>
      <c r="K1791" s="2">
        <v>460838.45</v>
      </c>
      <c r="L1791" s="2">
        <v>11418.75</v>
      </c>
      <c r="M1791" s="2">
        <v>2.5407764911651611</v>
      </c>
      <c r="N1791" s="2">
        <v>114077</v>
      </c>
      <c r="O1791" s="2">
        <v>0</v>
      </c>
      <c r="P1791" s="2">
        <v>0</v>
      </c>
      <c r="Q1791" s="2">
        <v>78422.59</v>
      </c>
      <c r="R1791" s="2">
        <v>19708.240234375</v>
      </c>
      <c r="S1791" s="2">
        <v>33.566307067871094</v>
      </c>
      <c r="T1791" s="2">
        <v>5119212.5</v>
      </c>
      <c r="U1791" s="2">
        <v>114600</v>
      </c>
      <c r="V1791" s="2">
        <v>2.2898876667022705</v>
      </c>
      <c r="W1791" s="2">
        <v>7063451.9500000011</v>
      </c>
      <c r="X1791" s="2">
        <v>72.474655151367188</v>
      </c>
      <c r="Y1791" s="2">
        <v>10990790.870000001</v>
      </c>
      <c r="Z1791" s="2">
        <v>46.577289581298828</v>
      </c>
    </row>
    <row r="1792" spans="1:28" x14ac:dyDescent="0.25">
      <c r="A1792" s="2">
        <v>299003</v>
      </c>
      <c r="B1792" s="2">
        <v>109535504</v>
      </c>
      <c r="C1792" s="2" t="s">
        <v>1612</v>
      </c>
      <c r="D1792" s="2">
        <v>2021</v>
      </c>
      <c r="E1792" s="2" t="s">
        <v>662</v>
      </c>
      <c r="F1792" s="2">
        <v>299</v>
      </c>
      <c r="G1792" s="2">
        <v>3</v>
      </c>
      <c r="H1792" s="2">
        <v>4465872</v>
      </c>
      <c r="I1792" s="2">
        <v>-2.5</v>
      </c>
      <c r="J1792" s="2">
        <v>-5.5980075558181852E-5</v>
      </c>
      <c r="K1792" s="2">
        <v>460825.61</v>
      </c>
      <c r="L1792" s="2">
        <v>-12.840000152587891</v>
      </c>
      <c r="M1792" s="2">
        <v>-2.7862258721143007E-3</v>
      </c>
      <c r="N1792" s="2">
        <v>114077</v>
      </c>
      <c r="O1792" s="2">
        <v>0</v>
      </c>
      <c r="P1792" s="2">
        <v>0</v>
      </c>
      <c r="Q1792" s="2">
        <v>53949.51</v>
      </c>
      <c r="R1792" s="2">
        <v>-24473.080078125</v>
      </c>
      <c r="S1792" s="2">
        <v>-31.206670761108398</v>
      </c>
      <c r="T1792" s="2">
        <v>5094724</v>
      </c>
      <c r="U1792" s="2">
        <v>-24488.5</v>
      </c>
      <c r="V1792" s="2">
        <v>-0.47836458683013916</v>
      </c>
      <c r="W1792" s="2">
        <v>7079449.21</v>
      </c>
      <c r="X1792" s="2">
        <v>71.964973449707031</v>
      </c>
      <c r="Y1792" s="2">
        <v>13924325.23</v>
      </c>
      <c r="Z1792" s="2">
        <v>36.588661193847656</v>
      </c>
    </row>
    <row r="1793" spans="1:28" x14ac:dyDescent="0.25">
      <c r="A1793" s="2">
        <v>299004</v>
      </c>
      <c r="B1793" s="2">
        <v>109535504</v>
      </c>
      <c r="C1793" s="2" t="s">
        <v>1612</v>
      </c>
      <c r="D1793" s="2">
        <v>2022</v>
      </c>
      <c r="E1793" s="2" t="s">
        <v>662</v>
      </c>
      <c r="F1793" s="2">
        <v>299</v>
      </c>
      <c r="G1793" s="2">
        <v>4</v>
      </c>
      <c r="H1793" s="2">
        <v>4629705</v>
      </c>
      <c r="I1793" s="2">
        <v>163833</v>
      </c>
      <c r="J1793" s="2">
        <v>3.668555736541748</v>
      </c>
      <c r="K1793" s="2">
        <v>477521.56</v>
      </c>
      <c r="L1793" s="2">
        <v>16695.94921875</v>
      </c>
      <c r="M1793" s="2">
        <v>3.623051643371582</v>
      </c>
      <c r="N1793" s="2">
        <v>114077</v>
      </c>
      <c r="O1793" s="2">
        <v>0</v>
      </c>
      <c r="P1793" s="2">
        <v>0</v>
      </c>
      <c r="Q1793" s="2">
        <v>50048</v>
      </c>
      <c r="R1793" s="2">
        <v>-3901.510009765625</v>
      </c>
      <c r="S1793" s="2">
        <v>-7.2317800521850586</v>
      </c>
      <c r="T1793" s="2">
        <v>5271351.5</v>
      </c>
      <c r="U1793" s="2">
        <v>176627.5</v>
      </c>
      <c r="V1793" s="2">
        <v>3.4668707847595215</v>
      </c>
      <c r="W1793" s="2">
        <v>7306000.9900000002</v>
      </c>
      <c r="X1793" s="2">
        <v>72.150985717773438</v>
      </c>
      <c r="Y1793" s="2">
        <v>15568607.470000001</v>
      </c>
      <c r="Z1793" s="2">
        <v>33.858848571777344</v>
      </c>
    </row>
    <row r="1794" spans="1:28" x14ac:dyDescent="0.25">
      <c r="A1794" s="2">
        <v>299005</v>
      </c>
      <c r="B1794" s="2">
        <v>109535504</v>
      </c>
      <c r="C1794" s="2" t="s">
        <v>1612</v>
      </c>
      <c r="D1794" s="2">
        <v>2023</v>
      </c>
      <c r="E1794" s="2" t="s">
        <v>662</v>
      </c>
      <c r="F1794" s="2">
        <v>299</v>
      </c>
      <c r="G1794" s="2">
        <v>5</v>
      </c>
      <c r="H1794" s="2">
        <v>4811655.01</v>
      </c>
      <c r="I1794" s="2">
        <v>181950.015625</v>
      </c>
      <c r="J1794" s="2">
        <v>3.9300563335418701</v>
      </c>
      <c r="K1794" s="2">
        <v>505229.62</v>
      </c>
      <c r="L1794" s="2">
        <v>27708.060546875</v>
      </c>
      <c r="M1794" s="2">
        <v>5.8024730682373047</v>
      </c>
      <c r="N1794" s="2">
        <v>114077</v>
      </c>
      <c r="O1794" s="2">
        <v>0</v>
      </c>
      <c r="P1794" s="2">
        <v>0</v>
      </c>
      <c r="Q1794" s="2">
        <v>52629</v>
      </c>
      <c r="R1794" s="2">
        <v>2581</v>
      </c>
      <c r="S1794" s="2">
        <v>5.1570491790771484</v>
      </c>
      <c r="T1794" s="2">
        <v>5483590.5</v>
      </c>
      <c r="U1794" s="2">
        <v>212239</v>
      </c>
      <c r="V1794" s="2">
        <v>4.0262727737426758</v>
      </c>
      <c r="X1794" s="2">
        <v>73.783966064453125</v>
      </c>
      <c r="Z1794" s="2">
        <v>46.522647857666016</v>
      </c>
      <c r="AA1794" s="2">
        <v>11786927</v>
      </c>
      <c r="AB1794" s="2">
        <v>7431954</v>
      </c>
    </row>
    <row r="1795" spans="1:28" x14ac:dyDescent="0.25">
      <c r="A1795" s="2">
        <v>299006</v>
      </c>
      <c r="B1795" s="2">
        <v>109535504</v>
      </c>
      <c r="C1795" s="2" t="s">
        <v>1612</v>
      </c>
      <c r="D1795" s="2">
        <v>2024</v>
      </c>
      <c r="E1795" s="2" t="s">
        <v>662</v>
      </c>
      <c r="F1795" s="2">
        <v>299</v>
      </c>
      <c r="G1795" s="2">
        <v>6</v>
      </c>
      <c r="H1795" s="2">
        <v>5016951</v>
      </c>
      <c r="I1795" s="2">
        <v>205295.984375</v>
      </c>
      <c r="J1795" s="2">
        <v>4.2666397094726563</v>
      </c>
      <c r="K1795" s="2">
        <v>515828</v>
      </c>
      <c r="L1795" s="2">
        <v>10598.3798828125</v>
      </c>
      <c r="M1795" s="2">
        <v>2.0977351665496826</v>
      </c>
      <c r="N1795" s="2">
        <v>114077</v>
      </c>
      <c r="O1795" s="2">
        <v>0</v>
      </c>
      <c r="P1795" s="2">
        <v>0</v>
      </c>
      <c r="Q1795" s="2">
        <v>40177</v>
      </c>
      <c r="R1795" s="2">
        <v>-12452</v>
      </c>
      <c r="S1795" s="2">
        <v>-23.65995979309082</v>
      </c>
      <c r="T1795" s="2">
        <v>5687033</v>
      </c>
      <c r="U1795" s="2">
        <v>203442.5</v>
      </c>
      <c r="V1795" s="2">
        <v>3.7100236415863037</v>
      </c>
      <c r="X1795" s="2">
        <v>70.724990844726563</v>
      </c>
      <c r="Z1795" s="2">
        <v>47.328262329101563</v>
      </c>
      <c r="AA1795" s="2">
        <v>12016146</v>
      </c>
      <c r="AB1795" s="2">
        <v>8041052</v>
      </c>
    </row>
    <row r="1796" spans="1:28" x14ac:dyDescent="0.25">
      <c r="A1796" s="2">
        <v>300001</v>
      </c>
      <c r="B1796" s="2">
        <v>117596003</v>
      </c>
      <c r="C1796" s="2" t="s">
        <v>1613</v>
      </c>
      <c r="D1796" s="2">
        <v>2019</v>
      </c>
      <c r="E1796" s="2" t="s">
        <v>662</v>
      </c>
      <c r="F1796" s="2">
        <v>300</v>
      </c>
      <c r="G1796" s="2">
        <v>1</v>
      </c>
      <c r="H1796" s="2">
        <v>12567744</v>
      </c>
      <c r="K1796" s="2">
        <v>1683500.54</v>
      </c>
      <c r="N1796" s="2">
        <v>446252</v>
      </c>
      <c r="Q1796" s="2">
        <v>70949.88</v>
      </c>
      <c r="T1796" s="2">
        <v>14768447</v>
      </c>
      <c r="W1796" s="2">
        <v>20718020.540000003</v>
      </c>
      <c r="X1796" s="2">
        <v>71.283096313476563</v>
      </c>
      <c r="Y1796" s="2">
        <v>34098859.870000005</v>
      </c>
      <c r="Z1796" s="2">
        <v>43.310676574707031</v>
      </c>
    </row>
    <row r="1797" spans="1:28" x14ac:dyDescent="0.25">
      <c r="A1797" s="2">
        <v>300002</v>
      </c>
      <c r="B1797" s="2">
        <v>117596003</v>
      </c>
      <c r="C1797" s="2" t="s">
        <v>1613</v>
      </c>
      <c r="D1797" s="2">
        <v>2020</v>
      </c>
      <c r="E1797" s="2" t="s">
        <v>662</v>
      </c>
      <c r="F1797" s="2">
        <v>300</v>
      </c>
      <c r="G1797" s="2">
        <v>2</v>
      </c>
      <c r="H1797" s="2">
        <v>12847600</v>
      </c>
      <c r="I1797" s="2">
        <v>279856</v>
      </c>
      <c r="J1797" s="2">
        <v>2.2267799377441406</v>
      </c>
      <c r="K1797" s="2">
        <v>1737363.83</v>
      </c>
      <c r="L1797" s="2">
        <v>53863.2890625</v>
      </c>
      <c r="M1797" s="2">
        <v>3.1994814872741699</v>
      </c>
      <c r="N1797" s="2">
        <v>446252</v>
      </c>
      <c r="O1797" s="2">
        <v>0</v>
      </c>
      <c r="P1797" s="2">
        <v>0</v>
      </c>
      <c r="Q1797" s="2">
        <v>99788.56</v>
      </c>
      <c r="R1797" s="2">
        <v>28838.6796875</v>
      </c>
      <c r="S1797" s="2">
        <v>40.646553039550781</v>
      </c>
      <c r="T1797" s="2">
        <v>15131005</v>
      </c>
      <c r="U1797" s="2">
        <v>362558</v>
      </c>
      <c r="V1797" s="2">
        <v>2.4549500942230225</v>
      </c>
      <c r="W1797" s="2">
        <v>21976869.580000006</v>
      </c>
      <c r="X1797" s="2">
        <v>68.849685668945313</v>
      </c>
      <c r="Y1797" s="2">
        <v>35513083.360000007</v>
      </c>
      <c r="Z1797" s="2">
        <v>42.606845855712891</v>
      </c>
    </row>
    <row r="1798" spans="1:28" x14ac:dyDescent="0.25">
      <c r="A1798" s="2">
        <v>300003</v>
      </c>
      <c r="B1798" s="2">
        <v>117596003</v>
      </c>
      <c r="C1798" s="2" t="s">
        <v>1613</v>
      </c>
      <c r="D1798" s="2">
        <v>2021</v>
      </c>
      <c r="E1798" s="2" t="s">
        <v>662</v>
      </c>
      <c r="F1798" s="2">
        <v>300</v>
      </c>
      <c r="G1798" s="2">
        <v>3</v>
      </c>
      <c r="H1798" s="2">
        <v>12847591</v>
      </c>
      <c r="I1798" s="2">
        <v>-9</v>
      </c>
      <c r="J1798" s="2">
        <v>-7.0051995862741023E-5</v>
      </c>
      <c r="K1798" s="2">
        <v>1737302.18</v>
      </c>
      <c r="L1798" s="2">
        <v>-61.650001525878906</v>
      </c>
      <c r="M1798" s="2">
        <v>-3.5484796389937401E-3</v>
      </c>
      <c r="N1798" s="2">
        <v>446252</v>
      </c>
      <c r="O1798" s="2">
        <v>0</v>
      </c>
      <c r="P1798" s="2">
        <v>0</v>
      </c>
      <c r="Q1798" s="2">
        <v>93039.09</v>
      </c>
      <c r="R1798" s="2">
        <v>-6749.47021484375</v>
      </c>
      <c r="S1798" s="2">
        <v>-6.7637715339660645</v>
      </c>
      <c r="T1798" s="2">
        <v>15124184</v>
      </c>
      <c r="U1798" s="2">
        <v>-6821</v>
      </c>
      <c r="V1798" s="2">
        <v>-4.507962241768837E-2</v>
      </c>
      <c r="W1798" s="2">
        <v>21765141.370000001</v>
      </c>
      <c r="X1798" s="2">
        <v>69.488105773925781</v>
      </c>
      <c r="Y1798" s="2">
        <v>38652363.900000006</v>
      </c>
      <c r="Z1798" s="2">
        <v>39.128742218017578</v>
      </c>
    </row>
    <row r="1799" spans="1:28" x14ac:dyDescent="0.25">
      <c r="A1799" s="2">
        <v>300004</v>
      </c>
      <c r="B1799" s="2">
        <v>117596003</v>
      </c>
      <c r="C1799" s="2" t="s">
        <v>1613</v>
      </c>
      <c r="D1799" s="2">
        <v>2022</v>
      </c>
      <c r="E1799" s="2" t="s">
        <v>662</v>
      </c>
      <c r="F1799" s="2">
        <v>300</v>
      </c>
      <c r="G1799" s="2">
        <v>4</v>
      </c>
      <c r="H1799" s="2">
        <v>13303368</v>
      </c>
      <c r="I1799" s="2">
        <v>455777</v>
      </c>
      <c r="J1799" s="2">
        <v>3.5475678443908691</v>
      </c>
      <c r="K1799" s="2">
        <v>1827778.33</v>
      </c>
      <c r="L1799" s="2">
        <v>90476.1484375</v>
      </c>
      <c r="M1799" s="2">
        <v>5.2078533172607422</v>
      </c>
      <c r="N1799" s="2">
        <v>446252</v>
      </c>
      <c r="O1799" s="2">
        <v>0</v>
      </c>
      <c r="P1799" s="2">
        <v>0</v>
      </c>
      <c r="Q1799" s="2">
        <v>73889</v>
      </c>
      <c r="R1799" s="2">
        <v>-19150.08984375</v>
      </c>
      <c r="S1799" s="2">
        <v>-20.582843780517578</v>
      </c>
      <c r="T1799" s="2">
        <v>15651287</v>
      </c>
      <c r="U1799" s="2">
        <v>527103</v>
      </c>
      <c r="V1799" s="2">
        <v>3.4851665496826172</v>
      </c>
      <c r="W1799" s="2">
        <v>22694623.229999997</v>
      </c>
      <c r="X1799" s="2">
        <v>68.964736938476563</v>
      </c>
      <c r="Y1799" s="2">
        <v>37527988.93</v>
      </c>
      <c r="Z1799" s="2">
        <v>41.705638885498047</v>
      </c>
    </row>
    <row r="1800" spans="1:28" x14ac:dyDescent="0.25">
      <c r="A1800" s="2">
        <v>300005</v>
      </c>
      <c r="B1800" s="2">
        <v>117596003</v>
      </c>
      <c r="C1800" s="2" t="s">
        <v>1613</v>
      </c>
      <c r="D1800" s="2">
        <v>2023</v>
      </c>
      <c r="E1800" s="2" t="s">
        <v>662</v>
      </c>
      <c r="F1800" s="2">
        <v>300</v>
      </c>
      <c r="G1800" s="2">
        <v>5</v>
      </c>
      <c r="H1800" s="2">
        <v>14248332.439999999</v>
      </c>
      <c r="I1800" s="2">
        <v>944964.4375</v>
      </c>
      <c r="J1800" s="2">
        <v>7.1031970977783203</v>
      </c>
      <c r="K1800" s="2">
        <v>1953588.55</v>
      </c>
      <c r="L1800" s="2">
        <v>125810.21875</v>
      </c>
      <c r="M1800" s="2">
        <v>6.8832316398620605</v>
      </c>
      <c r="N1800" s="2">
        <v>446252</v>
      </c>
      <c r="O1800" s="2">
        <v>0</v>
      </c>
      <c r="P1800" s="2">
        <v>0</v>
      </c>
      <c r="Q1800" s="2">
        <v>80886</v>
      </c>
      <c r="R1800" s="2">
        <v>6997</v>
      </c>
      <c r="S1800" s="2">
        <v>9.4696102142333984</v>
      </c>
      <c r="T1800" s="2">
        <v>16729059</v>
      </c>
      <c r="U1800" s="2">
        <v>1077772</v>
      </c>
      <c r="V1800" s="2">
        <v>6.8861556053161621</v>
      </c>
      <c r="X1800" s="2">
        <v>75.091964721679688</v>
      </c>
      <c r="Z1800" s="2">
        <v>40.27630615234375</v>
      </c>
      <c r="AA1800" s="2">
        <v>41535735</v>
      </c>
      <c r="AB1800" s="2">
        <v>22278095</v>
      </c>
    </row>
    <row r="1801" spans="1:28" x14ac:dyDescent="0.25">
      <c r="A1801" s="2">
        <v>300006</v>
      </c>
      <c r="B1801" s="2">
        <v>117596003</v>
      </c>
      <c r="C1801" s="2" t="s">
        <v>1613</v>
      </c>
      <c r="D1801" s="2">
        <v>2024</v>
      </c>
      <c r="E1801" s="2" t="s">
        <v>662</v>
      </c>
      <c r="F1801" s="2">
        <v>300</v>
      </c>
      <c r="G1801" s="2">
        <v>6</v>
      </c>
      <c r="H1801" s="2">
        <v>15430438</v>
      </c>
      <c r="I1801" s="2">
        <v>1182105.5</v>
      </c>
      <c r="J1801" s="2">
        <v>8.2964487075805664</v>
      </c>
      <c r="K1801" s="2">
        <v>2062468</v>
      </c>
      <c r="L1801" s="2">
        <v>108879.453125</v>
      </c>
      <c r="M1801" s="2">
        <v>5.5733051300048828</v>
      </c>
      <c r="N1801" s="2">
        <v>446252</v>
      </c>
      <c r="O1801" s="2">
        <v>0</v>
      </c>
      <c r="P1801" s="2">
        <v>0</v>
      </c>
      <c r="Q1801" s="2">
        <v>97621</v>
      </c>
      <c r="R1801" s="2">
        <v>16735</v>
      </c>
      <c r="S1801" s="2">
        <v>20.689613342285156</v>
      </c>
      <c r="T1801" s="2">
        <v>18036780</v>
      </c>
      <c r="U1801" s="2">
        <v>1307721</v>
      </c>
      <c r="V1801" s="2">
        <v>7.8170623779296875</v>
      </c>
      <c r="X1801" s="2">
        <v>76.455390930175781</v>
      </c>
      <c r="Z1801" s="2">
        <v>46.467277526855469</v>
      </c>
      <c r="AA1801" s="2">
        <v>38816088</v>
      </c>
      <c r="AB1801" s="2">
        <v>23591246</v>
      </c>
    </row>
    <row r="1802" spans="1:28" x14ac:dyDescent="0.25">
      <c r="A1802" s="2">
        <v>301001</v>
      </c>
      <c r="B1802" s="2">
        <v>115674603</v>
      </c>
      <c r="C1802" s="2" t="s">
        <v>1614</v>
      </c>
      <c r="D1802" s="2">
        <v>2019</v>
      </c>
      <c r="E1802" s="2" t="s">
        <v>662</v>
      </c>
      <c r="F1802" s="2">
        <v>301</v>
      </c>
      <c r="G1802" s="2">
        <v>1</v>
      </c>
      <c r="H1802" s="2">
        <v>7642823</v>
      </c>
      <c r="K1802" s="2">
        <v>1659259.03</v>
      </c>
      <c r="N1802" s="2">
        <v>384133</v>
      </c>
      <c r="Q1802" s="2">
        <v>13793.08</v>
      </c>
      <c r="T1802" s="2">
        <v>9700008</v>
      </c>
      <c r="W1802" s="2">
        <v>16529976.420000002</v>
      </c>
      <c r="X1802" s="2">
        <v>58.681316375732422</v>
      </c>
      <c r="Y1802" s="2">
        <v>48574584.460000008</v>
      </c>
      <c r="Z1802" s="2">
        <v>19.969306945800781</v>
      </c>
    </row>
    <row r="1803" spans="1:28" x14ac:dyDescent="0.25">
      <c r="A1803" s="2">
        <v>301002</v>
      </c>
      <c r="B1803" s="2">
        <v>115674603</v>
      </c>
      <c r="C1803" s="2" t="s">
        <v>1614</v>
      </c>
      <c r="D1803" s="2">
        <v>2020</v>
      </c>
      <c r="E1803" s="2" t="s">
        <v>662</v>
      </c>
      <c r="F1803" s="2">
        <v>301</v>
      </c>
      <c r="G1803" s="2">
        <v>2</v>
      </c>
      <c r="H1803" s="2">
        <v>7787043.5</v>
      </c>
      <c r="I1803" s="2">
        <v>144220.5</v>
      </c>
      <c r="J1803" s="2">
        <v>1.8870055675506592</v>
      </c>
      <c r="K1803" s="2">
        <v>1727507.13</v>
      </c>
      <c r="L1803" s="2">
        <v>68248.1015625</v>
      </c>
      <c r="M1803" s="2">
        <v>4.1131672859191895</v>
      </c>
      <c r="N1803" s="2">
        <v>384133</v>
      </c>
      <c r="O1803" s="2">
        <v>0</v>
      </c>
      <c r="P1803" s="2">
        <v>0</v>
      </c>
      <c r="Q1803" s="2">
        <v>24888.89</v>
      </c>
      <c r="R1803" s="2">
        <v>11095.8095703125</v>
      </c>
      <c r="S1803" s="2">
        <v>80.444755554199219</v>
      </c>
      <c r="T1803" s="2">
        <v>9923573</v>
      </c>
      <c r="U1803" s="2">
        <v>223565</v>
      </c>
      <c r="V1803" s="2">
        <v>2.3047919273376465</v>
      </c>
      <c r="W1803" s="2">
        <v>16777512.740000002</v>
      </c>
      <c r="X1803" s="2">
        <v>59.148059844970703</v>
      </c>
      <c r="Y1803" s="2">
        <v>56419584.900000006</v>
      </c>
      <c r="Z1803" s="2">
        <v>17.58888053894043</v>
      </c>
    </row>
    <row r="1804" spans="1:28" x14ac:dyDescent="0.25">
      <c r="A1804" s="2">
        <v>301003</v>
      </c>
      <c r="B1804" s="2">
        <v>115674603</v>
      </c>
      <c r="C1804" s="2" t="s">
        <v>1614</v>
      </c>
      <c r="D1804" s="2">
        <v>2021</v>
      </c>
      <c r="E1804" s="2" t="s">
        <v>662</v>
      </c>
      <c r="F1804" s="2">
        <v>301</v>
      </c>
      <c r="G1804" s="2">
        <v>3</v>
      </c>
      <c r="H1804" s="2">
        <v>7787036</v>
      </c>
      <c r="I1804" s="2">
        <v>-7.5</v>
      </c>
      <c r="J1804" s="2">
        <v>-9.6313829999417067E-5</v>
      </c>
      <c r="K1804" s="2">
        <v>1727452.85</v>
      </c>
      <c r="L1804" s="2">
        <v>-54.279998779296875</v>
      </c>
      <c r="M1804" s="2">
        <v>-3.1420998275279999E-3</v>
      </c>
      <c r="N1804" s="2">
        <v>384133</v>
      </c>
      <c r="O1804" s="2">
        <v>0</v>
      </c>
      <c r="P1804" s="2">
        <v>0</v>
      </c>
      <c r="Q1804" s="2">
        <v>27286.89</v>
      </c>
      <c r="R1804" s="2">
        <v>2398</v>
      </c>
      <c r="S1804" s="2">
        <v>9.6348209381103516</v>
      </c>
      <c r="T1804" s="2">
        <v>9925909</v>
      </c>
      <c r="U1804" s="2">
        <v>2336</v>
      </c>
      <c r="V1804" s="2">
        <v>2.3539908230304718E-2</v>
      </c>
      <c r="W1804" s="2">
        <v>17131773.749999996</v>
      </c>
      <c r="X1804" s="2">
        <v>57.938594818115234</v>
      </c>
      <c r="Y1804" s="2">
        <v>68826715</v>
      </c>
      <c r="Z1804" s="2">
        <v>14.42159366607666</v>
      </c>
    </row>
    <row r="1805" spans="1:28" x14ac:dyDescent="0.25">
      <c r="A1805" s="2">
        <v>301004</v>
      </c>
      <c r="B1805" s="2">
        <v>115674603</v>
      </c>
      <c r="C1805" s="2" t="s">
        <v>1614</v>
      </c>
      <c r="D1805" s="2">
        <v>2022</v>
      </c>
      <c r="E1805" s="2" t="s">
        <v>662</v>
      </c>
      <c r="F1805" s="2">
        <v>301</v>
      </c>
      <c r="G1805" s="2">
        <v>4</v>
      </c>
      <c r="H1805" s="2">
        <v>8023552</v>
      </c>
      <c r="I1805" s="2">
        <v>236516</v>
      </c>
      <c r="J1805" s="2">
        <v>3.0373046398162842</v>
      </c>
      <c r="K1805" s="2">
        <v>1842947.21</v>
      </c>
      <c r="L1805" s="2">
        <v>115494.359375</v>
      </c>
      <c r="M1805" s="2">
        <v>6.6858181953430176</v>
      </c>
      <c r="N1805" s="2">
        <v>384133</v>
      </c>
      <c r="O1805" s="2">
        <v>0</v>
      </c>
      <c r="P1805" s="2">
        <v>0</v>
      </c>
      <c r="Q1805" s="2">
        <v>29595</v>
      </c>
      <c r="R1805" s="2">
        <v>2308.110107421875</v>
      </c>
      <c r="S1805" s="2">
        <v>8.4586772918701172</v>
      </c>
      <c r="T1805" s="2">
        <v>10280227</v>
      </c>
      <c r="U1805" s="2">
        <v>354318</v>
      </c>
      <c r="V1805" s="2">
        <v>3.5696277618408203</v>
      </c>
      <c r="W1805" s="2">
        <v>17573460.629999995</v>
      </c>
      <c r="X1805" s="2">
        <v>58.498592376708984</v>
      </c>
      <c r="Y1805" s="2">
        <v>66276838.269999996</v>
      </c>
      <c r="Z1805" s="2">
        <v>15.511039733886719</v>
      </c>
    </row>
    <row r="1806" spans="1:28" x14ac:dyDescent="0.25">
      <c r="A1806" s="2">
        <v>301005</v>
      </c>
      <c r="B1806" s="2">
        <v>115674603</v>
      </c>
      <c r="C1806" s="2" t="s">
        <v>1614</v>
      </c>
      <c r="D1806" s="2">
        <v>2023</v>
      </c>
      <c r="E1806" s="2" t="s">
        <v>662</v>
      </c>
      <c r="F1806" s="2">
        <v>301</v>
      </c>
      <c r="G1806" s="2">
        <v>5</v>
      </c>
      <c r="H1806" s="2">
        <v>8757169.5700000003</v>
      </c>
      <c r="I1806" s="2">
        <v>733617.5625</v>
      </c>
      <c r="J1806" s="2">
        <v>9.1433019638061523</v>
      </c>
      <c r="K1806" s="2">
        <v>1988481.46</v>
      </c>
      <c r="L1806" s="2">
        <v>145534.25</v>
      </c>
      <c r="M1806" s="2">
        <v>7.8968214988708496</v>
      </c>
      <c r="N1806" s="2">
        <v>384133</v>
      </c>
      <c r="O1806" s="2">
        <v>0</v>
      </c>
      <c r="P1806" s="2">
        <v>0</v>
      </c>
      <c r="Q1806" s="2">
        <v>32956</v>
      </c>
      <c r="R1806" s="2">
        <v>3361</v>
      </c>
      <c r="S1806" s="2">
        <v>11.356648445129395</v>
      </c>
      <c r="T1806" s="2">
        <v>11162740</v>
      </c>
      <c r="U1806" s="2">
        <v>882513</v>
      </c>
      <c r="V1806" s="2">
        <v>8.5845670700073242</v>
      </c>
      <c r="X1806" s="2">
        <v>59.755950927734375</v>
      </c>
      <c r="Z1806" s="2">
        <v>18.883340835571289</v>
      </c>
      <c r="AA1806" s="2">
        <v>59114222</v>
      </c>
      <c r="AB1806" s="2">
        <v>18680549</v>
      </c>
    </row>
    <row r="1807" spans="1:28" x14ac:dyDescent="0.25">
      <c r="A1807" s="2">
        <v>301006</v>
      </c>
      <c r="B1807" s="2">
        <v>115674603</v>
      </c>
      <c r="C1807" s="2" t="s">
        <v>1614</v>
      </c>
      <c r="D1807" s="2">
        <v>2024</v>
      </c>
      <c r="E1807" s="2" t="s">
        <v>662</v>
      </c>
      <c r="F1807" s="2">
        <v>301</v>
      </c>
      <c r="G1807" s="2">
        <v>6</v>
      </c>
      <c r="H1807" s="2">
        <v>9880719</v>
      </c>
      <c r="I1807" s="2">
        <v>1123549.375</v>
      </c>
      <c r="J1807" s="2">
        <v>12.830052375793457</v>
      </c>
      <c r="K1807" s="2">
        <v>2155868</v>
      </c>
      <c r="L1807" s="2">
        <v>167386.546875</v>
      </c>
      <c r="M1807" s="2">
        <v>8.4178075790405273</v>
      </c>
      <c r="N1807" s="2">
        <v>384133</v>
      </c>
      <c r="O1807" s="2">
        <v>0</v>
      </c>
      <c r="P1807" s="2">
        <v>0</v>
      </c>
      <c r="Q1807" s="2">
        <v>36309</v>
      </c>
      <c r="R1807" s="2">
        <v>3353</v>
      </c>
      <c r="S1807" s="2">
        <v>10.174171447753906</v>
      </c>
      <c r="T1807" s="2">
        <v>12457029</v>
      </c>
      <c r="U1807" s="2">
        <v>1294289</v>
      </c>
      <c r="V1807" s="2">
        <v>11.594724655151367</v>
      </c>
      <c r="X1807" s="2">
        <v>59.583560943603516</v>
      </c>
      <c r="Z1807" s="2">
        <v>19.598049163818359</v>
      </c>
      <c r="AA1807" s="2">
        <v>63562597</v>
      </c>
      <c r="AB1807" s="2">
        <v>20906822</v>
      </c>
    </row>
    <row r="1808" spans="1:28" x14ac:dyDescent="0.25">
      <c r="A1808" s="2">
        <v>302001</v>
      </c>
      <c r="B1808" s="2">
        <v>103026873</v>
      </c>
      <c r="C1808" s="2" t="s">
        <v>1615</v>
      </c>
      <c r="D1808" s="2">
        <v>2019</v>
      </c>
      <c r="E1808" s="2" t="s">
        <v>662</v>
      </c>
      <c r="F1808" s="2">
        <v>302</v>
      </c>
      <c r="G1808" s="2">
        <v>1</v>
      </c>
      <c r="H1808" s="2">
        <v>4110621.5</v>
      </c>
      <c r="K1808" s="2">
        <v>900597.68</v>
      </c>
      <c r="N1808" s="2">
        <v>201103</v>
      </c>
      <c r="T1808" s="2">
        <v>5212322</v>
      </c>
      <c r="W1808" s="2">
        <v>9028938.1699999999</v>
      </c>
      <c r="X1808" s="2">
        <v>57.729068756103516</v>
      </c>
      <c r="Y1808" s="2">
        <v>23716942.110000003</v>
      </c>
      <c r="Z1808" s="2">
        <v>21.977209091186523</v>
      </c>
    </row>
    <row r="1809" spans="1:28" x14ac:dyDescent="0.25">
      <c r="A1809" s="2">
        <v>302002</v>
      </c>
      <c r="B1809" s="2">
        <v>103026873</v>
      </c>
      <c r="C1809" s="2" t="s">
        <v>1615</v>
      </c>
      <c r="D1809" s="2">
        <v>2020</v>
      </c>
      <c r="E1809" s="2" t="s">
        <v>662</v>
      </c>
      <c r="F1809" s="2">
        <v>302</v>
      </c>
      <c r="G1809" s="2">
        <v>2</v>
      </c>
      <c r="H1809" s="2">
        <v>4137115</v>
      </c>
      <c r="I1809" s="2">
        <v>26493.5</v>
      </c>
      <c r="J1809" s="2">
        <v>0.64451324939727783</v>
      </c>
      <c r="K1809" s="2">
        <v>953254</v>
      </c>
      <c r="L1809" s="2">
        <v>52656.3203125</v>
      </c>
      <c r="M1809" s="2">
        <v>5.8468194007873535</v>
      </c>
      <c r="N1809" s="2">
        <v>201103</v>
      </c>
      <c r="O1809" s="2">
        <v>0</v>
      </c>
      <c r="P1809" s="2">
        <v>0</v>
      </c>
      <c r="T1809" s="2">
        <v>5291472</v>
      </c>
      <c r="U1809" s="2">
        <v>79150</v>
      </c>
      <c r="V1809" s="2">
        <v>1.5185171365737915</v>
      </c>
      <c r="W1809" s="2">
        <v>8986365</v>
      </c>
      <c r="X1809" s="2">
        <v>58.883342742919922</v>
      </c>
      <c r="Y1809" s="2">
        <v>24411311</v>
      </c>
      <c r="Z1809" s="2">
        <v>21.676311492919922</v>
      </c>
    </row>
    <row r="1810" spans="1:28" x14ac:dyDescent="0.25">
      <c r="A1810" s="2">
        <v>302003</v>
      </c>
      <c r="B1810" s="2">
        <v>103026873</v>
      </c>
      <c r="C1810" s="2" t="s">
        <v>1615</v>
      </c>
      <c r="D1810" s="2">
        <v>2021</v>
      </c>
      <c r="E1810" s="2" t="s">
        <v>662</v>
      </c>
      <c r="F1810" s="2">
        <v>302</v>
      </c>
      <c r="G1810" s="2">
        <v>3</v>
      </c>
      <c r="H1810" s="2">
        <v>4137112</v>
      </c>
      <c r="I1810" s="2">
        <v>-3</v>
      </c>
      <c r="J1810" s="2">
        <v>-7.2514303610660136E-5</v>
      </c>
      <c r="K1810" s="2">
        <v>953218</v>
      </c>
      <c r="L1810" s="2">
        <v>-36</v>
      </c>
      <c r="M1810" s="2">
        <v>-3.7765379529446363E-3</v>
      </c>
      <c r="N1810" s="2">
        <v>201103</v>
      </c>
      <c r="O1810" s="2">
        <v>0</v>
      </c>
      <c r="P1810" s="2">
        <v>0</v>
      </c>
      <c r="T1810" s="2">
        <v>5291433</v>
      </c>
      <c r="U1810" s="2">
        <v>-39</v>
      </c>
      <c r="V1810" s="2">
        <v>-7.3703500675037503E-4</v>
      </c>
      <c r="W1810" s="2">
        <v>8835277</v>
      </c>
      <c r="X1810" s="2">
        <v>59.889835357666016</v>
      </c>
      <c r="Y1810" s="2">
        <v>27345357</v>
      </c>
      <c r="Z1810" s="2">
        <v>19.35038948059082</v>
      </c>
    </row>
    <row r="1811" spans="1:28" x14ac:dyDescent="0.25">
      <c r="A1811" s="2">
        <v>302004</v>
      </c>
      <c r="B1811" s="2">
        <v>103026873</v>
      </c>
      <c r="C1811" s="2" t="s">
        <v>1615</v>
      </c>
      <c r="D1811" s="2">
        <v>2022</v>
      </c>
      <c r="E1811" s="2" t="s">
        <v>662</v>
      </c>
      <c r="F1811" s="2">
        <v>302</v>
      </c>
      <c r="G1811" s="2">
        <v>4</v>
      </c>
      <c r="H1811" s="2">
        <v>4222897</v>
      </c>
      <c r="I1811" s="2">
        <v>85785</v>
      </c>
      <c r="J1811" s="2">
        <v>2.0735478401184082</v>
      </c>
      <c r="K1811" s="2">
        <v>995290</v>
      </c>
      <c r="L1811" s="2">
        <v>42072</v>
      </c>
      <c r="M1811" s="2">
        <v>4.4136810302734375</v>
      </c>
      <c r="N1811" s="2">
        <v>201103</v>
      </c>
      <c r="O1811" s="2">
        <v>0</v>
      </c>
      <c r="P1811" s="2">
        <v>0</v>
      </c>
      <c r="T1811" s="2">
        <v>5419290</v>
      </c>
      <c r="U1811" s="2">
        <v>127857</v>
      </c>
      <c r="V1811" s="2">
        <v>2.416301965713501</v>
      </c>
      <c r="W1811" s="2">
        <v>8958169</v>
      </c>
      <c r="X1811" s="2">
        <v>60.495510101318359</v>
      </c>
      <c r="Y1811" s="2">
        <v>26391521</v>
      </c>
      <c r="Z1811" s="2">
        <v>20.534208297729492</v>
      </c>
    </row>
    <row r="1812" spans="1:28" x14ac:dyDescent="0.25">
      <c r="A1812" s="2">
        <v>302005</v>
      </c>
      <c r="B1812" s="2">
        <v>103026873</v>
      </c>
      <c r="C1812" s="2" t="s">
        <v>1615</v>
      </c>
      <c r="D1812" s="2">
        <v>2023</v>
      </c>
      <c r="E1812" s="2" t="s">
        <v>662</v>
      </c>
      <c r="F1812" s="2">
        <v>302</v>
      </c>
      <c r="G1812" s="2">
        <v>5</v>
      </c>
      <c r="H1812" s="2">
        <v>4516630.6900000004</v>
      </c>
      <c r="I1812" s="2">
        <v>293733.6875</v>
      </c>
      <c r="J1812" s="2">
        <v>6.9557390213012695</v>
      </c>
      <c r="K1812" s="2">
        <v>1087019.17</v>
      </c>
      <c r="L1812" s="2">
        <v>91729.171875</v>
      </c>
      <c r="M1812" s="2">
        <v>9.2163257598876953</v>
      </c>
      <c r="N1812" s="2">
        <v>201103</v>
      </c>
      <c r="O1812" s="2">
        <v>0</v>
      </c>
      <c r="P1812" s="2">
        <v>0</v>
      </c>
      <c r="T1812" s="2">
        <v>5804752.5</v>
      </c>
      <c r="U1812" s="2">
        <v>385462.5</v>
      </c>
      <c r="V1812" s="2">
        <v>7.112785816192627</v>
      </c>
      <c r="X1812" s="2">
        <v>61.684604644775391</v>
      </c>
      <c r="Z1812" s="2">
        <v>21.059537887573242</v>
      </c>
      <c r="AA1812" s="2">
        <v>27563533</v>
      </c>
      <c r="AB1812" s="2">
        <v>9410375</v>
      </c>
    </row>
    <row r="1813" spans="1:28" x14ac:dyDescent="0.25">
      <c r="A1813" s="2">
        <v>302006</v>
      </c>
      <c r="B1813" s="2">
        <v>103026873</v>
      </c>
      <c r="C1813" s="2" t="s">
        <v>1615</v>
      </c>
      <c r="D1813" s="2">
        <v>2024</v>
      </c>
      <c r="E1813" s="2" t="s">
        <v>662</v>
      </c>
      <c r="F1813" s="2">
        <v>302</v>
      </c>
      <c r="G1813" s="2">
        <v>6</v>
      </c>
      <c r="H1813" s="2">
        <v>4744271</v>
      </c>
      <c r="I1813" s="2">
        <v>227640.3125</v>
      </c>
      <c r="J1813" s="2">
        <v>5.0400471687316895</v>
      </c>
      <c r="K1813" s="2">
        <v>1157357</v>
      </c>
      <c r="L1813" s="2">
        <v>70337.828125</v>
      </c>
      <c r="M1813" s="2">
        <v>6.4707074165344238</v>
      </c>
      <c r="N1813" s="2">
        <v>201103</v>
      </c>
      <c r="O1813" s="2">
        <v>0</v>
      </c>
      <c r="P1813" s="2">
        <v>0</v>
      </c>
      <c r="T1813" s="2">
        <v>6102731</v>
      </c>
      <c r="U1813" s="2">
        <v>297978.5</v>
      </c>
      <c r="V1813" s="2">
        <v>5.1333541870117188</v>
      </c>
      <c r="X1813" s="2">
        <v>62.283214569091797</v>
      </c>
      <c r="Z1813" s="2">
        <v>22.037317276000977</v>
      </c>
      <c r="AA1813" s="2">
        <v>27692713</v>
      </c>
      <c r="AB1813" s="2">
        <v>9798356</v>
      </c>
    </row>
    <row r="1814" spans="1:28" x14ac:dyDescent="0.25">
      <c r="A1814" s="2">
        <v>303001</v>
      </c>
      <c r="B1814" s="2">
        <v>118406003</v>
      </c>
      <c r="C1814" s="2" t="s">
        <v>1616</v>
      </c>
      <c r="D1814" s="2">
        <v>2019</v>
      </c>
      <c r="E1814" s="2" t="s">
        <v>662</v>
      </c>
      <c r="F1814" s="2">
        <v>303</v>
      </c>
      <c r="G1814" s="2">
        <v>1</v>
      </c>
      <c r="H1814" s="2">
        <v>7191744</v>
      </c>
      <c r="K1814" s="2">
        <v>898829</v>
      </c>
      <c r="Q1814" s="2">
        <v>27562</v>
      </c>
      <c r="T1814" s="2">
        <v>8118135</v>
      </c>
      <c r="W1814" s="2">
        <v>11807539</v>
      </c>
      <c r="X1814" s="2">
        <v>68.753829956054688</v>
      </c>
      <c r="Y1814" s="2">
        <v>19428526</v>
      </c>
      <c r="Z1814" s="2">
        <v>41.784614562988281</v>
      </c>
    </row>
    <row r="1815" spans="1:28" x14ac:dyDescent="0.25">
      <c r="A1815" s="2">
        <v>303002</v>
      </c>
      <c r="B1815" s="2">
        <v>118406003</v>
      </c>
      <c r="C1815" s="2" t="s">
        <v>1616</v>
      </c>
      <c r="D1815" s="2">
        <v>2020</v>
      </c>
      <c r="E1815" s="2" t="s">
        <v>662</v>
      </c>
      <c r="F1815" s="2">
        <v>303</v>
      </c>
      <c r="G1815" s="2">
        <v>2</v>
      </c>
      <c r="H1815" s="2">
        <v>7232984</v>
      </c>
      <c r="I1815" s="2">
        <v>41240</v>
      </c>
      <c r="J1815" s="2">
        <v>0.57343530654907227</v>
      </c>
      <c r="K1815" s="2">
        <v>924548</v>
      </c>
      <c r="L1815" s="2">
        <v>25719</v>
      </c>
      <c r="M1815" s="2">
        <v>2.8613896369934082</v>
      </c>
      <c r="Q1815" s="2">
        <v>31312</v>
      </c>
      <c r="R1815" s="2">
        <v>3750</v>
      </c>
      <c r="S1815" s="2">
        <v>13.60568904876709</v>
      </c>
      <c r="T1815" s="2">
        <v>8188844</v>
      </c>
      <c r="U1815" s="2">
        <v>70709</v>
      </c>
      <c r="V1815" s="2">
        <v>0.87100052833557129</v>
      </c>
      <c r="W1815" s="2">
        <v>12004865</v>
      </c>
      <c r="X1815" s="2">
        <v>68.212715148925781</v>
      </c>
      <c r="Y1815" s="2">
        <v>19642164</v>
      </c>
      <c r="Z1815" s="2">
        <v>41.690132141113281</v>
      </c>
    </row>
    <row r="1816" spans="1:28" x14ac:dyDescent="0.25">
      <c r="A1816" s="2">
        <v>303003</v>
      </c>
      <c r="B1816" s="2">
        <v>118406003</v>
      </c>
      <c r="C1816" s="2" t="s">
        <v>1616</v>
      </c>
      <c r="D1816" s="2">
        <v>2021</v>
      </c>
      <c r="E1816" s="2" t="s">
        <v>662</v>
      </c>
      <c r="F1816" s="2">
        <v>303</v>
      </c>
      <c r="G1816" s="2">
        <v>3</v>
      </c>
      <c r="H1816" s="2">
        <v>7232982</v>
      </c>
      <c r="I1816" s="2">
        <v>-2</v>
      </c>
      <c r="J1816" s="2">
        <v>-2.7651105483528227E-5</v>
      </c>
      <c r="K1816" s="2">
        <v>924514</v>
      </c>
      <c r="L1816" s="2">
        <v>-34</v>
      </c>
      <c r="M1816" s="2">
        <v>-3.6774727050215006E-3</v>
      </c>
      <c r="Q1816" s="2">
        <v>21688</v>
      </c>
      <c r="R1816" s="2">
        <v>-9624</v>
      </c>
      <c r="S1816" s="2">
        <v>-30.735820770263672</v>
      </c>
      <c r="T1816" s="2">
        <v>8179184</v>
      </c>
      <c r="U1816" s="2">
        <v>-9660</v>
      </c>
      <c r="V1816" s="2">
        <v>-0.11796537041664124</v>
      </c>
      <c r="W1816" s="2">
        <v>11813133</v>
      </c>
      <c r="X1816" s="2">
        <v>69.238059997558594</v>
      </c>
      <c r="Y1816" s="2">
        <v>21035046</v>
      </c>
      <c r="Z1816" s="2">
        <v>38.88360595703125</v>
      </c>
    </row>
    <row r="1817" spans="1:28" x14ac:dyDescent="0.25">
      <c r="A1817" s="2">
        <v>303004</v>
      </c>
      <c r="B1817" s="2">
        <v>118406003</v>
      </c>
      <c r="C1817" s="2" t="s">
        <v>1616</v>
      </c>
      <c r="D1817" s="2">
        <v>2022</v>
      </c>
      <c r="E1817" s="2" t="s">
        <v>662</v>
      </c>
      <c r="F1817" s="2">
        <v>303</v>
      </c>
      <c r="G1817" s="2">
        <v>4</v>
      </c>
      <c r="H1817" s="2">
        <v>7336788</v>
      </c>
      <c r="I1817" s="2">
        <v>103806</v>
      </c>
      <c r="J1817" s="2">
        <v>1.4351756572723389</v>
      </c>
      <c r="K1817" s="2">
        <v>957409.44</v>
      </c>
      <c r="L1817" s="2">
        <v>32895.44140625</v>
      </c>
      <c r="M1817" s="2">
        <v>3.5581333637237549</v>
      </c>
      <c r="Q1817" s="2">
        <v>32185</v>
      </c>
      <c r="R1817" s="2">
        <v>10497</v>
      </c>
      <c r="S1817" s="2">
        <v>48.400035858154297</v>
      </c>
      <c r="T1817" s="2">
        <v>8326382.5</v>
      </c>
      <c r="U1817" s="2">
        <v>147198.5</v>
      </c>
      <c r="V1817" s="2">
        <v>1.7996722459793091</v>
      </c>
      <c r="W1817" s="2">
        <v>12102851.730000004</v>
      </c>
      <c r="X1817" s="2">
        <v>68.796867370605469</v>
      </c>
      <c r="Y1817" s="2">
        <v>21385771.820000004</v>
      </c>
      <c r="Z1817" s="2">
        <v>38.934215545654297</v>
      </c>
    </row>
    <row r="1818" spans="1:28" x14ac:dyDescent="0.25">
      <c r="A1818" s="2">
        <v>303005</v>
      </c>
      <c r="B1818" s="2">
        <v>118406003</v>
      </c>
      <c r="C1818" s="2" t="s">
        <v>1616</v>
      </c>
      <c r="D1818" s="2">
        <v>2023</v>
      </c>
      <c r="E1818" s="2" t="s">
        <v>662</v>
      </c>
      <c r="F1818" s="2">
        <v>303</v>
      </c>
      <c r="G1818" s="2">
        <v>5</v>
      </c>
      <c r="H1818" s="2">
        <v>7493058.4400000004</v>
      </c>
      <c r="I1818" s="2">
        <v>156270.4375</v>
      </c>
      <c r="J1818" s="2">
        <v>2.1299571990966797</v>
      </c>
      <c r="K1818" s="2">
        <v>1012875.89</v>
      </c>
      <c r="L1818" s="2">
        <v>55466.44921875</v>
      </c>
      <c r="M1818" s="2">
        <v>5.793388843536377</v>
      </c>
      <c r="N1818" s="2">
        <v>213067</v>
      </c>
      <c r="Q1818" s="2">
        <v>33355</v>
      </c>
      <c r="R1818" s="2">
        <v>1170</v>
      </c>
      <c r="S1818" s="2">
        <v>3.6352338790893555</v>
      </c>
      <c r="T1818" s="2">
        <v>8752356</v>
      </c>
      <c r="U1818" s="2">
        <v>425973.5</v>
      </c>
      <c r="V1818" s="2">
        <v>5.1159491539001465</v>
      </c>
      <c r="X1818" s="2">
        <v>73.4849853515625</v>
      </c>
      <c r="Z1818" s="2">
        <v>42.950096130371094</v>
      </c>
      <c r="AA1818" s="2">
        <v>20377966</v>
      </c>
      <c r="AB1818" s="2">
        <v>11910401</v>
      </c>
    </row>
    <row r="1819" spans="1:28" x14ac:dyDescent="0.25">
      <c r="A1819" s="2">
        <v>303006</v>
      </c>
      <c r="B1819" s="2">
        <v>118406003</v>
      </c>
      <c r="C1819" s="2" t="s">
        <v>1616</v>
      </c>
      <c r="D1819" s="2">
        <v>2024</v>
      </c>
      <c r="E1819" s="2" t="s">
        <v>662</v>
      </c>
      <c r="F1819" s="2">
        <v>303</v>
      </c>
      <c r="G1819" s="2">
        <v>6</v>
      </c>
      <c r="H1819" s="2">
        <v>7652847</v>
      </c>
      <c r="I1819" s="2">
        <v>159788.5625</v>
      </c>
      <c r="J1819" s="2">
        <v>2.1324877738952637</v>
      </c>
      <c r="K1819" s="2">
        <v>1031618</v>
      </c>
      <c r="L1819" s="2">
        <v>18742.109375</v>
      </c>
      <c r="M1819" s="2">
        <v>1.8503856658935547</v>
      </c>
      <c r="N1819" s="2">
        <v>213067</v>
      </c>
      <c r="O1819" s="2">
        <v>0</v>
      </c>
      <c r="P1819" s="2">
        <v>0</v>
      </c>
      <c r="Q1819" s="2">
        <v>20386</v>
      </c>
      <c r="R1819" s="2">
        <v>-12969</v>
      </c>
      <c r="S1819" s="2">
        <v>-38.881725311279297</v>
      </c>
      <c r="T1819" s="2">
        <v>8917918</v>
      </c>
      <c r="U1819" s="2">
        <v>165562</v>
      </c>
      <c r="V1819" s="2">
        <v>1.8916277885437012</v>
      </c>
      <c r="X1819" s="2">
        <v>71.883613586425781</v>
      </c>
      <c r="Z1819" s="2">
        <v>41.489871978759766</v>
      </c>
      <c r="AA1819" s="2">
        <v>21494204</v>
      </c>
      <c r="AB1819" s="2">
        <v>12406051</v>
      </c>
    </row>
    <row r="1820" spans="1:28" x14ac:dyDescent="0.25">
      <c r="A1820" s="2">
        <v>304001</v>
      </c>
      <c r="B1820" s="2">
        <v>105258503</v>
      </c>
      <c r="C1820" s="2" t="s">
        <v>1617</v>
      </c>
      <c r="D1820" s="2">
        <v>2019</v>
      </c>
      <c r="E1820" s="2" t="s">
        <v>662</v>
      </c>
      <c r="F1820" s="2">
        <v>304</v>
      </c>
      <c r="G1820" s="2">
        <v>1</v>
      </c>
      <c r="H1820" s="2">
        <v>9171456</v>
      </c>
      <c r="K1820" s="2">
        <v>1199174.1000000001</v>
      </c>
      <c r="N1820" s="2">
        <v>330199</v>
      </c>
      <c r="Q1820" s="2">
        <v>83705.42</v>
      </c>
      <c r="T1820" s="2">
        <v>10784534</v>
      </c>
      <c r="W1820" s="2">
        <v>14579903.430000002</v>
      </c>
      <c r="X1820" s="2">
        <v>73.968490600585938</v>
      </c>
      <c r="Y1820" s="2">
        <v>21712555.16</v>
      </c>
      <c r="Z1820" s="2">
        <v>49.669574737548828</v>
      </c>
    </row>
    <row r="1821" spans="1:28" x14ac:dyDescent="0.25">
      <c r="A1821" s="2">
        <v>304002</v>
      </c>
      <c r="B1821" s="2">
        <v>105258503</v>
      </c>
      <c r="C1821" s="2" t="s">
        <v>1617</v>
      </c>
      <c r="D1821" s="2">
        <v>2020</v>
      </c>
      <c r="E1821" s="2" t="s">
        <v>662</v>
      </c>
      <c r="F1821" s="2">
        <v>304</v>
      </c>
      <c r="G1821" s="2">
        <v>2</v>
      </c>
      <c r="H1821" s="2">
        <v>9264907</v>
      </c>
      <c r="I1821" s="2">
        <v>93451</v>
      </c>
      <c r="J1821" s="2">
        <v>1.0189330577850342</v>
      </c>
      <c r="K1821" s="2">
        <v>1233233.1499999999</v>
      </c>
      <c r="L1821" s="2">
        <v>34059.05078125</v>
      </c>
      <c r="M1821" s="2">
        <v>2.8402090072631836</v>
      </c>
      <c r="N1821" s="2">
        <v>330199</v>
      </c>
      <c r="O1821" s="2">
        <v>0</v>
      </c>
      <c r="P1821" s="2">
        <v>0</v>
      </c>
      <c r="Q1821" s="2">
        <v>75320.509999999995</v>
      </c>
      <c r="R1821" s="2">
        <v>-8384.91015625</v>
      </c>
      <c r="S1821" s="2">
        <v>-10.017165184020996</v>
      </c>
      <c r="T1821" s="2">
        <v>10903660</v>
      </c>
      <c r="U1821" s="2">
        <v>119126</v>
      </c>
      <c r="V1821" s="2">
        <v>1.1046003103256226</v>
      </c>
      <c r="W1821" s="2">
        <v>14667486.709999999</v>
      </c>
      <c r="X1821" s="2">
        <v>74.338981628417969</v>
      </c>
      <c r="Y1821" s="2">
        <v>21663817.73</v>
      </c>
      <c r="Z1821" s="2">
        <v>50.331203460693359</v>
      </c>
    </row>
    <row r="1822" spans="1:28" x14ac:dyDescent="0.25">
      <c r="A1822" s="2">
        <v>304003</v>
      </c>
      <c r="B1822" s="2">
        <v>105258503</v>
      </c>
      <c r="C1822" s="2" t="s">
        <v>1617</v>
      </c>
      <c r="D1822" s="2">
        <v>2021</v>
      </c>
      <c r="E1822" s="2" t="s">
        <v>662</v>
      </c>
      <c r="F1822" s="2">
        <v>304</v>
      </c>
      <c r="G1822" s="2">
        <v>3</v>
      </c>
      <c r="H1822" s="2">
        <v>9264902</v>
      </c>
      <c r="I1822" s="2">
        <v>-5</v>
      </c>
      <c r="J1822" s="2">
        <v>-5.3967083658790216E-5</v>
      </c>
      <c r="K1822" s="2">
        <v>1233200.78</v>
      </c>
      <c r="L1822" s="2">
        <v>-32.369998931884766</v>
      </c>
      <c r="M1822" s="2">
        <v>-2.6248078793287277E-3</v>
      </c>
      <c r="N1822" s="2">
        <v>330199</v>
      </c>
      <c r="O1822" s="2">
        <v>0</v>
      </c>
      <c r="P1822" s="2">
        <v>0</v>
      </c>
      <c r="Q1822" s="2">
        <v>74338</v>
      </c>
      <c r="R1822" s="2">
        <v>-982.510009765625</v>
      </c>
      <c r="S1822" s="2">
        <v>-1.3044388294219971</v>
      </c>
      <c r="T1822" s="2">
        <v>10902640</v>
      </c>
      <c r="U1822" s="2">
        <v>-1020</v>
      </c>
      <c r="V1822" s="2">
        <v>-9.3546574935317039E-3</v>
      </c>
      <c r="W1822" s="2">
        <v>14776280.389999999</v>
      </c>
      <c r="X1822" s="2">
        <v>73.784736633300781</v>
      </c>
      <c r="Y1822" s="2">
        <v>22138031.670000002</v>
      </c>
      <c r="Z1822" s="2">
        <v>49.248462677001953</v>
      </c>
    </row>
    <row r="1823" spans="1:28" x14ac:dyDescent="0.25">
      <c r="A1823" s="2">
        <v>304004</v>
      </c>
      <c r="B1823" s="2">
        <v>105258503</v>
      </c>
      <c r="C1823" s="2" t="s">
        <v>1617</v>
      </c>
      <c r="D1823" s="2">
        <v>2022</v>
      </c>
      <c r="E1823" s="2" t="s">
        <v>662</v>
      </c>
      <c r="F1823" s="2">
        <v>304</v>
      </c>
      <c r="G1823" s="2">
        <v>4</v>
      </c>
      <c r="H1823" s="2">
        <v>9508650</v>
      </c>
      <c r="I1823" s="2">
        <v>243748</v>
      </c>
      <c r="J1823" s="2">
        <v>2.6308751106262207</v>
      </c>
      <c r="K1823" s="2">
        <v>1279165.95</v>
      </c>
      <c r="L1823" s="2">
        <v>45965.171875</v>
      </c>
      <c r="M1823" s="2">
        <v>3.7273063659667969</v>
      </c>
      <c r="N1823" s="2">
        <v>330199</v>
      </c>
      <c r="O1823" s="2">
        <v>0</v>
      </c>
      <c r="P1823" s="2">
        <v>0</v>
      </c>
      <c r="Q1823" s="2">
        <v>183780</v>
      </c>
      <c r="R1823" s="2">
        <v>109442</v>
      </c>
      <c r="S1823" s="2">
        <v>147.22215270996094</v>
      </c>
      <c r="T1823" s="2">
        <v>11301795</v>
      </c>
      <c r="U1823" s="2">
        <v>399155</v>
      </c>
      <c r="V1823" s="2">
        <v>3.661085844039917</v>
      </c>
      <c r="W1823" s="2">
        <v>15347851.619999997</v>
      </c>
      <c r="X1823" s="2">
        <v>73.63763427734375</v>
      </c>
      <c r="Y1823" s="2">
        <v>24457114.509999998</v>
      </c>
      <c r="Z1823" s="2">
        <v>46.210662841796875</v>
      </c>
    </row>
    <row r="1824" spans="1:28" x14ac:dyDescent="0.25">
      <c r="A1824" s="2">
        <v>304005</v>
      </c>
      <c r="B1824" s="2">
        <v>105258503</v>
      </c>
      <c r="C1824" s="2" t="s">
        <v>1617</v>
      </c>
      <c r="D1824" s="2">
        <v>2023</v>
      </c>
      <c r="E1824" s="2" t="s">
        <v>662</v>
      </c>
      <c r="F1824" s="2">
        <v>304</v>
      </c>
      <c r="G1824" s="2">
        <v>5</v>
      </c>
      <c r="H1824" s="2">
        <v>9892229.0600000005</v>
      </c>
      <c r="I1824" s="2">
        <v>383579.0625</v>
      </c>
      <c r="J1824" s="2">
        <v>4.034001350402832</v>
      </c>
      <c r="K1824" s="2">
        <v>1363359.76</v>
      </c>
      <c r="L1824" s="2">
        <v>84193.8125</v>
      </c>
      <c r="M1824" s="2">
        <v>6.5819301605224609</v>
      </c>
      <c r="N1824" s="2">
        <v>330199</v>
      </c>
      <c r="O1824" s="2">
        <v>0</v>
      </c>
      <c r="P1824" s="2">
        <v>0</v>
      </c>
      <c r="Q1824" s="2">
        <v>196226</v>
      </c>
      <c r="R1824" s="2">
        <v>12446</v>
      </c>
      <c r="S1824" s="2">
        <v>6.7722277641296387</v>
      </c>
      <c r="T1824" s="2">
        <v>11782014</v>
      </c>
      <c r="U1824" s="2">
        <v>480219</v>
      </c>
      <c r="V1824" s="2">
        <v>4.2490506172180176</v>
      </c>
      <c r="X1824" s="2">
        <v>73.60125732421875</v>
      </c>
      <c r="Z1824" s="2">
        <v>46.1434326171875</v>
      </c>
      <c r="AA1824" s="2">
        <v>25533459</v>
      </c>
      <c r="AB1824" s="2">
        <v>16007897</v>
      </c>
    </row>
    <row r="1825" spans="1:28" x14ac:dyDescent="0.25">
      <c r="A1825" s="2">
        <v>304006</v>
      </c>
      <c r="B1825" s="2">
        <v>105258503</v>
      </c>
      <c r="C1825" s="2" t="s">
        <v>1617</v>
      </c>
      <c r="D1825" s="2">
        <v>2024</v>
      </c>
      <c r="E1825" s="2" t="s">
        <v>662</v>
      </c>
      <c r="F1825" s="2">
        <v>304</v>
      </c>
      <c r="G1825" s="2">
        <v>6</v>
      </c>
      <c r="H1825" s="2">
        <v>10178931</v>
      </c>
      <c r="I1825" s="2">
        <v>286701.9375</v>
      </c>
      <c r="J1825" s="2">
        <v>2.8982541561126709</v>
      </c>
      <c r="K1825" s="2">
        <v>1400375</v>
      </c>
      <c r="L1825" s="2">
        <v>37015.23828125</v>
      </c>
      <c r="M1825" s="2">
        <v>2.7150015830993652</v>
      </c>
      <c r="N1825" s="2">
        <v>330199</v>
      </c>
      <c r="O1825" s="2">
        <v>0</v>
      </c>
      <c r="P1825" s="2">
        <v>0</v>
      </c>
      <c r="Q1825" s="2">
        <v>206059</v>
      </c>
      <c r="R1825" s="2">
        <v>9833</v>
      </c>
      <c r="S1825" s="2">
        <v>5.0110588073730469</v>
      </c>
      <c r="T1825" s="2">
        <v>12115564</v>
      </c>
      <c r="U1825" s="2">
        <v>333550</v>
      </c>
      <c r="V1825" s="2">
        <v>2.831010103225708</v>
      </c>
      <c r="X1825" s="2">
        <v>76.805892944335938</v>
      </c>
      <c r="Z1825" s="2">
        <v>52.085094451904297</v>
      </c>
      <c r="AA1825" s="2">
        <v>23261096</v>
      </c>
      <c r="AB1825" s="2">
        <v>15774263</v>
      </c>
    </row>
    <row r="1826" spans="1:28" x14ac:dyDescent="0.25">
      <c r="A1826" s="2">
        <v>305001</v>
      </c>
      <c r="B1826" s="2">
        <v>121394603</v>
      </c>
      <c r="C1826" s="2" t="s">
        <v>1618</v>
      </c>
      <c r="D1826" s="2">
        <v>2019</v>
      </c>
      <c r="E1826" s="2" t="s">
        <v>662</v>
      </c>
      <c r="F1826" s="2">
        <v>305</v>
      </c>
      <c r="G1826" s="2">
        <v>1</v>
      </c>
      <c r="H1826" s="2">
        <v>5705823.5</v>
      </c>
      <c r="K1826" s="2">
        <v>1354365.72</v>
      </c>
      <c r="N1826" s="2">
        <v>230490</v>
      </c>
      <c r="T1826" s="2">
        <v>7290679</v>
      </c>
      <c r="W1826" s="2">
        <v>13470635.34</v>
      </c>
      <c r="X1826" s="2">
        <v>54.122756958007813</v>
      </c>
      <c r="Y1826" s="2">
        <v>43782570.340000004</v>
      </c>
      <c r="Z1826" s="2">
        <v>16.652011871337891</v>
      </c>
    </row>
    <row r="1827" spans="1:28" x14ac:dyDescent="0.25">
      <c r="A1827" s="2">
        <v>305002</v>
      </c>
      <c r="B1827" s="2">
        <v>121394603</v>
      </c>
      <c r="C1827" s="2" t="s">
        <v>1618</v>
      </c>
      <c r="D1827" s="2">
        <v>2020</v>
      </c>
      <c r="E1827" s="2" t="s">
        <v>662</v>
      </c>
      <c r="F1827" s="2">
        <v>305</v>
      </c>
      <c r="G1827" s="2">
        <v>2</v>
      </c>
      <c r="H1827" s="2">
        <v>5754953.5</v>
      </c>
      <c r="I1827" s="2">
        <v>49130</v>
      </c>
      <c r="J1827" s="2">
        <v>0.86105012893676758</v>
      </c>
      <c r="K1827" s="2">
        <v>1390702.1</v>
      </c>
      <c r="L1827" s="2">
        <v>36336.37890625</v>
      </c>
      <c r="M1827" s="2">
        <v>2.6829075813293457</v>
      </c>
      <c r="N1827" s="2">
        <v>230490</v>
      </c>
      <c r="O1827" s="2">
        <v>0</v>
      </c>
      <c r="P1827" s="2">
        <v>0</v>
      </c>
      <c r="T1827" s="2">
        <v>7376145.5</v>
      </c>
      <c r="U1827" s="2">
        <v>85466.5</v>
      </c>
      <c r="V1827" s="2">
        <v>1.1722707748413086</v>
      </c>
      <c r="W1827" s="2">
        <v>13791864.09</v>
      </c>
      <c r="X1827" s="2">
        <v>53.481861114501953</v>
      </c>
      <c r="Y1827" s="2">
        <v>44776943.800000004</v>
      </c>
      <c r="Z1827" s="2">
        <v>16.473089218139648</v>
      </c>
    </row>
    <row r="1828" spans="1:28" x14ac:dyDescent="0.25">
      <c r="A1828" s="2">
        <v>305003</v>
      </c>
      <c r="B1828" s="2">
        <v>121394603</v>
      </c>
      <c r="C1828" s="2" t="s">
        <v>1618</v>
      </c>
      <c r="D1828" s="2">
        <v>2021</v>
      </c>
      <c r="E1828" s="2" t="s">
        <v>662</v>
      </c>
      <c r="F1828" s="2">
        <v>305</v>
      </c>
      <c r="G1828" s="2">
        <v>3</v>
      </c>
      <c r="H1828" s="2">
        <v>5754950</v>
      </c>
      <c r="I1828" s="2">
        <v>-3.5</v>
      </c>
      <c r="J1828" s="2">
        <v>-6.0817172197857872E-5</v>
      </c>
      <c r="K1828" s="2">
        <v>1390671.09</v>
      </c>
      <c r="L1828" s="2">
        <v>-31.010000228881836</v>
      </c>
      <c r="M1828" s="2">
        <v>-2.2298090625554323E-3</v>
      </c>
      <c r="N1828" s="2">
        <v>230490</v>
      </c>
      <c r="O1828" s="2">
        <v>0</v>
      </c>
      <c r="P1828" s="2">
        <v>0</v>
      </c>
      <c r="T1828" s="2">
        <v>7376111</v>
      </c>
      <c r="U1828" s="2">
        <v>-34.5</v>
      </c>
      <c r="V1828" s="2">
        <v>-4.6772396308369935E-4</v>
      </c>
      <c r="W1828" s="2">
        <v>13710433.009999998</v>
      </c>
      <c r="X1828" s="2">
        <v>53.79925537109375</v>
      </c>
      <c r="Y1828" s="2">
        <v>45471646.269999996</v>
      </c>
      <c r="Z1828" s="2">
        <v>16.221342086791992</v>
      </c>
    </row>
    <row r="1829" spans="1:28" x14ac:dyDescent="0.25">
      <c r="A1829" s="2">
        <v>305004</v>
      </c>
      <c r="B1829" s="2">
        <v>121394603</v>
      </c>
      <c r="C1829" s="2" t="s">
        <v>1618</v>
      </c>
      <c r="D1829" s="2">
        <v>2022</v>
      </c>
      <c r="E1829" s="2" t="s">
        <v>662</v>
      </c>
      <c r="F1829" s="2">
        <v>305</v>
      </c>
      <c r="G1829" s="2">
        <v>4</v>
      </c>
      <c r="H1829" s="2">
        <v>5872497.5</v>
      </c>
      <c r="I1829" s="2">
        <v>117547.5</v>
      </c>
      <c r="J1829" s="2">
        <v>2.0425460338592529</v>
      </c>
      <c r="K1829" s="2">
        <v>1423535.73</v>
      </c>
      <c r="L1829" s="2">
        <v>32864.640625</v>
      </c>
      <c r="M1829" s="2">
        <v>2.3632216453552246</v>
      </c>
      <c r="N1829" s="2">
        <v>230490</v>
      </c>
      <c r="O1829" s="2">
        <v>0</v>
      </c>
      <c r="P1829" s="2">
        <v>0</v>
      </c>
      <c r="T1829" s="2">
        <v>7526523</v>
      </c>
      <c r="U1829" s="2">
        <v>150412</v>
      </c>
      <c r="V1829" s="2">
        <v>2.0391776561737061</v>
      </c>
      <c r="W1829" s="2">
        <v>13867562.560000001</v>
      </c>
      <c r="X1829" s="2">
        <v>54.274303436279297</v>
      </c>
      <c r="Y1829" s="2">
        <v>47579478.590000004</v>
      </c>
      <c r="Z1829" s="2">
        <v>15.818842887878418</v>
      </c>
    </row>
    <row r="1830" spans="1:28" x14ac:dyDescent="0.25">
      <c r="A1830" s="2">
        <v>305005</v>
      </c>
      <c r="B1830" s="2">
        <v>121394603</v>
      </c>
      <c r="C1830" s="2" t="s">
        <v>1618</v>
      </c>
      <c r="D1830" s="2">
        <v>2023</v>
      </c>
      <c r="E1830" s="2" t="s">
        <v>662</v>
      </c>
      <c r="F1830" s="2">
        <v>305</v>
      </c>
      <c r="G1830" s="2">
        <v>5</v>
      </c>
      <c r="H1830" s="2">
        <v>6179410.9500000002</v>
      </c>
      <c r="I1830" s="2">
        <v>306913.4375</v>
      </c>
      <c r="J1830" s="2">
        <v>5.2262849807739258</v>
      </c>
      <c r="K1830" s="2">
        <v>1495667.17</v>
      </c>
      <c r="L1830" s="2">
        <v>72131.4375</v>
      </c>
      <c r="M1830" s="2">
        <v>5.0670619010925293</v>
      </c>
      <c r="N1830" s="2">
        <v>230490</v>
      </c>
      <c r="O1830" s="2">
        <v>0</v>
      </c>
      <c r="P1830" s="2">
        <v>0</v>
      </c>
      <c r="T1830" s="2">
        <v>7905568</v>
      </c>
      <c r="U1830" s="2">
        <v>379045</v>
      </c>
      <c r="V1830" s="2">
        <v>5.0361237525939941</v>
      </c>
      <c r="X1830" s="2">
        <v>55.793617248535156</v>
      </c>
      <c r="Z1830" s="2">
        <v>16.355684280395508</v>
      </c>
      <c r="AA1830" s="2">
        <v>48335296</v>
      </c>
      <c r="AB1830" s="2">
        <v>14169305</v>
      </c>
    </row>
    <row r="1831" spans="1:28" x14ac:dyDescent="0.25">
      <c r="A1831" s="2">
        <v>305006</v>
      </c>
      <c r="B1831" s="2">
        <v>121394603</v>
      </c>
      <c r="C1831" s="2" t="s">
        <v>1618</v>
      </c>
      <c r="D1831" s="2">
        <v>2024</v>
      </c>
      <c r="E1831" s="2" t="s">
        <v>662</v>
      </c>
      <c r="F1831" s="2">
        <v>305</v>
      </c>
      <c r="G1831" s="2">
        <v>6</v>
      </c>
      <c r="H1831" s="2">
        <v>6556083</v>
      </c>
      <c r="I1831" s="2">
        <v>376672.0625</v>
      </c>
      <c r="J1831" s="2">
        <v>6.0955982208251953</v>
      </c>
      <c r="K1831" s="2">
        <v>1543274</v>
      </c>
      <c r="L1831" s="2">
        <v>47606.828125</v>
      </c>
      <c r="M1831" s="2">
        <v>3.1829829216003418</v>
      </c>
      <c r="N1831" s="2">
        <v>230490</v>
      </c>
      <c r="O1831" s="2">
        <v>0</v>
      </c>
      <c r="P1831" s="2">
        <v>0</v>
      </c>
      <c r="T1831" s="2">
        <v>8329847</v>
      </c>
      <c r="U1831" s="2">
        <v>424279</v>
      </c>
      <c r="V1831" s="2">
        <v>5.3668375015258789</v>
      </c>
      <c r="X1831" s="2">
        <v>58.016147613525391</v>
      </c>
      <c r="Z1831" s="2">
        <v>16.882463455200195</v>
      </c>
      <c r="AA1831" s="2">
        <v>49340236</v>
      </c>
      <c r="AB1831" s="2">
        <v>14357808</v>
      </c>
    </row>
    <row r="1832" spans="1:28" x14ac:dyDescent="0.25">
      <c r="A1832" s="2">
        <v>306001</v>
      </c>
      <c r="B1832" s="2">
        <v>107656502</v>
      </c>
      <c r="C1832" s="2" t="s">
        <v>1619</v>
      </c>
      <c r="D1832" s="2">
        <v>2019</v>
      </c>
      <c r="E1832" s="2" t="s">
        <v>662</v>
      </c>
      <c r="F1832" s="2">
        <v>306</v>
      </c>
      <c r="G1832" s="2">
        <v>1</v>
      </c>
      <c r="H1832" s="2">
        <v>16000330</v>
      </c>
      <c r="K1832" s="2">
        <v>2736253.64</v>
      </c>
      <c r="N1832" s="2">
        <v>671460</v>
      </c>
      <c r="T1832" s="2">
        <v>19408044</v>
      </c>
      <c r="W1832" s="2">
        <v>30169858.170000006</v>
      </c>
      <c r="X1832" s="2">
        <v>64.329254150390625</v>
      </c>
      <c r="Y1832" s="2">
        <v>72316188.579999998</v>
      </c>
      <c r="Z1832" s="2">
        <v>26.837759017944336</v>
      </c>
    </row>
    <row r="1833" spans="1:28" x14ac:dyDescent="0.25">
      <c r="A1833" s="2">
        <v>306002</v>
      </c>
      <c r="B1833" s="2">
        <v>107656502</v>
      </c>
      <c r="C1833" s="2" t="s">
        <v>1619</v>
      </c>
      <c r="D1833" s="2">
        <v>2020</v>
      </c>
      <c r="E1833" s="2" t="s">
        <v>662</v>
      </c>
      <c r="F1833" s="2">
        <v>306</v>
      </c>
      <c r="G1833" s="2">
        <v>2</v>
      </c>
      <c r="H1833" s="2">
        <v>16186371</v>
      </c>
      <c r="I1833" s="2">
        <v>186041</v>
      </c>
      <c r="J1833" s="2">
        <v>1.1627322435379028</v>
      </c>
      <c r="K1833" s="2">
        <v>2816564.78</v>
      </c>
      <c r="L1833" s="2">
        <v>80311.140625</v>
      </c>
      <c r="M1833" s="2">
        <v>2.9350764751434326</v>
      </c>
      <c r="N1833" s="2">
        <v>671460</v>
      </c>
      <c r="O1833" s="2">
        <v>0</v>
      </c>
      <c r="P1833" s="2">
        <v>0</v>
      </c>
      <c r="T1833" s="2">
        <v>19674396</v>
      </c>
      <c r="U1833" s="2">
        <v>266352</v>
      </c>
      <c r="V1833" s="2">
        <v>1.3723794221878052</v>
      </c>
      <c r="W1833" s="2">
        <v>30714288.430000003</v>
      </c>
      <c r="X1833" s="2">
        <v>64.056167602539063</v>
      </c>
      <c r="Y1833" s="2">
        <v>73627467.870000005</v>
      </c>
      <c r="Z1833" s="2">
        <v>26.72154426574707</v>
      </c>
    </row>
    <row r="1834" spans="1:28" x14ac:dyDescent="0.25">
      <c r="A1834" s="2">
        <v>306003</v>
      </c>
      <c r="B1834" s="2">
        <v>107656502</v>
      </c>
      <c r="C1834" s="2" t="s">
        <v>1619</v>
      </c>
      <c r="D1834" s="2">
        <v>2021</v>
      </c>
      <c r="E1834" s="2" t="s">
        <v>662</v>
      </c>
      <c r="F1834" s="2">
        <v>306</v>
      </c>
      <c r="G1834" s="2">
        <v>3</v>
      </c>
      <c r="H1834" s="2">
        <v>16186363</v>
      </c>
      <c r="I1834" s="2">
        <v>-8</v>
      </c>
      <c r="J1834" s="2">
        <v>-4.9424295866629109E-5</v>
      </c>
      <c r="K1834" s="2">
        <v>2816481.97</v>
      </c>
      <c r="L1834" s="2">
        <v>-82.80999755859375</v>
      </c>
      <c r="M1834" s="2">
        <v>-2.940106438472867E-3</v>
      </c>
      <c r="N1834" s="2">
        <v>671460</v>
      </c>
      <c r="O1834" s="2">
        <v>0</v>
      </c>
      <c r="P1834" s="2">
        <v>0</v>
      </c>
      <c r="T1834" s="2">
        <v>19674304</v>
      </c>
      <c r="U1834" s="2">
        <v>-92</v>
      </c>
      <c r="V1834" s="2">
        <v>-4.6761284465901554E-4</v>
      </c>
      <c r="W1834" s="2">
        <v>30711857.030000001</v>
      </c>
      <c r="X1834" s="2">
        <v>64.060935974121094</v>
      </c>
      <c r="Y1834" s="2">
        <v>76830696.399999991</v>
      </c>
      <c r="Z1834" s="2">
        <v>25.60734748840332</v>
      </c>
    </row>
    <row r="1835" spans="1:28" x14ac:dyDescent="0.25">
      <c r="A1835" s="2">
        <v>306004</v>
      </c>
      <c r="B1835" s="2">
        <v>107656502</v>
      </c>
      <c r="C1835" s="2" t="s">
        <v>1619</v>
      </c>
      <c r="D1835" s="2">
        <v>2022</v>
      </c>
      <c r="E1835" s="2" t="s">
        <v>662</v>
      </c>
      <c r="F1835" s="2">
        <v>306</v>
      </c>
      <c r="G1835" s="2">
        <v>4</v>
      </c>
      <c r="H1835" s="2">
        <v>16556620</v>
      </c>
      <c r="I1835" s="2">
        <v>370257</v>
      </c>
      <c r="J1835" s="2">
        <v>2.2874627113342285</v>
      </c>
      <c r="K1835" s="2">
        <v>2952084.06</v>
      </c>
      <c r="L1835" s="2">
        <v>135602.09375</v>
      </c>
      <c r="M1835" s="2">
        <v>4.8145909309387207</v>
      </c>
      <c r="N1835" s="2">
        <v>671460</v>
      </c>
      <c r="O1835" s="2">
        <v>0</v>
      </c>
      <c r="P1835" s="2">
        <v>0</v>
      </c>
      <c r="T1835" s="2">
        <v>20180164</v>
      </c>
      <c r="U1835" s="2">
        <v>505860</v>
      </c>
      <c r="V1835" s="2">
        <v>2.5711710453033447</v>
      </c>
      <c r="W1835" s="2">
        <v>31436519.159999996</v>
      </c>
      <c r="X1835" s="2">
        <v>64.193382263183594</v>
      </c>
      <c r="Y1835" s="2">
        <v>78999229.969999984</v>
      </c>
      <c r="Z1835" s="2">
        <v>25.544759750366211</v>
      </c>
    </row>
    <row r="1836" spans="1:28" x14ac:dyDescent="0.25">
      <c r="A1836" s="2">
        <v>306005</v>
      </c>
      <c r="B1836" s="2">
        <v>107656502</v>
      </c>
      <c r="C1836" s="2" t="s">
        <v>1619</v>
      </c>
      <c r="D1836" s="2">
        <v>2023</v>
      </c>
      <c r="E1836" s="2" t="s">
        <v>662</v>
      </c>
      <c r="F1836" s="2">
        <v>306</v>
      </c>
      <c r="G1836" s="2">
        <v>5</v>
      </c>
      <c r="H1836" s="2">
        <v>17488990.420000002</v>
      </c>
      <c r="I1836" s="2">
        <v>932370.4375</v>
      </c>
      <c r="J1836" s="2">
        <v>5.6314053535461426</v>
      </c>
      <c r="K1836" s="2">
        <v>3148521.43</v>
      </c>
      <c r="L1836" s="2">
        <v>196437.375</v>
      </c>
      <c r="M1836" s="2">
        <v>6.6541929244995117</v>
      </c>
      <c r="N1836" s="2">
        <v>671460</v>
      </c>
      <c r="O1836" s="2">
        <v>0</v>
      </c>
      <c r="P1836" s="2">
        <v>0</v>
      </c>
      <c r="T1836" s="2">
        <v>21308972</v>
      </c>
      <c r="U1836" s="2">
        <v>1128808</v>
      </c>
      <c r="V1836" s="2">
        <v>5.593651294708252</v>
      </c>
      <c r="X1836" s="2">
        <v>65.810012817382813</v>
      </c>
      <c r="Z1836" s="2">
        <v>26.694480895996094</v>
      </c>
      <c r="AA1836" s="2">
        <v>79825387</v>
      </c>
      <c r="AB1836" s="2">
        <v>32379527</v>
      </c>
    </row>
    <row r="1837" spans="1:28" x14ac:dyDescent="0.25">
      <c r="A1837" s="2">
        <v>306006</v>
      </c>
      <c r="B1837" s="2">
        <v>107656502</v>
      </c>
      <c r="C1837" s="2" t="s">
        <v>1619</v>
      </c>
      <c r="D1837" s="2">
        <v>2024</v>
      </c>
      <c r="E1837" s="2" t="s">
        <v>662</v>
      </c>
      <c r="F1837" s="2">
        <v>306</v>
      </c>
      <c r="G1837" s="2">
        <v>6</v>
      </c>
      <c r="H1837" s="2">
        <v>18227790</v>
      </c>
      <c r="I1837" s="2">
        <v>738799.5625</v>
      </c>
      <c r="J1837" s="2">
        <v>4.2243695259094238</v>
      </c>
      <c r="K1837" s="2">
        <v>3283532</v>
      </c>
      <c r="L1837" s="2">
        <v>135010.5625</v>
      </c>
      <c r="M1837" s="2">
        <v>4.288062572479248</v>
      </c>
      <c r="N1837" s="2">
        <v>671460</v>
      </c>
      <c r="O1837" s="2">
        <v>0</v>
      </c>
      <c r="P1837" s="2">
        <v>0</v>
      </c>
      <c r="T1837" s="2">
        <v>22182782</v>
      </c>
      <c r="U1837" s="2">
        <v>873810</v>
      </c>
      <c r="V1837" s="2">
        <v>4.1006669998168945</v>
      </c>
      <c r="X1837" s="2">
        <v>64.973190307617188</v>
      </c>
      <c r="Z1837" s="2">
        <v>27.220191955566406</v>
      </c>
      <c r="AA1837" s="2">
        <v>81493848</v>
      </c>
      <c r="AB1837" s="2">
        <v>34141439</v>
      </c>
    </row>
    <row r="1838" spans="1:28" x14ac:dyDescent="0.25">
      <c r="A1838" s="2">
        <v>307001</v>
      </c>
      <c r="B1838" s="2">
        <v>124156503</v>
      </c>
      <c r="C1838" s="2" t="s">
        <v>1620</v>
      </c>
      <c r="D1838" s="2">
        <v>2019</v>
      </c>
      <c r="E1838" s="2" t="s">
        <v>662</v>
      </c>
      <c r="F1838" s="2">
        <v>307</v>
      </c>
      <c r="G1838" s="2">
        <v>1</v>
      </c>
      <c r="H1838" s="2">
        <v>6366826</v>
      </c>
      <c r="K1838" s="2">
        <v>1375935.06</v>
      </c>
      <c r="N1838" s="2">
        <v>318487</v>
      </c>
      <c r="Q1838" s="2">
        <v>94194</v>
      </c>
      <c r="T1838" s="2">
        <v>8155442</v>
      </c>
      <c r="W1838" s="2">
        <v>14770261.719999999</v>
      </c>
      <c r="X1838" s="2">
        <v>55.215282440185547</v>
      </c>
      <c r="Y1838" s="2">
        <v>53593768.969999999</v>
      </c>
      <c r="Z1838" s="2">
        <v>15.217145919799805</v>
      </c>
    </row>
    <row r="1839" spans="1:28" x14ac:dyDescent="0.25">
      <c r="A1839" s="2">
        <v>307002</v>
      </c>
      <c r="B1839" s="2">
        <v>124156503</v>
      </c>
      <c r="C1839" s="2" t="s">
        <v>1620</v>
      </c>
      <c r="D1839" s="2">
        <v>2020</v>
      </c>
      <c r="E1839" s="2" t="s">
        <v>662</v>
      </c>
      <c r="F1839" s="2">
        <v>307</v>
      </c>
      <c r="G1839" s="2">
        <v>2</v>
      </c>
      <c r="H1839" s="2">
        <v>6521786.5</v>
      </c>
      <c r="I1839" s="2">
        <v>154960.5</v>
      </c>
      <c r="J1839" s="2">
        <v>2.4338736534118652</v>
      </c>
      <c r="K1839" s="2">
        <v>1468372.03</v>
      </c>
      <c r="L1839" s="2">
        <v>92436.96875</v>
      </c>
      <c r="M1839" s="2">
        <v>6.7181200981140137</v>
      </c>
      <c r="N1839" s="2">
        <v>318487</v>
      </c>
      <c r="O1839" s="2">
        <v>0</v>
      </c>
      <c r="P1839" s="2">
        <v>0</v>
      </c>
      <c r="Q1839" s="2">
        <v>121624.57</v>
      </c>
      <c r="R1839" s="2">
        <v>27430.5703125</v>
      </c>
      <c r="S1839" s="2">
        <v>29.121355056762695</v>
      </c>
      <c r="T1839" s="2">
        <v>8430270</v>
      </c>
      <c r="U1839" s="2">
        <v>274828</v>
      </c>
      <c r="V1839" s="2">
        <v>3.3698725700378418</v>
      </c>
      <c r="W1839" s="2">
        <v>15830391.700000003</v>
      </c>
      <c r="X1839" s="2">
        <v>53.253704071044922</v>
      </c>
      <c r="Y1839" s="2">
        <v>55641924.580000006</v>
      </c>
      <c r="Z1839" s="2">
        <v>15.150931358337402</v>
      </c>
    </row>
    <row r="1840" spans="1:28" x14ac:dyDescent="0.25">
      <c r="A1840" s="2">
        <v>307003</v>
      </c>
      <c r="B1840" s="2">
        <v>124156503</v>
      </c>
      <c r="C1840" s="2" t="s">
        <v>1620</v>
      </c>
      <c r="D1840" s="2">
        <v>2021</v>
      </c>
      <c r="E1840" s="2" t="s">
        <v>662</v>
      </c>
      <c r="F1840" s="2">
        <v>307</v>
      </c>
      <c r="G1840" s="2">
        <v>3</v>
      </c>
      <c r="H1840" s="2">
        <v>6521778.5</v>
      </c>
      <c r="I1840" s="2">
        <v>-8</v>
      </c>
      <c r="J1840" s="2">
        <v>-1.2266577687114477E-4</v>
      </c>
      <c r="K1840" s="2">
        <v>1468303.71</v>
      </c>
      <c r="L1840" s="2">
        <v>-68.319999694824219</v>
      </c>
      <c r="M1840" s="2">
        <v>-4.652771633118391E-3</v>
      </c>
      <c r="N1840" s="2">
        <v>318487</v>
      </c>
      <c r="O1840" s="2">
        <v>0</v>
      </c>
      <c r="P1840" s="2">
        <v>0</v>
      </c>
      <c r="Q1840" s="2">
        <v>101480</v>
      </c>
      <c r="R1840" s="2">
        <v>-20144.5703125</v>
      </c>
      <c r="S1840" s="2">
        <v>-16.562911987304688</v>
      </c>
      <c r="T1840" s="2">
        <v>8410049</v>
      </c>
      <c r="U1840" s="2">
        <v>-20221</v>
      </c>
      <c r="V1840" s="2">
        <v>-0.23986183106899261</v>
      </c>
      <c r="W1840" s="2">
        <v>15529885.000000002</v>
      </c>
      <c r="X1840" s="2">
        <v>54.153968811035156</v>
      </c>
      <c r="Y1840" s="2">
        <v>57144573.539999999</v>
      </c>
      <c r="Z1840" s="2">
        <v>14.717144012451172</v>
      </c>
    </row>
    <row r="1841" spans="1:28" x14ac:dyDescent="0.25">
      <c r="A1841" s="2">
        <v>307004</v>
      </c>
      <c r="B1841" s="2">
        <v>124156503</v>
      </c>
      <c r="C1841" s="2" t="s">
        <v>1620</v>
      </c>
      <c r="D1841" s="2">
        <v>2022</v>
      </c>
      <c r="E1841" s="2" t="s">
        <v>662</v>
      </c>
      <c r="F1841" s="2">
        <v>307</v>
      </c>
      <c r="G1841" s="2">
        <v>4</v>
      </c>
      <c r="H1841" s="2">
        <v>6757188.5</v>
      </c>
      <c r="I1841" s="2">
        <v>235410</v>
      </c>
      <c r="J1841" s="2">
        <v>3.6095981597900391</v>
      </c>
      <c r="K1841" s="2">
        <v>1485896.82</v>
      </c>
      <c r="L1841" s="2">
        <v>17593.109375</v>
      </c>
      <c r="M1841" s="2">
        <v>1.198192834854126</v>
      </c>
      <c r="N1841" s="2">
        <v>318487</v>
      </c>
      <c r="O1841" s="2">
        <v>0</v>
      </c>
      <c r="P1841" s="2">
        <v>0</v>
      </c>
      <c r="Q1841" s="2">
        <v>116722</v>
      </c>
      <c r="R1841" s="2">
        <v>15242</v>
      </c>
      <c r="S1841" s="2">
        <v>15.019708633422852</v>
      </c>
      <c r="T1841" s="2">
        <v>8678294</v>
      </c>
      <c r="U1841" s="2">
        <v>268245</v>
      </c>
      <c r="V1841" s="2">
        <v>3.1895771026611328</v>
      </c>
      <c r="W1841" s="2">
        <v>15812918.6</v>
      </c>
      <c r="X1841" s="2">
        <v>54.881038665771484</v>
      </c>
      <c r="Y1841" s="2">
        <v>58389318.100000001</v>
      </c>
      <c r="Z1841" s="2">
        <v>14.862811088562012</v>
      </c>
    </row>
    <row r="1842" spans="1:28" x14ac:dyDescent="0.25">
      <c r="A1842" s="2">
        <v>307005</v>
      </c>
      <c r="B1842" s="2">
        <v>124156503</v>
      </c>
      <c r="C1842" s="2" t="s">
        <v>1620</v>
      </c>
      <c r="D1842" s="2">
        <v>2023</v>
      </c>
      <c r="E1842" s="2" t="s">
        <v>662</v>
      </c>
      <c r="F1842" s="2">
        <v>307</v>
      </c>
      <c r="G1842" s="2">
        <v>5</v>
      </c>
      <c r="H1842" s="2">
        <v>7126400.5700000003</v>
      </c>
      <c r="I1842" s="2">
        <v>369212.0625</v>
      </c>
      <c r="J1842" s="2">
        <v>5.4639897346496582</v>
      </c>
      <c r="K1842" s="2">
        <v>1645547.45</v>
      </c>
      <c r="L1842" s="2">
        <v>159650.625</v>
      </c>
      <c r="M1842" s="2">
        <v>10.74439525604248</v>
      </c>
      <c r="N1842" s="2">
        <v>318487</v>
      </c>
      <c r="O1842" s="2">
        <v>0</v>
      </c>
      <c r="P1842" s="2">
        <v>0</v>
      </c>
      <c r="Q1842" s="2">
        <v>112603</v>
      </c>
      <c r="R1842" s="2">
        <v>-4119</v>
      </c>
      <c r="S1842" s="2">
        <v>-3.528897762298584</v>
      </c>
      <c r="T1842" s="2">
        <v>9203038</v>
      </c>
      <c r="U1842" s="2">
        <v>524744</v>
      </c>
      <c r="V1842" s="2">
        <v>6.046626091003418</v>
      </c>
      <c r="X1842" s="2">
        <v>56.114944458007813</v>
      </c>
      <c r="Z1842" s="2">
        <v>15.692336082458496</v>
      </c>
      <c r="AA1842" s="2">
        <v>58646706</v>
      </c>
      <c r="AB1842" s="2">
        <v>16400333</v>
      </c>
    </row>
    <row r="1843" spans="1:28" x14ac:dyDescent="0.25">
      <c r="A1843" s="2">
        <v>307006</v>
      </c>
      <c r="B1843" s="2">
        <v>124156503</v>
      </c>
      <c r="C1843" s="2" t="s">
        <v>1620</v>
      </c>
      <c r="D1843" s="2">
        <v>2024</v>
      </c>
      <c r="E1843" s="2" t="s">
        <v>662</v>
      </c>
      <c r="F1843" s="2">
        <v>307</v>
      </c>
      <c r="G1843" s="2">
        <v>6</v>
      </c>
      <c r="H1843" s="2">
        <v>7583914</v>
      </c>
      <c r="I1843" s="2">
        <v>457513.4375</v>
      </c>
      <c r="J1843" s="2">
        <v>6.4199790954589844</v>
      </c>
      <c r="K1843" s="2">
        <v>1691788</v>
      </c>
      <c r="L1843" s="2">
        <v>46240.55078125</v>
      </c>
      <c r="M1843" s="2">
        <v>2.8100404739379883</v>
      </c>
      <c r="N1843" s="2">
        <v>318487</v>
      </c>
      <c r="O1843" s="2">
        <v>0</v>
      </c>
      <c r="P1843" s="2">
        <v>0</v>
      </c>
      <c r="Q1843" s="2">
        <v>147838</v>
      </c>
      <c r="R1843" s="2">
        <v>35235</v>
      </c>
      <c r="S1843" s="2">
        <v>31.291351318359375</v>
      </c>
      <c r="T1843" s="2">
        <v>9742027</v>
      </c>
      <c r="U1843" s="2">
        <v>538989</v>
      </c>
      <c r="V1843" s="2">
        <v>5.8566422462463379</v>
      </c>
      <c r="X1843" s="2">
        <v>56.983806610107422</v>
      </c>
      <c r="Z1843" s="2">
        <v>16.046947479248047</v>
      </c>
      <c r="AA1843" s="2">
        <v>60709536</v>
      </c>
      <c r="AB1843" s="2">
        <v>17096132</v>
      </c>
    </row>
    <row r="1844" spans="1:28" x14ac:dyDescent="0.25">
      <c r="A1844" s="2">
        <v>308001</v>
      </c>
      <c r="B1844" s="2">
        <v>106616203</v>
      </c>
      <c r="C1844" s="2" t="s">
        <v>1621</v>
      </c>
      <c r="D1844" s="2">
        <v>2019</v>
      </c>
      <c r="E1844" s="2" t="s">
        <v>662</v>
      </c>
      <c r="F1844" s="2">
        <v>308</v>
      </c>
      <c r="G1844" s="2">
        <v>1</v>
      </c>
      <c r="H1844" s="2">
        <v>14144677</v>
      </c>
      <c r="K1844" s="2">
        <v>1593668.29</v>
      </c>
      <c r="N1844" s="2">
        <v>486703</v>
      </c>
      <c r="T1844" s="2">
        <v>16225048</v>
      </c>
      <c r="W1844" s="2">
        <v>24335400.570000004</v>
      </c>
      <c r="X1844" s="2">
        <v>66.672615051269531</v>
      </c>
      <c r="Y1844" s="2">
        <v>32702714.860000003</v>
      </c>
      <c r="Z1844" s="2">
        <v>49.613765716552734</v>
      </c>
    </row>
    <row r="1845" spans="1:28" x14ac:dyDescent="0.25">
      <c r="A1845" s="2">
        <v>308002</v>
      </c>
      <c r="B1845" s="2">
        <v>106616203</v>
      </c>
      <c r="C1845" s="2" t="s">
        <v>1621</v>
      </c>
      <c r="D1845" s="2">
        <v>2020</v>
      </c>
      <c r="E1845" s="2" t="s">
        <v>662</v>
      </c>
      <c r="F1845" s="2">
        <v>308</v>
      </c>
      <c r="G1845" s="2">
        <v>2</v>
      </c>
      <c r="H1845" s="2">
        <v>14287602</v>
      </c>
      <c r="I1845" s="2">
        <v>142925</v>
      </c>
      <c r="J1845" s="2">
        <v>1.0104508399963379</v>
      </c>
      <c r="K1845" s="2">
        <v>1670719.89</v>
      </c>
      <c r="L1845" s="2">
        <v>77051.6015625</v>
      </c>
      <c r="M1845" s="2">
        <v>4.8348579406738281</v>
      </c>
      <c r="N1845" s="2">
        <v>486703</v>
      </c>
      <c r="O1845" s="2">
        <v>0</v>
      </c>
      <c r="P1845" s="2">
        <v>0</v>
      </c>
      <c r="T1845" s="2">
        <v>16445025</v>
      </c>
      <c r="U1845" s="2">
        <v>219977</v>
      </c>
      <c r="V1845" s="2">
        <v>1.3557864427566528</v>
      </c>
      <c r="W1845" s="2">
        <v>24468697.259999998</v>
      </c>
      <c r="X1845" s="2">
        <v>67.208419799804688</v>
      </c>
      <c r="Y1845" s="2">
        <v>33205617.249999996</v>
      </c>
      <c r="Z1845" s="2">
        <v>49.524829864501953</v>
      </c>
    </row>
    <row r="1846" spans="1:28" x14ac:dyDescent="0.25">
      <c r="A1846" s="2">
        <v>308003</v>
      </c>
      <c r="B1846" s="2">
        <v>106616203</v>
      </c>
      <c r="C1846" s="2" t="s">
        <v>1621</v>
      </c>
      <c r="D1846" s="2">
        <v>2021</v>
      </c>
      <c r="E1846" s="2" t="s">
        <v>662</v>
      </c>
      <c r="F1846" s="2">
        <v>308</v>
      </c>
      <c r="G1846" s="2">
        <v>3</v>
      </c>
      <c r="H1846" s="2">
        <v>14287592</v>
      </c>
      <c r="I1846" s="2">
        <v>-10</v>
      </c>
      <c r="J1846" s="2">
        <v>-6.9990754127502441E-5</v>
      </c>
      <c r="K1846" s="2">
        <v>1921272.39</v>
      </c>
      <c r="L1846" s="2">
        <v>250552.5</v>
      </c>
      <c r="M1846" s="2">
        <v>14.996679306030273</v>
      </c>
      <c r="N1846" s="2">
        <v>486703</v>
      </c>
      <c r="O1846" s="2">
        <v>0</v>
      </c>
      <c r="P1846" s="2">
        <v>0</v>
      </c>
      <c r="T1846" s="2">
        <v>16695567</v>
      </c>
      <c r="U1846" s="2">
        <v>250542</v>
      </c>
      <c r="V1846" s="2">
        <v>1.5235124826431274</v>
      </c>
      <c r="W1846" s="2">
        <v>24150668.759999994</v>
      </c>
      <c r="X1846" s="2">
        <v>69.130867004394531</v>
      </c>
      <c r="Y1846" s="2">
        <v>35114958.00999999</v>
      </c>
      <c r="Z1846" s="2">
        <v>47.545455932617188</v>
      </c>
    </row>
    <row r="1847" spans="1:28" x14ac:dyDescent="0.25">
      <c r="A1847" s="2">
        <v>308004</v>
      </c>
      <c r="B1847" s="2">
        <v>106616203</v>
      </c>
      <c r="C1847" s="2" t="s">
        <v>1621</v>
      </c>
      <c r="D1847" s="2">
        <v>2022</v>
      </c>
      <c r="E1847" s="2" t="s">
        <v>662</v>
      </c>
      <c r="F1847" s="2">
        <v>308</v>
      </c>
      <c r="G1847" s="2">
        <v>4</v>
      </c>
      <c r="H1847" s="2">
        <v>14722280</v>
      </c>
      <c r="I1847" s="2">
        <v>434688</v>
      </c>
      <c r="J1847" s="2">
        <v>3.0424160957336426</v>
      </c>
      <c r="K1847" s="2">
        <v>1736916.8</v>
      </c>
      <c r="L1847" s="2">
        <v>-184355.59375</v>
      </c>
      <c r="M1847" s="2">
        <v>-9.595494270324707</v>
      </c>
      <c r="N1847" s="2">
        <v>486703</v>
      </c>
      <c r="O1847" s="2">
        <v>0</v>
      </c>
      <c r="P1847" s="2">
        <v>0</v>
      </c>
      <c r="T1847" s="2">
        <v>16945900</v>
      </c>
      <c r="U1847" s="2">
        <v>250333</v>
      </c>
      <c r="V1847" s="2">
        <v>1.4993979930877686</v>
      </c>
      <c r="W1847" s="2">
        <v>25007296.440000001</v>
      </c>
      <c r="X1847" s="2">
        <v>67.763824462890625</v>
      </c>
      <c r="Y1847" s="2">
        <v>39797738.329999998</v>
      </c>
      <c r="Z1847" s="2">
        <v>42.580059051513672</v>
      </c>
    </row>
    <row r="1848" spans="1:28" x14ac:dyDescent="0.25">
      <c r="A1848" s="2">
        <v>308005</v>
      </c>
      <c r="B1848" s="2">
        <v>106616203</v>
      </c>
      <c r="C1848" s="2" t="s">
        <v>1621</v>
      </c>
      <c r="D1848" s="2">
        <v>2023</v>
      </c>
      <c r="E1848" s="2" t="s">
        <v>662</v>
      </c>
      <c r="F1848" s="2">
        <v>308</v>
      </c>
      <c r="G1848" s="2">
        <v>5</v>
      </c>
      <c r="H1848" s="2">
        <v>16112017.92</v>
      </c>
      <c r="I1848" s="2">
        <v>1389737.875</v>
      </c>
      <c r="J1848" s="2">
        <v>9.439692497253418</v>
      </c>
      <c r="K1848" s="2">
        <v>1844717.3</v>
      </c>
      <c r="L1848" s="2">
        <v>107800.5</v>
      </c>
      <c r="M1848" s="2">
        <v>6.2064285278320313</v>
      </c>
      <c r="N1848" s="2">
        <v>486703</v>
      </c>
      <c r="O1848" s="2">
        <v>0</v>
      </c>
      <c r="P1848" s="2">
        <v>0</v>
      </c>
      <c r="T1848" s="2">
        <v>18443440</v>
      </c>
      <c r="U1848" s="2">
        <v>1497540</v>
      </c>
      <c r="V1848" s="2">
        <v>8.8371820449829102</v>
      </c>
      <c r="X1848" s="2">
        <v>70.816612243652344</v>
      </c>
      <c r="Z1848" s="2">
        <v>49.337841033935547</v>
      </c>
      <c r="AA1848" s="2">
        <v>37381935</v>
      </c>
      <c r="AB1848" s="2">
        <v>26043946</v>
      </c>
    </row>
    <row r="1849" spans="1:28" x14ac:dyDescent="0.25">
      <c r="A1849" s="2">
        <v>308006</v>
      </c>
      <c r="B1849" s="2">
        <v>106616203</v>
      </c>
      <c r="C1849" s="2" t="s">
        <v>1621</v>
      </c>
      <c r="D1849" s="2">
        <v>2024</v>
      </c>
      <c r="E1849" s="2" t="s">
        <v>662</v>
      </c>
      <c r="F1849" s="2">
        <v>308</v>
      </c>
      <c r="G1849" s="2">
        <v>6</v>
      </c>
      <c r="H1849" s="2">
        <v>16701936</v>
      </c>
      <c r="I1849" s="2">
        <v>589918.0625</v>
      </c>
      <c r="J1849" s="2">
        <v>3.6613543033599854</v>
      </c>
      <c r="K1849" s="2">
        <v>1909629</v>
      </c>
      <c r="L1849" s="2">
        <v>64911.69921875</v>
      </c>
      <c r="M1849" s="2">
        <v>3.5187885761260986</v>
      </c>
      <c r="N1849" s="2">
        <v>486703</v>
      </c>
      <c r="O1849" s="2">
        <v>0</v>
      </c>
      <c r="P1849" s="2">
        <v>0</v>
      </c>
      <c r="T1849" s="2">
        <v>19098268</v>
      </c>
      <c r="U1849" s="2">
        <v>654828</v>
      </c>
      <c r="V1849" s="2">
        <v>3.5504655838012695</v>
      </c>
      <c r="X1849" s="2">
        <v>77.098495483398438</v>
      </c>
      <c r="Z1849" s="2">
        <v>52.857063293457031</v>
      </c>
      <c r="AA1849" s="2">
        <v>36131912</v>
      </c>
      <c r="AB1849" s="2">
        <v>24771259</v>
      </c>
    </row>
    <row r="1850" spans="1:28" x14ac:dyDescent="0.25">
      <c r="A1850" s="2">
        <v>309001</v>
      </c>
      <c r="B1850" s="2">
        <v>119356603</v>
      </c>
      <c r="C1850" s="2" t="s">
        <v>1622</v>
      </c>
      <c r="D1850" s="2">
        <v>2019</v>
      </c>
      <c r="E1850" s="2" t="s">
        <v>662</v>
      </c>
      <c r="F1850" s="2">
        <v>309</v>
      </c>
      <c r="G1850" s="2">
        <v>1</v>
      </c>
      <c r="H1850" s="2">
        <v>3092115.75</v>
      </c>
      <c r="K1850" s="2">
        <v>534077.63</v>
      </c>
      <c r="N1850" s="2">
        <v>134854</v>
      </c>
      <c r="T1850" s="2">
        <v>3761047.5</v>
      </c>
      <c r="W1850" s="2">
        <v>5394428.3600000003</v>
      </c>
      <c r="X1850" s="2">
        <v>69.720962524414063</v>
      </c>
      <c r="Y1850" s="2">
        <v>13756927.389999999</v>
      </c>
      <c r="Z1850" s="2">
        <v>27.339298248291016</v>
      </c>
    </row>
    <row r="1851" spans="1:28" x14ac:dyDescent="0.25">
      <c r="A1851" s="2">
        <v>309002</v>
      </c>
      <c r="B1851" s="2">
        <v>119356603</v>
      </c>
      <c r="C1851" s="2" t="s">
        <v>1622</v>
      </c>
      <c r="D1851" s="2">
        <v>2020</v>
      </c>
      <c r="E1851" s="2" t="s">
        <v>662</v>
      </c>
      <c r="F1851" s="2">
        <v>309</v>
      </c>
      <c r="G1851" s="2">
        <v>2</v>
      </c>
      <c r="H1851" s="2">
        <v>3152766.75</v>
      </c>
      <c r="I1851" s="2">
        <v>60651</v>
      </c>
      <c r="J1851" s="2">
        <v>1.9614725112915039</v>
      </c>
      <c r="K1851" s="2">
        <v>714380.39</v>
      </c>
      <c r="L1851" s="2">
        <v>180302.765625</v>
      </c>
      <c r="M1851" s="2">
        <v>33.759654998779297</v>
      </c>
      <c r="N1851" s="2">
        <v>134854</v>
      </c>
      <c r="O1851" s="2">
        <v>0</v>
      </c>
      <c r="P1851" s="2">
        <v>0</v>
      </c>
      <c r="T1851" s="2">
        <v>4002001.25</v>
      </c>
      <c r="U1851" s="2">
        <v>240953.75</v>
      </c>
      <c r="V1851" s="2">
        <v>6.4065594673156738</v>
      </c>
      <c r="W1851" s="2">
        <v>5731007.2400000012</v>
      </c>
      <c r="X1851" s="2">
        <v>69.830680847167969</v>
      </c>
      <c r="Y1851" s="2">
        <v>13941530.590000002</v>
      </c>
      <c r="Z1851" s="2">
        <v>28.705608367919922</v>
      </c>
    </row>
    <row r="1852" spans="1:28" x14ac:dyDescent="0.25">
      <c r="A1852" s="2">
        <v>309003</v>
      </c>
      <c r="B1852" s="2">
        <v>119356603</v>
      </c>
      <c r="C1852" s="2" t="s">
        <v>1622</v>
      </c>
      <c r="D1852" s="2">
        <v>2021</v>
      </c>
      <c r="E1852" s="2" t="s">
        <v>662</v>
      </c>
      <c r="F1852" s="2">
        <v>309</v>
      </c>
      <c r="G1852" s="2">
        <v>3</v>
      </c>
      <c r="H1852" s="2">
        <v>3152764</v>
      </c>
      <c r="I1852" s="2">
        <v>-2.75</v>
      </c>
      <c r="J1852" s="2">
        <v>-8.7224972958210856E-5</v>
      </c>
      <c r="K1852" s="2">
        <v>564357.85</v>
      </c>
      <c r="L1852" s="2">
        <v>-150022.546875</v>
      </c>
      <c r="M1852" s="2">
        <v>-21.000371932983398</v>
      </c>
      <c r="N1852" s="2">
        <v>134854</v>
      </c>
      <c r="O1852" s="2">
        <v>0</v>
      </c>
      <c r="P1852" s="2">
        <v>0</v>
      </c>
      <c r="T1852" s="2">
        <v>3851975.75</v>
      </c>
      <c r="U1852" s="2">
        <v>-150025.5</v>
      </c>
      <c r="V1852" s="2">
        <v>-3.7487618923187256</v>
      </c>
      <c r="W1852" s="2">
        <v>5702027.0099999998</v>
      </c>
      <c r="X1852" s="2">
        <v>67.554496765136719</v>
      </c>
      <c r="Y1852" s="2">
        <v>14492578.289999999</v>
      </c>
      <c r="Z1852" s="2">
        <v>26.578954696655273</v>
      </c>
    </row>
    <row r="1853" spans="1:28" x14ac:dyDescent="0.25">
      <c r="A1853" s="2">
        <v>309004</v>
      </c>
      <c r="B1853" s="2">
        <v>119356603</v>
      </c>
      <c r="C1853" s="2" t="s">
        <v>1622</v>
      </c>
      <c r="D1853" s="2">
        <v>2022</v>
      </c>
      <c r="E1853" s="2" t="s">
        <v>662</v>
      </c>
      <c r="F1853" s="2">
        <v>309</v>
      </c>
      <c r="G1853" s="2">
        <v>4</v>
      </c>
      <c r="H1853" s="2">
        <v>3177931.5</v>
      </c>
      <c r="I1853" s="2">
        <v>25167.5</v>
      </c>
      <c r="J1853" s="2">
        <v>0.79826778173446655</v>
      </c>
      <c r="K1853" s="2">
        <v>747799.27</v>
      </c>
      <c r="L1853" s="2">
        <v>183441.421875</v>
      </c>
      <c r="M1853" s="2">
        <v>32.504451751708984</v>
      </c>
      <c r="N1853" s="2">
        <v>1134854</v>
      </c>
      <c r="O1853" s="2">
        <v>1000000</v>
      </c>
      <c r="P1853" s="2">
        <v>741.542724609375</v>
      </c>
      <c r="T1853" s="2">
        <v>5060585</v>
      </c>
      <c r="U1853" s="2">
        <v>1208609.25</v>
      </c>
      <c r="V1853" s="2">
        <v>31.376346588134766</v>
      </c>
      <c r="W1853" s="2">
        <v>7530048.3200000022</v>
      </c>
      <c r="X1853" s="2">
        <v>67.205215454101563</v>
      </c>
      <c r="Y1853" s="2">
        <v>35205378.530000001</v>
      </c>
      <c r="Z1853" s="2">
        <v>14.374465942382813</v>
      </c>
    </row>
    <row r="1854" spans="1:28" x14ac:dyDescent="0.25">
      <c r="A1854" s="2">
        <v>309005</v>
      </c>
      <c r="B1854" s="2">
        <v>119356603</v>
      </c>
      <c r="C1854" s="2" t="s">
        <v>1622</v>
      </c>
      <c r="D1854" s="2">
        <v>2023</v>
      </c>
      <c r="E1854" s="2" t="s">
        <v>662</v>
      </c>
      <c r="F1854" s="2">
        <v>309</v>
      </c>
      <c r="G1854" s="2">
        <v>5</v>
      </c>
      <c r="H1854" s="2">
        <v>3455878</v>
      </c>
      <c r="I1854" s="2">
        <v>277946.5</v>
      </c>
      <c r="J1854" s="2">
        <v>8.7461452484130859</v>
      </c>
      <c r="K1854" s="2">
        <v>661286.84</v>
      </c>
      <c r="L1854" s="2">
        <v>-86512.4296875</v>
      </c>
      <c r="M1854" s="2">
        <v>-11.568937301635742</v>
      </c>
      <c r="N1854" s="2">
        <v>1134854</v>
      </c>
      <c r="O1854" s="2">
        <v>0</v>
      </c>
      <c r="P1854" s="2">
        <v>0</v>
      </c>
      <c r="T1854" s="2">
        <v>5252019</v>
      </c>
      <c r="U1854" s="2">
        <v>191434</v>
      </c>
      <c r="V1854" s="2">
        <v>3.7828433513641357</v>
      </c>
      <c r="X1854" s="2">
        <v>67.033958435058594</v>
      </c>
      <c r="Z1854" s="2">
        <v>31.467601776123047</v>
      </c>
      <c r="AA1854" s="2">
        <v>16690242</v>
      </c>
      <c r="AB1854" s="2">
        <v>7834863</v>
      </c>
    </row>
    <row r="1855" spans="1:28" x14ac:dyDescent="0.25">
      <c r="A1855" s="2">
        <v>309006</v>
      </c>
      <c r="B1855" s="2">
        <v>119356603</v>
      </c>
      <c r="C1855" s="2" t="s">
        <v>1622</v>
      </c>
      <c r="D1855" s="2">
        <v>2024</v>
      </c>
      <c r="E1855" s="2" t="s">
        <v>662</v>
      </c>
      <c r="F1855" s="2">
        <v>309</v>
      </c>
      <c r="G1855" s="2">
        <v>6</v>
      </c>
      <c r="H1855" s="2">
        <v>3638849</v>
      </c>
      <c r="I1855" s="2">
        <v>182971</v>
      </c>
      <c r="J1855" s="2">
        <v>5.2944865226745605</v>
      </c>
      <c r="K1855" s="2">
        <v>708603</v>
      </c>
      <c r="L1855" s="2">
        <v>47316.16015625</v>
      </c>
      <c r="M1855" s="2">
        <v>7.1551642417907715</v>
      </c>
      <c r="N1855" s="2">
        <v>1134854</v>
      </c>
      <c r="O1855" s="2">
        <v>0</v>
      </c>
      <c r="P1855" s="2">
        <v>0</v>
      </c>
      <c r="T1855" s="2">
        <v>5482306</v>
      </c>
      <c r="U1855" s="2">
        <v>230287</v>
      </c>
      <c r="V1855" s="2">
        <v>4.384732723236084</v>
      </c>
      <c r="X1855" s="2">
        <v>72.656776428222656</v>
      </c>
      <c r="Z1855" s="2">
        <v>32.504520416259766</v>
      </c>
      <c r="AA1855" s="2">
        <v>16866287</v>
      </c>
      <c r="AB1855" s="2">
        <v>7545485</v>
      </c>
    </row>
    <row r="1856" spans="1:28" x14ac:dyDescent="0.25">
      <c r="A1856" s="2">
        <v>310001</v>
      </c>
      <c r="B1856" s="2">
        <v>114066503</v>
      </c>
      <c r="C1856" s="2" t="s">
        <v>1623</v>
      </c>
      <c r="D1856" s="2">
        <v>2019</v>
      </c>
      <c r="E1856" s="2" t="s">
        <v>662</v>
      </c>
      <c r="F1856" s="2">
        <v>310</v>
      </c>
      <c r="G1856" s="2">
        <v>1</v>
      </c>
      <c r="H1856" s="2">
        <v>3964766.25</v>
      </c>
      <c r="K1856" s="2">
        <v>1083793.8899999999</v>
      </c>
      <c r="N1856" s="2">
        <v>206179</v>
      </c>
      <c r="Q1856" s="2">
        <v>34082.29</v>
      </c>
      <c r="T1856" s="2">
        <v>5288821.5</v>
      </c>
      <c r="W1856" s="2">
        <v>9778986.0100000016</v>
      </c>
      <c r="X1856" s="2">
        <v>54.083538055419922</v>
      </c>
      <c r="Y1856" s="2">
        <v>32954371.650000002</v>
      </c>
      <c r="Z1856" s="2">
        <v>16.048921585083008</v>
      </c>
    </row>
    <row r="1857" spans="1:28" x14ac:dyDescent="0.25">
      <c r="A1857" s="2">
        <v>310002</v>
      </c>
      <c r="B1857" s="2">
        <v>114066503</v>
      </c>
      <c r="C1857" s="2" t="s">
        <v>1623</v>
      </c>
      <c r="D1857" s="2">
        <v>2020</v>
      </c>
      <c r="E1857" s="2" t="s">
        <v>662</v>
      </c>
      <c r="F1857" s="2">
        <v>310</v>
      </c>
      <c r="G1857" s="2">
        <v>2</v>
      </c>
      <c r="H1857" s="2">
        <v>4044526.5</v>
      </c>
      <c r="I1857" s="2">
        <v>79760.25</v>
      </c>
      <c r="J1857" s="2">
        <v>2.0117263793945313</v>
      </c>
      <c r="K1857" s="2">
        <v>1124151.21</v>
      </c>
      <c r="L1857" s="2">
        <v>40357.3203125</v>
      </c>
      <c r="M1857" s="2">
        <v>3.723707914352417</v>
      </c>
      <c r="N1857" s="2">
        <v>206179</v>
      </c>
      <c r="O1857" s="2">
        <v>0</v>
      </c>
      <c r="P1857" s="2">
        <v>0</v>
      </c>
      <c r="Q1857" s="2">
        <v>31361.09</v>
      </c>
      <c r="R1857" s="2">
        <v>-2721.199951171875</v>
      </c>
      <c r="S1857" s="2">
        <v>-7.9842052459716797</v>
      </c>
      <c r="T1857" s="2">
        <v>5406217.5</v>
      </c>
      <c r="U1857" s="2">
        <v>117396</v>
      </c>
      <c r="V1857" s="2">
        <v>2.2197005748748779</v>
      </c>
      <c r="W1857" s="2">
        <v>9900399.4399999995</v>
      </c>
      <c r="X1857" s="2">
        <v>54.606056213378906</v>
      </c>
      <c r="Y1857" s="2">
        <v>33492697.219999995</v>
      </c>
      <c r="Z1857" s="2">
        <v>16.141481399536133</v>
      </c>
    </row>
    <row r="1858" spans="1:28" x14ac:dyDescent="0.25">
      <c r="A1858" s="2">
        <v>310003</v>
      </c>
      <c r="B1858" s="2">
        <v>114066503</v>
      </c>
      <c r="C1858" s="2" t="s">
        <v>1623</v>
      </c>
      <c r="D1858" s="2">
        <v>2021</v>
      </c>
      <c r="E1858" s="2" t="s">
        <v>662</v>
      </c>
      <c r="F1858" s="2">
        <v>310</v>
      </c>
      <c r="G1858" s="2">
        <v>3</v>
      </c>
      <c r="H1858" s="2">
        <v>4044523</v>
      </c>
      <c r="I1858" s="2">
        <v>-3.5</v>
      </c>
      <c r="J1858" s="2">
        <v>-8.6536703747697175E-5</v>
      </c>
      <c r="K1858" s="2">
        <v>1124113.9199999999</v>
      </c>
      <c r="L1858" s="2">
        <v>-37.290000915527344</v>
      </c>
      <c r="M1858" s="2">
        <v>-3.3171693794429302E-3</v>
      </c>
      <c r="N1858" s="2">
        <v>206179</v>
      </c>
      <c r="O1858" s="2">
        <v>0</v>
      </c>
      <c r="P1858" s="2">
        <v>0</v>
      </c>
      <c r="Q1858" s="2">
        <v>70801.89</v>
      </c>
      <c r="R1858" s="2">
        <v>39440.80078125</v>
      </c>
      <c r="S1858" s="2">
        <v>125.76348876953125</v>
      </c>
      <c r="T1858" s="2">
        <v>5445618</v>
      </c>
      <c r="U1858" s="2">
        <v>39400.5</v>
      </c>
      <c r="V1858" s="2">
        <v>0.72879976034164429</v>
      </c>
      <c r="W1858" s="2">
        <v>10078160.459999999</v>
      </c>
      <c r="X1858" s="2">
        <v>54.033847808837891</v>
      </c>
      <c r="Y1858" s="2">
        <v>35984048.920000002</v>
      </c>
      <c r="Z1858" s="2">
        <v>15.133421897888184</v>
      </c>
    </row>
    <row r="1859" spans="1:28" x14ac:dyDescent="0.25">
      <c r="A1859" s="2">
        <v>310004</v>
      </c>
      <c r="B1859" s="2">
        <v>114066503</v>
      </c>
      <c r="C1859" s="2" t="s">
        <v>1623</v>
      </c>
      <c r="D1859" s="2">
        <v>2022</v>
      </c>
      <c r="E1859" s="2" t="s">
        <v>662</v>
      </c>
      <c r="F1859" s="2">
        <v>310</v>
      </c>
      <c r="G1859" s="2">
        <v>4</v>
      </c>
      <c r="H1859" s="2">
        <v>4115033</v>
      </c>
      <c r="I1859" s="2">
        <v>70510</v>
      </c>
      <c r="J1859" s="2">
        <v>1.7433452606201172</v>
      </c>
      <c r="K1859" s="2">
        <v>1158853.21</v>
      </c>
      <c r="L1859" s="2">
        <v>34739.2890625</v>
      </c>
      <c r="M1859" s="2">
        <v>3.0903708934783936</v>
      </c>
      <c r="N1859" s="2">
        <v>206179</v>
      </c>
      <c r="O1859" s="2">
        <v>0</v>
      </c>
      <c r="P1859" s="2">
        <v>0</v>
      </c>
      <c r="Q1859" s="2">
        <v>62747</v>
      </c>
      <c r="R1859" s="2">
        <v>-8054.89013671875</v>
      </c>
      <c r="S1859" s="2">
        <v>-11.376659393310547</v>
      </c>
      <c r="T1859" s="2">
        <v>5542812</v>
      </c>
      <c r="U1859" s="2">
        <v>97194</v>
      </c>
      <c r="V1859" s="2">
        <v>1.78481125831604</v>
      </c>
      <c r="W1859" s="2">
        <v>9979388.620000001</v>
      </c>
      <c r="X1859" s="2">
        <v>55.5426025390625</v>
      </c>
      <c r="Y1859" s="2">
        <v>37643992.510000005</v>
      </c>
      <c r="Z1859" s="2">
        <v>14.72429370880127</v>
      </c>
    </row>
    <row r="1860" spans="1:28" x14ac:dyDescent="0.25">
      <c r="A1860" s="2">
        <v>310005</v>
      </c>
      <c r="B1860" s="2">
        <v>114066503</v>
      </c>
      <c r="C1860" s="2" t="s">
        <v>1623</v>
      </c>
      <c r="D1860" s="2">
        <v>2023</v>
      </c>
      <c r="E1860" s="2" t="s">
        <v>662</v>
      </c>
      <c r="F1860" s="2">
        <v>310</v>
      </c>
      <c r="G1860" s="2">
        <v>5</v>
      </c>
      <c r="H1860" s="2">
        <v>4308111.8600000003</v>
      </c>
      <c r="I1860" s="2">
        <v>193078.859375</v>
      </c>
      <c r="J1860" s="2">
        <v>4.6920366287231445</v>
      </c>
      <c r="K1860" s="2">
        <v>1245965.8999999999</v>
      </c>
      <c r="L1860" s="2">
        <v>87112.6875</v>
      </c>
      <c r="M1860" s="2">
        <v>7.517146110534668</v>
      </c>
      <c r="N1860" s="2">
        <v>206179</v>
      </c>
      <c r="O1860" s="2">
        <v>0</v>
      </c>
      <c r="P1860" s="2">
        <v>0</v>
      </c>
      <c r="Q1860" s="2">
        <v>66932</v>
      </c>
      <c r="R1860" s="2">
        <v>4185</v>
      </c>
      <c r="S1860" s="2">
        <v>6.6696414947509766</v>
      </c>
      <c r="T1860" s="2">
        <v>5827189</v>
      </c>
      <c r="U1860" s="2">
        <v>284377</v>
      </c>
      <c r="V1860" s="2">
        <v>5.1305546760559082</v>
      </c>
      <c r="X1860" s="2">
        <v>55.192466735839844</v>
      </c>
      <c r="Z1860" s="2">
        <v>16.403053283691406</v>
      </c>
      <c r="AA1860" s="2">
        <v>35525025</v>
      </c>
      <c r="AB1860" s="2">
        <v>10557943</v>
      </c>
    </row>
    <row r="1861" spans="1:28" x14ac:dyDescent="0.25">
      <c r="A1861" s="2">
        <v>310006</v>
      </c>
      <c r="B1861" s="2">
        <v>114066503</v>
      </c>
      <c r="C1861" s="2" t="s">
        <v>1623</v>
      </c>
      <c r="D1861" s="2">
        <v>2024</v>
      </c>
      <c r="E1861" s="2" t="s">
        <v>662</v>
      </c>
      <c r="F1861" s="2">
        <v>310</v>
      </c>
      <c r="G1861" s="2">
        <v>6</v>
      </c>
      <c r="H1861" s="2">
        <v>4397486</v>
      </c>
      <c r="I1861" s="2">
        <v>89374.140625</v>
      </c>
      <c r="J1861" s="2">
        <v>2.0745546817779541</v>
      </c>
      <c r="K1861" s="2">
        <v>1277898</v>
      </c>
      <c r="L1861" s="2">
        <v>31932.099609375</v>
      </c>
      <c r="M1861" s="2">
        <v>2.5628390312194824</v>
      </c>
      <c r="N1861" s="2">
        <v>206179</v>
      </c>
      <c r="O1861" s="2">
        <v>0</v>
      </c>
      <c r="P1861" s="2">
        <v>0</v>
      </c>
      <c r="Q1861" s="2">
        <v>93976</v>
      </c>
      <c r="R1861" s="2">
        <v>27044</v>
      </c>
      <c r="S1861" s="2">
        <v>40.405185699462891</v>
      </c>
      <c r="T1861" s="2">
        <v>5975539</v>
      </c>
      <c r="U1861" s="2">
        <v>148350</v>
      </c>
      <c r="V1861" s="2">
        <v>2.5458245277404785</v>
      </c>
      <c r="X1861" s="2">
        <v>53.447090148925781</v>
      </c>
      <c r="Z1861" s="2">
        <v>16.060033798217773</v>
      </c>
      <c r="AA1861" s="2">
        <v>37207513</v>
      </c>
      <c r="AB1861" s="2">
        <v>11180289</v>
      </c>
    </row>
    <row r="1862" spans="1:28" x14ac:dyDescent="0.25">
      <c r="A1862" s="2">
        <v>311001</v>
      </c>
      <c r="B1862" s="2">
        <v>109537504</v>
      </c>
      <c r="C1862" s="2" t="s">
        <v>1624</v>
      </c>
      <c r="D1862" s="2">
        <v>2019</v>
      </c>
      <c r="E1862" s="2" t="s">
        <v>662</v>
      </c>
      <c r="F1862" s="2">
        <v>311</v>
      </c>
      <c r="G1862" s="2">
        <v>1</v>
      </c>
      <c r="H1862" s="2">
        <v>3692501.75</v>
      </c>
      <c r="K1862" s="2">
        <v>367599.2</v>
      </c>
      <c r="N1862" s="2">
        <v>107942</v>
      </c>
      <c r="T1862" s="2">
        <v>4168043</v>
      </c>
      <c r="W1862" s="2">
        <v>5791112.5900000008</v>
      </c>
      <c r="X1862" s="2">
        <v>71.973098754882813</v>
      </c>
      <c r="Y1862" s="2">
        <v>8689107.2400000002</v>
      </c>
      <c r="Z1862" s="2">
        <v>47.968597412109375</v>
      </c>
    </row>
    <row r="1863" spans="1:28" x14ac:dyDescent="0.25">
      <c r="A1863" s="2">
        <v>311002</v>
      </c>
      <c r="B1863" s="2">
        <v>109537504</v>
      </c>
      <c r="C1863" s="2" t="s">
        <v>1624</v>
      </c>
      <c r="D1863" s="2">
        <v>2020</v>
      </c>
      <c r="E1863" s="2" t="s">
        <v>662</v>
      </c>
      <c r="F1863" s="2">
        <v>311</v>
      </c>
      <c r="G1863" s="2">
        <v>2</v>
      </c>
      <c r="H1863" s="2">
        <v>3760674.75</v>
      </c>
      <c r="I1863" s="2">
        <v>68173</v>
      </c>
      <c r="J1863" s="2">
        <v>1.8462550640106201</v>
      </c>
      <c r="K1863" s="2">
        <v>383032.13</v>
      </c>
      <c r="L1863" s="2">
        <v>15432.9296875</v>
      </c>
      <c r="M1863" s="2">
        <v>4.1983036994934082</v>
      </c>
      <c r="N1863" s="2">
        <v>107942</v>
      </c>
      <c r="O1863" s="2">
        <v>0</v>
      </c>
      <c r="P1863" s="2">
        <v>0</v>
      </c>
      <c r="T1863" s="2">
        <v>4251649</v>
      </c>
      <c r="U1863" s="2">
        <v>83606</v>
      </c>
      <c r="V1863" s="2">
        <v>2.0058813095092773</v>
      </c>
      <c r="W1863" s="2">
        <v>6143420.2199999997</v>
      </c>
      <c r="X1863" s="2">
        <v>69.206550598144531</v>
      </c>
      <c r="Y1863" s="2">
        <v>8827109.5799999982</v>
      </c>
      <c r="Z1863" s="2">
        <v>48.165813446044922</v>
      </c>
    </row>
    <row r="1864" spans="1:28" x14ac:dyDescent="0.25">
      <c r="A1864" s="2">
        <v>311003</v>
      </c>
      <c r="B1864" s="2">
        <v>109537504</v>
      </c>
      <c r="C1864" s="2" t="s">
        <v>1624</v>
      </c>
      <c r="D1864" s="2">
        <v>2021</v>
      </c>
      <c r="E1864" s="2" t="s">
        <v>662</v>
      </c>
      <c r="F1864" s="2">
        <v>311</v>
      </c>
      <c r="G1864" s="2">
        <v>3</v>
      </c>
      <c r="H1864" s="2">
        <v>3760674.75</v>
      </c>
      <c r="I1864" s="2">
        <v>0</v>
      </c>
      <c r="J1864" s="2">
        <v>0</v>
      </c>
      <c r="K1864" s="2">
        <v>383017.75</v>
      </c>
      <c r="L1864" s="2">
        <v>-14.380000114440918</v>
      </c>
      <c r="M1864" s="2">
        <v>-3.7542541977018118E-3</v>
      </c>
      <c r="N1864" s="2">
        <v>107942</v>
      </c>
      <c r="O1864" s="2">
        <v>0</v>
      </c>
      <c r="P1864" s="2">
        <v>0</v>
      </c>
      <c r="T1864" s="2">
        <v>4251634.5</v>
      </c>
      <c r="U1864" s="2">
        <v>-14.5</v>
      </c>
      <c r="V1864" s="2">
        <v>-3.410441568121314E-4</v>
      </c>
      <c r="W1864" s="2">
        <v>6137913.8500000006</v>
      </c>
      <c r="X1864" s="2">
        <v>69.268394470214844</v>
      </c>
      <c r="Y1864" s="2">
        <v>9392826.5100000016</v>
      </c>
      <c r="Z1864" s="2">
        <v>45.264698028564453</v>
      </c>
    </row>
    <row r="1865" spans="1:28" x14ac:dyDescent="0.25">
      <c r="A1865" s="2">
        <v>311004</v>
      </c>
      <c r="B1865" s="2">
        <v>109537504</v>
      </c>
      <c r="C1865" s="2" t="s">
        <v>1624</v>
      </c>
      <c r="D1865" s="2">
        <v>2022</v>
      </c>
      <c r="E1865" s="2" t="s">
        <v>662</v>
      </c>
      <c r="F1865" s="2">
        <v>311</v>
      </c>
      <c r="G1865" s="2">
        <v>4</v>
      </c>
      <c r="H1865" s="2">
        <v>3820908.75</v>
      </c>
      <c r="I1865" s="2">
        <v>60234</v>
      </c>
      <c r="J1865" s="2">
        <v>1.6016806364059448</v>
      </c>
      <c r="K1865" s="2">
        <v>397944.87</v>
      </c>
      <c r="L1865" s="2">
        <v>14927.1201171875</v>
      </c>
      <c r="M1865" s="2">
        <v>3.8972396850585938</v>
      </c>
      <c r="N1865" s="2">
        <v>107942</v>
      </c>
      <c r="O1865" s="2">
        <v>0</v>
      </c>
      <c r="P1865" s="2">
        <v>0</v>
      </c>
      <c r="T1865" s="2">
        <v>4326795.5</v>
      </c>
      <c r="U1865" s="2">
        <v>75161</v>
      </c>
      <c r="V1865" s="2">
        <v>1.7678142786026001</v>
      </c>
      <c r="W1865" s="2">
        <v>6068898.3999999994</v>
      </c>
      <c r="X1865" s="2">
        <v>71.294578552246094</v>
      </c>
      <c r="Y1865" s="2">
        <v>9088718.089999998</v>
      </c>
      <c r="Z1865" s="2">
        <v>47.606224060058594</v>
      </c>
    </row>
    <row r="1866" spans="1:28" x14ac:dyDescent="0.25">
      <c r="A1866" s="2">
        <v>311005</v>
      </c>
      <c r="B1866" s="2">
        <v>109537504</v>
      </c>
      <c r="C1866" s="2" t="s">
        <v>1624</v>
      </c>
      <c r="D1866" s="2">
        <v>2023</v>
      </c>
      <c r="E1866" s="2" t="s">
        <v>662</v>
      </c>
      <c r="F1866" s="2">
        <v>311</v>
      </c>
      <c r="G1866" s="2">
        <v>5</v>
      </c>
      <c r="H1866" s="2">
        <v>3996112.72</v>
      </c>
      <c r="I1866" s="2">
        <v>175203.96875</v>
      </c>
      <c r="J1866" s="2">
        <v>4.5854005813598633</v>
      </c>
      <c r="K1866" s="2">
        <v>426267.06</v>
      </c>
      <c r="L1866" s="2">
        <v>28322.189453125</v>
      </c>
      <c r="M1866" s="2">
        <v>7.1171140670776367</v>
      </c>
      <c r="N1866" s="2">
        <v>107942</v>
      </c>
      <c r="O1866" s="2">
        <v>0</v>
      </c>
      <c r="P1866" s="2">
        <v>0</v>
      </c>
      <c r="T1866" s="2">
        <v>4530322</v>
      </c>
      <c r="U1866" s="2">
        <v>203526.5</v>
      </c>
      <c r="V1866" s="2">
        <v>4.703862190246582</v>
      </c>
      <c r="X1866" s="2">
        <v>76.063125610351563</v>
      </c>
      <c r="Z1866" s="2">
        <v>49.664813995361328</v>
      </c>
      <c r="AA1866" s="2">
        <v>9121794</v>
      </c>
      <c r="AB1866" s="2">
        <v>5956003</v>
      </c>
    </row>
    <row r="1867" spans="1:28" x14ac:dyDescent="0.25">
      <c r="A1867" s="2">
        <v>311006</v>
      </c>
      <c r="B1867" s="2">
        <v>109537504</v>
      </c>
      <c r="C1867" s="2" t="s">
        <v>1624</v>
      </c>
      <c r="D1867" s="2">
        <v>2024</v>
      </c>
      <c r="E1867" s="2" t="s">
        <v>662</v>
      </c>
      <c r="F1867" s="2">
        <v>311</v>
      </c>
      <c r="G1867" s="2">
        <v>6</v>
      </c>
      <c r="H1867" s="2">
        <v>4351547</v>
      </c>
      <c r="I1867" s="2">
        <v>355434.28125</v>
      </c>
      <c r="J1867" s="2">
        <v>8.894500732421875</v>
      </c>
      <c r="K1867" s="2">
        <v>442861</v>
      </c>
      <c r="L1867" s="2">
        <v>16593.939453125</v>
      </c>
      <c r="M1867" s="2">
        <v>3.8928506374359131</v>
      </c>
      <c r="N1867" s="2">
        <v>107942</v>
      </c>
      <c r="O1867" s="2">
        <v>0</v>
      </c>
      <c r="P1867" s="2">
        <v>0</v>
      </c>
      <c r="T1867" s="2">
        <v>4902350</v>
      </c>
      <c r="U1867" s="2">
        <v>372028</v>
      </c>
      <c r="V1867" s="2">
        <v>8.2119550704956055</v>
      </c>
      <c r="X1867" s="2">
        <v>72.632904052734375</v>
      </c>
      <c r="Z1867" s="2">
        <v>48.664730072021484</v>
      </c>
      <c r="AA1867" s="2">
        <v>10073723</v>
      </c>
      <c r="AB1867" s="2">
        <v>6749489</v>
      </c>
    </row>
    <row r="1868" spans="1:28" x14ac:dyDescent="0.25">
      <c r="A1868" s="2">
        <v>312001</v>
      </c>
      <c r="B1868" s="2">
        <v>109426003</v>
      </c>
      <c r="C1868" s="2" t="s">
        <v>1625</v>
      </c>
      <c r="D1868" s="2">
        <v>2019</v>
      </c>
      <c r="E1868" s="2" t="s">
        <v>662</v>
      </c>
      <c r="F1868" s="2">
        <v>312</v>
      </c>
      <c r="G1868" s="2">
        <v>1</v>
      </c>
      <c r="H1868" s="2">
        <v>5690031.5</v>
      </c>
      <c r="K1868" s="2">
        <v>556807.52</v>
      </c>
      <c r="N1868" s="2">
        <v>163416</v>
      </c>
      <c r="T1868" s="2">
        <v>6410255</v>
      </c>
      <c r="W1868" s="2">
        <v>8709281.0199999996</v>
      </c>
      <c r="X1868" s="2">
        <v>73.602577209472656</v>
      </c>
      <c r="Y1868" s="2">
        <v>11244062.24</v>
      </c>
      <c r="Z1868" s="2">
        <v>57.010135650634766</v>
      </c>
    </row>
    <row r="1869" spans="1:28" x14ac:dyDescent="0.25">
      <c r="A1869" s="2">
        <v>312002</v>
      </c>
      <c r="B1869" s="2">
        <v>109426003</v>
      </c>
      <c r="C1869" s="2" t="s">
        <v>1625</v>
      </c>
      <c r="D1869" s="2">
        <v>2020</v>
      </c>
      <c r="E1869" s="2" t="s">
        <v>662</v>
      </c>
      <c r="F1869" s="2">
        <v>312</v>
      </c>
      <c r="G1869" s="2">
        <v>2</v>
      </c>
      <c r="H1869" s="2">
        <v>5721213</v>
      </c>
      <c r="I1869" s="2">
        <v>31181.5</v>
      </c>
      <c r="J1869" s="2">
        <v>0.54800224304199219</v>
      </c>
      <c r="K1869" s="2">
        <v>614492.6</v>
      </c>
      <c r="L1869" s="2">
        <v>57685.078125</v>
      </c>
      <c r="M1869" s="2">
        <v>10.359968185424805</v>
      </c>
      <c r="N1869" s="2">
        <v>163416</v>
      </c>
      <c r="O1869" s="2">
        <v>0</v>
      </c>
      <c r="P1869" s="2">
        <v>0</v>
      </c>
      <c r="T1869" s="2">
        <v>6499121.5</v>
      </c>
      <c r="U1869" s="2">
        <v>88866.5</v>
      </c>
      <c r="V1869" s="2">
        <v>1.3863177299499512</v>
      </c>
      <c r="W1869" s="2">
        <v>8828320.4300000016</v>
      </c>
      <c r="X1869" s="2">
        <v>73.616737365722656</v>
      </c>
      <c r="Y1869" s="2">
        <v>11342152.980000002</v>
      </c>
      <c r="Z1869" s="2">
        <v>57.30059814453125</v>
      </c>
    </row>
    <row r="1870" spans="1:28" x14ac:dyDescent="0.25">
      <c r="A1870" s="2">
        <v>312003</v>
      </c>
      <c r="B1870" s="2">
        <v>109426003</v>
      </c>
      <c r="C1870" s="2" t="s">
        <v>1625</v>
      </c>
      <c r="D1870" s="2">
        <v>2021</v>
      </c>
      <c r="E1870" s="2" t="s">
        <v>662</v>
      </c>
      <c r="F1870" s="2">
        <v>312</v>
      </c>
      <c r="G1870" s="2">
        <v>3</v>
      </c>
      <c r="H1870" s="2">
        <v>5721210</v>
      </c>
      <c r="I1870" s="2">
        <v>-3</v>
      </c>
      <c r="J1870" s="2">
        <v>-5.2436433179536834E-5</v>
      </c>
      <c r="K1870" s="2">
        <v>614467.79</v>
      </c>
      <c r="L1870" s="2">
        <v>-24.809999465942383</v>
      </c>
      <c r="M1870" s="2">
        <v>-4.0374775417149067E-3</v>
      </c>
      <c r="N1870" s="2">
        <v>163416</v>
      </c>
      <c r="O1870" s="2">
        <v>0</v>
      </c>
      <c r="P1870" s="2">
        <v>0</v>
      </c>
      <c r="T1870" s="2">
        <v>6499094</v>
      </c>
      <c r="U1870" s="2">
        <v>-27.5</v>
      </c>
      <c r="V1870" s="2">
        <v>-4.2313410085625947E-4</v>
      </c>
      <c r="W1870" s="2">
        <v>8676062.2799999975</v>
      </c>
      <c r="X1870" s="2">
        <v>74.908340454101563</v>
      </c>
      <c r="Y1870" s="2">
        <v>11549217.769999998</v>
      </c>
      <c r="Z1870" s="2">
        <v>56.273021697998047</v>
      </c>
    </row>
    <row r="1871" spans="1:28" x14ac:dyDescent="0.25">
      <c r="A1871" s="2">
        <v>312004</v>
      </c>
      <c r="B1871" s="2">
        <v>109426003</v>
      </c>
      <c r="C1871" s="2" t="s">
        <v>1625</v>
      </c>
      <c r="D1871" s="2">
        <v>2022</v>
      </c>
      <c r="E1871" s="2" t="s">
        <v>662</v>
      </c>
      <c r="F1871" s="2">
        <v>312</v>
      </c>
      <c r="G1871" s="2">
        <v>4</v>
      </c>
      <c r="H1871" s="2">
        <v>5815921.5</v>
      </c>
      <c r="I1871" s="2">
        <v>94711.5</v>
      </c>
      <c r="J1871" s="2">
        <v>1.6554452180862427</v>
      </c>
      <c r="K1871" s="2">
        <v>569369.65</v>
      </c>
      <c r="L1871" s="2">
        <v>-45098.140625</v>
      </c>
      <c r="M1871" s="2">
        <v>-7.3393821716308594</v>
      </c>
      <c r="N1871" s="2">
        <v>163416</v>
      </c>
      <c r="O1871" s="2">
        <v>0</v>
      </c>
      <c r="P1871" s="2">
        <v>0</v>
      </c>
      <c r="T1871" s="2">
        <v>6548707</v>
      </c>
      <c r="U1871" s="2">
        <v>49613</v>
      </c>
      <c r="V1871" s="2">
        <v>0.76338332891464233</v>
      </c>
      <c r="W1871" s="2">
        <v>9052208.0500000007</v>
      </c>
      <c r="X1871" s="2">
        <v>72.34375</v>
      </c>
      <c r="Y1871" s="2">
        <v>12959671.49</v>
      </c>
      <c r="Z1871" s="2">
        <v>50.531429290771484</v>
      </c>
    </row>
    <row r="1872" spans="1:28" x14ac:dyDescent="0.25">
      <c r="A1872" s="2">
        <v>312005</v>
      </c>
      <c r="B1872" s="2">
        <v>109426003</v>
      </c>
      <c r="C1872" s="2" t="s">
        <v>1625</v>
      </c>
      <c r="D1872" s="2">
        <v>2023</v>
      </c>
      <c r="E1872" s="2" t="s">
        <v>662</v>
      </c>
      <c r="F1872" s="2">
        <v>312</v>
      </c>
      <c r="G1872" s="2">
        <v>5</v>
      </c>
      <c r="H1872" s="2">
        <v>6018385.4199999999</v>
      </c>
      <c r="I1872" s="2">
        <v>202463.921875</v>
      </c>
      <c r="J1872" s="2">
        <v>3.4812009334564209</v>
      </c>
      <c r="K1872" s="2">
        <v>664232.04</v>
      </c>
      <c r="L1872" s="2">
        <v>94862.390625</v>
      </c>
      <c r="M1872" s="2">
        <v>16.66094970703125</v>
      </c>
      <c r="N1872" s="2">
        <v>163416</v>
      </c>
      <c r="O1872" s="2">
        <v>0</v>
      </c>
      <c r="P1872" s="2">
        <v>0</v>
      </c>
      <c r="T1872" s="2">
        <v>6846033.5</v>
      </c>
      <c r="U1872" s="2">
        <v>297326.5</v>
      </c>
      <c r="V1872" s="2">
        <v>4.5402321815490723</v>
      </c>
      <c r="X1872" s="2">
        <v>76.943351745605469</v>
      </c>
      <c r="Z1872" s="2">
        <v>57.093738555908203</v>
      </c>
      <c r="AA1872" s="2">
        <v>11990866</v>
      </c>
      <c r="AB1872" s="2">
        <v>8897498</v>
      </c>
    </row>
    <row r="1873" spans="1:28" x14ac:dyDescent="0.25">
      <c r="A1873" s="2">
        <v>312006</v>
      </c>
      <c r="B1873" s="2">
        <v>109426003</v>
      </c>
      <c r="C1873" s="2" t="s">
        <v>1625</v>
      </c>
      <c r="D1873" s="2">
        <v>2024</v>
      </c>
      <c r="E1873" s="2" t="s">
        <v>662</v>
      </c>
      <c r="F1873" s="2">
        <v>312</v>
      </c>
      <c r="G1873" s="2">
        <v>6</v>
      </c>
      <c r="H1873" s="2">
        <v>6270783</v>
      </c>
      <c r="I1873" s="2">
        <v>252397.578125</v>
      </c>
      <c r="J1873" s="2">
        <v>4.1937756538391113</v>
      </c>
      <c r="K1873" s="2">
        <v>688641</v>
      </c>
      <c r="L1873" s="2">
        <v>24408.9609375</v>
      </c>
      <c r="M1873" s="2">
        <v>3.6747639179229736</v>
      </c>
      <c r="N1873" s="2">
        <v>163416</v>
      </c>
      <c r="O1873" s="2">
        <v>0</v>
      </c>
      <c r="P1873" s="2">
        <v>0</v>
      </c>
      <c r="Q1873" s="2">
        <v>202439</v>
      </c>
      <c r="T1873" s="2">
        <v>7325279</v>
      </c>
      <c r="U1873" s="2">
        <v>479245.5</v>
      </c>
      <c r="V1873" s="2">
        <v>7.000338077545166</v>
      </c>
      <c r="X1873" s="2">
        <v>77.666511535644531</v>
      </c>
      <c r="Z1873" s="2">
        <v>59.015613555908203</v>
      </c>
      <c r="AA1873" s="2">
        <v>12412442</v>
      </c>
      <c r="AB1873" s="2">
        <v>9431709</v>
      </c>
    </row>
    <row r="1874" spans="1:28" x14ac:dyDescent="0.25">
      <c r="A1874" s="2">
        <v>313001</v>
      </c>
      <c r="B1874" s="2">
        <v>124156603</v>
      </c>
      <c r="C1874" s="2" t="s">
        <v>1626</v>
      </c>
      <c r="D1874" s="2">
        <v>2019</v>
      </c>
      <c r="E1874" s="2" t="s">
        <v>662</v>
      </c>
      <c r="F1874" s="2">
        <v>313</v>
      </c>
      <c r="G1874" s="2">
        <v>1</v>
      </c>
      <c r="H1874" s="2">
        <v>6030017</v>
      </c>
      <c r="K1874" s="2">
        <v>1964414.56</v>
      </c>
      <c r="N1874" s="2">
        <v>292196</v>
      </c>
      <c r="T1874" s="2">
        <v>8286627.5</v>
      </c>
      <c r="W1874" s="2">
        <v>22129708.59</v>
      </c>
      <c r="X1874" s="2">
        <v>37.445713043212891</v>
      </c>
      <c r="Y1874" s="2">
        <v>110654606.13000001</v>
      </c>
      <c r="Z1874" s="2">
        <v>7.4887323379516602</v>
      </c>
    </row>
    <row r="1875" spans="1:28" x14ac:dyDescent="0.25">
      <c r="A1875" s="2">
        <v>313002</v>
      </c>
      <c r="B1875" s="2">
        <v>124156603</v>
      </c>
      <c r="C1875" s="2" t="s">
        <v>1626</v>
      </c>
      <c r="D1875" s="2">
        <v>2020</v>
      </c>
      <c r="E1875" s="2" t="s">
        <v>662</v>
      </c>
      <c r="F1875" s="2">
        <v>313</v>
      </c>
      <c r="G1875" s="2">
        <v>2</v>
      </c>
      <c r="H1875" s="2">
        <v>6267150.5</v>
      </c>
      <c r="I1875" s="2">
        <v>237133.5</v>
      </c>
      <c r="J1875" s="2">
        <v>3.9325511455535889</v>
      </c>
      <c r="K1875" s="2">
        <v>2085699.31</v>
      </c>
      <c r="L1875" s="2">
        <v>121284.75</v>
      </c>
      <c r="M1875" s="2">
        <v>6.1740913391113281</v>
      </c>
      <c r="N1875" s="2">
        <v>292196</v>
      </c>
      <c r="O1875" s="2">
        <v>0</v>
      </c>
      <c r="P1875" s="2">
        <v>0</v>
      </c>
      <c r="T1875" s="2">
        <v>8645046</v>
      </c>
      <c r="U1875" s="2">
        <v>358418.5</v>
      </c>
      <c r="V1875" s="2">
        <v>4.3252639770507813</v>
      </c>
      <c r="W1875" s="2">
        <v>22758260.560000002</v>
      </c>
      <c r="X1875" s="2">
        <v>37.986408233642578</v>
      </c>
      <c r="Y1875" s="2">
        <v>111993334.71000001</v>
      </c>
      <c r="Z1875" s="2">
        <v>7.7192506790161133</v>
      </c>
    </row>
    <row r="1876" spans="1:28" x14ac:dyDescent="0.25">
      <c r="A1876" s="2">
        <v>313003</v>
      </c>
      <c r="B1876" s="2">
        <v>124156603</v>
      </c>
      <c r="C1876" s="2" t="s">
        <v>1626</v>
      </c>
      <c r="D1876" s="2">
        <v>2021</v>
      </c>
      <c r="E1876" s="2" t="s">
        <v>662</v>
      </c>
      <c r="F1876" s="2">
        <v>313</v>
      </c>
      <c r="G1876" s="2">
        <v>3</v>
      </c>
      <c r="H1876" s="2">
        <v>6267141</v>
      </c>
      <c r="I1876" s="2">
        <v>-9.5</v>
      </c>
      <c r="J1876" s="2">
        <v>-1.5158404130488634E-4</v>
      </c>
      <c r="K1876" s="2">
        <v>2085597.45</v>
      </c>
      <c r="L1876" s="2">
        <v>-101.86000061035156</v>
      </c>
      <c r="M1876" s="2">
        <v>-4.8837335780262947E-3</v>
      </c>
      <c r="N1876" s="2">
        <v>292196</v>
      </c>
      <c r="O1876" s="2">
        <v>0</v>
      </c>
      <c r="P1876" s="2">
        <v>0</v>
      </c>
      <c r="T1876" s="2">
        <v>8644934</v>
      </c>
      <c r="U1876" s="2">
        <v>-112</v>
      </c>
      <c r="V1876" s="2">
        <v>-1.2955396668985486E-3</v>
      </c>
      <c r="W1876" s="2">
        <v>22590712.740000002</v>
      </c>
      <c r="X1876" s="2">
        <v>38.267646789550781</v>
      </c>
      <c r="Y1876" s="2">
        <v>117557688.52000001</v>
      </c>
      <c r="Z1876" s="2">
        <v>7.3537802696228027</v>
      </c>
    </row>
    <row r="1877" spans="1:28" x14ac:dyDescent="0.25">
      <c r="A1877" s="2">
        <v>313004</v>
      </c>
      <c r="B1877" s="2">
        <v>124156603</v>
      </c>
      <c r="C1877" s="2" t="s">
        <v>1626</v>
      </c>
      <c r="D1877" s="2">
        <v>2022</v>
      </c>
      <c r="E1877" s="2" t="s">
        <v>662</v>
      </c>
      <c r="F1877" s="2">
        <v>313</v>
      </c>
      <c r="G1877" s="2">
        <v>4</v>
      </c>
      <c r="H1877" s="2">
        <v>6594277</v>
      </c>
      <c r="I1877" s="2">
        <v>327136</v>
      </c>
      <c r="J1877" s="2">
        <v>5.2198600769042969</v>
      </c>
      <c r="K1877" s="2">
        <v>2203328.16</v>
      </c>
      <c r="L1877" s="2">
        <v>117730.7109375</v>
      </c>
      <c r="M1877" s="2">
        <v>5.6449394226074219</v>
      </c>
      <c r="N1877" s="2">
        <v>292196</v>
      </c>
      <c r="O1877" s="2">
        <v>0</v>
      </c>
      <c r="P1877" s="2">
        <v>0</v>
      </c>
      <c r="T1877" s="2">
        <v>9089801</v>
      </c>
      <c r="U1877" s="2">
        <v>444867</v>
      </c>
      <c r="V1877" s="2">
        <v>5.1459851264953613</v>
      </c>
      <c r="W1877" s="2">
        <v>26113356.680000003</v>
      </c>
      <c r="X1877" s="2">
        <v>34.809009552001953</v>
      </c>
      <c r="Y1877" s="2">
        <v>123843283.54000001</v>
      </c>
      <c r="Z1877" s="2">
        <v>7.3397607803344727</v>
      </c>
    </row>
    <row r="1878" spans="1:28" x14ac:dyDescent="0.25">
      <c r="A1878" s="2">
        <v>313005</v>
      </c>
      <c r="B1878" s="2">
        <v>124156603</v>
      </c>
      <c r="C1878" s="2" t="s">
        <v>1626</v>
      </c>
      <c r="D1878" s="2">
        <v>2023</v>
      </c>
      <c r="E1878" s="2" t="s">
        <v>662</v>
      </c>
      <c r="F1878" s="2">
        <v>313</v>
      </c>
      <c r="G1878" s="2">
        <v>5</v>
      </c>
      <c r="H1878" s="2">
        <v>7550112.5999999996</v>
      </c>
      <c r="I1878" s="2">
        <v>955835.625</v>
      </c>
      <c r="J1878" s="2">
        <v>14.494926452636719</v>
      </c>
      <c r="K1878" s="2">
        <v>2418009.83</v>
      </c>
      <c r="L1878" s="2">
        <v>214681.671875</v>
      </c>
      <c r="M1878" s="2">
        <v>9.7435178756713867</v>
      </c>
      <c r="N1878" s="2">
        <v>292196</v>
      </c>
      <c r="O1878" s="2">
        <v>0</v>
      </c>
      <c r="P1878" s="2">
        <v>0</v>
      </c>
      <c r="T1878" s="2">
        <v>10260318</v>
      </c>
      <c r="U1878" s="2">
        <v>1170517</v>
      </c>
      <c r="V1878" s="2">
        <v>12.877256393432617</v>
      </c>
      <c r="X1878" s="2">
        <v>41.857551574707031</v>
      </c>
      <c r="Z1878" s="2">
        <v>8.5496387481689453</v>
      </c>
      <c r="AA1878" s="2">
        <v>120008795</v>
      </c>
      <c r="AB1878" s="2">
        <v>24512466</v>
      </c>
    </row>
    <row r="1879" spans="1:28" x14ac:dyDescent="0.25">
      <c r="A1879" s="2">
        <v>313006</v>
      </c>
      <c r="B1879" s="2">
        <v>124156603</v>
      </c>
      <c r="C1879" s="2" t="s">
        <v>1626</v>
      </c>
      <c r="D1879" s="2">
        <v>2024</v>
      </c>
      <c r="E1879" s="2" t="s">
        <v>662</v>
      </c>
      <c r="F1879" s="2">
        <v>313</v>
      </c>
      <c r="G1879" s="2">
        <v>6</v>
      </c>
      <c r="H1879" s="2">
        <v>8411584</v>
      </c>
      <c r="I1879" s="2">
        <v>861471.375</v>
      </c>
      <c r="J1879" s="2">
        <v>11.410046577453613</v>
      </c>
      <c r="K1879" s="2">
        <v>2474612</v>
      </c>
      <c r="L1879" s="2">
        <v>56602.171875</v>
      </c>
      <c r="M1879" s="2">
        <v>2.3408577442169189</v>
      </c>
      <c r="N1879" s="2">
        <v>292196</v>
      </c>
      <c r="O1879" s="2">
        <v>0</v>
      </c>
      <c r="P1879" s="2">
        <v>0</v>
      </c>
      <c r="T1879" s="2">
        <v>11178392</v>
      </c>
      <c r="U1879" s="2">
        <v>918074</v>
      </c>
      <c r="V1879" s="2">
        <v>8.9478120803833008</v>
      </c>
      <c r="X1879" s="2">
        <v>43.049827575683594</v>
      </c>
      <c r="Z1879" s="2">
        <v>8.9406414031982422</v>
      </c>
      <c r="AA1879" s="2">
        <v>125028974</v>
      </c>
      <c r="AB1879" s="2">
        <v>25966171</v>
      </c>
    </row>
    <row r="1880" spans="1:28" x14ac:dyDescent="0.25">
      <c r="A1880" s="2">
        <v>314001</v>
      </c>
      <c r="B1880" s="2">
        <v>124156703</v>
      </c>
      <c r="C1880" s="2" t="s">
        <v>1627</v>
      </c>
      <c r="D1880" s="2">
        <v>2019</v>
      </c>
      <c r="E1880" s="2" t="s">
        <v>662</v>
      </c>
      <c r="F1880" s="2">
        <v>314</v>
      </c>
      <c r="G1880" s="2">
        <v>1</v>
      </c>
      <c r="H1880" s="2">
        <v>12731446</v>
      </c>
      <c r="K1880" s="2">
        <v>2063068.41</v>
      </c>
      <c r="N1880" s="2">
        <v>572695</v>
      </c>
      <c r="T1880" s="2">
        <v>15367209</v>
      </c>
      <c r="W1880" s="2">
        <v>25339514.739999998</v>
      </c>
      <c r="X1880" s="2">
        <v>60.645236968994141</v>
      </c>
      <c r="Y1880" s="2">
        <v>79291946.449999988</v>
      </c>
      <c r="Z1880" s="2">
        <v>19.380542755126953</v>
      </c>
    </row>
    <row r="1881" spans="1:28" x14ac:dyDescent="0.25">
      <c r="A1881" s="2">
        <v>314002</v>
      </c>
      <c r="B1881" s="2">
        <v>124156703</v>
      </c>
      <c r="C1881" s="2" t="s">
        <v>1627</v>
      </c>
      <c r="D1881" s="2">
        <v>2020</v>
      </c>
      <c r="E1881" s="2" t="s">
        <v>662</v>
      </c>
      <c r="F1881" s="2">
        <v>314</v>
      </c>
      <c r="G1881" s="2">
        <v>2</v>
      </c>
      <c r="H1881" s="2">
        <v>13097090</v>
      </c>
      <c r="I1881" s="2">
        <v>365644</v>
      </c>
      <c r="J1881" s="2">
        <v>2.8719754219055176</v>
      </c>
      <c r="K1881" s="2">
        <v>2248702.67</v>
      </c>
      <c r="L1881" s="2">
        <v>185634.265625</v>
      </c>
      <c r="M1881" s="2">
        <v>8.9979696273803711</v>
      </c>
      <c r="N1881" s="2">
        <v>572695</v>
      </c>
      <c r="O1881" s="2">
        <v>0</v>
      </c>
      <c r="P1881" s="2">
        <v>0</v>
      </c>
      <c r="T1881" s="2">
        <v>15918488</v>
      </c>
      <c r="U1881" s="2">
        <v>551279</v>
      </c>
      <c r="V1881" s="2">
        <v>3.5873723030090332</v>
      </c>
      <c r="W1881" s="2">
        <v>26507650.910000004</v>
      </c>
      <c r="X1881" s="2">
        <v>60.05242919921875</v>
      </c>
      <c r="Y1881" s="2">
        <v>86635359.850000009</v>
      </c>
      <c r="Z1881" s="2">
        <v>18.374122619628906</v>
      </c>
    </row>
    <row r="1882" spans="1:28" x14ac:dyDescent="0.25">
      <c r="A1882" s="2">
        <v>314003</v>
      </c>
      <c r="B1882" s="2">
        <v>124156703</v>
      </c>
      <c r="C1882" s="2" t="s">
        <v>1627</v>
      </c>
      <c r="D1882" s="2">
        <v>2021</v>
      </c>
      <c r="E1882" s="2" t="s">
        <v>662</v>
      </c>
      <c r="F1882" s="2">
        <v>314</v>
      </c>
      <c r="G1882" s="2">
        <v>3</v>
      </c>
      <c r="H1882" s="2">
        <v>13097076</v>
      </c>
      <c r="I1882" s="2">
        <v>-14</v>
      </c>
      <c r="J1882" s="2">
        <v>-1.0689397458918393E-4</v>
      </c>
      <c r="K1882" s="2">
        <v>2218250.0499999998</v>
      </c>
      <c r="L1882" s="2">
        <v>-30452.619140625</v>
      </c>
      <c r="M1882" s="2">
        <v>-1.3542306423187256</v>
      </c>
      <c r="N1882" s="2">
        <v>572695</v>
      </c>
      <c r="O1882" s="2">
        <v>0</v>
      </c>
      <c r="P1882" s="2">
        <v>0</v>
      </c>
      <c r="T1882" s="2">
        <v>15888021</v>
      </c>
      <c r="U1882" s="2">
        <v>-30467</v>
      </c>
      <c r="V1882" s="2">
        <v>-0.19139380753040314</v>
      </c>
      <c r="W1882" s="2">
        <v>25969408.859999999</v>
      </c>
      <c r="X1882" s="2">
        <v>61.179756164550781</v>
      </c>
      <c r="Y1882" s="2">
        <v>69680087.599999994</v>
      </c>
      <c r="Z1882" s="2">
        <v>22.80137825012207</v>
      </c>
    </row>
    <row r="1883" spans="1:28" x14ac:dyDescent="0.25">
      <c r="A1883" s="2">
        <v>314004</v>
      </c>
      <c r="B1883" s="2">
        <v>124156703</v>
      </c>
      <c r="C1883" s="2" t="s">
        <v>1627</v>
      </c>
      <c r="D1883" s="2">
        <v>2022</v>
      </c>
      <c r="E1883" s="2" t="s">
        <v>662</v>
      </c>
      <c r="F1883" s="2">
        <v>314</v>
      </c>
      <c r="G1883" s="2">
        <v>4</v>
      </c>
      <c r="H1883" s="2">
        <v>13634779</v>
      </c>
      <c r="I1883" s="2">
        <v>537703</v>
      </c>
      <c r="J1883" s="2">
        <v>4.1055192947387695</v>
      </c>
      <c r="K1883" s="2">
        <v>2391147.64</v>
      </c>
      <c r="L1883" s="2">
        <v>172897.59375</v>
      </c>
      <c r="M1883" s="2">
        <v>7.7943239212036133</v>
      </c>
      <c r="N1883" s="2">
        <v>572695</v>
      </c>
      <c r="O1883" s="2">
        <v>0</v>
      </c>
      <c r="P1883" s="2">
        <v>0</v>
      </c>
      <c r="T1883" s="2">
        <v>16598622</v>
      </c>
      <c r="U1883" s="2">
        <v>710601</v>
      </c>
      <c r="V1883" s="2">
        <v>4.4725584983825684</v>
      </c>
      <c r="W1883" s="2">
        <v>26984755.84</v>
      </c>
      <c r="X1883" s="2">
        <v>61.5111083984375</v>
      </c>
      <c r="Y1883" s="2">
        <v>76202147.170000002</v>
      </c>
      <c r="Z1883" s="2">
        <v>21.782354354858398</v>
      </c>
    </row>
    <row r="1884" spans="1:28" x14ac:dyDescent="0.25">
      <c r="A1884" s="2">
        <v>314005</v>
      </c>
      <c r="B1884" s="2">
        <v>124156703</v>
      </c>
      <c r="C1884" s="2" t="s">
        <v>1627</v>
      </c>
      <c r="D1884" s="2">
        <v>2023</v>
      </c>
      <c r="E1884" s="2" t="s">
        <v>662</v>
      </c>
      <c r="F1884" s="2">
        <v>314</v>
      </c>
      <c r="G1884" s="2">
        <v>5</v>
      </c>
      <c r="H1884" s="2">
        <v>15323121.02</v>
      </c>
      <c r="I1884" s="2">
        <v>1688342</v>
      </c>
      <c r="J1884" s="2">
        <v>12.382614135742188</v>
      </c>
      <c r="K1884" s="2">
        <v>2582756.5</v>
      </c>
      <c r="L1884" s="2">
        <v>191608.859375</v>
      </c>
      <c r="M1884" s="2">
        <v>8.0132589340209961</v>
      </c>
      <c r="N1884" s="2">
        <v>572695</v>
      </c>
      <c r="O1884" s="2">
        <v>0</v>
      </c>
      <c r="P1884" s="2">
        <v>0</v>
      </c>
      <c r="T1884" s="2">
        <v>18478572</v>
      </c>
      <c r="U1884" s="2">
        <v>1879950</v>
      </c>
      <c r="V1884" s="2">
        <v>11.325940132141113</v>
      </c>
      <c r="X1884" s="2">
        <v>68.531524658203125</v>
      </c>
      <c r="Z1884" s="2">
        <v>24.863929748535156</v>
      </c>
      <c r="AA1884" s="2">
        <v>74318791</v>
      </c>
      <c r="AB1884" s="2">
        <v>26963608</v>
      </c>
    </row>
    <row r="1885" spans="1:28" x14ac:dyDescent="0.25">
      <c r="A1885" s="2">
        <v>314006</v>
      </c>
      <c r="B1885" s="2">
        <v>124156703</v>
      </c>
      <c r="C1885" s="2" t="s">
        <v>1627</v>
      </c>
      <c r="D1885" s="2">
        <v>2024</v>
      </c>
      <c r="E1885" s="2" t="s">
        <v>662</v>
      </c>
      <c r="F1885" s="2">
        <v>314</v>
      </c>
      <c r="G1885" s="2">
        <v>6</v>
      </c>
      <c r="H1885" s="2">
        <v>16392085</v>
      </c>
      <c r="I1885" s="2">
        <v>1068964</v>
      </c>
      <c r="J1885" s="2">
        <v>6.9761505126953125</v>
      </c>
      <c r="K1885" s="2">
        <v>2793871</v>
      </c>
      <c r="L1885" s="2">
        <v>211114.5</v>
      </c>
      <c r="M1885" s="2">
        <v>8.1739997863769531</v>
      </c>
      <c r="N1885" s="2">
        <v>572695</v>
      </c>
      <c r="O1885" s="2">
        <v>0</v>
      </c>
      <c r="P1885" s="2">
        <v>0</v>
      </c>
      <c r="T1885" s="2">
        <v>19758652</v>
      </c>
      <c r="U1885" s="2">
        <v>1280080</v>
      </c>
      <c r="V1885" s="2">
        <v>6.927375316619873</v>
      </c>
      <c r="X1885" s="2">
        <v>70.742843627929688</v>
      </c>
      <c r="Z1885" s="2">
        <v>25.214092254638672</v>
      </c>
      <c r="AA1885" s="2">
        <v>78363526</v>
      </c>
      <c r="AB1885" s="2">
        <v>27930247</v>
      </c>
    </row>
    <row r="1886" spans="1:28" x14ac:dyDescent="0.25">
      <c r="A1886" s="2">
        <v>315001</v>
      </c>
      <c r="B1886" s="2">
        <v>122098003</v>
      </c>
      <c r="C1886" s="2" t="s">
        <v>1628</v>
      </c>
      <c r="D1886" s="2">
        <v>2019</v>
      </c>
      <c r="E1886" s="2" t="s">
        <v>662</v>
      </c>
      <c r="F1886" s="2">
        <v>315</v>
      </c>
      <c r="G1886" s="2">
        <v>1</v>
      </c>
      <c r="H1886" s="2">
        <v>3030294</v>
      </c>
      <c r="K1886" s="2">
        <v>1111000</v>
      </c>
      <c r="N1886" s="2">
        <v>67213</v>
      </c>
      <c r="T1886" s="2">
        <v>4208507</v>
      </c>
      <c r="W1886" s="2">
        <v>9734292</v>
      </c>
      <c r="X1886" s="2">
        <v>43.23382568359375</v>
      </c>
      <c r="Y1886" s="2">
        <v>43451777.049999997</v>
      </c>
      <c r="Z1886" s="2">
        <v>9.6854658126831055</v>
      </c>
    </row>
    <row r="1887" spans="1:28" x14ac:dyDescent="0.25">
      <c r="A1887" s="2">
        <v>315002</v>
      </c>
      <c r="B1887" s="2">
        <v>122098003</v>
      </c>
      <c r="C1887" s="2" t="s">
        <v>1628</v>
      </c>
      <c r="D1887" s="2">
        <v>2020</v>
      </c>
      <c r="E1887" s="2" t="s">
        <v>662</v>
      </c>
      <c r="F1887" s="2">
        <v>315</v>
      </c>
      <c r="G1887" s="2">
        <v>2</v>
      </c>
      <c r="H1887" s="2">
        <v>3073985.25</v>
      </c>
      <c r="I1887" s="2">
        <v>43691.25</v>
      </c>
      <c r="J1887" s="2">
        <v>1.4418154954910278</v>
      </c>
      <c r="K1887" s="2">
        <v>1006244.83</v>
      </c>
      <c r="L1887" s="2">
        <v>-104755.171875</v>
      </c>
      <c r="M1887" s="2">
        <v>-9.4289083480834961</v>
      </c>
      <c r="N1887" s="2">
        <v>67213</v>
      </c>
      <c r="O1887" s="2">
        <v>0</v>
      </c>
      <c r="P1887" s="2">
        <v>0</v>
      </c>
      <c r="T1887" s="2">
        <v>4147443</v>
      </c>
      <c r="U1887" s="2">
        <v>-61064</v>
      </c>
      <c r="V1887" s="2">
        <v>-1.4509658813476563</v>
      </c>
      <c r="W1887" s="2">
        <v>9937232.8099999987</v>
      </c>
      <c r="X1887" s="2">
        <v>41.736396789550781</v>
      </c>
      <c r="Y1887" s="2">
        <v>43923975.07</v>
      </c>
      <c r="Z1887" s="2">
        <v>9.44232177734375</v>
      </c>
    </row>
    <row r="1888" spans="1:28" x14ac:dyDescent="0.25">
      <c r="A1888" s="2">
        <v>315003</v>
      </c>
      <c r="B1888" s="2">
        <v>122098003</v>
      </c>
      <c r="C1888" s="2" t="s">
        <v>1628</v>
      </c>
      <c r="D1888" s="2">
        <v>2021</v>
      </c>
      <c r="E1888" s="2" t="s">
        <v>662</v>
      </c>
      <c r="F1888" s="2">
        <v>315</v>
      </c>
      <c r="G1888" s="2">
        <v>3</v>
      </c>
      <c r="H1888" s="2">
        <v>3073982.75</v>
      </c>
      <c r="I1888" s="2">
        <v>-2.5</v>
      </c>
      <c r="J1888" s="2">
        <v>-8.1327649240847677E-5</v>
      </c>
      <c r="K1888" s="2">
        <v>1456235.2</v>
      </c>
      <c r="L1888" s="2">
        <v>449990.375</v>
      </c>
      <c r="M1888" s="2">
        <v>44.719768524169922</v>
      </c>
      <c r="N1888" s="2">
        <v>67213</v>
      </c>
      <c r="O1888" s="2">
        <v>0</v>
      </c>
      <c r="P1888" s="2">
        <v>0</v>
      </c>
      <c r="T1888" s="2">
        <v>4597431</v>
      </c>
      <c r="U1888" s="2">
        <v>449988</v>
      </c>
      <c r="V1888" s="2">
        <v>10.849769592285156</v>
      </c>
      <c r="W1888" s="2">
        <v>10534020.710000001</v>
      </c>
      <c r="X1888" s="2">
        <v>43.643650054931641</v>
      </c>
      <c r="Y1888" s="2">
        <v>45600502.25</v>
      </c>
      <c r="Z1888" s="2">
        <v>10.081974029541016</v>
      </c>
    </row>
    <row r="1889" spans="1:28" x14ac:dyDescent="0.25">
      <c r="A1889" s="2">
        <v>315004</v>
      </c>
      <c r="B1889" s="2">
        <v>122098003</v>
      </c>
      <c r="C1889" s="2" t="s">
        <v>1628</v>
      </c>
      <c r="D1889" s="2">
        <v>2022</v>
      </c>
      <c r="E1889" s="2" t="s">
        <v>662</v>
      </c>
      <c r="F1889" s="2">
        <v>315</v>
      </c>
      <c r="G1889" s="2">
        <v>4</v>
      </c>
      <c r="H1889" s="2">
        <v>3091446.25</v>
      </c>
      <c r="I1889" s="2">
        <v>17463.5</v>
      </c>
      <c r="J1889" s="2">
        <v>0.56810665130615234</v>
      </c>
      <c r="K1889" s="2">
        <v>1365892.37</v>
      </c>
      <c r="L1889" s="2">
        <v>-90342.828125</v>
      </c>
      <c r="M1889" s="2">
        <v>-6.2038626670837402</v>
      </c>
      <c r="N1889" s="2">
        <v>67213</v>
      </c>
      <c r="O1889" s="2">
        <v>0</v>
      </c>
      <c r="P1889" s="2">
        <v>0</v>
      </c>
      <c r="T1889" s="2">
        <v>4524551.5</v>
      </c>
      <c r="U1889" s="2">
        <v>-72879.5</v>
      </c>
      <c r="V1889" s="2">
        <v>-1.5852222442626953</v>
      </c>
      <c r="W1889" s="2">
        <v>10360153.859999999</v>
      </c>
      <c r="X1889" s="2">
        <v>43.672630310058594</v>
      </c>
      <c r="Y1889" s="2">
        <v>46307271.200000003</v>
      </c>
      <c r="Z1889" s="2">
        <v>9.7707147598266602</v>
      </c>
    </row>
    <row r="1890" spans="1:28" x14ac:dyDescent="0.25">
      <c r="A1890" s="2">
        <v>315005</v>
      </c>
      <c r="B1890" s="2">
        <v>122098003</v>
      </c>
      <c r="C1890" s="2" t="s">
        <v>1628</v>
      </c>
      <c r="D1890" s="2">
        <v>2023</v>
      </c>
      <c r="E1890" s="2" t="s">
        <v>662</v>
      </c>
      <c r="F1890" s="2">
        <v>315</v>
      </c>
      <c r="G1890" s="2">
        <v>5</v>
      </c>
      <c r="H1890" s="2">
        <v>3183261.77</v>
      </c>
      <c r="I1890" s="2">
        <v>91815.5234375</v>
      </c>
      <c r="J1890" s="2">
        <v>2.9699859619140625</v>
      </c>
      <c r="K1890" s="2">
        <v>1033000.2</v>
      </c>
      <c r="L1890" s="2">
        <v>-332892.15625</v>
      </c>
      <c r="M1890" s="2">
        <v>-24.371770858764648</v>
      </c>
      <c r="N1890" s="2">
        <v>67213</v>
      </c>
      <c r="O1890" s="2">
        <v>0</v>
      </c>
      <c r="P1890" s="2">
        <v>0</v>
      </c>
      <c r="T1890" s="2">
        <v>4283475</v>
      </c>
      <c r="U1890" s="2">
        <v>-241076.5</v>
      </c>
      <c r="V1890" s="2">
        <v>-5.3281855583190918</v>
      </c>
      <c r="X1890" s="2">
        <v>40.576065063476563</v>
      </c>
      <c r="Z1890" s="2">
        <v>9.3561077117919922</v>
      </c>
      <c r="AA1890" s="2">
        <v>45782662</v>
      </c>
      <c r="AB1890" s="2">
        <v>10556655</v>
      </c>
    </row>
    <row r="1891" spans="1:28" x14ac:dyDescent="0.25">
      <c r="A1891" s="2">
        <v>315006</v>
      </c>
      <c r="B1891" s="2">
        <v>122098003</v>
      </c>
      <c r="C1891" s="2" t="s">
        <v>1628</v>
      </c>
      <c r="D1891" s="2">
        <v>2024</v>
      </c>
      <c r="E1891" s="2" t="s">
        <v>662</v>
      </c>
      <c r="F1891" s="2">
        <v>315</v>
      </c>
      <c r="G1891" s="2">
        <v>6</v>
      </c>
      <c r="H1891" s="2">
        <v>3298077</v>
      </c>
      <c r="I1891" s="2">
        <v>114815.2265625</v>
      </c>
      <c r="J1891" s="2">
        <v>3.6068422794342041</v>
      </c>
      <c r="K1891" s="2">
        <v>1044303</v>
      </c>
      <c r="L1891" s="2">
        <v>11302.7998046875</v>
      </c>
      <c r="M1891" s="2">
        <v>1.0941721200942993</v>
      </c>
      <c r="N1891" s="2">
        <v>67213</v>
      </c>
      <c r="O1891" s="2">
        <v>0</v>
      </c>
      <c r="P1891" s="2">
        <v>0</v>
      </c>
      <c r="T1891" s="2">
        <v>4409593</v>
      </c>
      <c r="U1891" s="2">
        <v>126118</v>
      </c>
      <c r="V1891" s="2">
        <v>2.9442918300628662</v>
      </c>
      <c r="X1891" s="2">
        <v>41.905616760253906</v>
      </c>
      <c r="Z1891" s="2">
        <v>9.3674592971801758</v>
      </c>
      <c r="AA1891" s="2">
        <v>47073522</v>
      </c>
      <c r="AB1891" s="2">
        <v>10522678</v>
      </c>
    </row>
    <row r="1892" spans="1:28" x14ac:dyDescent="0.25">
      <c r="A1892" s="2">
        <v>316001</v>
      </c>
      <c r="B1892" s="2">
        <v>121136503</v>
      </c>
      <c r="C1892" s="2" t="s">
        <v>1629</v>
      </c>
      <c r="D1892" s="2">
        <v>2019</v>
      </c>
      <c r="E1892" s="2" t="s">
        <v>662</v>
      </c>
      <c r="F1892" s="2">
        <v>316</v>
      </c>
      <c r="G1892" s="2">
        <v>1</v>
      </c>
      <c r="H1892" s="2">
        <v>6619043</v>
      </c>
      <c r="K1892" s="2">
        <v>1165284.04</v>
      </c>
      <c r="N1892" s="2">
        <v>303548</v>
      </c>
      <c r="T1892" s="2">
        <v>8087875</v>
      </c>
      <c r="W1892" s="2">
        <v>12696684.269999998</v>
      </c>
      <c r="X1892" s="2">
        <v>63.700687408447266</v>
      </c>
      <c r="Y1892" s="2">
        <v>32586957.269999996</v>
      </c>
      <c r="Z1892" s="2">
        <v>24.819362640380859</v>
      </c>
    </row>
    <row r="1893" spans="1:28" x14ac:dyDescent="0.25">
      <c r="A1893" s="2">
        <v>316002</v>
      </c>
      <c r="B1893" s="2">
        <v>121136503</v>
      </c>
      <c r="C1893" s="2" t="s">
        <v>1629</v>
      </c>
      <c r="D1893" s="2">
        <v>2020</v>
      </c>
      <c r="E1893" s="2" t="s">
        <v>662</v>
      </c>
      <c r="F1893" s="2">
        <v>316</v>
      </c>
      <c r="G1893" s="2">
        <v>2</v>
      </c>
      <c r="H1893" s="2">
        <v>6700034</v>
      </c>
      <c r="I1893" s="2">
        <v>80991</v>
      </c>
      <c r="J1893" s="2">
        <v>1.2236058712005615</v>
      </c>
      <c r="K1893" s="2">
        <v>1408423</v>
      </c>
      <c r="L1893" s="2">
        <v>243138.953125</v>
      </c>
      <c r="M1893" s="2">
        <v>20.865209579467773</v>
      </c>
      <c r="N1893" s="2">
        <v>303548</v>
      </c>
      <c r="O1893" s="2">
        <v>0</v>
      </c>
      <c r="P1893" s="2">
        <v>0</v>
      </c>
      <c r="T1893" s="2">
        <v>8412005</v>
      </c>
      <c r="U1893" s="2">
        <v>324130</v>
      </c>
      <c r="V1893" s="2">
        <v>4.0076041221618652</v>
      </c>
      <c r="W1893" s="2">
        <v>13225844.469999999</v>
      </c>
      <c r="X1893" s="2">
        <v>63.602783203125</v>
      </c>
      <c r="Y1893" s="2">
        <v>33150671.469999999</v>
      </c>
      <c r="Z1893" s="2">
        <v>25.375066757202148</v>
      </c>
    </row>
    <row r="1894" spans="1:28" x14ac:dyDescent="0.25">
      <c r="A1894" s="2">
        <v>316003</v>
      </c>
      <c r="B1894" s="2">
        <v>121136503</v>
      </c>
      <c r="C1894" s="2" t="s">
        <v>1629</v>
      </c>
      <c r="D1894" s="2">
        <v>2021</v>
      </c>
      <c r="E1894" s="2" t="s">
        <v>662</v>
      </c>
      <c r="F1894" s="2">
        <v>316</v>
      </c>
      <c r="G1894" s="2">
        <v>3</v>
      </c>
      <c r="H1894" s="2">
        <v>6700029</v>
      </c>
      <c r="I1894" s="2">
        <v>-5</v>
      </c>
      <c r="J1894" s="2">
        <v>-7.4626485002227128E-5</v>
      </c>
      <c r="K1894" s="2">
        <v>1264767.31</v>
      </c>
      <c r="L1894" s="2">
        <v>-143655.6875</v>
      </c>
      <c r="M1894" s="2">
        <v>-10.19975471496582</v>
      </c>
      <c r="N1894" s="2">
        <v>303548</v>
      </c>
      <c r="O1894" s="2">
        <v>0</v>
      </c>
      <c r="P1894" s="2">
        <v>0</v>
      </c>
      <c r="T1894" s="2">
        <v>8268344.5</v>
      </c>
      <c r="U1894" s="2">
        <v>-143660.5</v>
      </c>
      <c r="V1894" s="2">
        <v>-1.7078033685684204</v>
      </c>
      <c r="W1894" s="2">
        <v>13445977.029999999</v>
      </c>
      <c r="X1894" s="2">
        <v>61.493072509765625</v>
      </c>
      <c r="Y1894" s="2">
        <v>34285195.030000001</v>
      </c>
      <c r="Z1894" s="2">
        <v>24.116369247436523</v>
      </c>
    </row>
    <row r="1895" spans="1:28" x14ac:dyDescent="0.25">
      <c r="A1895" s="2">
        <v>316004</v>
      </c>
      <c r="B1895" s="2">
        <v>121136503</v>
      </c>
      <c r="C1895" s="2" t="s">
        <v>1629</v>
      </c>
      <c r="D1895" s="2">
        <v>2022</v>
      </c>
      <c r="E1895" s="2" t="s">
        <v>662</v>
      </c>
      <c r="F1895" s="2">
        <v>316</v>
      </c>
      <c r="G1895" s="2">
        <v>4</v>
      </c>
      <c r="H1895" s="2">
        <v>6825707</v>
      </c>
      <c r="I1895" s="2">
        <v>125678</v>
      </c>
      <c r="J1895" s="2">
        <v>1.8757829666137695</v>
      </c>
      <c r="K1895" s="2">
        <v>1503317.28</v>
      </c>
      <c r="L1895" s="2">
        <v>238549.96875</v>
      </c>
      <c r="M1895" s="2">
        <v>18.861173629760742</v>
      </c>
      <c r="N1895" s="2">
        <v>303548</v>
      </c>
      <c r="O1895" s="2">
        <v>0</v>
      </c>
      <c r="P1895" s="2">
        <v>0</v>
      </c>
      <c r="T1895" s="2">
        <v>8632572</v>
      </c>
      <c r="U1895" s="2">
        <v>364227.5</v>
      </c>
      <c r="V1895" s="2">
        <v>4.4050836563110352</v>
      </c>
      <c r="W1895" s="2">
        <v>13751201.630000001</v>
      </c>
      <c r="X1895" s="2">
        <v>62.77685546875</v>
      </c>
      <c r="Y1895" s="2">
        <v>36952530.170000002</v>
      </c>
      <c r="Z1895" s="2">
        <v>23.361248016357422</v>
      </c>
    </row>
    <row r="1896" spans="1:28" x14ac:dyDescent="0.25">
      <c r="A1896" s="2">
        <v>316005</v>
      </c>
      <c r="B1896" s="2">
        <v>121136503</v>
      </c>
      <c r="C1896" s="2" t="s">
        <v>1629</v>
      </c>
      <c r="D1896" s="2">
        <v>2023</v>
      </c>
      <c r="E1896" s="2" t="s">
        <v>662</v>
      </c>
      <c r="F1896" s="2">
        <v>316</v>
      </c>
      <c r="G1896" s="2">
        <v>5</v>
      </c>
      <c r="H1896" s="2">
        <v>7265503.3200000003</v>
      </c>
      <c r="I1896" s="2">
        <v>439796.3125</v>
      </c>
      <c r="J1896" s="2">
        <v>6.4432344436645508</v>
      </c>
      <c r="K1896" s="2">
        <v>1502381.22</v>
      </c>
      <c r="L1896" s="2">
        <v>-936.05999755859375</v>
      </c>
      <c r="M1896" s="2">
        <v>-6.226629763841629E-2</v>
      </c>
      <c r="N1896" s="2">
        <v>303548</v>
      </c>
      <c r="O1896" s="2">
        <v>0</v>
      </c>
      <c r="P1896" s="2">
        <v>0</v>
      </c>
      <c r="T1896" s="2">
        <v>9071433</v>
      </c>
      <c r="U1896" s="2">
        <v>438861</v>
      </c>
      <c r="V1896" s="2">
        <v>5.0837802886962891</v>
      </c>
      <c r="X1896" s="2">
        <v>68.836692810058594</v>
      </c>
      <c r="Z1896" s="2">
        <v>25.042045593261719</v>
      </c>
      <c r="AA1896" s="2">
        <v>36224809</v>
      </c>
      <c r="AB1896" s="2">
        <v>13178194</v>
      </c>
    </row>
    <row r="1897" spans="1:28" x14ac:dyDescent="0.25">
      <c r="A1897" s="2">
        <v>316006</v>
      </c>
      <c r="B1897" s="2">
        <v>121136503</v>
      </c>
      <c r="C1897" s="2" t="s">
        <v>1629</v>
      </c>
      <c r="D1897" s="2">
        <v>2024</v>
      </c>
      <c r="E1897" s="2" t="s">
        <v>662</v>
      </c>
      <c r="F1897" s="2">
        <v>316</v>
      </c>
      <c r="G1897" s="2">
        <v>6</v>
      </c>
      <c r="H1897" s="2">
        <v>8254754</v>
      </c>
      <c r="I1897" s="2">
        <v>989250.6875</v>
      </c>
      <c r="J1897" s="2">
        <v>13.615721702575684</v>
      </c>
      <c r="K1897" s="2">
        <v>1601778</v>
      </c>
      <c r="L1897" s="2">
        <v>99396.78125</v>
      </c>
      <c r="M1897" s="2">
        <v>6.6159491539001465</v>
      </c>
      <c r="N1897" s="2">
        <v>303548</v>
      </c>
      <c r="O1897" s="2">
        <v>0</v>
      </c>
      <c r="P1897" s="2">
        <v>0</v>
      </c>
      <c r="T1897" s="2">
        <v>10160080</v>
      </c>
      <c r="U1897" s="2">
        <v>1088647</v>
      </c>
      <c r="V1897" s="2">
        <v>12.000826835632324</v>
      </c>
      <c r="X1897" s="2">
        <v>72.18524169921875</v>
      </c>
      <c r="Z1897" s="2">
        <v>26.245956420898438</v>
      </c>
      <c r="AA1897" s="2">
        <v>38711030</v>
      </c>
      <c r="AB1897" s="2">
        <v>14075010</v>
      </c>
    </row>
    <row r="1898" spans="1:28" x14ac:dyDescent="0.25">
      <c r="A1898" s="2">
        <v>317001</v>
      </c>
      <c r="B1898" s="2">
        <v>113385303</v>
      </c>
      <c r="C1898" s="2" t="s">
        <v>1630</v>
      </c>
      <c r="D1898" s="2">
        <v>2019</v>
      </c>
      <c r="E1898" s="2" t="s">
        <v>662</v>
      </c>
      <c r="F1898" s="2">
        <v>317</v>
      </c>
      <c r="G1898" s="2">
        <v>1</v>
      </c>
      <c r="H1898" s="2">
        <v>6615260</v>
      </c>
      <c r="K1898" s="2">
        <v>1481113.96</v>
      </c>
      <c r="N1898" s="2">
        <v>361796</v>
      </c>
      <c r="Q1898" s="2">
        <v>753.55</v>
      </c>
      <c r="T1898" s="2">
        <v>8458924</v>
      </c>
      <c r="W1898" s="2">
        <v>15181648.130000001</v>
      </c>
      <c r="X1898" s="2">
        <v>55.718086242675781</v>
      </c>
      <c r="Y1898" s="2">
        <v>53766955.560000002</v>
      </c>
      <c r="Z1898" s="2">
        <v>15.732569694519043</v>
      </c>
    </row>
    <row r="1899" spans="1:28" x14ac:dyDescent="0.25">
      <c r="A1899" s="2">
        <v>317002</v>
      </c>
      <c r="B1899" s="2">
        <v>113385303</v>
      </c>
      <c r="C1899" s="2" t="s">
        <v>1630</v>
      </c>
      <c r="D1899" s="2">
        <v>2020</v>
      </c>
      <c r="E1899" s="2" t="s">
        <v>662</v>
      </c>
      <c r="F1899" s="2">
        <v>317</v>
      </c>
      <c r="G1899" s="2">
        <v>2</v>
      </c>
      <c r="H1899" s="2">
        <v>6874648.5</v>
      </c>
      <c r="I1899" s="2">
        <v>259388.5</v>
      </c>
      <c r="J1899" s="2">
        <v>3.921062707901001</v>
      </c>
      <c r="K1899" s="2">
        <v>1579210.09</v>
      </c>
      <c r="L1899" s="2">
        <v>98096.1328125</v>
      </c>
      <c r="M1899" s="2">
        <v>6.6231317520141602</v>
      </c>
      <c r="N1899" s="2">
        <v>361796</v>
      </c>
      <c r="O1899" s="2">
        <v>0</v>
      </c>
      <c r="P1899" s="2">
        <v>0</v>
      </c>
      <c r="Q1899" s="2">
        <v>7481.73</v>
      </c>
      <c r="R1899" s="2">
        <v>6728.18017578125</v>
      </c>
      <c r="S1899" s="2">
        <v>892.86444091796875</v>
      </c>
      <c r="T1899" s="2">
        <v>8823137</v>
      </c>
      <c r="U1899" s="2">
        <v>364213</v>
      </c>
      <c r="V1899" s="2">
        <v>4.3056659698486328</v>
      </c>
      <c r="W1899" s="2">
        <v>15812725.070000004</v>
      </c>
      <c r="X1899" s="2">
        <v>55.797698974609375</v>
      </c>
      <c r="Y1899" s="2">
        <v>54298621.090000011</v>
      </c>
      <c r="Z1899" s="2">
        <v>16.249282836914063</v>
      </c>
    </row>
    <row r="1900" spans="1:28" x14ac:dyDescent="0.25">
      <c r="A1900" s="2">
        <v>317003</v>
      </c>
      <c r="B1900" s="2">
        <v>113385303</v>
      </c>
      <c r="C1900" s="2" t="s">
        <v>1630</v>
      </c>
      <c r="D1900" s="2">
        <v>2021</v>
      </c>
      <c r="E1900" s="2" t="s">
        <v>662</v>
      </c>
      <c r="F1900" s="2">
        <v>317</v>
      </c>
      <c r="G1900" s="2">
        <v>3</v>
      </c>
      <c r="H1900" s="2">
        <v>6874638.5</v>
      </c>
      <c r="I1900" s="2">
        <v>-10</v>
      </c>
      <c r="J1900" s="2">
        <v>-1.4546197780873626E-4</v>
      </c>
      <c r="K1900" s="2">
        <v>1579129.68</v>
      </c>
      <c r="L1900" s="2">
        <v>-80.410003662109375</v>
      </c>
      <c r="M1900" s="2">
        <v>-5.0917859189212322E-3</v>
      </c>
      <c r="N1900" s="2">
        <v>361796</v>
      </c>
      <c r="O1900" s="2">
        <v>0</v>
      </c>
      <c r="P1900" s="2">
        <v>0</v>
      </c>
      <c r="T1900" s="2">
        <v>8815564</v>
      </c>
      <c r="U1900" s="2">
        <v>-7573</v>
      </c>
      <c r="V1900" s="2">
        <v>-8.5831150412559509E-2</v>
      </c>
      <c r="W1900" s="2">
        <v>16052410.43</v>
      </c>
      <c r="X1900" s="2">
        <v>54.917385101318359</v>
      </c>
      <c r="Y1900" s="2">
        <v>57571064.789999999</v>
      </c>
      <c r="Z1900" s="2">
        <v>15.312490463256836</v>
      </c>
    </row>
    <row r="1901" spans="1:28" x14ac:dyDescent="0.25">
      <c r="A1901" s="2">
        <v>317004</v>
      </c>
      <c r="B1901" s="2">
        <v>113385303</v>
      </c>
      <c r="C1901" s="2" t="s">
        <v>1630</v>
      </c>
      <c r="D1901" s="2">
        <v>2022</v>
      </c>
      <c r="E1901" s="2" t="s">
        <v>662</v>
      </c>
      <c r="F1901" s="2">
        <v>317</v>
      </c>
      <c r="G1901" s="2">
        <v>4</v>
      </c>
      <c r="H1901" s="2">
        <v>7254976.5</v>
      </c>
      <c r="I1901" s="2">
        <v>380338</v>
      </c>
      <c r="J1901" s="2">
        <v>5.5324797630310059</v>
      </c>
      <c r="K1901" s="2">
        <v>1699619.74</v>
      </c>
      <c r="L1901" s="2">
        <v>120490.0625</v>
      </c>
      <c r="M1901" s="2">
        <v>7.6301560401916504</v>
      </c>
      <c r="N1901" s="2">
        <v>361796</v>
      </c>
      <c r="O1901" s="2">
        <v>0</v>
      </c>
      <c r="P1901" s="2">
        <v>0</v>
      </c>
      <c r="T1901" s="2">
        <v>9316392</v>
      </c>
      <c r="U1901" s="2">
        <v>500828</v>
      </c>
      <c r="V1901" s="2">
        <v>5.6811795234680176</v>
      </c>
      <c r="W1901" s="2">
        <v>16745148.32</v>
      </c>
      <c r="X1901" s="2">
        <v>55.636367797851563</v>
      </c>
      <c r="Y1901" s="2">
        <v>60834812.109999999</v>
      </c>
      <c r="Z1901" s="2">
        <v>15.314244270324707</v>
      </c>
    </row>
    <row r="1902" spans="1:28" x14ac:dyDescent="0.25">
      <c r="A1902" s="2">
        <v>317005</v>
      </c>
      <c r="B1902" s="2">
        <v>113385303</v>
      </c>
      <c r="C1902" s="2" t="s">
        <v>1630</v>
      </c>
      <c r="D1902" s="2">
        <v>2023</v>
      </c>
      <c r="E1902" s="2" t="s">
        <v>662</v>
      </c>
      <c r="F1902" s="2">
        <v>317</v>
      </c>
      <c r="G1902" s="2">
        <v>5</v>
      </c>
      <c r="H1902" s="2">
        <v>8221707.3700000001</v>
      </c>
      <c r="I1902" s="2">
        <v>966730.875</v>
      </c>
      <c r="J1902" s="2">
        <v>13.325072288513184</v>
      </c>
      <c r="K1902" s="2">
        <v>1916666.04</v>
      </c>
      <c r="L1902" s="2">
        <v>217046.296875</v>
      </c>
      <c r="M1902" s="2">
        <v>12.770285606384277</v>
      </c>
      <c r="N1902" s="2">
        <v>361796</v>
      </c>
      <c r="O1902" s="2">
        <v>0</v>
      </c>
      <c r="P1902" s="2">
        <v>0</v>
      </c>
      <c r="T1902" s="2">
        <v>10500170</v>
      </c>
      <c r="U1902" s="2">
        <v>1183778</v>
      </c>
      <c r="V1902" s="2">
        <v>12.706399917602539</v>
      </c>
      <c r="X1902" s="2">
        <v>61.319328308105469</v>
      </c>
      <c r="Z1902" s="2">
        <v>17.297737121582031</v>
      </c>
      <c r="AA1902" s="2">
        <v>60702566</v>
      </c>
      <c r="AB1902" s="2">
        <v>17123753</v>
      </c>
    </row>
    <row r="1903" spans="1:28" x14ac:dyDescent="0.25">
      <c r="A1903" s="2">
        <v>317006</v>
      </c>
      <c r="B1903" s="2">
        <v>113385303</v>
      </c>
      <c r="C1903" s="2" t="s">
        <v>1630</v>
      </c>
      <c r="D1903" s="2">
        <v>2024</v>
      </c>
      <c r="E1903" s="2" t="s">
        <v>662</v>
      </c>
      <c r="F1903" s="2">
        <v>317</v>
      </c>
      <c r="G1903" s="2">
        <v>6</v>
      </c>
      <c r="H1903" s="2">
        <v>9214731</v>
      </c>
      <c r="I1903" s="2">
        <v>993023.625</v>
      </c>
      <c r="J1903" s="2">
        <v>12.078070640563965</v>
      </c>
      <c r="K1903" s="2">
        <v>2039729</v>
      </c>
      <c r="L1903" s="2">
        <v>123062.9609375</v>
      </c>
      <c r="M1903" s="2">
        <v>6.4206781387329102</v>
      </c>
      <c r="N1903" s="2">
        <v>361796</v>
      </c>
      <c r="O1903" s="2">
        <v>0</v>
      </c>
      <c r="P1903" s="2">
        <v>0</v>
      </c>
      <c r="T1903" s="2">
        <v>11616256</v>
      </c>
      <c r="U1903" s="2">
        <v>1116086</v>
      </c>
      <c r="V1903" s="2">
        <v>10.629218101501465</v>
      </c>
      <c r="X1903" s="2">
        <v>61.923999786376953</v>
      </c>
      <c r="Z1903" s="2">
        <v>18.030704498291016</v>
      </c>
      <c r="AA1903" s="2">
        <v>64424857</v>
      </c>
      <c r="AB1903" s="2">
        <v>18758892</v>
      </c>
    </row>
    <row r="1904" spans="1:28" x14ac:dyDescent="0.25">
      <c r="A1904" s="2">
        <v>318001</v>
      </c>
      <c r="B1904" s="2">
        <v>121136603</v>
      </c>
      <c r="C1904" s="2" t="s">
        <v>1631</v>
      </c>
      <c r="D1904" s="2">
        <v>2019</v>
      </c>
      <c r="E1904" s="2" t="s">
        <v>662</v>
      </c>
      <c r="F1904" s="2">
        <v>318</v>
      </c>
      <c r="G1904" s="2">
        <v>1</v>
      </c>
      <c r="H1904" s="2">
        <v>8758047</v>
      </c>
      <c r="K1904" s="2">
        <v>1288289.57</v>
      </c>
      <c r="N1904" s="2">
        <v>338016</v>
      </c>
      <c r="T1904" s="2">
        <v>10384353</v>
      </c>
      <c r="W1904" s="2">
        <v>14513235</v>
      </c>
      <c r="X1904" s="2">
        <v>71.550918579101563</v>
      </c>
      <c r="Y1904" s="2">
        <v>27127422.59</v>
      </c>
      <c r="Z1904" s="2">
        <v>38.279911041259766</v>
      </c>
    </row>
    <row r="1905" spans="1:28" x14ac:dyDescent="0.25">
      <c r="A1905" s="2">
        <v>318002</v>
      </c>
      <c r="B1905" s="2">
        <v>121136603</v>
      </c>
      <c r="C1905" s="2" t="s">
        <v>1631</v>
      </c>
      <c r="D1905" s="2">
        <v>2020</v>
      </c>
      <c r="E1905" s="2" t="s">
        <v>662</v>
      </c>
      <c r="F1905" s="2">
        <v>318</v>
      </c>
      <c r="G1905" s="2">
        <v>2</v>
      </c>
      <c r="H1905" s="2">
        <v>9017703</v>
      </c>
      <c r="I1905" s="2">
        <v>259656</v>
      </c>
      <c r="J1905" s="2">
        <v>2.9647705554962158</v>
      </c>
      <c r="K1905" s="2">
        <v>1461348.7</v>
      </c>
      <c r="L1905" s="2">
        <v>173059.125</v>
      </c>
      <c r="M1905" s="2">
        <v>13.433247566223145</v>
      </c>
      <c r="N1905" s="2">
        <v>338016</v>
      </c>
      <c r="O1905" s="2">
        <v>0</v>
      </c>
      <c r="P1905" s="2">
        <v>0</v>
      </c>
      <c r="T1905" s="2">
        <v>10817068</v>
      </c>
      <c r="U1905" s="2">
        <v>432715</v>
      </c>
      <c r="V1905" s="2">
        <v>4.1669902801513672</v>
      </c>
      <c r="W1905" s="2">
        <v>15059747.689999999</v>
      </c>
      <c r="X1905" s="2">
        <v>71.827682495117188</v>
      </c>
      <c r="Y1905" s="2">
        <v>33707161.569999993</v>
      </c>
      <c r="Z1905" s="2">
        <v>32.091304779052734</v>
      </c>
    </row>
    <row r="1906" spans="1:28" x14ac:dyDescent="0.25">
      <c r="A1906" s="2">
        <v>318003</v>
      </c>
      <c r="B1906" s="2">
        <v>121136603</v>
      </c>
      <c r="C1906" s="2" t="s">
        <v>1631</v>
      </c>
      <c r="D1906" s="2">
        <v>2021</v>
      </c>
      <c r="E1906" s="2" t="s">
        <v>662</v>
      </c>
      <c r="F1906" s="2">
        <v>318</v>
      </c>
      <c r="G1906" s="2">
        <v>3</v>
      </c>
      <c r="H1906" s="2">
        <v>9017689</v>
      </c>
      <c r="I1906" s="2">
        <v>-14</v>
      </c>
      <c r="J1906" s="2">
        <v>-1.5525017806794494E-4</v>
      </c>
      <c r="K1906" s="2">
        <v>1657940.16</v>
      </c>
      <c r="L1906" s="2">
        <v>196591.453125</v>
      </c>
      <c r="M1906" s="2">
        <v>13.452741622924805</v>
      </c>
      <c r="N1906" s="2">
        <v>338016</v>
      </c>
      <c r="O1906" s="2">
        <v>0</v>
      </c>
      <c r="P1906" s="2">
        <v>0</v>
      </c>
      <c r="T1906" s="2">
        <v>11013645</v>
      </c>
      <c r="U1906" s="2">
        <v>196577</v>
      </c>
      <c r="V1906" s="2">
        <v>1.817285418510437</v>
      </c>
      <c r="W1906" s="2">
        <v>15668444.969999999</v>
      </c>
      <c r="X1906" s="2">
        <v>70.291885375976563</v>
      </c>
      <c r="Y1906" s="2">
        <v>30358670.049999997</v>
      </c>
      <c r="Z1906" s="2">
        <v>36.278415679931641</v>
      </c>
    </row>
    <row r="1907" spans="1:28" x14ac:dyDescent="0.25">
      <c r="A1907" s="2">
        <v>318004</v>
      </c>
      <c r="B1907" s="2">
        <v>121136603</v>
      </c>
      <c r="C1907" s="2" t="s">
        <v>1631</v>
      </c>
      <c r="D1907" s="2">
        <v>2022</v>
      </c>
      <c r="E1907" s="2" t="s">
        <v>662</v>
      </c>
      <c r="F1907" s="2">
        <v>318</v>
      </c>
      <c r="G1907" s="2">
        <v>4</v>
      </c>
      <c r="H1907" s="2">
        <v>9747552</v>
      </c>
      <c r="I1907" s="2">
        <v>729863</v>
      </c>
      <c r="J1907" s="2">
        <v>8.0936813354492188</v>
      </c>
      <c r="K1907" s="2">
        <v>1535177.47</v>
      </c>
      <c r="L1907" s="2">
        <v>-122762.6875</v>
      </c>
      <c r="M1907" s="2">
        <v>-7.4045310020446777</v>
      </c>
      <c r="N1907" s="2">
        <v>338016</v>
      </c>
      <c r="O1907" s="2">
        <v>0</v>
      </c>
      <c r="P1907" s="2">
        <v>0</v>
      </c>
      <c r="T1907" s="2">
        <v>11620745</v>
      </c>
      <c r="U1907" s="2">
        <v>607100</v>
      </c>
      <c r="V1907" s="2">
        <v>5.5122532844543457</v>
      </c>
      <c r="W1907" s="2">
        <v>16030865.77</v>
      </c>
      <c r="X1907" s="2">
        <v>72.489814758300781</v>
      </c>
      <c r="Y1907" s="2">
        <v>50373887.839999996</v>
      </c>
      <c r="Z1907" s="2">
        <v>23.068984985351563</v>
      </c>
    </row>
    <row r="1908" spans="1:28" x14ac:dyDescent="0.25">
      <c r="A1908" s="2">
        <v>318005</v>
      </c>
      <c r="B1908" s="2">
        <v>121136603</v>
      </c>
      <c r="C1908" s="2" t="s">
        <v>1631</v>
      </c>
      <c r="D1908" s="2">
        <v>2023</v>
      </c>
      <c r="E1908" s="2" t="s">
        <v>662</v>
      </c>
      <c r="F1908" s="2">
        <v>318</v>
      </c>
      <c r="G1908" s="2">
        <v>5</v>
      </c>
      <c r="H1908" s="2">
        <v>11998072.970000001</v>
      </c>
      <c r="I1908" s="2">
        <v>2250521</v>
      </c>
      <c r="J1908" s="2">
        <v>23.088062286376953</v>
      </c>
      <c r="K1908" s="2">
        <v>1746032.38</v>
      </c>
      <c r="L1908" s="2">
        <v>210854.90625</v>
      </c>
      <c r="M1908" s="2">
        <v>13.734888076782227</v>
      </c>
      <c r="N1908" s="2">
        <v>338016</v>
      </c>
      <c r="O1908" s="2">
        <v>0</v>
      </c>
      <c r="P1908" s="2">
        <v>0</v>
      </c>
      <c r="T1908" s="2">
        <v>14082121</v>
      </c>
      <c r="U1908" s="2">
        <v>2461376</v>
      </c>
      <c r="V1908" s="2">
        <v>21.180879592895508</v>
      </c>
      <c r="X1908" s="2">
        <v>87.051773071289063</v>
      </c>
      <c r="Z1908" s="2">
        <v>50.739505767822266</v>
      </c>
      <c r="AA1908" s="2">
        <v>27753760</v>
      </c>
      <c r="AB1908" s="2">
        <v>16176720</v>
      </c>
    </row>
    <row r="1909" spans="1:28" x14ac:dyDescent="0.25">
      <c r="A1909" s="2">
        <v>318006</v>
      </c>
      <c r="B1909" s="2">
        <v>121136603</v>
      </c>
      <c r="C1909" s="2" t="s">
        <v>1631</v>
      </c>
      <c r="D1909" s="2">
        <v>2024</v>
      </c>
      <c r="E1909" s="2" t="s">
        <v>662</v>
      </c>
      <c r="F1909" s="2">
        <v>318</v>
      </c>
      <c r="G1909" s="2">
        <v>6</v>
      </c>
      <c r="H1909" s="2">
        <v>13941555</v>
      </c>
      <c r="I1909" s="2">
        <v>1943482</v>
      </c>
      <c r="J1909" s="2">
        <v>16.198284149169922</v>
      </c>
      <c r="K1909" s="2">
        <v>1989637</v>
      </c>
      <c r="L1909" s="2">
        <v>243604.625</v>
      </c>
      <c r="M1909" s="2">
        <v>13.951895713806152</v>
      </c>
      <c r="N1909" s="2">
        <v>338016</v>
      </c>
      <c r="O1909" s="2">
        <v>0</v>
      </c>
      <c r="P1909" s="2">
        <v>0</v>
      </c>
      <c r="T1909" s="2">
        <v>16269208</v>
      </c>
      <c r="U1909" s="2">
        <v>2187087</v>
      </c>
      <c r="V1909" s="2">
        <v>15.530948638916016</v>
      </c>
      <c r="X1909" s="2">
        <v>81.273918151855469</v>
      </c>
      <c r="Z1909" s="2">
        <v>47.396003723144531</v>
      </c>
      <c r="AA1909" s="2">
        <v>34326117</v>
      </c>
      <c r="AB1909" s="2">
        <v>20017747</v>
      </c>
    </row>
    <row r="1910" spans="1:28" x14ac:dyDescent="0.25">
      <c r="A1910" s="2">
        <v>319001</v>
      </c>
      <c r="B1910" s="2">
        <v>121395103</v>
      </c>
      <c r="C1910" s="2" t="s">
        <v>1632</v>
      </c>
      <c r="D1910" s="2">
        <v>2019</v>
      </c>
      <c r="E1910" s="2" t="s">
        <v>662</v>
      </c>
      <c r="F1910" s="2">
        <v>319</v>
      </c>
      <c r="G1910" s="2">
        <v>1</v>
      </c>
      <c r="H1910" s="2">
        <v>8056444</v>
      </c>
      <c r="K1910" s="2">
        <v>3732991</v>
      </c>
      <c r="N1910" s="2">
        <v>531722</v>
      </c>
      <c r="T1910" s="2">
        <v>12321157</v>
      </c>
      <c r="W1910" s="2">
        <v>33299007</v>
      </c>
      <c r="X1910" s="2">
        <v>37.001575469970703</v>
      </c>
      <c r="Y1910" s="2">
        <v>179332189</v>
      </c>
      <c r="Z1910" s="2">
        <v>6.870577335357666</v>
      </c>
    </row>
    <row r="1911" spans="1:28" x14ac:dyDescent="0.25">
      <c r="A1911" s="2">
        <v>319002</v>
      </c>
      <c r="B1911" s="2">
        <v>121395103</v>
      </c>
      <c r="C1911" s="2" t="s">
        <v>1632</v>
      </c>
      <c r="D1911" s="2">
        <v>2020</v>
      </c>
      <c r="E1911" s="2" t="s">
        <v>662</v>
      </c>
      <c r="F1911" s="2">
        <v>319</v>
      </c>
      <c r="G1911" s="2">
        <v>2</v>
      </c>
      <c r="H1911" s="2">
        <v>8565125</v>
      </c>
      <c r="I1911" s="2">
        <v>508681</v>
      </c>
      <c r="J1911" s="2">
        <v>6.3139643669128418</v>
      </c>
      <c r="K1911" s="2">
        <v>3874129.01</v>
      </c>
      <c r="L1911" s="2">
        <v>141138.015625</v>
      </c>
      <c r="M1911" s="2">
        <v>3.7808291912078857</v>
      </c>
      <c r="N1911" s="2">
        <v>531722</v>
      </c>
      <c r="O1911" s="2">
        <v>0</v>
      </c>
      <c r="P1911" s="2">
        <v>0</v>
      </c>
      <c r="T1911" s="2">
        <v>12970976</v>
      </c>
      <c r="U1911" s="2">
        <v>649819</v>
      </c>
      <c r="V1911" s="2">
        <v>5.2740097045898438</v>
      </c>
      <c r="W1911" s="2">
        <v>36443021.969999999</v>
      </c>
      <c r="X1911" s="2">
        <v>35.592483520507813</v>
      </c>
      <c r="Y1911" s="2">
        <v>187498356.96000001</v>
      </c>
      <c r="Z1911" s="2">
        <v>6.9179143905639648</v>
      </c>
    </row>
    <row r="1912" spans="1:28" x14ac:dyDescent="0.25">
      <c r="A1912" s="2">
        <v>319003</v>
      </c>
      <c r="B1912" s="2">
        <v>121395103</v>
      </c>
      <c r="C1912" s="2" t="s">
        <v>1632</v>
      </c>
      <c r="D1912" s="2">
        <v>2021</v>
      </c>
      <c r="E1912" s="2" t="s">
        <v>662</v>
      </c>
      <c r="F1912" s="2">
        <v>319</v>
      </c>
      <c r="G1912" s="2">
        <v>3</v>
      </c>
      <c r="H1912" s="2">
        <v>8565105</v>
      </c>
      <c r="I1912" s="2">
        <v>-20</v>
      </c>
      <c r="J1912" s="2">
        <v>-2.3350505216512829E-4</v>
      </c>
      <c r="K1912" s="2">
        <v>3884163.01</v>
      </c>
      <c r="L1912" s="2">
        <v>10034</v>
      </c>
      <c r="M1912" s="2">
        <v>0.25900015234947205</v>
      </c>
      <c r="N1912" s="2">
        <v>531722</v>
      </c>
      <c r="O1912" s="2">
        <v>0</v>
      </c>
      <c r="P1912" s="2">
        <v>0</v>
      </c>
      <c r="T1912" s="2">
        <v>12980990</v>
      </c>
      <c r="U1912" s="2">
        <v>10014</v>
      </c>
      <c r="V1912" s="2">
        <v>7.7203132212162018E-2</v>
      </c>
      <c r="W1912" s="2">
        <v>37267221.859999999</v>
      </c>
      <c r="X1912" s="2">
        <v>34.832191467285156</v>
      </c>
      <c r="Y1912" s="2">
        <v>192059871.71000001</v>
      </c>
      <c r="Z1912" s="2">
        <v>6.7588248252868652</v>
      </c>
    </row>
    <row r="1913" spans="1:28" x14ac:dyDescent="0.25">
      <c r="A1913" s="2">
        <v>319004</v>
      </c>
      <c r="B1913" s="2">
        <v>121395103</v>
      </c>
      <c r="C1913" s="2" t="s">
        <v>1632</v>
      </c>
      <c r="D1913" s="2">
        <v>2022</v>
      </c>
      <c r="E1913" s="2" t="s">
        <v>662</v>
      </c>
      <c r="F1913" s="2">
        <v>319</v>
      </c>
      <c r="G1913" s="2">
        <v>4</v>
      </c>
      <c r="H1913" s="2">
        <v>9658760</v>
      </c>
      <c r="I1913" s="2">
        <v>1093655</v>
      </c>
      <c r="J1913" s="2">
        <v>12.768728256225586</v>
      </c>
      <c r="K1913" s="2">
        <v>3889242.07</v>
      </c>
      <c r="L1913" s="2">
        <v>5079.06005859375</v>
      </c>
      <c r="M1913" s="2">
        <v>0.13076330721378326</v>
      </c>
      <c r="N1913" s="2">
        <v>531722</v>
      </c>
      <c r="O1913" s="2">
        <v>0</v>
      </c>
      <c r="P1913" s="2">
        <v>0</v>
      </c>
      <c r="T1913" s="2">
        <v>14079724</v>
      </c>
      <c r="U1913" s="2">
        <v>1098734</v>
      </c>
      <c r="V1913" s="2">
        <v>8.464177131652832</v>
      </c>
      <c r="W1913" s="2">
        <v>36670124.509999998</v>
      </c>
      <c r="X1913" s="2">
        <v>38.395626068115234</v>
      </c>
      <c r="Y1913" s="2">
        <v>199957843.99999997</v>
      </c>
      <c r="Z1913" s="2">
        <v>7.0413460731506348</v>
      </c>
    </row>
    <row r="1914" spans="1:28" x14ac:dyDescent="0.25">
      <c r="A1914" s="2">
        <v>319005</v>
      </c>
      <c r="B1914" s="2">
        <v>121395103</v>
      </c>
      <c r="C1914" s="2" t="s">
        <v>1632</v>
      </c>
      <c r="D1914" s="2">
        <v>2023</v>
      </c>
      <c r="E1914" s="2" t="s">
        <v>662</v>
      </c>
      <c r="F1914" s="2">
        <v>319</v>
      </c>
      <c r="G1914" s="2">
        <v>5</v>
      </c>
      <c r="H1914" s="2">
        <v>11873058.130000001</v>
      </c>
      <c r="I1914" s="2">
        <v>2214298.25</v>
      </c>
      <c r="J1914" s="2">
        <v>22.925283432006836</v>
      </c>
      <c r="K1914" s="2">
        <v>4179213.56</v>
      </c>
      <c r="L1914" s="2">
        <v>289971.5</v>
      </c>
      <c r="M1914" s="2">
        <v>7.4557328224182129</v>
      </c>
      <c r="N1914" s="2">
        <v>531722</v>
      </c>
      <c r="O1914" s="2">
        <v>0</v>
      </c>
      <c r="P1914" s="2">
        <v>0</v>
      </c>
      <c r="T1914" s="2">
        <v>16583994</v>
      </c>
      <c r="U1914" s="2">
        <v>2504270</v>
      </c>
      <c r="V1914" s="2">
        <v>17.786357879638672</v>
      </c>
      <c r="X1914" s="2">
        <v>42.353973388671875</v>
      </c>
      <c r="Z1914" s="2">
        <v>7.8533639907836914</v>
      </c>
      <c r="AA1914" s="2">
        <v>211170570</v>
      </c>
      <c r="AB1914" s="2">
        <v>39155698</v>
      </c>
    </row>
    <row r="1915" spans="1:28" x14ac:dyDescent="0.25">
      <c r="A1915" s="2">
        <v>319006</v>
      </c>
      <c r="B1915" s="2">
        <v>121395103</v>
      </c>
      <c r="C1915" s="2" t="s">
        <v>1632</v>
      </c>
      <c r="D1915" s="2">
        <v>2024</v>
      </c>
      <c r="E1915" s="2" t="s">
        <v>662</v>
      </c>
      <c r="F1915" s="2">
        <v>319</v>
      </c>
      <c r="G1915" s="2">
        <v>6</v>
      </c>
      <c r="H1915" s="2">
        <v>13922204</v>
      </c>
      <c r="I1915" s="2">
        <v>2049145.875</v>
      </c>
      <c r="J1915" s="2">
        <v>17.258787155151367</v>
      </c>
      <c r="K1915" s="2">
        <v>4283208</v>
      </c>
      <c r="L1915" s="2">
        <v>103994.4375</v>
      </c>
      <c r="M1915" s="2">
        <v>2.4883735179901123</v>
      </c>
      <c r="N1915" s="2">
        <v>531722</v>
      </c>
      <c r="O1915" s="2">
        <v>0</v>
      </c>
      <c r="P1915" s="2">
        <v>0</v>
      </c>
      <c r="T1915" s="2">
        <v>18737134</v>
      </c>
      <c r="U1915" s="2">
        <v>2153140</v>
      </c>
      <c r="V1915" s="2">
        <v>12.983241081237793</v>
      </c>
      <c r="X1915" s="2">
        <v>42.476951599121094</v>
      </c>
      <c r="Z1915" s="2">
        <v>8.4814395904541016</v>
      </c>
      <c r="AA1915" s="2">
        <v>220919262</v>
      </c>
      <c r="AB1915" s="2">
        <v>44111296</v>
      </c>
    </row>
    <row r="1916" spans="1:28" x14ac:dyDescent="0.25">
      <c r="A1916" s="2">
        <v>320001</v>
      </c>
      <c r="B1916" s="2">
        <v>120485603</v>
      </c>
      <c r="C1916" s="2" t="s">
        <v>1633</v>
      </c>
      <c r="D1916" s="2">
        <v>2019</v>
      </c>
      <c r="E1916" s="2" t="s">
        <v>662</v>
      </c>
      <c r="F1916" s="2">
        <v>320</v>
      </c>
      <c r="G1916" s="2">
        <v>1</v>
      </c>
      <c r="H1916" s="2">
        <v>4937069.5</v>
      </c>
      <c r="K1916" s="2">
        <v>1054144.8999999999</v>
      </c>
      <c r="N1916" s="2">
        <v>256790</v>
      </c>
      <c r="T1916" s="2">
        <v>6248004.5</v>
      </c>
      <c r="W1916" s="2">
        <v>10409036.710000001</v>
      </c>
      <c r="X1916" s="2">
        <v>60.024810791015625</v>
      </c>
      <c r="Y1916" s="2">
        <v>30934773.280000001</v>
      </c>
      <c r="Z1916" s="2">
        <v>20.197349548339844</v>
      </c>
    </row>
    <row r="1917" spans="1:28" x14ac:dyDescent="0.25">
      <c r="A1917" s="2">
        <v>320002</v>
      </c>
      <c r="B1917" s="2">
        <v>120485603</v>
      </c>
      <c r="C1917" s="2" t="s">
        <v>1633</v>
      </c>
      <c r="D1917" s="2">
        <v>2020</v>
      </c>
      <c r="E1917" s="2" t="s">
        <v>662</v>
      </c>
      <c r="F1917" s="2">
        <v>320</v>
      </c>
      <c r="G1917" s="2">
        <v>2</v>
      </c>
      <c r="H1917" s="2">
        <v>5067256.5</v>
      </c>
      <c r="I1917" s="2">
        <v>130187</v>
      </c>
      <c r="J1917" s="2">
        <v>2.6369285583496094</v>
      </c>
      <c r="K1917" s="2">
        <v>1106699.95</v>
      </c>
      <c r="L1917" s="2">
        <v>52555.05078125</v>
      </c>
      <c r="M1917" s="2">
        <v>4.9855623245239258</v>
      </c>
      <c r="N1917" s="2">
        <v>256790</v>
      </c>
      <c r="O1917" s="2">
        <v>0</v>
      </c>
      <c r="P1917" s="2">
        <v>0</v>
      </c>
      <c r="T1917" s="2">
        <v>6430746.5</v>
      </c>
      <c r="U1917" s="2">
        <v>182742</v>
      </c>
      <c r="V1917" s="2">
        <v>2.9248058795928955</v>
      </c>
      <c r="W1917" s="2">
        <v>10667650.08</v>
      </c>
      <c r="X1917" s="2">
        <v>60.282691955566406</v>
      </c>
      <c r="Y1917" s="2">
        <v>31714657.27</v>
      </c>
      <c r="Z1917" s="2">
        <v>20.276891708374023</v>
      </c>
    </row>
    <row r="1918" spans="1:28" x14ac:dyDescent="0.25">
      <c r="A1918" s="2">
        <v>320003</v>
      </c>
      <c r="B1918" s="2">
        <v>120485603</v>
      </c>
      <c r="C1918" s="2" t="s">
        <v>1633</v>
      </c>
      <c r="D1918" s="2">
        <v>2021</v>
      </c>
      <c r="E1918" s="2" t="s">
        <v>662</v>
      </c>
      <c r="F1918" s="2">
        <v>320</v>
      </c>
      <c r="G1918" s="2">
        <v>3</v>
      </c>
      <c r="H1918" s="2">
        <v>5067251.5</v>
      </c>
      <c r="I1918" s="2">
        <v>-5</v>
      </c>
      <c r="J1918" s="2">
        <v>-9.867272456176579E-5</v>
      </c>
      <c r="K1918" s="2">
        <v>1106651.78</v>
      </c>
      <c r="L1918" s="2">
        <v>-48.169998168945313</v>
      </c>
      <c r="M1918" s="2">
        <v>-4.3525798246264458E-3</v>
      </c>
      <c r="N1918" s="2">
        <v>256790</v>
      </c>
      <c r="O1918" s="2">
        <v>0</v>
      </c>
      <c r="P1918" s="2">
        <v>0</v>
      </c>
      <c r="T1918" s="2">
        <v>6430693.5</v>
      </c>
      <c r="U1918" s="2">
        <v>-53</v>
      </c>
      <c r="V1918" s="2">
        <v>-8.2416558871045709E-4</v>
      </c>
      <c r="W1918" s="2">
        <v>10687728.710000001</v>
      </c>
      <c r="X1918" s="2">
        <v>60.1689453125</v>
      </c>
      <c r="Y1918" s="2">
        <v>32758580.539999999</v>
      </c>
      <c r="Z1918" s="2">
        <v>19.630561828613281</v>
      </c>
    </row>
    <row r="1919" spans="1:28" x14ac:dyDescent="0.25">
      <c r="A1919" s="2">
        <v>320004</v>
      </c>
      <c r="B1919" s="2">
        <v>120485603</v>
      </c>
      <c r="C1919" s="2" t="s">
        <v>1633</v>
      </c>
      <c r="D1919" s="2">
        <v>2022</v>
      </c>
      <c r="E1919" s="2" t="s">
        <v>662</v>
      </c>
      <c r="F1919" s="2">
        <v>320</v>
      </c>
      <c r="G1919" s="2">
        <v>4</v>
      </c>
      <c r="H1919" s="2">
        <v>5189844.5</v>
      </c>
      <c r="I1919" s="2">
        <v>122593</v>
      </c>
      <c r="J1919" s="2">
        <v>2.4193193912506104</v>
      </c>
      <c r="K1919" s="2">
        <v>1148007.21</v>
      </c>
      <c r="L1919" s="2">
        <v>41355.4296875</v>
      </c>
      <c r="M1919" s="2">
        <v>3.7369866371154785</v>
      </c>
      <c r="N1919" s="2">
        <v>256790</v>
      </c>
      <c r="O1919" s="2">
        <v>0</v>
      </c>
      <c r="P1919" s="2">
        <v>0</v>
      </c>
      <c r="T1919" s="2">
        <v>6594641.5</v>
      </c>
      <c r="U1919" s="2">
        <v>163948</v>
      </c>
      <c r="V1919" s="2">
        <v>2.5494606494903564</v>
      </c>
      <c r="W1919" s="2">
        <v>10801899.42</v>
      </c>
      <c r="X1919" s="2">
        <v>61.050758361816406</v>
      </c>
      <c r="Y1919" s="2">
        <v>34122869.270000003</v>
      </c>
      <c r="Z1919" s="2">
        <v>19.326164245605469</v>
      </c>
    </row>
    <row r="1920" spans="1:28" x14ac:dyDescent="0.25">
      <c r="A1920" s="2">
        <v>320005</v>
      </c>
      <c r="B1920" s="2">
        <v>120485603</v>
      </c>
      <c r="C1920" s="2" t="s">
        <v>1633</v>
      </c>
      <c r="D1920" s="2">
        <v>2023</v>
      </c>
      <c r="E1920" s="2" t="s">
        <v>662</v>
      </c>
      <c r="F1920" s="2">
        <v>320</v>
      </c>
      <c r="G1920" s="2">
        <v>5</v>
      </c>
      <c r="H1920" s="2">
        <v>5642257.79</v>
      </c>
      <c r="I1920" s="2">
        <v>452413.28125</v>
      </c>
      <c r="J1920" s="2">
        <v>8.717280387878418</v>
      </c>
      <c r="K1920" s="2">
        <v>1266244.45</v>
      </c>
      <c r="L1920" s="2">
        <v>118237.2421875</v>
      </c>
      <c r="M1920" s="2">
        <v>10.299346923828125</v>
      </c>
      <c r="N1920" s="2">
        <v>256790</v>
      </c>
      <c r="O1920" s="2">
        <v>0</v>
      </c>
      <c r="P1920" s="2">
        <v>0</v>
      </c>
      <c r="T1920" s="2">
        <v>7165292.5</v>
      </c>
      <c r="U1920" s="2">
        <v>570651</v>
      </c>
      <c r="V1920" s="2">
        <v>8.6532526016235352</v>
      </c>
      <c r="X1920" s="2">
        <v>64.573951721191406</v>
      </c>
      <c r="Z1920" s="2">
        <v>21.315801620483398</v>
      </c>
      <c r="AA1920" s="2">
        <v>33614934</v>
      </c>
      <c r="AB1920" s="2">
        <v>11096258</v>
      </c>
    </row>
    <row r="1921" spans="1:28" x14ac:dyDescent="0.25">
      <c r="A1921" s="2">
        <v>320006</v>
      </c>
      <c r="B1921" s="2">
        <v>120485603</v>
      </c>
      <c r="C1921" s="2" t="s">
        <v>1633</v>
      </c>
      <c r="D1921" s="2">
        <v>2024</v>
      </c>
      <c r="E1921" s="2" t="s">
        <v>662</v>
      </c>
      <c r="F1921" s="2">
        <v>320</v>
      </c>
      <c r="G1921" s="2">
        <v>6</v>
      </c>
      <c r="H1921" s="2">
        <v>6083405</v>
      </c>
      <c r="I1921" s="2">
        <v>441147.21875</v>
      </c>
      <c r="J1921" s="2">
        <v>7.818629264831543</v>
      </c>
      <c r="K1921" s="2">
        <v>1323254</v>
      </c>
      <c r="L1921" s="2">
        <v>57009.55078125</v>
      </c>
      <c r="M1921" s="2">
        <v>4.5022544860839844</v>
      </c>
      <c r="N1921" s="2">
        <v>256790</v>
      </c>
      <c r="O1921" s="2">
        <v>0</v>
      </c>
      <c r="P1921" s="2">
        <v>0</v>
      </c>
      <c r="T1921" s="2">
        <v>7663449</v>
      </c>
      <c r="U1921" s="2">
        <v>498156.5</v>
      </c>
      <c r="V1921" s="2">
        <v>6.9523539543151855</v>
      </c>
      <c r="X1921" s="2">
        <v>65.653335571289063</v>
      </c>
      <c r="Z1921" s="2">
        <v>22.955202102661133</v>
      </c>
      <c r="AA1921" s="2">
        <v>33384368</v>
      </c>
      <c r="AB1921" s="2">
        <v>11672597</v>
      </c>
    </row>
    <row r="1922" spans="1:28" x14ac:dyDescent="0.25">
      <c r="A1922" s="2">
        <v>321001</v>
      </c>
      <c r="B1922" s="2">
        <v>108116003</v>
      </c>
      <c r="C1922" s="2" t="s">
        <v>1634</v>
      </c>
      <c r="D1922" s="2">
        <v>2019</v>
      </c>
      <c r="E1922" s="2" t="s">
        <v>662</v>
      </c>
      <c r="F1922" s="2">
        <v>321</v>
      </c>
      <c r="G1922" s="2">
        <v>1</v>
      </c>
      <c r="H1922" s="2">
        <v>9609513</v>
      </c>
      <c r="K1922" s="2">
        <v>1243599.6100000001</v>
      </c>
      <c r="N1922" s="2">
        <v>313302</v>
      </c>
      <c r="T1922" s="2">
        <v>11166415</v>
      </c>
      <c r="W1922" s="2">
        <v>16157777.919999998</v>
      </c>
      <c r="X1922" s="2">
        <v>69.108604431152344</v>
      </c>
      <c r="Y1922" s="2">
        <v>24242744.75</v>
      </c>
      <c r="Z1922" s="2">
        <v>46.06085205078125</v>
      </c>
    </row>
    <row r="1923" spans="1:28" x14ac:dyDescent="0.25">
      <c r="A1923" s="2">
        <v>321002</v>
      </c>
      <c r="B1923" s="2">
        <v>108116003</v>
      </c>
      <c r="C1923" s="2" t="s">
        <v>1634</v>
      </c>
      <c r="D1923" s="2">
        <v>2020</v>
      </c>
      <c r="E1923" s="2" t="s">
        <v>662</v>
      </c>
      <c r="F1923" s="2">
        <v>321</v>
      </c>
      <c r="G1923" s="2">
        <v>2</v>
      </c>
      <c r="H1923" s="2">
        <v>9696296</v>
      </c>
      <c r="I1923" s="2">
        <v>86783</v>
      </c>
      <c r="J1923" s="2">
        <v>0.90309464931488037</v>
      </c>
      <c r="K1923" s="2">
        <v>1275837.19</v>
      </c>
      <c r="L1923" s="2">
        <v>32237.580078125</v>
      </c>
      <c r="M1923" s="2">
        <v>2.5922796726226807</v>
      </c>
      <c r="N1923" s="2">
        <v>313302</v>
      </c>
      <c r="O1923" s="2">
        <v>0</v>
      </c>
      <c r="P1923" s="2">
        <v>0</v>
      </c>
      <c r="T1923" s="2">
        <v>11285435</v>
      </c>
      <c r="U1923" s="2">
        <v>119020</v>
      </c>
      <c r="V1923" s="2">
        <v>1.0658748149871826</v>
      </c>
      <c r="W1923" s="2">
        <v>16464610.77</v>
      </c>
      <c r="X1923" s="2">
        <v>68.543586730957031</v>
      </c>
      <c r="Y1923" s="2">
        <v>24577942.109999999</v>
      </c>
      <c r="Z1923" s="2">
        <v>45.916923522949219</v>
      </c>
    </row>
    <row r="1924" spans="1:28" x14ac:dyDescent="0.25">
      <c r="A1924" s="2">
        <v>321003</v>
      </c>
      <c r="B1924" s="2">
        <v>108116003</v>
      </c>
      <c r="C1924" s="2" t="s">
        <v>1634</v>
      </c>
      <c r="D1924" s="2">
        <v>2021</v>
      </c>
      <c r="E1924" s="2" t="s">
        <v>662</v>
      </c>
      <c r="F1924" s="2">
        <v>321</v>
      </c>
      <c r="G1924" s="2">
        <v>3</v>
      </c>
      <c r="H1924" s="2">
        <v>9696292</v>
      </c>
      <c r="I1924" s="2">
        <v>-4</v>
      </c>
      <c r="J1924" s="2">
        <v>-4.1252864320995286E-5</v>
      </c>
      <c r="K1924" s="2">
        <v>1275802.51</v>
      </c>
      <c r="L1924" s="2">
        <v>-34.680000305175781</v>
      </c>
      <c r="M1924" s="2">
        <v>-2.7182151097804308E-3</v>
      </c>
      <c r="N1924" s="2">
        <v>313302</v>
      </c>
      <c r="O1924" s="2">
        <v>0</v>
      </c>
      <c r="P1924" s="2">
        <v>0</v>
      </c>
      <c r="T1924" s="2">
        <v>11285397</v>
      </c>
      <c r="U1924" s="2">
        <v>-38</v>
      </c>
      <c r="V1924" s="2">
        <v>-3.3671720302663743E-4</v>
      </c>
      <c r="W1924" s="2">
        <v>16505980.51</v>
      </c>
      <c r="X1924" s="2">
        <v>68.371566772460938</v>
      </c>
      <c r="Y1924" s="2">
        <v>25703805.439999998</v>
      </c>
      <c r="Z1924" s="2">
        <v>43.905548095703125</v>
      </c>
    </row>
    <row r="1925" spans="1:28" x14ac:dyDescent="0.25">
      <c r="A1925" s="2">
        <v>321004</v>
      </c>
      <c r="B1925" s="2">
        <v>108116003</v>
      </c>
      <c r="C1925" s="2" t="s">
        <v>1634</v>
      </c>
      <c r="D1925" s="2">
        <v>2022</v>
      </c>
      <c r="E1925" s="2" t="s">
        <v>662</v>
      </c>
      <c r="F1925" s="2">
        <v>321</v>
      </c>
      <c r="G1925" s="2">
        <v>4</v>
      </c>
      <c r="H1925" s="2">
        <v>9894621</v>
      </c>
      <c r="I1925" s="2">
        <v>198329</v>
      </c>
      <c r="J1925" s="2">
        <v>2.0454108715057373</v>
      </c>
      <c r="K1925" s="2">
        <v>1300835.07</v>
      </c>
      <c r="L1925" s="2">
        <v>25032.560546875</v>
      </c>
      <c r="M1925" s="2">
        <v>1.962103009223938</v>
      </c>
      <c r="N1925" s="2">
        <v>313302</v>
      </c>
      <c r="O1925" s="2">
        <v>0</v>
      </c>
      <c r="P1925" s="2">
        <v>0</v>
      </c>
      <c r="T1925" s="2">
        <v>11508758</v>
      </c>
      <c r="U1925" s="2">
        <v>223361</v>
      </c>
      <c r="V1925" s="2">
        <v>1.9792037010192871</v>
      </c>
      <c r="W1925" s="2">
        <v>16739248.370000001</v>
      </c>
      <c r="X1925" s="2">
        <v>68.753135681152344</v>
      </c>
      <c r="Y1925" s="2">
        <v>27360361.830000002</v>
      </c>
      <c r="Z1925" s="2">
        <v>42.063617706298828</v>
      </c>
    </row>
    <row r="1926" spans="1:28" x14ac:dyDescent="0.25">
      <c r="A1926" s="2">
        <v>321005</v>
      </c>
      <c r="B1926" s="2">
        <v>108116003</v>
      </c>
      <c r="C1926" s="2" t="s">
        <v>1634</v>
      </c>
      <c r="D1926" s="2">
        <v>2023</v>
      </c>
      <c r="E1926" s="2" t="s">
        <v>662</v>
      </c>
      <c r="F1926" s="2">
        <v>321</v>
      </c>
      <c r="G1926" s="2">
        <v>5</v>
      </c>
      <c r="H1926" s="2">
        <v>10127672.92</v>
      </c>
      <c r="I1926" s="2">
        <v>233051.921875</v>
      </c>
      <c r="J1926" s="2">
        <v>2.355339527130127</v>
      </c>
      <c r="K1926" s="2">
        <v>1380060.34</v>
      </c>
      <c r="L1926" s="2">
        <v>79225.2734375</v>
      </c>
      <c r="M1926" s="2">
        <v>6.090339183807373</v>
      </c>
      <c r="N1926" s="2">
        <v>313302</v>
      </c>
      <c r="O1926" s="2">
        <v>0</v>
      </c>
      <c r="P1926" s="2">
        <v>0</v>
      </c>
      <c r="T1926" s="2">
        <v>11821035</v>
      </c>
      <c r="U1926" s="2">
        <v>312277</v>
      </c>
      <c r="V1926" s="2">
        <v>2.7133858203887939</v>
      </c>
      <c r="X1926" s="2">
        <v>68.740013122558594</v>
      </c>
      <c r="Z1926" s="2">
        <v>42.047084808349609</v>
      </c>
      <c r="AA1926" s="2">
        <v>28113804</v>
      </c>
      <c r="AB1926" s="2">
        <v>17196731</v>
      </c>
    </row>
    <row r="1927" spans="1:28" x14ac:dyDescent="0.25">
      <c r="A1927" s="2">
        <v>321006</v>
      </c>
      <c r="B1927" s="2">
        <v>108116003</v>
      </c>
      <c r="C1927" s="2" t="s">
        <v>1634</v>
      </c>
      <c r="D1927" s="2">
        <v>2024</v>
      </c>
      <c r="E1927" s="2" t="s">
        <v>662</v>
      </c>
      <c r="F1927" s="2">
        <v>321</v>
      </c>
      <c r="G1927" s="2">
        <v>6</v>
      </c>
      <c r="H1927" s="2">
        <v>10401957</v>
      </c>
      <c r="I1927" s="2">
        <v>274284.09375</v>
      </c>
      <c r="J1927" s="2">
        <v>2.708263635635376</v>
      </c>
      <c r="K1927" s="2">
        <v>1408072</v>
      </c>
      <c r="L1927" s="2">
        <v>28011.66015625</v>
      </c>
      <c r="M1927" s="2">
        <v>2.0297417640686035</v>
      </c>
      <c r="N1927" s="2">
        <v>313302</v>
      </c>
      <c r="O1927" s="2">
        <v>0</v>
      </c>
      <c r="P1927" s="2">
        <v>0</v>
      </c>
      <c r="T1927" s="2">
        <v>12123331</v>
      </c>
      <c r="U1927" s="2">
        <v>302296</v>
      </c>
      <c r="V1927" s="2">
        <v>2.5572719573974609</v>
      </c>
      <c r="X1927" s="2">
        <v>68.986503601074219</v>
      </c>
      <c r="Z1927" s="2">
        <v>43.956378936767578</v>
      </c>
      <c r="AA1927" s="2">
        <v>27580369</v>
      </c>
      <c r="AB1927" s="2">
        <v>17573483</v>
      </c>
    </row>
    <row r="1928" spans="1:28" x14ac:dyDescent="0.25">
      <c r="A1928" s="2">
        <v>322001</v>
      </c>
      <c r="B1928" s="2">
        <v>103027352</v>
      </c>
      <c r="C1928" s="2" t="s">
        <v>1635</v>
      </c>
      <c r="D1928" s="2">
        <v>2019</v>
      </c>
      <c r="E1928" s="2" t="s">
        <v>662</v>
      </c>
      <c r="F1928" s="2">
        <v>322</v>
      </c>
      <c r="G1928" s="2">
        <v>1</v>
      </c>
      <c r="H1928" s="2">
        <v>16652105</v>
      </c>
      <c r="K1928" s="2">
        <v>3348097</v>
      </c>
      <c r="N1928" s="2">
        <v>850686</v>
      </c>
      <c r="T1928" s="2">
        <v>20850888</v>
      </c>
      <c r="W1928" s="2">
        <v>36150607.43</v>
      </c>
      <c r="X1928" s="2">
        <v>57.677837371826172</v>
      </c>
      <c r="Y1928" s="2">
        <v>93746849.360000014</v>
      </c>
      <c r="Z1928" s="2">
        <v>22.241695404052734</v>
      </c>
    </row>
    <row r="1929" spans="1:28" x14ac:dyDescent="0.25">
      <c r="A1929" s="2">
        <v>322002</v>
      </c>
      <c r="B1929" s="2">
        <v>103027352</v>
      </c>
      <c r="C1929" s="2" t="s">
        <v>1635</v>
      </c>
      <c r="D1929" s="2">
        <v>2020</v>
      </c>
      <c r="E1929" s="2" t="s">
        <v>662</v>
      </c>
      <c r="F1929" s="2">
        <v>322</v>
      </c>
      <c r="G1929" s="2">
        <v>2</v>
      </c>
      <c r="H1929" s="2">
        <v>16891872</v>
      </c>
      <c r="I1929" s="2">
        <v>239767</v>
      </c>
      <c r="J1929" s="2">
        <v>1.4398599863052368</v>
      </c>
      <c r="K1929" s="2">
        <v>3508415.39</v>
      </c>
      <c r="L1929" s="2">
        <v>160318.390625</v>
      </c>
      <c r="M1929" s="2">
        <v>4.7883434295654297</v>
      </c>
      <c r="N1929" s="2">
        <v>850686</v>
      </c>
      <c r="O1929" s="2">
        <v>0</v>
      </c>
      <c r="P1929" s="2">
        <v>0</v>
      </c>
      <c r="T1929" s="2">
        <v>21250974</v>
      </c>
      <c r="U1929" s="2">
        <v>400086</v>
      </c>
      <c r="V1929" s="2">
        <v>1.9187959432601929</v>
      </c>
      <c r="W1929" s="2">
        <v>35807087.909999996</v>
      </c>
      <c r="X1929" s="2">
        <v>59.3485107421875</v>
      </c>
      <c r="Y1929" s="2">
        <v>90972982.329999998</v>
      </c>
      <c r="Z1929" s="2">
        <v>23.359653472900391</v>
      </c>
    </row>
    <row r="1930" spans="1:28" x14ac:dyDescent="0.25">
      <c r="A1930" s="2">
        <v>322003</v>
      </c>
      <c r="B1930" s="2">
        <v>103027352</v>
      </c>
      <c r="C1930" s="2" t="s">
        <v>1635</v>
      </c>
      <c r="D1930" s="2">
        <v>2021</v>
      </c>
      <c r="E1930" s="2" t="s">
        <v>662</v>
      </c>
      <c r="F1930" s="2">
        <v>322</v>
      </c>
      <c r="G1930" s="2">
        <v>3</v>
      </c>
      <c r="H1930" s="2">
        <v>16891856</v>
      </c>
      <c r="I1930" s="2">
        <v>-16</v>
      </c>
      <c r="J1930" s="2">
        <v>-9.4720111519563943E-5</v>
      </c>
      <c r="K1930" s="2">
        <v>3508273.43</v>
      </c>
      <c r="L1930" s="2">
        <v>-141.96000671386719</v>
      </c>
      <c r="M1930" s="2">
        <v>-4.046271089464426E-3</v>
      </c>
      <c r="N1930" s="2">
        <v>850686</v>
      </c>
      <c r="O1930" s="2">
        <v>0</v>
      </c>
      <c r="P1930" s="2">
        <v>0</v>
      </c>
      <c r="T1930" s="2">
        <v>21250816</v>
      </c>
      <c r="U1930" s="2">
        <v>-158</v>
      </c>
      <c r="V1930" s="2">
        <v>-7.4349535861983895E-4</v>
      </c>
      <c r="W1930" s="2">
        <v>33998104.480000004</v>
      </c>
      <c r="X1930" s="2">
        <v>62.505886077880859</v>
      </c>
      <c r="Y1930" s="2">
        <v>89804912.060000002</v>
      </c>
      <c r="Z1930" s="2">
        <v>23.663311004638672</v>
      </c>
    </row>
    <row r="1931" spans="1:28" x14ac:dyDescent="0.25">
      <c r="A1931" s="2">
        <v>322004</v>
      </c>
      <c r="B1931" s="2">
        <v>103027352</v>
      </c>
      <c r="C1931" s="2" t="s">
        <v>1635</v>
      </c>
      <c r="D1931" s="2">
        <v>2022</v>
      </c>
      <c r="E1931" s="2" t="s">
        <v>662</v>
      </c>
      <c r="F1931" s="2">
        <v>322</v>
      </c>
      <c r="G1931" s="2">
        <v>4</v>
      </c>
      <c r="H1931" s="2">
        <v>17490950</v>
      </c>
      <c r="I1931" s="2">
        <v>599094</v>
      </c>
      <c r="J1931" s="2">
        <v>3.5466439723968506</v>
      </c>
      <c r="K1931" s="2">
        <v>3880953.9</v>
      </c>
      <c r="L1931" s="2">
        <v>372680.46875</v>
      </c>
      <c r="M1931" s="2">
        <v>10.622902870178223</v>
      </c>
      <c r="N1931" s="2">
        <v>850686</v>
      </c>
      <c r="O1931" s="2">
        <v>0</v>
      </c>
      <c r="P1931" s="2">
        <v>0</v>
      </c>
      <c r="T1931" s="2">
        <v>22222590</v>
      </c>
      <c r="U1931" s="2">
        <v>971774</v>
      </c>
      <c r="V1931" s="2">
        <v>4.572878360748291</v>
      </c>
      <c r="W1931" s="2">
        <v>34648010.580000006</v>
      </c>
      <c r="X1931" s="2">
        <v>64.138137817382813</v>
      </c>
      <c r="Y1931" s="2">
        <v>98442515.230000019</v>
      </c>
      <c r="Z1931" s="2">
        <v>22.574178695678711</v>
      </c>
    </row>
    <row r="1932" spans="1:28" x14ac:dyDescent="0.25">
      <c r="A1932" s="2">
        <v>322005</v>
      </c>
      <c r="B1932" s="2">
        <v>103027352</v>
      </c>
      <c r="C1932" s="2" t="s">
        <v>1635</v>
      </c>
      <c r="D1932" s="2">
        <v>2023</v>
      </c>
      <c r="E1932" s="2" t="s">
        <v>662</v>
      </c>
      <c r="F1932" s="2">
        <v>322</v>
      </c>
      <c r="G1932" s="2">
        <v>5</v>
      </c>
      <c r="H1932" s="2">
        <v>19148251.73</v>
      </c>
      <c r="I1932" s="2">
        <v>1657301.75</v>
      </c>
      <c r="J1932" s="2">
        <v>9.4751958847045898</v>
      </c>
      <c r="K1932" s="2">
        <v>4240640.4000000004</v>
      </c>
      <c r="L1932" s="2">
        <v>359686.5</v>
      </c>
      <c r="M1932" s="2">
        <v>9.2679920196533203</v>
      </c>
      <c r="N1932" s="2">
        <v>850686</v>
      </c>
      <c r="O1932" s="2">
        <v>0</v>
      </c>
      <c r="P1932" s="2">
        <v>0</v>
      </c>
      <c r="T1932" s="2">
        <v>24239578</v>
      </c>
      <c r="U1932" s="2">
        <v>2016988</v>
      </c>
      <c r="V1932" s="2">
        <v>9.0762958526611328</v>
      </c>
      <c r="X1932" s="2">
        <v>69.582130432128906</v>
      </c>
      <c r="Z1932" s="2">
        <v>24.850252151489258</v>
      </c>
      <c r="AA1932" s="2">
        <v>97542582</v>
      </c>
      <c r="AB1932" s="2">
        <v>34835922</v>
      </c>
    </row>
    <row r="1933" spans="1:28" x14ac:dyDescent="0.25">
      <c r="A1933" s="2">
        <v>322006</v>
      </c>
      <c r="B1933" s="2">
        <v>103027352</v>
      </c>
      <c r="C1933" s="2" t="s">
        <v>1635</v>
      </c>
      <c r="D1933" s="2">
        <v>2024</v>
      </c>
      <c r="E1933" s="2" t="s">
        <v>662</v>
      </c>
      <c r="F1933" s="2">
        <v>322</v>
      </c>
      <c r="G1933" s="2">
        <v>6</v>
      </c>
      <c r="H1933" s="2">
        <v>20653436</v>
      </c>
      <c r="I1933" s="2">
        <v>1505184.25</v>
      </c>
      <c r="J1933" s="2">
        <v>7.8606877326965332</v>
      </c>
      <c r="K1933" s="2">
        <v>4565926</v>
      </c>
      <c r="L1933" s="2">
        <v>325285.59375</v>
      </c>
      <c r="M1933" s="2">
        <v>7.6706714630126953</v>
      </c>
      <c r="N1933" s="2">
        <v>850686</v>
      </c>
      <c r="O1933" s="2">
        <v>0</v>
      </c>
      <c r="P1933" s="2">
        <v>0</v>
      </c>
      <c r="T1933" s="2">
        <v>26070048</v>
      </c>
      <c r="U1933" s="2">
        <v>1830470</v>
      </c>
      <c r="V1933" s="2">
        <v>7.5515751838684082</v>
      </c>
      <c r="X1933" s="2">
        <v>67.916404724121094</v>
      </c>
      <c r="Z1933" s="2">
        <v>49.404125213623047</v>
      </c>
      <c r="AA1933" s="2">
        <v>52768971</v>
      </c>
      <c r="AB1933" s="2">
        <v>38385494</v>
      </c>
    </row>
    <row r="1934" spans="1:28" x14ac:dyDescent="0.25">
      <c r="A1934" s="2">
        <v>323001</v>
      </c>
      <c r="B1934" s="2">
        <v>113365203</v>
      </c>
      <c r="C1934" s="2" t="s">
        <v>1636</v>
      </c>
      <c r="D1934" s="2">
        <v>2019</v>
      </c>
      <c r="E1934" s="2" t="s">
        <v>662</v>
      </c>
      <c r="F1934" s="2">
        <v>323</v>
      </c>
      <c r="G1934" s="2">
        <v>1</v>
      </c>
      <c r="H1934" s="2">
        <v>11770382</v>
      </c>
      <c r="K1934" s="2">
        <v>2894717.91</v>
      </c>
      <c r="N1934" s="2">
        <v>620860</v>
      </c>
      <c r="Q1934" s="2">
        <v>33356.19</v>
      </c>
      <c r="T1934" s="2">
        <v>15319316</v>
      </c>
      <c r="W1934" s="2">
        <v>26505423.989999995</v>
      </c>
      <c r="X1934" s="2">
        <v>57.796909332275391</v>
      </c>
      <c r="Y1934" s="2">
        <v>89276616.159999996</v>
      </c>
      <c r="Z1934" s="2">
        <v>17.159381866455078</v>
      </c>
    </row>
    <row r="1935" spans="1:28" x14ac:dyDescent="0.25">
      <c r="A1935" s="2">
        <v>323002</v>
      </c>
      <c r="B1935" s="2">
        <v>113365203</v>
      </c>
      <c r="C1935" s="2" t="s">
        <v>1636</v>
      </c>
      <c r="D1935" s="2">
        <v>2020</v>
      </c>
      <c r="E1935" s="2" t="s">
        <v>662</v>
      </c>
      <c r="F1935" s="2">
        <v>323</v>
      </c>
      <c r="G1935" s="2">
        <v>2</v>
      </c>
      <c r="H1935" s="2">
        <v>12065389</v>
      </c>
      <c r="I1935" s="2">
        <v>295007</v>
      </c>
      <c r="J1935" s="2">
        <v>2.5063502788543701</v>
      </c>
      <c r="K1935" s="2">
        <v>3017750.22</v>
      </c>
      <c r="L1935" s="2">
        <v>123032.3125</v>
      </c>
      <c r="M1935" s="2">
        <v>4.2502350807189941</v>
      </c>
      <c r="N1935" s="2">
        <v>620860</v>
      </c>
      <c r="O1935" s="2">
        <v>0</v>
      </c>
      <c r="P1935" s="2">
        <v>0</v>
      </c>
      <c r="Q1935" s="2">
        <v>41857.699999999997</v>
      </c>
      <c r="R1935" s="2">
        <v>8501.509765625</v>
      </c>
      <c r="S1935" s="2">
        <v>25.487052917480469</v>
      </c>
      <c r="T1935" s="2">
        <v>15745857</v>
      </c>
      <c r="U1935" s="2">
        <v>426541</v>
      </c>
      <c r="V1935" s="2">
        <v>2.7843344211578369</v>
      </c>
      <c r="W1935" s="2">
        <v>26761430.329999998</v>
      </c>
      <c r="X1935" s="2">
        <v>58.837875366210938</v>
      </c>
      <c r="Y1935" s="2">
        <v>89462840.859999999</v>
      </c>
      <c r="Z1935" s="2">
        <v>17.600442886352539</v>
      </c>
    </row>
    <row r="1936" spans="1:28" x14ac:dyDescent="0.25">
      <c r="A1936" s="2">
        <v>323003</v>
      </c>
      <c r="B1936" s="2">
        <v>113365203</v>
      </c>
      <c r="C1936" s="2" t="s">
        <v>1636</v>
      </c>
      <c r="D1936" s="2">
        <v>2021</v>
      </c>
      <c r="E1936" s="2" t="s">
        <v>662</v>
      </c>
      <c r="F1936" s="2">
        <v>323</v>
      </c>
      <c r="G1936" s="2">
        <v>3</v>
      </c>
      <c r="H1936" s="2">
        <v>12065375</v>
      </c>
      <c r="I1936" s="2">
        <v>-14</v>
      </c>
      <c r="J1936" s="2">
        <v>-1.1603438906604424E-4</v>
      </c>
      <c r="K1936" s="2">
        <v>3017585.82</v>
      </c>
      <c r="L1936" s="2">
        <v>-164.39999389648438</v>
      </c>
      <c r="M1936" s="2">
        <v>-5.4477672092616558E-3</v>
      </c>
      <c r="N1936" s="2">
        <v>620860</v>
      </c>
      <c r="O1936" s="2">
        <v>0</v>
      </c>
      <c r="P1936" s="2">
        <v>0</v>
      </c>
      <c r="Q1936" s="2">
        <v>44027.07</v>
      </c>
      <c r="R1936" s="2">
        <v>2169.3701171875</v>
      </c>
      <c r="S1936" s="2">
        <v>5.1827263832092285</v>
      </c>
      <c r="T1936" s="2">
        <v>15747848</v>
      </c>
      <c r="U1936" s="2">
        <v>1991</v>
      </c>
      <c r="V1936" s="2">
        <v>1.264459639787674E-2</v>
      </c>
      <c r="W1936" s="2">
        <v>28153058.430000003</v>
      </c>
      <c r="X1936" s="2">
        <v>55.936542510986328</v>
      </c>
      <c r="Y1936" s="2">
        <v>94941402.170000002</v>
      </c>
      <c r="Z1936" s="2">
        <v>16.5869140625</v>
      </c>
    </row>
    <row r="1937" spans="1:28" x14ac:dyDescent="0.25">
      <c r="A1937" s="2">
        <v>323004</v>
      </c>
      <c r="B1937" s="2">
        <v>113365203</v>
      </c>
      <c r="C1937" s="2" t="s">
        <v>1636</v>
      </c>
      <c r="D1937" s="2">
        <v>2022</v>
      </c>
      <c r="E1937" s="2" t="s">
        <v>662</v>
      </c>
      <c r="F1937" s="2">
        <v>323</v>
      </c>
      <c r="G1937" s="2">
        <v>4</v>
      </c>
      <c r="H1937" s="2">
        <v>12631785</v>
      </c>
      <c r="I1937" s="2">
        <v>566410</v>
      </c>
      <c r="J1937" s="2">
        <v>4.6945080757141113</v>
      </c>
      <c r="K1937" s="2">
        <v>3241269.08</v>
      </c>
      <c r="L1937" s="2">
        <v>223683.265625</v>
      </c>
      <c r="M1937" s="2">
        <v>7.412656307220459</v>
      </c>
      <c r="N1937" s="2">
        <v>620860</v>
      </c>
      <c r="O1937" s="2">
        <v>0</v>
      </c>
      <c r="P1937" s="2">
        <v>0</v>
      </c>
      <c r="Q1937" s="2">
        <v>54705</v>
      </c>
      <c r="R1937" s="2">
        <v>10677.9296875</v>
      </c>
      <c r="S1937" s="2">
        <v>24.253101348876953</v>
      </c>
      <c r="T1937" s="2">
        <v>16548619</v>
      </c>
      <c r="U1937" s="2">
        <v>800771</v>
      </c>
      <c r="V1937" s="2">
        <v>5.0849552154541016</v>
      </c>
      <c r="W1937" s="2">
        <v>28718684.829999998</v>
      </c>
      <c r="X1937" s="2">
        <v>57.623176574707031</v>
      </c>
      <c r="Y1937" s="2">
        <v>97827453.719999999</v>
      </c>
      <c r="Z1937" s="2">
        <v>16.916130065917969</v>
      </c>
    </row>
    <row r="1938" spans="1:28" x14ac:dyDescent="0.25">
      <c r="A1938" s="2">
        <v>323005</v>
      </c>
      <c r="B1938" s="2">
        <v>113365203</v>
      </c>
      <c r="C1938" s="2" t="s">
        <v>1636</v>
      </c>
      <c r="D1938" s="2">
        <v>2023</v>
      </c>
      <c r="E1938" s="2" t="s">
        <v>662</v>
      </c>
      <c r="F1938" s="2">
        <v>323</v>
      </c>
      <c r="G1938" s="2">
        <v>5</v>
      </c>
      <c r="H1938" s="2">
        <v>13656546.66</v>
      </c>
      <c r="I1938" s="2">
        <v>1024761.6875</v>
      </c>
      <c r="J1938" s="2">
        <v>8.1125640869140625</v>
      </c>
      <c r="K1938" s="2">
        <v>3513250.73</v>
      </c>
      <c r="L1938" s="2">
        <v>271981.65625</v>
      </c>
      <c r="M1938" s="2">
        <v>8.3912086486816406</v>
      </c>
      <c r="N1938" s="2">
        <v>620860</v>
      </c>
      <c r="O1938" s="2">
        <v>0</v>
      </c>
      <c r="P1938" s="2">
        <v>0</v>
      </c>
      <c r="Q1938" s="2">
        <v>60509</v>
      </c>
      <c r="R1938" s="2">
        <v>5804</v>
      </c>
      <c r="S1938" s="2">
        <v>10.609633445739746</v>
      </c>
      <c r="T1938" s="2">
        <v>17851168</v>
      </c>
      <c r="U1938" s="2">
        <v>1302549</v>
      </c>
      <c r="V1938" s="2">
        <v>7.8710436820983887</v>
      </c>
      <c r="X1938" s="2">
        <v>61.160076141357422</v>
      </c>
      <c r="Z1938" s="2">
        <v>18.452247619628906</v>
      </c>
      <c r="AA1938" s="2">
        <v>96742514</v>
      </c>
      <c r="AB1938" s="2">
        <v>29187616</v>
      </c>
    </row>
    <row r="1939" spans="1:28" x14ac:dyDescent="0.25">
      <c r="A1939" s="2">
        <v>323006</v>
      </c>
      <c r="B1939" s="2">
        <v>113365203</v>
      </c>
      <c r="C1939" s="2" t="s">
        <v>1636</v>
      </c>
      <c r="D1939" s="2">
        <v>2024</v>
      </c>
      <c r="E1939" s="2" t="s">
        <v>662</v>
      </c>
      <c r="F1939" s="2">
        <v>323</v>
      </c>
      <c r="G1939" s="2">
        <v>6</v>
      </c>
      <c r="H1939" s="2">
        <v>14759673</v>
      </c>
      <c r="I1939" s="2">
        <v>1103126.375</v>
      </c>
      <c r="J1939" s="2">
        <v>8.0776376724243164</v>
      </c>
      <c r="K1939" s="2">
        <v>3732997</v>
      </c>
      <c r="L1939" s="2">
        <v>219746.265625</v>
      </c>
      <c r="M1939" s="2">
        <v>6.2547845840454102</v>
      </c>
      <c r="N1939" s="2">
        <v>620860</v>
      </c>
      <c r="O1939" s="2">
        <v>0</v>
      </c>
      <c r="P1939" s="2">
        <v>0</v>
      </c>
      <c r="Q1939" s="2">
        <v>91685</v>
      </c>
      <c r="R1939" s="2">
        <v>31176</v>
      </c>
      <c r="S1939" s="2">
        <v>51.522914886474609</v>
      </c>
      <c r="T1939" s="2">
        <v>19205216</v>
      </c>
      <c r="U1939" s="2">
        <v>1354048</v>
      </c>
      <c r="V1939" s="2">
        <v>7.5852069854736328</v>
      </c>
      <c r="X1939" s="2">
        <v>60.013198852539063</v>
      </c>
      <c r="Z1939" s="2">
        <v>18.885011672973633</v>
      </c>
      <c r="AA1939" s="2">
        <v>101695552</v>
      </c>
      <c r="AB1939" s="2">
        <v>32001653</v>
      </c>
    </row>
    <row r="1940" spans="1:28" x14ac:dyDescent="0.25">
      <c r="A1940" s="2">
        <v>324001</v>
      </c>
      <c r="B1940" s="2">
        <v>107657103</v>
      </c>
      <c r="C1940" s="2" t="s">
        <v>1637</v>
      </c>
      <c r="D1940" s="2">
        <v>2019</v>
      </c>
      <c r="E1940" s="2" t="s">
        <v>662</v>
      </c>
      <c r="F1940" s="2">
        <v>324</v>
      </c>
      <c r="G1940" s="2">
        <v>1</v>
      </c>
      <c r="H1940" s="2">
        <v>14245428</v>
      </c>
      <c r="K1940" s="2">
        <v>2465991.0499999998</v>
      </c>
      <c r="N1940" s="2">
        <v>580222</v>
      </c>
      <c r="T1940" s="2">
        <v>17291640</v>
      </c>
      <c r="W1940" s="2">
        <v>25559992.529999994</v>
      </c>
      <c r="X1940" s="2">
        <v>67.651191711425781</v>
      </c>
      <c r="Y1940" s="2">
        <v>57587869.379999995</v>
      </c>
      <c r="Z1940" s="2">
        <v>30.026531219482422</v>
      </c>
    </row>
    <row r="1941" spans="1:28" x14ac:dyDescent="0.25">
      <c r="A1941" s="2">
        <v>324002</v>
      </c>
      <c r="B1941" s="2">
        <v>107657103</v>
      </c>
      <c r="C1941" s="2" t="s">
        <v>1637</v>
      </c>
      <c r="D1941" s="2">
        <v>2020</v>
      </c>
      <c r="E1941" s="2" t="s">
        <v>662</v>
      </c>
      <c r="F1941" s="2">
        <v>324</v>
      </c>
      <c r="G1941" s="2">
        <v>2</v>
      </c>
      <c r="H1941" s="2">
        <v>14343978</v>
      </c>
      <c r="I1941" s="2">
        <v>98550</v>
      </c>
      <c r="J1941" s="2">
        <v>0.69180089235305786</v>
      </c>
      <c r="K1941" s="2">
        <v>2530291.12</v>
      </c>
      <c r="L1941" s="2">
        <v>64300.0703125</v>
      </c>
      <c r="M1941" s="2">
        <v>2.6074738502502441</v>
      </c>
      <c r="N1941" s="2">
        <v>580222</v>
      </c>
      <c r="O1941" s="2">
        <v>0</v>
      </c>
      <c r="P1941" s="2">
        <v>0</v>
      </c>
      <c r="T1941" s="2">
        <v>17454492</v>
      </c>
      <c r="U1941" s="2">
        <v>162852</v>
      </c>
      <c r="V1941" s="2">
        <v>0.94179612398147583</v>
      </c>
      <c r="W1941" s="2">
        <v>25986535.970000006</v>
      </c>
      <c r="X1941" s="2">
        <v>67.167442321777344</v>
      </c>
      <c r="Y1941" s="2">
        <v>67844522.160000011</v>
      </c>
      <c r="Z1941" s="2">
        <v>25.727193832397461</v>
      </c>
    </row>
    <row r="1942" spans="1:28" x14ac:dyDescent="0.25">
      <c r="A1942" s="2">
        <v>324003</v>
      </c>
      <c r="B1942" s="2">
        <v>107657103</v>
      </c>
      <c r="C1942" s="2" t="s">
        <v>1637</v>
      </c>
      <c r="D1942" s="2">
        <v>2021</v>
      </c>
      <c r="E1942" s="2" t="s">
        <v>662</v>
      </c>
      <c r="F1942" s="2">
        <v>324</v>
      </c>
      <c r="G1942" s="2">
        <v>3</v>
      </c>
      <c r="H1942" s="2">
        <v>14343972</v>
      </c>
      <c r="I1942" s="2">
        <v>-6</v>
      </c>
      <c r="J1942" s="2">
        <v>-4.182940028840676E-5</v>
      </c>
      <c r="K1942" s="2">
        <v>2530241.5</v>
      </c>
      <c r="L1942" s="2">
        <v>-49.619998931884766</v>
      </c>
      <c r="M1942" s="2">
        <v>-1.9610391464084387E-3</v>
      </c>
      <c r="N1942" s="2">
        <v>580222</v>
      </c>
      <c r="O1942" s="2">
        <v>0</v>
      </c>
      <c r="P1942" s="2">
        <v>0</v>
      </c>
      <c r="T1942" s="2">
        <v>17454436</v>
      </c>
      <c r="U1942" s="2">
        <v>-56</v>
      </c>
      <c r="V1942" s="2">
        <v>-3.2083431142382324E-4</v>
      </c>
      <c r="W1942" s="2">
        <v>26666009.200000003</v>
      </c>
      <c r="X1942" s="2">
        <v>65.45574951171875</v>
      </c>
      <c r="Y1942" s="2">
        <v>73549759.800000012</v>
      </c>
      <c r="Z1942" s="2">
        <v>23.731466293334961</v>
      </c>
    </row>
    <row r="1943" spans="1:28" x14ac:dyDescent="0.25">
      <c r="A1943" s="2">
        <v>324004</v>
      </c>
      <c r="B1943" s="2">
        <v>107657103</v>
      </c>
      <c r="C1943" s="2" t="s">
        <v>1637</v>
      </c>
      <c r="D1943" s="2">
        <v>2022</v>
      </c>
      <c r="E1943" s="2" t="s">
        <v>662</v>
      </c>
      <c r="F1943" s="2">
        <v>324</v>
      </c>
      <c r="G1943" s="2">
        <v>4</v>
      </c>
      <c r="H1943" s="2">
        <v>14635388</v>
      </c>
      <c r="I1943" s="2">
        <v>291416</v>
      </c>
      <c r="J1943" s="2">
        <v>2.0316269397735596</v>
      </c>
      <c r="K1943" s="2">
        <v>2612208.2799999998</v>
      </c>
      <c r="L1943" s="2">
        <v>81966.78125</v>
      </c>
      <c r="M1943" s="2">
        <v>3.2394845485687256</v>
      </c>
      <c r="N1943" s="2">
        <v>580222</v>
      </c>
      <c r="O1943" s="2">
        <v>0</v>
      </c>
      <c r="P1943" s="2">
        <v>0</v>
      </c>
      <c r="T1943" s="2">
        <v>17827818</v>
      </c>
      <c r="U1943" s="2">
        <v>373382</v>
      </c>
      <c r="V1943" s="2">
        <v>2.1391811370849609</v>
      </c>
      <c r="W1943" s="2">
        <v>27023328.109999999</v>
      </c>
      <c r="X1943" s="2">
        <v>65.971954345703125</v>
      </c>
      <c r="Y1943" s="2">
        <v>63588945.149999999</v>
      </c>
      <c r="Z1943" s="2">
        <v>28.036033630371094</v>
      </c>
    </row>
    <row r="1944" spans="1:28" x14ac:dyDescent="0.25">
      <c r="A1944" s="2">
        <v>324005</v>
      </c>
      <c r="B1944" s="2">
        <v>107657103</v>
      </c>
      <c r="C1944" s="2" t="s">
        <v>1637</v>
      </c>
      <c r="D1944" s="2">
        <v>2023</v>
      </c>
      <c r="E1944" s="2" t="s">
        <v>662</v>
      </c>
      <c r="F1944" s="2">
        <v>324</v>
      </c>
      <c r="G1944" s="2">
        <v>5</v>
      </c>
      <c r="H1944" s="2">
        <v>15297460.210000001</v>
      </c>
      <c r="I1944" s="2">
        <v>662072.1875</v>
      </c>
      <c r="J1944" s="2">
        <v>4.5237760543823242</v>
      </c>
      <c r="K1944" s="2">
        <v>2727914.07</v>
      </c>
      <c r="L1944" s="2">
        <v>115705.7890625</v>
      </c>
      <c r="M1944" s="2">
        <v>4.4294242858886719</v>
      </c>
      <c r="N1944" s="2">
        <v>580222</v>
      </c>
      <c r="O1944" s="2">
        <v>0</v>
      </c>
      <c r="P1944" s="2">
        <v>0</v>
      </c>
      <c r="T1944" s="2">
        <v>18605596</v>
      </c>
      <c r="U1944" s="2">
        <v>777778</v>
      </c>
      <c r="V1944" s="2">
        <v>4.3627214431762695</v>
      </c>
      <c r="X1944" s="2">
        <v>67.934005737304688</v>
      </c>
      <c r="Z1944" s="2">
        <v>29.604803085327148</v>
      </c>
      <c r="AA1944" s="2">
        <v>62846545</v>
      </c>
      <c r="AB1944" s="2">
        <v>27387752</v>
      </c>
    </row>
    <row r="1945" spans="1:28" x14ac:dyDescent="0.25">
      <c r="A1945" s="2">
        <v>324006</v>
      </c>
      <c r="B1945" s="2">
        <v>107657103</v>
      </c>
      <c r="C1945" s="2" t="s">
        <v>1637</v>
      </c>
      <c r="D1945" s="2">
        <v>2024</v>
      </c>
      <c r="E1945" s="2" t="s">
        <v>662</v>
      </c>
      <c r="F1945" s="2">
        <v>324</v>
      </c>
      <c r="G1945" s="2">
        <v>6</v>
      </c>
      <c r="H1945" s="2">
        <v>15699297</v>
      </c>
      <c r="I1945" s="2">
        <v>401836.78125</v>
      </c>
      <c r="J1945" s="2">
        <v>2.6268203258514404</v>
      </c>
      <c r="K1945" s="2">
        <v>2812952</v>
      </c>
      <c r="L1945" s="2">
        <v>85037.9296875</v>
      </c>
      <c r="M1945" s="2">
        <v>3.1173243522644043</v>
      </c>
      <c r="N1945" s="2">
        <v>580222</v>
      </c>
      <c r="O1945" s="2">
        <v>0</v>
      </c>
      <c r="P1945" s="2">
        <v>0</v>
      </c>
      <c r="T1945" s="2">
        <v>19092470</v>
      </c>
      <c r="U1945" s="2">
        <v>486874</v>
      </c>
      <c r="V1945" s="2">
        <v>2.6168148517608643</v>
      </c>
      <c r="X1945" s="2">
        <v>66.867927551269531</v>
      </c>
      <c r="Z1945" s="2">
        <v>29.283964157104492</v>
      </c>
      <c r="AA1945" s="2">
        <v>65197695</v>
      </c>
      <c r="AB1945" s="2">
        <v>28552508</v>
      </c>
    </row>
    <row r="1946" spans="1:28" x14ac:dyDescent="0.25">
      <c r="A1946" s="2">
        <v>325001</v>
      </c>
      <c r="B1946" s="2">
        <v>125236903</v>
      </c>
      <c r="C1946" s="2" t="s">
        <v>1638</v>
      </c>
      <c r="D1946" s="2">
        <v>2019</v>
      </c>
      <c r="E1946" s="2" t="s">
        <v>662</v>
      </c>
      <c r="F1946" s="2">
        <v>325</v>
      </c>
      <c r="G1946" s="2">
        <v>1</v>
      </c>
      <c r="H1946" s="2">
        <v>6325514</v>
      </c>
      <c r="K1946" s="2">
        <v>2012158</v>
      </c>
      <c r="N1946" s="2">
        <v>354943</v>
      </c>
      <c r="T1946" s="2">
        <v>8692615</v>
      </c>
      <c r="W1946" s="2">
        <v>16531625</v>
      </c>
      <c r="X1946" s="2">
        <v>52.581733703613281</v>
      </c>
      <c r="Y1946" s="2">
        <v>60552542</v>
      </c>
      <c r="Z1946" s="2">
        <v>14.355491638183594</v>
      </c>
    </row>
    <row r="1947" spans="1:28" x14ac:dyDescent="0.25">
      <c r="A1947" s="2">
        <v>325002</v>
      </c>
      <c r="B1947" s="2">
        <v>125236903</v>
      </c>
      <c r="C1947" s="2" t="s">
        <v>1638</v>
      </c>
      <c r="D1947" s="2">
        <v>2020</v>
      </c>
      <c r="E1947" s="2" t="s">
        <v>662</v>
      </c>
      <c r="F1947" s="2">
        <v>325</v>
      </c>
      <c r="G1947" s="2">
        <v>2</v>
      </c>
      <c r="H1947" s="2">
        <v>6474536</v>
      </c>
      <c r="I1947" s="2">
        <v>149022</v>
      </c>
      <c r="J1947" s="2">
        <v>2.3558876514434814</v>
      </c>
      <c r="K1947" s="2">
        <v>2069198</v>
      </c>
      <c r="L1947" s="2">
        <v>57040</v>
      </c>
      <c r="M1947" s="2">
        <v>2.8347673416137695</v>
      </c>
      <c r="N1947" s="2">
        <v>354943</v>
      </c>
      <c r="O1947" s="2">
        <v>0</v>
      </c>
      <c r="P1947" s="2">
        <v>0</v>
      </c>
      <c r="T1947" s="2">
        <v>8898677</v>
      </c>
      <c r="U1947" s="2">
        <v>206062</v>
      </c>
      <c r="V1947" s="2">
        <v>2.3705408573150635</v>
      </c>
      <c r="W1947" s="2">
        <v>17465316</v>
      </c>
      <c r="X1947" s="2">
        <v>50.950565338134766</v>
      </c>
      <c r="Y1947" s="2">
        <v>63128958</v>
      </c>
      <c r="Z1947" s="2">
        <v>14.096030235290527</v>
      </c>
    </row>
    <row r="1948" spans="1:28" x14ac:dyDescent="0.25">
      <c r="A1948" s="2">
        <v>325003</v>
      </c>
      <c r="B1948" s="2">
        <v>125236903</v>
      </c>
      <c r="C1948" s="2" t="s">
        <v>1638</v>
      </c>
      <c r="D1948" s="2">
        <v>2021</v>
      </c>
      <c r="E1948" s="2" t="s">
        <v>662</v>
      </c>
      <c r="F1948" s="2">
        <v>325</v>
      </c>
      <c r="G1948" s="2">
        <v>3</v>
      </c>
      <c r="H1948" s="2">
        <v>6474530</v>
      </c>
      <c r="I1948" s="2">
        <v>-6</v>
      </c>
      <c r="J1948" s="2">
        <v>-9.2670736194122583E-5</v>
      </c>
      <c r="K1948" s="2">
        <v>2069125</v>
      </c>
      <c r="L1948" s="2">
        <v>-73</v>
      </c>
      <c r="M1948" s="2">
        <v>-3.5279369913041592E-3</v>
      </c>
      <c r="N1948" s="2">
        <v>354943</v>
      </c>
      <c r="O1948" s="2">
        <v>0</v>
      </c>
      <c r="P1948" s="2">
        <v>0</v>
      </c>
      <c r="T1948" s="2">
        <v>8898598</v>
      </c>
      <c r="U1948" s="2">
        <v>-79</v>
      </c>
      <c r="V1948" s="2">
        <v>-8.8777241762727499E-4</v>
      </c>
      <c r="W1948" s="2">
        <v>18358738</v>
      </c>
      <c r="X1948" s="2">
        <v>48.47064208984375</v>
      </c>
      <c r="Y1948" s="2">
        <v>65846526</v>
      </c>
      <c r="Z1948" s="2">
        <v>13.51414966583252</v>
      </c>
    </row>
    <row r="1949" spans="1:28" x14ac:dyDescent="0.25">
      <c r="A1949" s="2">
        <v>325004</v>
      </c>
      <c r="B1949" s="2">
        <v>125236903</v>
      </c>
      <c r="C1949" s="2" t="s">
        <v>1638</v>
      </c>
      <c r="D1949" s="2">
        <v>2022</v>
      </c>
      <c r="E1949" s="2" t="s">
        <v>662</v>
      </c>
      <c r="F1949" s="2">
        <v>325</v>
      </c>
      <c r="G1949" s="2">
        <v>4</v>
      </c>
      <c r="H1949" s="2">
        <v>6742591</v>
      </c>
      <c r="I1949" s="2">
        <v>268061</v>
      </c>
      <c r="J1949" s="2">
        <v>4.1402387619018555</v>
      </c>
      <c r="K1949" s="2">
        <v>2162351</v>
      </c>
      <c r="L1949" s="2">
        <v>93226</v>
      </c>
      <c r="M1949" s="2">
        <v>4.5055761337280273</v>
      </c>
      <c r="N1949" s="2">
        <v>354943</v>
      </c>
      <c r="O1949" s="2">
        <v>0</v>
      </c>
      <c r="P1949" s="2">
        <v>0</v>
      </c>
      <c r="T1949" s="2">
        <v>9259885</v>
      </c>
      <c r="U1949" s="2">
        <v>361287</v>
      </c>
      <c r="V1949" s="2">
        <v>4.0600442886352539</v>
      </c>
      <c r="W1949" s="2">
        <v>17979427</v>
      </c>
      <c r="X1949" s="2">
        <v>51.502670288085938</v>
      </c>
      <c r="Y1949" s="2">
        <v>68085651</v>
      </c>
      <c r="Z1949" s="2">
        <v>13.600347518920898</v>
      </c>
    </row>
    <row r="1950" spans="1:28" x14ac:dyDescent="0.25">
      <c r="A1950" s="2">
        <v>325005</v>
      </c>
      <c r="B1950" s="2">
        <v>125236903</v>
      </c>
      <c r="C1950" s="2" t="s">
        <v>1638</v>
      </c>
      <c r="D1950" s="2">
        <v>2023</v>
      </c>
      <c r="E1950" s="2" t="s">
        <v>662</v>
      </c>
      <c r="F1950" s="2">
        <v>325</v>
      </c>
      <c r="G1950" s="2">
        <v>5</v>
      </c>
      <c r="H1950" s="2">
        <v>7252963.9100000001</v>
      </c>
      <c r="I1950" s="2">
        <v>510372.90625</v>
      </c>
      <c r="J1950" s="2">
        <v>7.5693883895874023</v>
      </c>
      <c r="K1950" s="2">
        <v>2337034.7999999998</v>
      </c>
      <c r="L1950" s="2">
        <v>174683.796875</v>
      </c>
      <c r="M1950" s="2">
        <v>8.0784206390380859</v>
      </c>
      <c r="N1950" s="2">
        <v>354943</v>
      </c>
      <c r="O1950" s="2">
        <v>0</v>
      </c>
      <c r="P1950" s="2">
        <v>0</v>
      </c>
      <c r="T1950" s="2">
        <v>9944942</v>
      </c>
      <c r="U1950" s="2">
        <v>685057</v>
      </c>
      <c r="V1950" s="2">
        <v>7.3981156349182129</v>
      </c>
      <c r="X1950" s="2">
        <v>52.446678161621094</v>
      </c>
      <c r="Z1950" s="2">
        <v>14.741084098815918</v>
      </c>
      <c r="AA1950" s="2">
        <v>67464116</v>
      </c>
      <c r="AB1950" s="2">
        <v>18962006</v>
      </c>
    </row>
    <row r="1951" spans="1:28" x14ac:dyDescent="0.25">
      <c r="A1951" s="2">
        <v>325006</v>
      </c>
      <c r="B1951" s="2">
        <v>125236903</v>
      </c>
      <c r="C1951" s="2" t="s">
        <v>1638</v>
      </c>
      <c r="D1951" s="2">
        <v>2024</v>
      </c>
      <c r="E1951" s="2" t="s">
        <v>662</v>
      </c>
      <c r="F1951" s="2">
        <v>325</v>
      </c>
      <c r="G1951" s="2">
        <v>6</v>
      </c>
      <c r="H1951" s="2">
        <v>7858366</v>
      </c>
      <c r="I1951" s="2">
        <v>605402.0625</v>
      </c>
      <c r="J1951" s="2">
        <v>8.3469610214233398</v>
      </c>
      <c r="K1951" s="2">
        <v>2482441</v>
      </c>
      <c r="L1951" s="2">
        <v>145406.203125</v>
      </c>
      <c r="M1951" s="2">
        <v>6.2218241691589355</v>
      </c>
      <c r="N1951" s="2">
        <v>354943</v>
      </c>
      <c r="O1951" s="2">
        <v>0</v>
      </c>
      <c r="P1951" s="2">
        <v>0</v>
      </c>
      <c r="T1951" s="2">
        <v>10695750</v>
      </c>
      <c r="U1951" s="2">
        <v>750808</v>
      </c>
      <c r="V1951" s="2">
        <v>7.5496468544006348</v>
      </c>
      <c r="X1951" s="2">
        <v>54.463813781738281</v>
      </c>
      <c r="Z1951" s="2">
        <v>15.096476554870605</v>
      </c>
      <c r="AA1951" s="2">
        <v>70849314</v>
      </c>
      <c r="AB1951" s="2">
        <v>19638268</v>
      </c>
    </row>
    <row r="1952" spans="1:28" x14ac:dyDescent="0.25">
      <c r="A1952" s="2">
        <v>326001</v>
      </c>
      <c r="B1952" s="2">
        <v>105204703</v>
      </c>
      <c r="C1952" s="2" t="s">
        <v>1639</v>
      </c>
      <c r="D1952" s="2">
        <v>2019</v>
      </c>
      <c r="E1952" s="2" t="s">
        <v>662</v>
      </c>
      <c r="F1952" s="2">
        <v>326</v>
      </c>
      <c r="G1952" s="2">
        <v>1</v>
      </c>
      <c r="H1952" s="2">
        <v>19026560</v>
      </c>
      <c r="K1952" s="2">
        <v>2499150.2400000002</v>
      </c>
      <c r="N1952" s="2">
        <v>619569</v>
      </c>
      <c r="T1952" s="2">
        <v>22145280</v>
      </c>
      <c r="W1952" s="2">
        <v>31783636.130000006</v>
      </c>
      <c r="X1952" s="2">
        <v>69.675102233886719</v>
      </c>
      <c r="Y1952" s="2">
        <v>53038710.100000009</v>
      </c>
      <c r="Z1952" s="2">
        <v>41.7530517578125</v>
      </c>
    </row>
    <row r="1953" spans="1:28" x14ac:dyDescent="0.25">
      <c r="A1953" s="2">
        <v>326002</v>
      </c>
      <c r="B1953" s="2">
        <v>105204703</v>
      </c>
      <c r="C1953" s="2" t="s">
        <v>1639</v>
      </c>
      <c r="D1953" s="2">
        <v>2020</v>
      </c>
      <c r="E1953" s="2" t="s">
        <v>662</v>
      </c>
      <c r="F1953" s="2">
        <v>326</v>
      </c>
      <c r="G1953" s="2">
        <v>2</v>
      </c>
      <c r="H1953" s="2">
        <v>19116560</v>
      </c>
      <c r="I1953" s="2">
        <v>90000</v>
      </c>
      <c r="J1953" s="2">
        <v>0.47302296757698059</v>
      </c>
      <c r="K1953" s="2">
        <v>2508735.2400000002</v>
      </c>
      <c r="L1953" s="2">
        <v>9585</v>
      </c>
      <c r="M1953" s="2">
        <v>0.3835303783416748</v>
      </c>
      <c r="N1953" s="2">
        <v>619569</v>
      </c>
      <c r="O1953" s="2">
        <v>0</v>
      </c>
      <c r="P1953" s="2">
        <v>0</v>
      </c>
      <c r="T1953" s="2">
        <v>22244864</v>
      </c>
      <c r="U1953" s="2">
        <v>99584</v>
      </c>
      <c r="V1953" s="2">
        <v>0.44968497753143311</v>
      </c>
      <c r="W1953" s="2">
        <v>31900872.349999998</v>
      </c>
      <c r="X1953" s="2">
        <v>69.731208801269531</v>
      </c>
      <c r="Y1953" s="2">
        <v>54526632.369999997</v>
      </c>
      <c r="Z1953" s="2">
        <v>40.796329498291016</v>
      </c>
    </row>
    <row r="1954" spans="1:28" x14ac:dyDescent="0.25">
      <c r="A1954" s="2">
        <v>326003</v>
      </c>
      <c r="B1954" s="2">
        <v>105204703</v>
      </c>
      <c r="C1954" s="2" t="s">
        <v>1639</v>
      </c>
      <c r="D1954" s="2">
        <v>2021</v>
      </c>
      <c r="E1954" s="2" t="s">
        <v>662</v>
      </c>
      <c r="F1954" s="2">
        <v>326</v>
      </c>
      <c r="G1954" s="2">
        <v>3</v>
      </c>
      <c r="H1954" s="2">
        <v>19116552</v>
      </c>
      <c r="I1954" s="2">
        <v>-8</v>
      </c>
      <c r="J1954" s="2">
        <v>-4.1848532418953255E-5</v>
      </c>
      <c r="K1954" s="2">
        <v>2536448.64</v>
      </c>
      <c r="L1954" s="2">
        <v>27713.400390625</v>
      </c>
      <c r="M1954" s="2">
        <v>1.1046761274337769</v>
      </c>
      <c r="N1954" s="2">
        <v>619569</v>
      </c>
      <c r="O1954" s="2">
        <v>0</v>
      </c>
      <c r="P1954" s="2">
        <v>0</v>
      </c>
      <c r="T1954" s="2">
        <v>22272568</v>
      </c>
      <c r="U1954" s="2">
        <v>27704</v>
      </c>
      <c r="V1954" s="2">
        <v>0.12454110383987427</v>
      </c>
      <c r="W1954" s="2">
        <v>31964109.669999998</v>
      </c>
      <c r="X1954" s="2">
        <v>69.679924011230469</v>
      </c>
      <c r="Y1954" s="2">
        <v>53790326.880000003</v>
      </c>
      <c r="Z1954" s="2">
        <v>41.406269073486328</v>
      </c>
    </row>
    <row r="1955" spans="1:28" x14ac:dyDescent="0.25">
      <c r="A1955" s="2">
        <v>326004</v>
      </c>
      <c r="B1955" s="2">
        <v>105204703</v>
      </c>
      <c r="C1955" s="2" t="s">
        <v>1639</v>
      </c>
      <c r="D1955" s="2">
        <v>2022</v>
      </c>
      <c r="E1955" s="2" t="s">
        <v>662</v>
      </c>
      <c r="F1955" s="2">
        <v>326</v>
      </c>
      <c r="G1955" s="2">
        <v>4</v>
      </c>
      <c r="H1955" s="2">
        <v>19195518</v>
      </c>
      <c r="I1955" s="2">
        <v>78966</v>
      </c>
      <c r="J1955" s="2">
        <v>0.41307657957077026</v>
      </c>
      <c r="K1955" s="2">
        <v>2647334.9</v>
      </c>
      <c r="L1955" s="2">
        <v>110886.2578125</v>
      </c>
      <c r="M1955" s="2">
        <v>4.3717131614685059</v>
      </c>
      <c r="N1955" s="2">
        <v>619569</v>
      </c>
      <c r="O1955" s="2">
        <v>0</v>
      </c>
      <c r="P1955" s="2">
        <v>0</v>
      </c>
      <c r="T1955" s="2">
        <v>22462420</v>
      </c>
      <c r="U1955" s="2">
        <v>189852</v>
      </c>
      <c r="V1955" s="2">
        <v>0.85240280628204346</v>
      </c>
      <c r="W1955" s="2">
        <v>32176110.629999999</v>
      </c>
      <c r="X1955" s="2">
        <v>69.810859680175781</v>
      </c>
      <c r="Y1955" s="2">
        <v>56443298.959999993</v>
      </c>
      <c r="Z1955" s="2">
        <v>39.796432495117188</v>
      </c>
    </row>
    <row r="1956" spans="1:28" x14ac:dyDescent="0.25">
      <c r="A1956" s="2">
        <v>326005</v>
      </c>
      <c r="B1956" s="2">
        <v>105204703</v>
      </c>
      <c r="C1956" s="2" t="s">
        <v>1639</v>
      </c>
      <c r="D1956" s="2">
        <v>2023</v>
      </c>
      <c r="E1956" s="2" t="s">
        <v>662</v>
      </c>
      <c r="F1956" s="2">
        <v>326</v>
      </c>
      <c r="G1956" s="2">
        <v>5</v>
      </c>
      <c r="H1956" s="2">
        <v>19730001.41</v>
      </c>
      <c r="I1956" s="2">
        <v>534483.4375</v>
      </c>
      <c r="J1956" s="2">
        <v>2.7844176292419434</v>
      </c>
      <c r="K1956" s="2">
        <v>2725454.4</v>
      </c>
      <c r="L1956" s="2">
        <v>78119.5</v>
      </c>
      <c r="M1956" s="2">
        <v>2.9508733749389648</v>
      </c>
      <c r="N1956" s="2">
        <v>619569</v>
      </c>
      <c r="O1956" s="2">
        <v>0</v>
      </c>
      <c r="P1956" s="2">
        <v>0</v>
      </c>
      <c r="T1956" s="2">
        <v>23075024</v>
      </c>
      <c r="U1956" s="2">
        <v>612604</v>
      </c>
      <c r="V1956" s="2">
        <v>2.7272396087646484</v>
      </c>
      <c r="X1956" s="2">
        <v>67.825927734375</v>
      </c>
      <c r="Z1956" s="2">
        <v>41.244983673095703</v>
      </c>
      <c r="AA1956" s="2">
        <v>55946258</v>
      </c>
      <c r="AB1956" s="2">
        <v>34020948</v>
      </c>
    </row>
    <row r="1957" spans="1:28" x14ac:dyDescent="0.25">
      <c r="A1957" s="2">
        <v>326006</v>
      </c>
      <c r="B1957" s="2">
        <v>105204703</v>
      </c>
      <c r="C1957" s="2" t="s">
        <v>1639</v>
      </c>
      <c r="D1957" s="2">
        <v>2024</v>
      </c>
      <c r="E1957" s="2" t="s">
        <v>662</v>
      </c>
      <c r="F1957" s="2">
        <v>326</v>
      </c>
      <c r="G1957" s="2">
        <v>6</v>
      </c>
      <c r="H1957" s="2">
        <v>20388982</v>
      </c>
      <c r="I1957" s="2">
        <v>658980.5625</v>
      </c>
      <c r="J1957" s="2">
        <v>3.3399925231933594</v>
      </c>
      <c r="K1957" s="2">
        <v>2810169</v>
      </c>
      <c r="L1957" s="2">
        <v>84714.6015625</v>
      </c>
      <c r="M1957" s="2">
        <v>3.1082744598388672</v>
      </c>
      <c r="N1957" s="2">
        <v>619569</v>
      </c>
      <c r="O1957" s="2">
        <v>0</v>
      </c>
      <c r="P1957" s="2">
        <v>0</v>
      </c>
      <c r="T1957" s="2">
        <v>23818720</v>
      </c>
      <c r="U1957" s="2">
        <v>743696</v>
      </c>
      <c r="V1957" s="2">
        <v>3.2229478359222412</v>
      </c>
      <c r="X1957" s="2">
        <v>68.794181823730469</v>
      </c>
      <c r="Z1957" s="2">
        <v>41.602893829345703</v>
      </c>
      <c r="AA1957" s="2">
        <v>57252558</v>
      </c>
      <c r="AB1957" s="2">
        <v>34623162</v>
      </c>
    </row>
    <row r="1958" spans="1:28" x14ac:dyDescent="0.25">
      <c r="A1958" s="2">
        <v>327001</v>
      </c>
      <c r="B1958" s="2">
        <v>122098103</v>
      </c>
      <c r="C1958" s="2" t="s">
        <v>1640</v>
      </c>
      <c r="D1958" s="2">
        <v>2019</v>
      </c>
      <c r="E1958" s="2" t="s">
        <v>662</v>
      </c>
      <c r="F1958" s="2">
        <v>327</v>
      </c>
      <c r="G1958" s="2">
        <v>1</v>
      </c>
      <c r="H1958" s="2">
        <v>10981221</v>
      </c>
      <c r="K1958" s="2">
        <v>3548700.53</v>
      </c>
      <c r="N1958" s="2">
        <v>625645</v>
      </c>
      <c r="T1958" s="2">
        <v>15155567</v>
      </c>
      <c r="W1958" s="2">
        <v>32993011.789999999</v>
      </c>
      <c r="X1958" s="2">
        <v>45.935688018798828</v>
      </c>
      <c r="Y1958" s="2">
        <v>140554784.91</v>
      </c>
      <c r="Z1958" s="2">
        <v>10.782675743103027</v>
      </c>
    </row>
    <row r="1959" spans="1:28" x14ac:dyDescent="0.25">
      <c r="A1959" s="2">
        <v>327002</v>
      </c>
      <c r="B1959" s="2">
        <v>122098103</v>
      </c>
      <c r="C1959" s="2" t="s">
        <v>1640</v>
      </c>
      <c r="D1959" s="2">
        <v>2020</v>
      </c>
      <c r="E1959" s="2" t="s">
        <v>662</v>
      </c>
      <c r="F1959" s="2">
        <v>327</v>
      </c>
      <c r="G1959" s="2">
        <v>2</v>
      </c>
      <c r="H1959" s="2">
        <v>11479377</v>
      </c>
      <c r="I1959" s="2">
        <v>498156</v>
      </c>
      <c r="J1959" s="2">
        <v>4.536435604095459</v>
      </c>
      <c r="K1959" s="2">
        <v>3675411.27</v>
      </c>
      <c r="L1959" s="2">
        <v>126710.7421875</v>
      </c>
      <c r="M1959" s="2">
        <v>3.5706236362457275</v>
      </c>
      <c r="N1959" s="2">
        <v>625645</v>
      </c>
      <c r="O1959" s="2">
        <v>0</v>
      </c>
      <c r="P1959" s="2">
        <v>0</v>
      </c>
      <c r="T1959" s="2">
        <v>15780433</v>
      </c>
      <c r="U1959" s="2">
        <v>624866</v>
      </c>
      <c r="V1959" s="2">
        <v>4.1230130195617676</v>
      </c>
      <c r="W1959" s="2">
        <v>33694745.050000004</v>
      </c>
      <c r="X1959" s="2">
        <v>46.833515167236328</v>
      </c>
      <c r="Y1959" s="2">
        <v>141367772.81</v>
      </c>
      <c r="Z1959" s="2">
        <v>11.162680625915527</v>
      </c>
    </row>
    <row r="1960" spans="1:28" x14ac:dyDescent="0.25">
      <c r="A1960" s="2">
        <v>327003</v>
      </c>
      <c r="B1960" s="2">
        <v>122098103</v>
      </c>
      <c r="C1960" s="2" t="s">
        <v>1640</v>
      </c>
      <c r="D1960" s="2">
        <v>2021</v>
      </c>
      <c r="E1960" s="2" t="s">
        <v>662</v>
      </c>
      <c r="F1960" s="2">
        <v>327</v>
      </c>
      <c r="G1960" s="2">
        <v>3</v>
      </c>
      <c r="H1960" s="2">
        <v>11478175</v>
      </c>
      <c r="I1960" s="2">
        <v>-1202</v>
      </c>
      <c r="J1960" s="2">
        <v>-1.0470951907336712E-2</v>
      </c>
      <c r="K1960" s="2">
        <v>3690862.9</v>
      </c>
      <c r="L1960" s="2">
        <v>15451.6298828125</v>
      </c>
      <c r="M1960" s="2">
        <v>0.42040547728538513</v>
      </c>
      <c r="N1960" s="2">
        <v>625645</v>
      </c>
      <c r="O1960" s="2">
        <v>0</v>
      </c>
      <c r="P1960" s="2">
        <v>0</v>
      </c>
      <c r="T1960" s="2">
        <v>15794683</v>
      </c>
      <c r="U1960" s="2">
        <v>14250</v>
      </c>
      <c r="V1960" s="2">
        <v>9.030170738697052E-2</v>
      </c>
      <c r="W1960" s="2">
        <v>35125632.25</v>
      </c>
      <c r="X1960" s="2">
        <v>44.966259002685547</v>
      </c>
      <c r="Y1960" s="2">
        <v>189916265.66</v>
      </c>
      <c r="Z1960" s="2">
        <v>8.3166561126708984</v>
      </c>
    </row>
    <row r="1961" spans="1:28" x14ac:dyDescent="0.25">
      <c r="A1961" s="2">
        <v>327004</v>
      </c>
      <c r="B1961" s="2">
        <v>122098103</v>
      </c>
      <c r="C1961" s="2" t="s">
        <v>1640</v>
      </c>
      <c r="D1961" s="2">
        <v>2022</v>
      </c>
      <c r="E1961" s="2" t="s">
        <v>662</v>
      </c>
      <c r="F1961" s="2">
        <v>327</v>
      </c>
      <c r="G1961" s="2">
        <v>4</v>
      </c>
      <c r="H1961" s="2">
        <v>11681963</v>
      </c>
      <c r="I1961" s="2">
        <v>203788</v>
      </c>
      <c r="J1961" s="2">
        <v>1.7754390239715576</v>
      </c>
      <c r="K1961" s="2">
        <v>3667157.45</v>
      </c>
      <c r="L1961" s="2">
        <v>-23705.44921875</v>
      </c>
      <c r="M1961" s="2">
        <v>-0.64227390289306641</v>
      </c>
      <c r="N1961" s="2">
        <v>625645</v>
      </c>
      <c r="O1961" s="2">
        <v>0</v>
      </c>
      <c r="P1961" s="2">
        <v>0</v>
      </c>
      <c r="T1961" s="2">
        <v>15974765</v>
      </c>
      <c r="U1961" s="2">
        <v>180082</v>
      </c>
      <c r="V1961" s="2">
        <v>1.1401431560516357</v>
      </c>
      <c r="W1961" s="2">
        <v>34325136.25</v>
      </c>
      <c r="X1961" s="2">
        <v>46.539554595947266</v>
      </c>
      <c r="Y1961" s="2">
        <v>159736763.11000001</v>
      </c>
      <c r="Z1961" s="2">
        <v>10.00068187713623</v>
      </c>
    </row>
    <row r="1962" spans="1:28" x14ac:dyDescent="0.25">
      <c r="A1962" s="2">
        <v>327005</v>
      </c>
      <c r="B1962" s="2">
        <v>122098103</v>
      </c>
      <c r="C1962" s="2" t="s">
        <v>1640</v>
      </c>
      <c r="D1962" s="2">
        <v>2023</v>
      </c>
      <c r="E1962" s="2" t="s">
        <v>662</v>
      </c>
      <c r="F1962" s="2">
        <v>327</v>
      </c>
      <c r="G1962" s="2">
        <v>5</v>
      </c>
      <c r="H1962" s="2">
        <v>12461456.630000001</v>
      </c>
      <c r="I1962" s="2">
        <v>779493.625</v>
      </c>
      <c r="J1962" s="2">
        <v>6.6726255416870117</v>
      </c>
      <c r="K1962" s="2">
        <v>3883635.44</v>
      </c>
      <c r="L1962" s="2">
        <v>216477.984375</v>
      </c>
      <c r="M1962" s="2">
        <v>5.9031548500061035</v>
      </c>
      <c r="N1962" s="2">
        <v>625645</v>
      </c>
      <c r="O1962" s="2">
        <v>0</v>
      </c>
      <c r="P1962" s="2">
        <v>0</v>
      </c>
      <c r="T1962" s="2">
        <v>16970736</v>
      </c>
      <c r="U1962" s="2">
        <v>995971</v>
      </c>
      <c r="V1962" s="2">
        <v>6.234652042388916</v>
      </c>
      <c r="X1962" s="2">
        <v>46.447826385498047</v>
      </c>
      <c r="Z1962" s="2">
        <v>11.351655960083008</v>
      </c>
      <c r="AA1962" s="2">
        <v>149500094</v>
      </c>
      <c r="AB1962" s="2">
        <v>36537203</v>
      </c>
    </row>
    <row r="1963" spans="1:28" x14ac:dyDescent="0.25">
      <c r="A1963" s="2">
        <v>327006</v>
      </c>
      <c r="B1963" s="2">
        <v>122098103</v>
      </c>
      <c r="C1963" s="2" t="s">
        <v>1640</v>
      </c>
      <c r="D1963" s="2">
        <v>2024</v>
      </c>
      <c r="E1963" s="2" t="s">
        <v>662</v>
      </c>
      <c r="F1963" s="2">
        <v>327</v>
      </c>
      <c r="G1963" s="2">
        <v>6</v>
      </c>
      <c r="H1963" s="2">
        <v>13220870</v>
      </c>
      <c r="I1963" s="2">
        <v>759413.375</v>
      </c>
      <c r="J1963" s="2">
        <v>6.0940980911254883</v>
      </c>
      <c r="K1963" s="2">
        <v>3987282</v>
      </c>
      <c r="L1963" s="2">
        <v>103646.5625</v>
      </c>
      <c r="M1963" s="2">
        <v>2.6688024997711182</v>
      </c>
      <c r="N1963" s="2">
        <v>625645</v>
      </c>
      <c r="O1963" s="2">
        <v>0</v>
      </c>
      <c r="P1963" s="2">
        <v>0</v>
      </c>
      <c r="T1963" s="2">
        <v>17833796</v>
      </c>
      <c r="U1963" s="2">
        <v>863060</v>
      </c>
      <c r="V1963" s="2">
        <v>5.0855779647827148</v>
      </c>
      <c r="X1963" s="2">
        <v>48.179336547851563</v>
      </c>
      <c r="Z1963" s="2">
        <v>11.530786514282227</v>
      </c>
      <c r="AA1963" s="2">
        <v>154662447</v>
      </c>
      <c r="AB1963" s="2">
        <v>37015444</v>
      </c>
    </row>
    <row r="1964" spans="1:28" x14ac:dyDescent="0.25">
      <c r="A1964" s="2">
        <v>328001</v>
      </c>
      <c r="B1964" s="2">
        <v>128326303</v>
      </c>
      <c r="C1964" s="2" t="s">
        <v>1641</v>
      </c>
      <c r="D1964" s="2">
        <v>2019</v>
      </c>
      <c r="E1964" s="2" t="s">
        <v>662</v>
      </c>
      <c r="F1964" s="2">
        <v>328</v>
      </c>
      <c r="G1964" s="2">
        <v>1</v>
      </c>
      <c r="H1964" s="2">
        <v>7400802.5</v>
      </c>
      <c r="K1964" s="2">
        <v>720038.17</v>
      </c>
      <c r="N1964" s="2">
        <v>194325</v>
      </c>
      <c r="Q1964" s="2">
        <v>36766.480000000003</v>
      </c>
      <c r="T1964" s="2">
        <v>8351932</v>
      </c>
      <c r="W1964" s="2">
        <v>12036094.760000002</v>
      </c>
      <c r="X1964" s="2">
        <v>69.390716552734375</v>
      </c>
      <c r="Y1964" s="2">
        <v>17640559.670000002</v>
      </c>
      <c r="Z1964" s="2">
        <v>47.345050811767578</v>
      </c>
    </row>
    <row r="1965" spans="1:28" x14ac:dyDescent="0.25">
      <c r="A1965" s="2">
        <v>328002</v>
      </c>
      <c r="B1965" s="2">
        <v>128326303</v>
      </c>
      <c r="C1965" s="2" t="s">
        <v>1641</v>
      </c>
      <c r="D1965" s="2">
        <v>2020</v>
      </c>
      <c r="E1965" s="2" t="s">
        <v>662</v>
      </c>
      <c r="F1965" s="2">
        <v>328</v>
      </c>
      <c r="G1965" s="2">
        <v>2</v>
      </c>
      <c r="H1965" s="2">
        <v>7448201.5</v>
      </c>
      <c r="I1965" s="2">
        <v>47399</v>
      </c>
      <c r="J1965" s="2">
        <v>0.64045757055282593</v>
      </c>
      <c r="K1965" s="2">
        <v>745897.21</v>
      </c>
      <c r="L1965" s="2">
        <v>25859.0390625</v>
      </c>
      <c r="M1965" s="2">
        <v>3.5913429260253906</v>
      </c>
      <c r="N1965" s="2">
        <v>194325</v>
      </c>
      <c r="O1965" s="2">
        <v>0</v>
      </c>
      <c r="P1965" s="2">
        <v>0</v>
      </c>
      <c r="Q1965" s="2">
        <v>46055.75</v>
      </c>
      <c r="R1965" s="2">
        <v>9289.26953125</v>
      </c>
      <c r="S1965" s="2">
        <v>25.265594482421875</v>
      </c>
      <c r="T1965" s="2">
        <v>8434479</v>
      </c>
      <c r="U1965" s="2">
        <v>82547</v>
      </c>
      <c r="V1965" s="2">
        <v>0.98835813999176025</v>
      </c>
      <c r="W1965" s="2">
        <v>12362800.850000001</v>
      </c>
      <c r="X1965" s="2">
        <v>68.224662780761719</v>
      </c>
      <c r="Y1965" s="2">
        <v>18357397.220000003</v>
      </c>
      <c r="Z1965" s="2">
        <v>45.945941925048828</v>
      </c>
    </row>
    <row r="1966" spans="1:28" x14ac:dyDescent="0.25">
      <c r="A1966" s="2">
        <v>328003</v>
      </c>
      <c r="B1966" s="2">
        <v>128326303</v>
      </c>
      <c r="C1966" s="2" t="s">
        <v>1641</v>
      </c>
      <c r="D1966" s="2">
        <v>2021</v>
      </c>
      <c r="E1966" s="2" t="s">
        <v>662</v>
      </c>
      <c r="F1966" s="2">
        <v>328</v>
      </c>
      <c r="G1966" s="2">
        <v>3</v>
      </c>
      <c r="H1966" s="2">
        <v>7448198</v>
      </c>
      <c r="I1966" s="2">
        <v>-3.5</v>
      </c>
      <c r="J1966" s="2">
        <v>-4.6991208364488557E-5</v>
      </c>
      <c r="K1966" s="2">
        <v>745857.93</v>
      </c>
      <c r="L1966" s="2">
        <v>-39.279998779296875</v>
      </c>
      <c r="M1966" s="2">
        <v>-5.2661411464214325E-3</v>
      </c>
      <c r="N1966" s="2">
        <v>194325</v>
      </c>
      <c r="O1966" s="2">
        <v>0</v>
      </c>
      <c r="P1966" s="2">
        <v>0</v>
      </c>
      <c r="Q1966" s="2">
        <v>43008</v>
      </c>
      <c r="R1966" s="2">
        <v>-3047.75</v>
      </c>
      <c r="S1966" s="2">
        <v>-6.617523193359375</v>
      </c>
      <c r="T1966" s="2">
        <v>8431389</v>
      </c>
      <c r="U1966" s="2">
        <v>-3090</v>
      </c>
      <c r="V1966" s="2">
        <v>-3.6635339260101318E-2</v>
      </c>
      <c r="W1966" s="2">
        <v>12209516.440000001</v>
      </c>
      <c r="X1966" s="2">
        <v>69.055877685546875</v>
      </c>
      <c r="Y1966" s="2">
        <v>18946769.400000002</v>
      </c>
      <c r="Z1966" s="2">
        <v>44.500404357910156</v>
      </c>
    </row>
    <row r="1967" spans="1:28" x14ac:dyDescent="0.25">
      <c r="A1967" s="2">
        <v>328004</v>
      </c>
      <c r="B1967" s="2">
        <v>128326303</v>
      </c>
      <c r="C1967" s="2" t="s">
        <v>1641</v>
      </c>
      <c r="D1967" s="2">
        <v>2022</v>
      </c>
      <c r="E1967" s="2" t="s">
        <v>662</v>
      </c>
      <c r="F1967" s="2">
        <v>328</v>
      </c>
      <c r="G1967" s="2">
        <v>4</v>
      </c>
      <c r="H1967" s="2">
        <v>7505623</v>
      </c>
      <c r="I1967" s="2">
        <v>57425</v>
      </c>
      <c r="J1967" s="2">
        <v>0.77099186182022095</v>
      </c>
      <c r="K1967" s="2">
        <v>801025.06</v>
      </c>
      <c r="L1967" s="2">
        <v>55167.12890625</v>
      </c>
      <c r="M1967" s="2">
        <v>7.3964662551879883</v>
      </c>
      <c r="N1967" s="2">
        <v>194325</v>
      </c>
      <c r="O1967" s="2">
        <v>0</v>
      </c>
      <c r="P1967" s="2">
        <v>0</v>
      </c>
      <c r="Q1967" s="2">
        <v>43161</v>
      </c>
      <c r="R1967" s="2">
        <v>153</v>
      </c>
      <c r="S1967" s="2">
        <v>0.3557477593421936</v>
      </c>
      <c r="T1967" s="2">
        <v>8544134</v>
      </c>
      <c r="U1967" s="2">
        <v>112745</v>
      </c>
      <c r="V1967" s="2">
        <v>1.3372055292129517</v>
      </c>
      <c r="W1967" s="2">
        <v>12440995.300000001</v>
      </c>
      <c r="X1967" s="2">
        <v>68.677253723144531</v>
      </c>
      <c r="Y1967" s="2">
        <v>19440703.100000001</v>
      </c>
      <c r="Z1967" s="2">
        <v>43.949718475341797</v>
      </c>
    </row>
    <row r="1968" spans="1:28" x14ac:dyDescent="0.25">
      <c r="A1968" s="2">
        <v>328005</v>
      </c>
      <c r="B1968" s="2">
        <v>128326303</v>
      </c>
      <c r="C1968" s="2" t="s">
        <v>1641</v>
      </c>
      <c r="D1968" s="2">
        <v>2023</v>
      </c>
      <c r="E1968" s="2" t="s">
        <v>662</v>
      </c>
      <c r="F1968" s="2">
        <v>328</v>
      </c>
      <c r="G1968" s="2">
        <v>5</v>
      </c>
      <c r="H1968" s="2">
        <v>7817865.3499999996</v>
      </c>
      <c r="I1968" s="2">
        <v>312242.34375</v>
      </c>
      <c r="J1968" s="2">
        <v>4.1601123809814453</v>
      </c>
      <c r="K1968" s="2">
        <v>881786.67</v>
      </c>
      <c r="L1968" s="2">
        <v>80761.609375</v>
      </c>
      <c r="M1968" s="2">
        <v>10.082283020019531</v>
      </c>
      <c r="N1968" s="2">
        <v>194325</v>
      </c>
      <c r="O1968" s="2">
        <v>0</v>
      </c>
      <c r="P1968" s="2">
        <v>0</v>
      </c>
      <c r="Q1968" s="2">
        <v>47583</v>
      </c>
      <c r="R1968" s="2">
        <v>4422</v>
      </c>
      <c r="S1968" s="2">
        <v>10.245360374450684</v>
      </c>
      <c r="T1968" s="2">
        <v>8941560</v>
      </c>
      <c r="U1968" s="2">
        <v>397426</v>
      </c>
      <c r="V1968" s="2">
        <v>4.6514487266540527</v>
      </c>
      <c r="X1968" s="2">
        <v>70.840179443359375</v>
      </c>
      <c r="Z1968" s="2">
        <v>47.515346527099609</v>
      </c>
      <c r="AA1968" s="2">
        <v>18818257</v>
      </c>
      <c r="AB1968" s="2">
        <v>12622159</v>
      </c>
    </row>
    <row r="1969" spans="1:28" x14ac:dyDescent="0.25">
      <c r="A1969" s="2">
        <v>328006</v>
      </c>
      <c r="B1969" s="2">
        <v>128326303</v>
      </c>
      <c r="C1969" s="2" t="s">
        <v>1641</v>
      </c>
      <c r="D1969" s="2">
        <v>2024</v>
      </c>
      <c r="E1969" s="2" t="s">
        <v>662</v>
      </c>
      <c r="F1969" s="2">
        <v>328</v>
      </c>
      <c r="G1969" s="2">
        <v>6</v>
      </c>
      <c r="H1969" s="2">
        <v>8105367</v>
      </c>
      <c r="I1969" s="2">
        <v>287501.65625</v>
      </c>
      <c r="J1969" s="2">
        <v>3.6774954795837402</v>
      </c>
      <c r="K1969" s="2">
        <v>940086</v>
      </c>
      <c r="L1969" s="2">
        <v>58299.328125</v>
      </c>
      <c r="M1969" s="2">
        <v>6.6115002632141113</v>
      </c>
      <c r="N1969" s="2">
        <v>194325</v>
      </c>
      <c r="O1969" s="2">
        <v>0</v>
      </c>
      <c r="P1969" s="2">
        <v>0</v>
      </c>
      <c r="Q1969" s="2">
        <v>47332</v>
      </c>
      <c r="R1969" s="2">
        <v>-251</v>
      </c>
      <c r="S1969" s="2">
        <v>-0.52749931812286377</v>
      </c>
      <c r="T1969" s="2">
        <v>9287110</v>
      </c>
      <c r="U1969" s="2">
        <v>345550</v>
      </c>
      <c r="V1969" s="2">
        <v>3.8645381927490234</v>
      </c>
      <c r="X1969" s="2">
        <v>69.249114990234375</v>
      </c>
      <c r="Z1969" s="2">
        <v>46.242683410644531</v>
      </c>
      <c r="AA1969" s="2">
        <v>20083415</v>
      </c>
      <c r="AB1969" s="2">
        <v>13411160</v>
      </c>
    </row>
    <row r="1970" spans="1:28" x14ac:dyDescent="0.25">
      <c r="A1970" s="2">
        <v>329001</v>
      </c>
      <c r="B1970" s="2">
        <v>110147003</v>
      </c>
      <c r="C1970" s="2" t="s">
        <v>1642</v>
      </c>
      <c r="D1970" s="2">
        <v>2019</v>
      </c>
      <c r="E1970" s="2" t="s">
        <v>662</v>
      </c>
      <c r="F1970" s="2">
        <v>329</v>
      </c>
      <c r="G1970" s="2">
        <v>1</v>
      </c>
      <c r="H1970" s="2">
        <v>5310366</v>
      </c>
      <c r="K1970" s="2">
        <v>878773.13</v>
      </c>
      <c r="N1970" s="2">
        <v>193434</v>
      </c>
      <c r="Q1970" s="2">
        <v>688</v>
      </c>
      <c r="T1970" s="2">
        <v>6383261</v>
      </c>
      <c r="W1970" s="2">
        <v>10790885.99</v>
      </c>
      <c r="X1970" s="2">
        <v>59.154186248779297</v>
      </c>
      <c r="Y1970" s="2">
        <v>28877939.32</v>
      </c>
      <c r="Z1970" s="2">
        <v>22.104282379150391</v>
      </c>
    </row>
    <row r="1971" spans="1:28" x14ac:dyDescent="0.25">
      <c r="A1971" s="2">
        <v>329002</v>
      </c>
      <c r="B1971" s="2">
        <v>110147003</v>
      </c>
      <c r="C1971" s="2" t="s">
        <v>1642</v>
      </c>
      <c r="D1971" s="2">
        <v>2020</v>
      </c>
      <c r="E1971" s="2" t="s">
        <v>662</v>
      </c>
      <c r="F1971" s="2">
        <v>329</v>
      </c>
      <c r="G1971" s="2">
        <v>2</v>
      </c>
      <c r="H1971" s="2">
        <v>5401030.5</v>
      </c>
      <c r="I1971" s="2">
        <v>90664.5</v>
      </c>
      <c r="J1971" s="2">
        <v>1.707311749458313</v>
      </c>
      <c r="K1971" s="2">
        <v>907078.87</v>
      </c>
      <c r="L1971" s="2">
        <v>28305.740234375</v>
      </c>
      <c r="M1971" s="2">
        <v>3.2210521697998047</v>
      </c>
      <c r="N1971" s="2">
        <v>193434</v>
      </c>
      <c r="O1971" s="2">
        <v>0</v>
      </c>
      <c r="P1971" s="2">
        <v>0</v>
      </c>
      <c r="Q1971" s="2">
        <v>688</v>
      </c>
      <c r="R1971" s="2">
        <v>0</v>
      </c>
      <c r="S1971" s="2">
        <v>0</v>
      </c>
      <c r="T1971" s="2">
        <v>6502231.5</v>
      </c>
      <c r="U1971" s="2">
        <v>118970.5</v>
      </c>
      <c r="V1971" s="2">
        <v>1.8637887239456177</v>
      </c>
      <c r="W1971" s="2">
        <v>12148976.290000001</v>
      </c>
      <c r="X1971" s="2">
        <v>53.520816802978516</v>
      </c>
      <c r="Y1971" s="2">
        <v>31209340.829999998</v>
      </c>
      <c r="Z1971" s="2">
        <v>20.834247589111328</v>
      </c>
    </row>
    <row r="1972" spans="1:28" x14ac:dyDescent="0.25">
      <c r="A1972" s="2">
        <v>329003</v>
      </c>
      <c r="B1972" s="2">
        <v>110147003</v>
      </c>
      <c r="C1972" s="2" t="s">
        <v>1642</v>
      </c>
      <c r="D1972" s="2">
        <v>2021</v>
      </c>
      <c r="E1972" s="2" t="s">
        <v>662</v>
      </c>
      <c r="F1972" s="2">
        <v>329</v>
      </c>
      <c r="G1972" s="2">
        <v>3</v>
      </c>
      <c r="H1972" s="2">
        <v>5401025</v>
      </c>
      <c r="I1972" s="2">
        <v>-5.5</v>
      </c>
      <c r="J1972" s="2">
        <v>-1.0183241829508916E-4</v>
      </c>
      <c r="K1972" s="2">
        <v>907044.47</v>
      </c>
      <c r="L1972" s="2">
        <v>-34.400001525878906</v>
      </c>
      <c r="M1972" s="2">
        <v>-3.7923934869468212E-3</v>
      </c>
      <c r="N1972" s="2">
        <v>193434</v>
      </c>
      <c r="O1972" s="2">
        <v>0</v>
      </c>
      <c r="P1972" s="2">
        <v>0</v>
      </c>
      <c r="Q1972" s="2">
        <v>344</v>
      </c>
      <c r="R1972" s="2">
        <v>-344</v>
      </c>
      <c r="S1972" s="2">
        <v>-50</v>
      </c>
      <c r="T1972" s="2">
        <v>6501847.5</v>
      </c>
      <c r="U1972" s="2">
        <v>-384</v>
      </c>
      <c r="V1972" s="2">
        <v>-5.9056649915874004E-3</v>
      </c>
      <c r="W1972" s="2">
        <v>10804401.76</v>
      </c>
      <c r="X1972" s="2">
        <v>60.177764892578125</v>
      </c>
      <c r="Y1972" s="2">
        <v>36140389.739999995</v>
      </c>
      <c r="Z1972" s="2">
        <v>17.990530014038086</v>
      </c>
    </row>
    <row r="1973" spans="1:28" x14ac:dyDescent="0.25">
      <c r="A1973" s="2">
        <v>329004</v>
      </c>
      <c r="B1973" s="2">
        <v>110147003</v>
      </c>
      <c r="C1973" s="2" t="s">
        <v>1642</v>
      </c>
      <c r="D1973" s="2">
        <v>2022</v>
      </c>
      <c r="E1973" s="2" t="s">
        <v>662</v>
      </c>
      <c r="F1973" s="2">
        <v>329</v>
      </c>
      <c r="G1973" s="2">
        <v>4</v>
      </c>
      <c r="H1973" s="2">
        <v>5532656</v>
      </c>
      <c r="I1973" s="2">
        <v>131631</v>
      </c>
      <c r="J1973" s="2">
        <v>2.4371485710144043</v>
      </c>
      <c r="K1973" s="2">
        <v>972776.91</v>
      </c>
      <c r="L1973" s="2">
        <v>65732.4375</v>
      </c>
      <c r="M1973" s="2">
        <v>7.2468819618225098</v>
      </c>
      <c r="N1973" s="2">
        <v>193434</v>
      </c>
      <c r="O1973" s="2">
        <v>0</v>
      </c>
      <c r="P1973" s="2">
        <v>0</v>
      </c>
      <c r="Q1973" s="2">
        <v>571.04</v>
      </c>
      <c r="R1973" s="2">
        <v>227.03999328613281</v>
      </c>
      <c r="S1973" s="2">
        <v>66</v>
      </c>
      <c r="T1973" s="2">
        <v>6699438</v>
      </c>
      <c r="U1973" s="2">
        <v>197590.5</v>
      </c>
      <c r="V1973" s="2">
        <v>3.0389900207519531</v>
      </c>
      <c r="W1973" s="2">
        <v>10737865.020000001</v>
      </c>
      <c r="X1973" s="2">
        <v>62.390781402587891</v>
      </c>
      <c r="Y1973" s="2">
        <v>30572131.740000002</v>
      </c>
      <c r="Z1973" s="2">
        <v>21.913545608520508</v>
      </c>
    </row>
    <row r="1974" spans="1:28" x14ac:dyDescent="0.25">
      <c r="A1974" s="2">
        <v>329005</v>
      </c>
      <c r="B1974" s="2">
        <v>110147003</v>
      </c>
      <c r="C1974" s="2" t="s">
        <v>1642</v>
      </c>
      <c r="D1974" s="2">
        <v>2023</v>
      </c>
      <c r="E1974" s="2" t="s">
        <v>662</v>
      </c>
      <c r="F1974" s="2">
        <v>329</v>
      </c>
      <c r="G1974" s="2">
        <v>5</v>
      </c>
      <c r="H1974" s="2">
        <v>6087459.4000000004</v>
      </c>
      <c r="I1974" s="2">
        <v>554803.375</v>
      </c>
      <c r="J1974" s="2">
        <v>10.02779483795166</v>
      </c>
      <c r="K1974" s="2">
        <v>1024808.25</v>
      </c>
      <c r="L1974" s="2">
        <v>52031.33984375</v>
      </c>
      <c r="M1974" s="2">
        <v>5.3487434387207031</v>
      </c>
      <c r="N1974" s="2">
        <v>193434</v>
      </c>
      <c r="O1974" s="2">
        <v>0</v>
      </c>
      <c r="P1974" s="2">
        <v>0</v>
      </c>
      <c r="T1974" s="2">
        <v>7305702</v>
      </c>
      <c r="U1974" s="2">
        <v>606264</v>
      </c>
      <c r="V1974" s="2">
        <v>9.0494756698608398</v>
      </c>
      <c r="X1974" s="2">
        <v>65.045753479003906</v>
      </c>
      <c r="Z1974" s="2">
        <v>23.641193389892578</v>
      </c>
      <c r="AA1974" s="2">
        <v>30902424</v>
      </c>
      <c r="AB1974" s="2">
        <v>11231635</v>
      </c>
    </row>
    <row r="1975" spans="1:28" x14ac:dyDescent="0.25">
      <c r="A1975" s="2">
        <v>329006</v>
      </c>
      <c r="B1975" s="2">
        <v>110147003</v>
      </c>
      <c r="C1975" s="2" t="s">
        <v>1642</v>
      </c>
      <c r="D1975" s="2">
        <v>2024</v>
      </c>
      <c r="E1975" s="2" t="s">
        <v>662</v>
      </c>
      <c r="F1975" s="2">
        <v>329</v>
      </c>
      <c r="G1975" s="2">
        <v>6</v>
      </c>
      <c r="H1975" s="2">
        <v>6767949</v>
      </c>
      <c r="I1975" s="2">
        <v>680489.625</v>
      </c>
      <c r="J1975" s="2">
        <v>11.178548812866211</v>
      </c>
      <c r="K1975" s="2">
        <v>1072378</v>
      </c>
      <c r="L1975" s="2">
        <v>47569.75</v>
      </c>
      <c r="M1975" s="2">
        <v>4.6418194770812988</v>
      </c>
      <c r="N1975" s="2">
        <v>193434</v>
      </c>
      <c r="O1975" s="2">
        <v>0</v>
      </c>
      <c r="P1975" s="2">
        <v>0</v>
      </c>
      <c r="T1975" s="2">
        <v>8033761</v>
      </c>
      <c r="U1975" s="2">
        <v>728059</v>
      </c>
      <c r="V1975" s="2">
        <v>9.9656267166137695</v>
      </c>
      <c r="X1975" s="2">
        <v>67.914558410644531</v>
      </c>
      <c r="Z1975" s="2">
        <v>24.816947937011719</v>
      </c>
      <c r="AA1975" s="2">
        <v>32372074</v>
      </c>
      <c r="AB1975" s="2">
        <v>11829218</v>
      </c>
    </row>
    <row r="1976" spans="1:28" x14ac:dyDescent="0.25">
      <c r="A1976" s="2">
        <v>330001</v>
      </c>
      <c r="B1976" s="2">
        <v>122098202</v>
      </c>
      <c r="C1976" s="2" t="s">
        <v>1643</v>
      </c>
      <c r="D1976" s="2">
        <v>2019</v>
      </c>
      <c r="E1976" s="2" t="s">
        <v>662</v>
      </c>
      <c r="F1976" s="2">
        <v>330</v>
      </c>
      <c r="G1976" s="2">
        <v>1</v>
      </c>
      <c r="H1976" s="2">
        <v>16129555</v>
      </c>
      <c r="K1976" s="2">
        <v>5469363.3899999997</v>
      </c>
      <c r="N1976" s="2">
        <v>783733</v>
      </c>
      <c r="T1976" s="2">
        <v>22382652</v>
      </c>
      <c r="W1976" s="2">
        <v>50295046.229999997</v>
      </c>
      <c r="X1976" s="2">
        <v>44.502696990966797</v>
      </c>
      <c r="Y1976" s="2">
        <v>217523624.38999999</v>
      </c>
      <c r="Z1976" s="2">
        <v>10.289756774902344</v>
      </c>
    </row>
    <row r="1977" spans="1:28" x14ac:dyDescent="0.25">
      <c r="A1977" s="2">
        <v>330002</v>
      </c>
      <c r="B1977" s="2">
        <v>122098202</v>
      </c>
      <c r="C1977" s="2" t="s">
        <v>1643</v>
      </c>
      <c r="D1977" s="2">
        <v>2020</v>
      </c>
      <c r="E1977" s="2" t="s">
        <v>662</v>
      </c>
      <c r="F1977" s="2">
        <v>330</v>
      </c>
      <c r="G1977" s="2">
        <v>2</v>
      </c>
      <c r="H1977" s="2">
        <v>16449022</v>
      </c>
      <c r="I1977" s="2">
        <v>319467</v>
      </c>
      <c r="J1977" s="2">
        <v>1.9806312322616577</v>
      </c>
      <c r="K1977" s="2">
        <v>5619911.8799999999</v>
      </c>
      <c r="L1977" s="2">
        <v>150548.484375</v>
      </c>
      <c r="M1977" s="2">
        <v>2.7525780200958252</v>
      </c>
      <c r="N1977" s="2">
        <v>793455.2</v>
      </c>
      <c r="O1977" s="2">
        <v>9722.2001953125</v>
      </c>
      <c r="P1977" s="2">
        <v>1.2404990196228027</v>
      </c>
      <c r="T1977" s="2">
        <v>22862390</v>
      </c>
      <c r="U1977" s="2">
        <v>479738</v>
      </c>
      <c r="V1977" s="2">
        <v>2.1433475017547607</v>
      </c>
      <c r="W1977" s="2">
        <v>51588614</v>
      </c>
      <c r="X1977" s="2">
        <v>44.316738128662109</v>
      </c>
      <c r="Y1977" s="2">
        <v>227658455.63999999</v>
      </c>
      <c r="Z1977" s="2">
        <v>10.042407989501953</v>
      </c>
    </row>
    <row r="1978" spans="1:28" x14ac:dyDescent="0.25">
      <c r="A1978" s="2">
        <v>330003</v>
      </c>
      <c r="B1978" s="2">
        <v>122098202</v>
      </c>
      <c r="C1978" s="2" t="s">
        <v>1643</v>
      </c>
      <c r="D1978" s="2">
        <v>2021</v>
      </c>
      <c r="E1978" s="2" t="s">
        <v>662</v>
      </c>
      <c r="F1978" s="2">
        <v>330</v>
      </c>
      <c r="G1978" s="2">
        <v>3</v>
      </c>
      <c r="H1978" s="2">
        <v>16449006</v>
      </c>
      <c r="I1978" s="2">
        <v>-16</v>
      </c>
      <c r="J1978" s="2">
        <v>-9.7270218248013407E-5</v>
      </c>
      <c r="K1978" s="2">
        <v>5770679.8499999996</v>
      </c>
      <c r="L1978" s="2">
        <v>150767.96875</v>
      </c>
      <c r="M1978" s="2">
        <v>2.6827461719512939</v>
      </c>
      <c r="N1978" s="2">
        <v>783733</v>
      </c>
      <c r="O1978" s="2">
        <v>-9722.2001953125</v>
      </c>
      <c r="P1978" s="2">
        <v>-1.2252991199493408</v>
      </c>
      <c r="T1978" s="2">
        <v>23003420</v>
      </c>
      <c r="U1978" s="2">
        <v>141030</v>
      </c>
      <c r="V1978" s="2">
        <v>0.61686462163925171</v>
      </c>
      <c r="W1978" s="2">
        <v>51611339.460000008</v>
      </c>
      <c r="X1978" s="2">
        <v>44.570476531982422</v>
      </c>
      <c r="Y1978" s="2">
        <v>216994707.77000001</v>
      </c>
      <c r="Z1978" s="2">
        <v>10.600913047790527</v>
      </c>
    </row>
    <row r="1979" spans="1:28" x14ac:dyDescent="0.25">
      <c r="A1979" s="2">
        <v>330004</v>
      </c>
      <c r="B1979" s="2">
        <v>122098202</v>
      </c>
      <c r="C1979" s="2" t="s">
        <v>1643</v>
      </c>
      <c r="D1979" s="2">
        <v>2022</v>
      </c>
      <c r="E1979" s="2" t="s">
        <v>662</v>
      </c>
      <c r="F1979" s="2">
        <v>330</v>
      </c>
      <c r="G1979" s="2">
        <v>4</v>
      </c>
      <c r="H1979" s="2">
        <v>17026700</v>
      </c>
      <c r="I1979" s="2">
        <v>577694</v>
      </c>
      <c r="J1979" s="2">
        <v>3.5120298862457275</v>
      </c>
      <c r="K1979" s="2">
        <v>6039763.0800000001</v>
      </c>
      <c r="L1979" s="2">
        <v>269083.21875</v>
      </c>
      <c r="M1979" s="2">
        <v>4.662938117980957</v>
      </c>
      <c r="N1979" s="2">
        <v>783733</v>
      </c>
      <c r="O1979" s="2">
        <v>0</v>
      </c>
      <c r="P1979" s="2">
        <v>0</v>
      </c>
      <c r="T1979" s="2">
        <v>23850196</v>
      </c>
      <c r="U1979" s="2">
        <v>846776</v>
      </c>
      <c r="V1979" s="2">
        <v>3.6810874938964844</v>
      </c>
      <c r="W1979" s="2">
        <v>53931744.200000003</v>
      </c>
      <c r="X1979" s="2">
        <v>44.222927093505859</v>
      </c>
      <c r="Y1979" s="2">
        <v>227579704.44</v>
      </c>
      <c r="Z1979" s="2">
        <v>10.479930877685547</v>
      </c>
    </row>
    <row r="1980" spans="1:28" x14ac:dyDescent="0.25">
      <c r="A1980" s="2">
        <v>330005</v>
      </c>
      <c r="B1980" s="2">
        <v>122098202</v>
      </c>
      <c r="C1980" s="2" t="s">
        <v>1643</v>
      </c>
      <c r="D1980" s="2">
        <v>2023</v>
      </c>
      <c r="E1980" s="2" t="s">
        <v>662</v>
      </c>
      <c r="F1980" s="2">
        <v>330</v>
      </c>
      <c r="G1980" s="2">
        <v>5</v>
      </c>
      <c r="H1980" s="2">
        <v>18355884.879999999</v>
      </c>
      <c r="I1980" s="2">
        <v>1329184.875</v>
      </c>
      <c r="J1980" s="2">
        <v>7.8064737319946289</v>
      </c>
      <c r="K1980" s="2">
        <v>6258003.3399999999</v>
      </c>
      <c r="L1980" s="2">
        <v>218240.265625</v>
      </c>
      <c r="M1980" s="2">
        <v>3.6133911609649658</v>
      </c>
      <c r="N1980" s="2">
        <v>783733</v>
      </c>
      <c r="O1980" s="2">
        <v>0</v>
      </c>
      <c r="P1980" s="2">
        <v>0</v>
      </c>
      <c r="T1980" s="2">
        <v>25397620</v>
      </c>
      <c r="U1980" s="2">
        <v>1547424</v>
      </c>
      <c r="V1980" s="2">
        <v>6.4880976676940918</v>
      </c>
      <c r="X1980" s="2">
        <v>43.956714630126953</v>
      </c>
      <c r="Z1980" s="2">
        <v>10.907517433166504</v>
      </c>
      <c r="AA1980" s="2">
        <v>232845097</v>
      </c>
      <c r="AB1980" s="2">
        <v>57778703</v>
      </c>
    </row>
    <row r="1981" spans="1:28" x14ac:dyDescent="0.25">
      <c r="A1981" s="2">
        <v>330006</v>
      </c>
      <c r="B1981" s="2">
        <v>122098202</v>
      </c>
      <c r="C1981" s="2" t="s">
        <v>1643</v>
      </c>
      <c r="D1981" s="2">
        <v>2024</v>
      </c>
      <c r="E1981" s="2" t="s">
        <v>662</v>
      </c>
      <c r="F1981" s="2">
        <v>330</v>
      </c>
      <c r="G1981" s="2">
        <v>6</v>
      </c>
      <c r="H1981" s="2">
        <v>19831500</v>
      </c>
      <c r="I1981" s="2">
        <v>1475615.125</v>
      </c>
      <c r="J1981" s="2">
        <v>8.0389213562011719</v>
      </c>
      <c r="K1981" s="2">
        <v>6371029</v>
      </c>
      <c r="L1981" s="2">
        <v>113025.65625</v>
      </c>
      <c r="M1981" s="2">
        <v>1.8060977458953857</v>
      </c>
      <c r="N1981" s="2">
        <v>783733</v>
      </c>
      <c r="O1981" s="2">
        <v>0</v>
      </c>
      <c r="P1981" s="2">
        <v>0</v>
      </c>
      <c r="T1981" s="2">
        <v>26986260</v>
      </c>
      <c r="U1981" s="2">
        <v>1588640</v>
      </c>
      <c r="V1981" s="2">
        <v>6.2550745010375977</v>
      </c>
      <c r="X1981" s="2">
        <v>45.448257446289063</v>
      </c>
      <c r="Z1981" s="2">
        <v>11.077460289001465</v>
      </c>
      <c r="AA1981" s="2">
        <v>243614136</v>
      </c>
      <c r="AB1981" s="2">
        <v>59377985</v>
      </c>
    </row>
    <row r="1982" spans="1:28" x14ac:dyDescent="0.25">
      <c r="A1982" s="2">
        <v>331001</v>
      </c>
      <c r="B1982" s="2">
        <v>113365303</v>
      </c>
      <c r="C1982" s="2" t="s">
        <v>1644</v>
      </c>
      <c r="D1982" s="2">
        <v>2019</v>
      </c>
      <c r="E1982" s="2" t="s">
        <v>662</v>
      </c>
      <c r="F1982" s="2">
        <v>331</v>
      </c>
      <c r="G1982" s="2">
        <v>1</v>
      </c>
      <c r="H1982" s="2">
        <v>2830950.25</v>
      </c>
      <c r="K1982" s="2">
        <v>863110.01</v>
      </c>
      <c r="N1982" s="2">
        <v>113497</v>
      </c>
      <c r="Q1982" s="2">
        <v>72732.47</v>
      </c>
      <c r="T1982" s="2">
        <v>3880289.75</v>
      </c>
      <c r="W1982" s="2">
        <v>8686449.4400000013</v>
      </c>
      <c r="X1982" s="2">
        <v>44.670608520507813</v>
      </c>
      <c r="Y1982" s="2">
        <v>38426790.379999995</v>
      </c>
      <c r="Z1982" s="2">
        <v>10.09787654876709</v>
      </c>
    </row>
    <row r="1983" spans="1:28" x14ac:dyDescent="0.25">
      <c r="A1983" s="2">
        <v>331002</v>
      </c>
      <c r="B1983" s="2">
        <v>113365303</v>
      </c>
      <c r="C1983" s="2" t="s">
        <v>1644</v>
      </c>
      <c r="D1983" s="2">
        <v>2020</v>
      </c>
      <c r="E1983" s="2" t="s">
        <v>662</v>
      </c>
      <c r="F1983" s="2">
        <v>331</v>
      </c>
      <c r="G1983" s="2">
        <v>2</v>
      </c>
      <c r="H1983" s="2">
        <v>2906221.5</v>
      </c>
      <c r="I1983" s="2">
        <v>75271.25</v>
      </c>
      <c r="J1983" s="2">
        <v>2.6588687896728516</v>
      </c>
      <c r="K1983" s="2">
        <v>871085.39</v>
      </c>
      <c r="L1983" s="2">
        <v>7975.3798828125</v>
      </c>
      <c r="M1983" s="2">
        <v>0.92402821779251099</v>
      </c>
      <c r="N1983" s="2">
        <v>113497</v>
      </c>
      <c r="O1983" s="2">
        <v>0</v>
      </c>
      <c r="P1983" s="2">
        <v>0</v>
      </c>
      <c r="Q1983" s="2">
        <v>88129.31</v>
      </c>
      <c r="R1983" s="2">
        <v>15396.83984375</v>
      </c>
      <c r="S1983" s="2">
        <v>21.16914176940918</v>
      </c>
      <c r="T1983" s="2">
        <v>3978933.25</v>
      </c>
      <c r="U1983" s="2">
        <v>98643.5</v>
      </c>
      <c r="V1983" s="2">
        <v>2.5421683788299561</v>
      </c>
      <c r="W1983" s="2">
        <v>8725157.5399999991</v>
      </c>
      <c r="X1983" s="2">
        <v>45.602996826171875</v>
      </c>
      <c r="Y1983" s="2">
        <v>39317113.630000003</v>
      </c>
      <c r="Z1983" s="2">
        <v>10.120104789733887</v>
      </c>
    </row>
    <row r="1984" spans="1:28" x14ac:dyDescent="0.25">
      <c r="A1984" s="2">
        <v>331003</v>
      </c>
      <c r="B1984" s="2">
        <v>113365303</v>
      </c>
      <c r="C1984" s="2" t="s">
        <v>1644</v>
      </c>
      <c r="D1984" s="2">
        <v>2021</v>
      </c>
      <c r="E1984" s="2" t="s">
        <v>662</v>
      </c>
      <c r="F1984" s="2">
        <v>331</v>
      </c>
      <c r="G1984" s="2">
        <v>3</v>
      </c>
      <c r="H1984" s="2">
        <v>2906217.75</v>
      </c>
      <c r="I1984" s="2">
        <v>-3.75</v>
      </c>
      <c r="J1984" s="2">
        <v>-1.2903352035209537E-4</v>
      </c>
      <c r="K1984" s="2">
        <v>871071.98</v>
      </c>
      <c r="L1984" s="2">
        <v>-13.409999847412109</v>
      </c>
      <c r="M1984" s="2">
        <v>-1.5394587535411119E-3</v>
      </c>
      <c r="N1984" s="2">
        <v>113497</v>
      </c>
      <c r="O1984" s="2">
        <v>0</v>
      </c>
      <c r="P1984" s="2">
        <v>0</v>
      </c>
      <c r="Q1984" s="2">
        <v>63322</v>
      </c>
      <c r="R1984" s="2">
        <v>-24807.310546875</v>
      </c>
      <c r="S1984" s="2">
        <v>-28.148761749267578</v>
      </c>
      <c r="T1984" s="2">
        <v>3954108.75</v>
      </c>
      <c r="U1984" s="2">
        <v>-24824.5</v>
      </c>
      <c r="V1984" s="2">
        <v>-0.62389838695526123</v>
      </c>
      <c r="W1984" s="2">
        <v>8723890.4600000009</v>
      </c>
      <c r="X1984" s="2">
        <v>45.325061798095703</v>
      </c>
      <c r="Y1984" s="2">
        <v>41294014.130000003</v>
      </c>
      <c r="Z1984" s="2">
        <v>9.5755014419555664</v>
      </c>
    </row>
    <row r="1985" spans="1:28" x14ac:dyDescent="0.25">
      <c r="A1985" s="2">
        <v>331004</v>
      </c>
      <c r="B1985" s="2">
        <v>113365303</v>
      </c>
      <c r="C1985" s="2" t="s">
        <v>1644</v>
      </c>
      <c r="D1985" s="2">
        <v>2022</v>
      </c>
      <c r="E1985" s="2" t="s">
        <v>662</v>
      </c>
      <c r="F1985" s="2">
        <v>331</v>
      </c>
      <c r="G1985" s="2">
        <v>4</v>
      </c>
      <c r="H1985" s="2">
        <v>2980651.5</v>
      </c>
      <c r="I1985" s="2">
        <v>74433.75</v>
      </c>
      <c r="J1985" s="2">
        <v>2.5611896514892578</v>
      </c>
      <c r="K1985" s="2">
        <v>880872.57</v>
      </c>
      <c r="L1985" s="2">
        <v>9800.58984375</v>
      </c>
      <c r="M1985" s="2">
        <v>1.1251182556152344</v>
      </c>
      <c r="N1985" s="2">
        <v>113497</v>
      </c>
      <c r="O1985" s="2">
        <v>0</v>
      </c>
      <c r="P1985" s="2">
        <v>0</v>
      </c>
      <c r="Q1985" s="2">
        <v>74663.399999999994</v>
      </c>
      <c r="R1985" s="2">
        <v>11341.400390625</v>
      </c>
      <c r="S1985" s="2">
        <v>17.910678863525391</v>
      </c>
      <c r="T1985" s="2">
        <v>4049684.5</v>
      </c>
      <c r="U1985" s="2">
        <v>95575.75</v>
      </c>
      <c r="V1985" s="2">
        <v>2.4171249866485596</v>
      </c>
      <c r="W1985" s="2">
        <v>8670855.3300000001</v>
      </c>
      <c r="X1985" s="2">
        <v>46.704555511474609</v>
      </c>
      <c r="Y1985" s="2">
        <v>46235075.039999999</v>
      </c>
      <c r="Z1985" s="2">
        <v>8.7589006423950195</v>
      </c>
    </row>
    <row r="1986" spans="1:28" x14ac:dyDescent="0.25">
      <c r="A1986" s="2">
        <v>331005</v>
      </c>
      <c r="B1986" s="2">
        <v>113365303</v>
      </c>
      <c r="C1986" s="2" t="s">
        <v>1644</v>
      </c>
      <c r="D1986" s="2">
        <v>2023</v>
      </c>
      <c r="E1986" s="2" t="s">
        <v>662</v>
      </c>
      <c r="F1986" s="2">
        <v>331</v>
      </c>
      <c r="G1986" s="2">
        <v>5</v>
      </c>
      <c r="H1986" s="2">
        <v>3182854.69</v>
      </c>
      <c r="I1986" s="2">
        <v>202203.1875</v>
      </c>
      <c r="J1986" s="2">
        <v>6.7838587760925293</v>
      </c>
      <c r="K1986" s="2">
        <v>908221.97</v>
      </c>
      <c r="L1986" s="2">
        <v>27349.400390625</v>
      </c>
      <c r="M1986" s="2">
        <v>3.1048078536987305</v>
      </c>
      <c r="N1986" s="2">
        <v>113497</v>
      </c>
      <c r="O1986" s="2">
        <v>0</v>
      </c>
      <c r="P1986" s="2">
        <v>0</v>
      </c>
      <c r="Q1986" s="2">
        <v>80691</v>
      </c>
      <c r="R1986" s="2">
        <v>6027.60009765625</v>
      </c>
      <c r="S1986" s="2">
        <v>8.0730314254760742</v>
      </c>
      <c r="T1986" s="2">
        <v>4285265</v>
      </c>
      <c r="U1986" s="2">
        <v>235580.5</v>
      </c>
      <c r="V1986" s="2">
        <v>5.8172554969787598</v>
      </c>
      <c r="X1986" s="2">
        <v>48.852344512939453</v>
      </c>
      <c r="Z1986" s="2">
        <v>9.6144819259643555</v>
      </c>
      <c r="AA1986" s="2">
        <v>44570940</v>
      </c>
      <c r="AB1986" s="2">
        <v>8771872</v>
      </c>
    </row>
    <row r="1987" spans="1:28" x14ac:dyDescent="0.25">
      <c r="A1987" s="2">
        <v>331006</v>
      </c>
      <c r="B1987" s="2">
        <v>113365303</v>
      </c>
      <c r="C1987" s="2" t="s">
        <v>1644</v>
      </c>
      <c r="D1987" s="2">
        <v>2024</v>
      </c>
      <c r="E1987" s="2" t="s">
        <v>662</v>
      </c>
      <c r="F1987" s="2">
        <v>331</v>
      </c>
      <c r="G1987" s="2">
        <v>6</v>
      </c>
      <c r="H1987" s="2">
        <v>3411163</v>
      </c>
      <c r="I1987" s="2">
        <v>228308.3125</v>
      </c>
      <c r="J1987" s="2">
        <v>7.173067569732666</v>
      </c>
      <c r="K1987" s="2">
        <v>918139</v>
      </c>
      <c r="L1987" s="2">
        <v>9917.0302734375</v>
      </c>
      <c r="M1987" s="2">
        <v>1.0919170379638672</v>
      </c>
      <c r="N1987" s="2">
        <v>113497</v>
      </c>
      <c r="O1987" s="2">
        <v>0</v>
      </c>
      <c r="P1987" s="2">
        <v>0</v>
      </c>
      <c r="Q1987" s="2">
        <v>117081</v>
      </c>
      <c r="R1987" s="2">
        <v>36390</v>
      </c>
      <c r="S1987" s="2">
        <v>45.097965240478516</v>
      </c>
      <c r="T1987" s="2">
        <v>4559880</v>
      </c>
      <c r="U1987" s="2">
        <v>274615</v>
      </c>
      <c r="V1987" s="2">
        <v>6.4083552360534668</v>
      </c>
      <c r="X1987" s="2">
        <v>49.962856292724609</v>
      </c>
      <c r="Z1987" s="2">
        <v>9.8084468841552734</v>
      </c>
      <c r="AA1987" s="2">
        <v>46489319</v>
      </c>
      <c r="AB1987" s="2">
        <v>9126540</v>
      </c>
    </row>
    <row r="1988" spans="1:28" x14ac:dyDescent="0.25">
      <c r="A1988" s="2">
        <v>332001</v>
      </c>
      <c r="B1988" s="2">
        <v>123466103</v>
      </c>
      <c r="C1988" s="2" t="s">
        <v>1645</v>
      </c>
      <c r="D1988" s="2">
        <v>2019</v>
      </c>
      <c r="E1988" s="2" t="s">
        <v>662</v>
      </c>
      <c r="F1988" s="2">
        <v>332</v>
      </c>
      <c r="G1988" s="2">
        <v>1</v>
      </c>
      <c r="H1988" s="2">
        <v>6443714</v>
      </c>
      <c r="K1988" s="2">
        <v>2458856.5299999998</v>
      </c>
      <c r="N1988" s="2">
        <v>506099</v>
      </c>
      <c r="T1988" s="2">
        <v>9408670</v>
      </c>
      <c r="W1988" s="2">
        <v>23668958.390000001</v>
      </c>
      <c r="X1988" s="2">
        <v>39.751094818115234</v>
      </c>
      <c r="Y1988" s="2">
        <v>109681674.95999999</v>
      </c>
      <c r="Z1988" s="2">
        <v>8.578160285949707</v>
      </c>
    </row>
    <row r="1989" spans="1:28" x14ac:dyDescent="0.25">
      <c r="A1989" s="2">
        <v>332002</v>
      </c>
      <c r="B1989" s="2">
        <v>123466103</v>
      </c>
      <c r="C1989" s="2" t="s">
        <v>1645</v>
      </c>
      <c r="D1989" s="2">
        <v>2020</v>
      </c>
      <c r="E1989" s="2" t="s">
        <v>662</v>
      </c>
      <c r="F1989" s="2">
        <v>332</v>
      </c>
      <c r="G1989" s="2">
        <v>2</v>
      </c>
      <c r="H1989" s="2">
        <v>6664792</v>
      </c>
      <c r="I1989" s="2">
        <v>221078</v>
      </c>
      <c r="J1989" s="2">
        <v>3.4309096336364746</v>
      </c>
      <c r="K1989" s="2">
        <v>2599875.64</v>
      </c>
      <c r="L1989" s="2">
        <v>141019.109375</v>
      </c>
      <c r="M1989" s="2">
        <v>5.7351498603820801</v>
      </c>
      <c r="N1989" s="2">
        <v>506099</v>
      </c>
      <c r="O1989" s="2">
        <v>0</v>
      </c>
      <c r="P1989" s="2">
        <v>0</v>
      </c>
      <c r="T1989" s="2">
        <v>9770767</v>
      </c>
      <c r="U1989" s="2">
        <v>362097</v>
      </c>
      <c r="V1989" s="2">
        <v>3.848546028137207</v>
      </c>
      <c r="W1989" s="2">
        <v>24854357.559999999</v>
      </c>
      <c r="X1989" s="2">
        <v>39.312088012695313</v>
      </c>
      <c r="Y1989" s="2">
        <v>111480011.32000001</v>
      </c>
      <c r="Z1989" s="2">
        <v>8.7645912170410156</v>
      </c>
    </row>
    <row r="1990" spans="1:28" x14ac:dyDescent="0.25">
      <c r="A1990" s="2">
        <v>332003</v>
      </c>
      <c r="B1990" s="2">
        <v>123466103</v>
      </c>
      <c r="C1990" s="2" t="s">
        <v>1645</v>
      </c>
      <c r="D1990" s="2">
        <v>2021</v>
      </c>
      <c r="E1990" s="2" t="s">
        <v>662</v>
      </c>
      <c r="F1990" s="2">
        <v>332</v>
      </c>
      <c r="G1990" s="2">
        <v>3</v>
      </c>
      <c r="H1990" s="2">
        <v>6664783.5</v>
      </c>
      <c r="I1990" s="2">
        <v>-8.5</v>
      </c>
      <c r="J1990" s="2">
        <v>-1.2753586634062231E-4</v>
      </c>
      <c r="K1990" s="2">
        <v>2599759.09</v>
      </c>
      <c r="L1990" s="2">
        <v>-116.55000305175781</v>
      </c>
      <c r="M1990" s="2">
        <v>-4.4829067774116993E-3</v>
      </c>
      <c r="N1990" s="2">
        <v>506099</v>
      </c>
      <c r="O1990" s="2">
        <v>0</v>
      </c>
      <c r="P1990" s="2">
        <v>0</v>
      </c>
      <c r="T1990" s="2">
        <v>9770642</v>
      </c>
      <c r="U1990" s="2">
        <v>-125</v>
      </c>
      <c r="V1990" s="2">
        <v>-1.2793263886123896E-3</v>
      </c>
      <c r="W1990" s="2">
        <v>23487466.09</v>
      </c>
      <c r="X1990" s="2">
        <v>41.599388122558594</v>
      </c>
      <c r="Y1990" s="2">
        <v>113723552.33</v>
      </c>
      <c r="Z1990" s="2">
        <v>8.5915727615356445</v>
      </c>
    </row>
    <row r="1991" spans="1:28" x14ac:dyDescent="0.25">
      <c r="A1991" s="2">
        <v>332004</v>
      </c>
      <c r="B1991" s="2">
        <v>123466103</v>
      </c>
      <c r="C1991" s="2" t="s">
        <v>1645</v>
      </c>
      <c r="D1991" s="2">
        <v>2022</v>
      </c>
      <c r="E1991" s="2" t="s">
        <v>662</v>
      </c>
      <c r="F1991" s="2">
        <v>332</v>
      </c>
      <c r="G1991" s="2">
        <v>4</v>
      </c>
      <c r="H1991" s="2">
        <v>6905014</v>
      </c>
      <c r="I1991" s="2">
        <v>240230.5</v>
      </c>
      <c r="J1991" s="2">
        <v>3.604475736618042</v>
      </c>
      <c r="K1991" s="2">
        <v>2754515.32</v>
      </c>
      <c r="L1991" s="2">
        <v>154756.234375</v>
      </c>
      <c r="M1991" s="2">
        <v>5.9527144432067871</v>
      </c>
      <c r="N1991" s="2">
        <v>506099</v>
      </c>
      <c r="O1991" s="2">
        <v>0</v>
      </c>
      <c r="P1991" s="2">
        <v>0</v>
      </c>
      <c r="T1991" s="2">
        <v>10165628</v>
      </c>
      <c r="U1991" s="2">
        <v>394986</v>
      </c>
      <c r="V1991" s="2">
        <v>4.0425796508789063</v>
      </c>
      <c r="W1991" s="2">
        <v>24999923.969999999</v>
      </c>
      <c r="X1991" s="2">
        <v>40.662635803222656</v>
      </c>
      <c r="Y1991" s="2">
        <v>117960587.03</v>
      </c>
      <c r="Z1991" s="2">
        <v>8.6178178787231445</v>
      </c>
    </row>
    <row r="1992" spans="1:28" x14ac:dyDescent="0.25">
      <c r="A1992" s="2">
        <v>332005</v>
      </c>
      <c r="B1992" s="2">
        <v>123466103</v>
      </c>
      <c r="C1992" s="2" t="s">
        <v>1645</v>
      </c>
      <c r="D1992" s="2">
        <v>2023</v>
      </c>
      <c r="E1992" s="2" t="s">
        <v>662</v>
      </c>
      <c r="F1992" s="2">
        <v>332</v>
      </c>
      <c r="G1992" s="2">
        <v>5</v>
      </c>
      <c r="H1992" s="2">
        <v>7582965.7000000002</v>
      </c>
      <c r="I1992" s="2">
        <v>677951.6875</v>
      </c>
      <c r="J1992" s="2">
        <v>9.8182525634765625</v>
      </c>
      <c r="K1992" s="2">
        <v>2827724.33</v>
      </c>
      <c r="L1992" s="2">
        <v>73209.0078125</v>
      </c>
      <c r="M1992" s="2">
        <v>2.6577818393707275</v>
      </c>
      <c r="N1992" s="2">
        <v>506099</v>
      </c>
      <c r="O1992" s="2">
        <v>0</v>
      </c>
      <c r="P1992" s="2">
        <v>0</v>
      </c>
      <c r="T1992" s="2">
        <v>10916789</v>
      </c>
      <c r="U1992" s="2">
        <v>751161</v>
      </c>
      <c r="V1992" s="2">
        <v>7.389223575592041</v>
      </c>
      <c r="X1992" s="2">
        <v>41.943111419677734</v>
      </c>
      <c r="Z1992" s="2">
        <v>9.2403955459594727</v>
      </c>
      <c r="AA1992" s="2">
        <v>118142004</v>
      </c>
      <c r="AB1992" s="2">
        <v>26027610</v>
      </c>
    </row>
    <row r="1993" spans="1:28" x14ac:dyDescent="0.25">
      <c r="A1993" s="2">
        <v>332006</v>
      </c>
      <c r="B1993" s="2">
        <v>123466103</v>
      </c>
      <c r="C1993" s="2" t="s">
        <v>1645</v>
      </c>
      <c r="D1993" s="2">
        <v>2024</v>
      </c>
      <c r="E1993" s="2" t="s">
        <v>662</v>
      </c>
      <c r="F1993" s="2">
        <v>332</v>
      </c>
      <c r="G1993" s="2">
        <v>6</v>
      </c>
      <c r="H1993" s="2">
        <v>8237752</v>
      </c>
      <c r="I1993" s="2">
        <v>654786.3125</v>
      </c>
      <c r="J1993" s="2">
        <v>8.6349630355834961</v>
      </c>
      <c r="K1993" s="2">
        <v>2910148</v>
      </c>
      <c r="L1993" s="2">
        <v>82423.671875</v>
      </c>
      <c r="M1993" s="2">
        <v>2.9148411750793457</v>
      </c>
      <c r="N1993" s="2">
        <v>506099</v>
      </c>
      <c r="O1993" s="2">
        <v>0</v>
      </c>
      <c r="P1993" s="2">
        <v>0</v>
      </c>
      <c r="T1993" s="2">
        <v>11653999</v>
      </c>
      <c r="U1993" s="2">
        <v>737210</v>
      </c>
      <c r="V1993" s="2">
        <v>6.752993106842041</v>
      </c>
      <c r="X1993" s="2">
        <v>42.758159637451172</v>
      </c>
      <c r="Z1993" s="2">
        <v>9.4125595092773438</v>
      </c>
      <c r="AA1993" s="2">
        <v>123813282</v>
      </c>
      <c r="AB1993" s="2">
        <v>27255613</v>
      </c>
    </row>
    <row r="1994" spans="1:28" x14ac:dyDescent="0.25">
      <c r="A1994" s="2">
        <v>333001</v>
      </c>
      <c r="B1994" s="2">
        <v>101636503</v>
      </c>
      <c r="C1994" s="2" t="s">
        <v>1646</v>
      </c>
      <c r="D1994" s="2">
        <v>2019</v>
      </c>
      <c r="E1994" s="2" t="s">
        <v>662</v>
      </c>
      <c r="F1994" s="2">
        <v>333</v>
      </c>
      <c r="G1994" s="2">
        <v>1</v>
      </c>
      <c r="H1994" s="2">
        <v>5553247</v>
      </c>
      <c r="K1994" s="2">
        <v>1613601.38</v>
      </c>
      <c r="N1994" s="2">
        <v>335813</v>
      </c>
      <c r="T1994" s="2">
        <v>7502661.5</v>
      </c>
      <c r="W1994" s="2">
        <v>15644457.359999999</v>
      </c>
      <c r="X1994" s="2">
        <v>47.957313537597656</v>
      </c>
      <c r="Y1994" s="2">
        <v>66333500.409999996</v>
      </c>
      <c r="Z1994" s="2">
        <v>11.310516357421875</v>
      </c>
    </row>
    <row r="1995" spans="1:28" x14ac:dyDescent="0.25">
      <c r="A1995" s="2">
        <v>333002</v>
      </c>
      <c r="B1995" s="2">
        <v>101636503</v>
      </c>
      <c r="C1995" s="2" t="s">
        <v>1646</v>
      </c>
      <c r="D1995" s="2">
        <v>2020</v>
      </c>
      <c r="E1995" s="2" t="s">
        <v>662</v>
      </c>
      <c r="F1995" s="2">
        <v>333</v>
      </c>
      <c r="G1995" s="2">
        <v>2</v>
      </c>
      <c r="H1995" s="2">
        <v>5630083.5</v>
      </c>
      <c r="I1995" s="2">
        <v>76836.5</v>
      </c>
      <c r="J1995" s="2">
        <v>1.3836319446563721</v>
      </c>
      <c r="K1995" s="2">
        <v>1657860.42</v>
      </c>
      <c r="L1995" s="2">
        <v>44259.0390625</v>
      </c>
      <c r="M1995" s="2">
        <v>2.7428731918334961</v>
      </c>
      <c r="N1995" s="2">
        <v>335813</v>
      </c>
      <c r="O1995" s="2">
        <v>0</v>
      </c>
      <c r="P1995" s="2">
        <v>0</v>
      </c>
      <c r="T1995" s="2">
        <v>7623757</v>
      </c>
      <c r="U1995" s="2">
        <v>121095.5</v>
      </c>
      <c r="V1995" s="2">
        <v>1.6140339374542236</v>
      </c>
      <c r="W1995" s="2">
        <v>16332540.030000001</v>
      </c>
      <c r="X1995" s="2">
        <v>46.678329467773438</v>
      </c>
      <c r="Y1995" s="2">
        <v>68297313.049999997</v>
      </c>
      <c r="Z1995" s="2">
        <v>11.162601470947266</v>
      </c>
    </row>
    <row r="1996" spans="1:28" x14ac:dyDescent="0.25">
      <c r="A1996" s="2">
        <v>333003</v>
      </c>
      <c r="B1996" s="2">
        <v>101636503</v>
      </c>
      <c r="C1996" s="2" t="s">
        <v>1646</v>
      </c>
      <c r="D1996" s="2">
        <v>2021</v>
      </c>
      <c r="E1996" s="2" t="s">
        <v>662</v>
      </c>
      <c r="F1996" s="2">
        <v>333</v>
      </c>
      <c r="G1996" s="2">
        <v>3</v>
      </c>
      <c r="H1996" s="2">
        <v>5630079</v>
      </c>
      <c r="I1996" s="2">
        <v>-4.5</v>
      </c>
      <c r="J1996" s="2">
        <v>-7.9927769547794014E-5</v>
      </c>
      <c r="K1996" s="2">
        <v>1657823</v>
      </c>
      <c r="L1996" s="2">
        <v>-37.419998168945313</v>
      </c>
      <c r="M1996" s="2">
        <v>-2.2571261506527662E-3</v>
      </c>
      <c r="N1996" s="2">
        <v>335813</v>
      </c>
      <c r="O1996" s="2">
        <v>0</v>
      </c>
      <c r="P1996" s="2">
        <v>0</v>
      </c>
      <c r="T1996" s="2">
        <v>7623715</v>
      </c>
      <c r="U1996" s="2">
        <v>-42</v>
      </c>
      <c r="V1996" s="2">
        <v>-5.5090949172154069E-4</v>
      </c>
      <c r="W1996" s="2">
        <v>16421959</v>
      </c>
      <c r="X1996" s="2">
        <v>46.423908233642578</v>
      </c>
      <c r="Y1996" s="2">
        <v>70851945</v>
      </c>
      <c r="Z1996" s="2">
        <v>10.760064125061035</v>
      </c>
    </row>
    <row r="1997" spans="1:28" x14ac:dyDescent="0.25">
      <c r="A1997" s="2">
        <v>333004</v>
      </c>
      <c r="B1997" s="2">
        <v>101636503</v>
      </c>
      <c r="C1997" s="2" t="s">
        <v>1646</v>
      </c>
      <c r="D1997" s="2">
        <v>2022</v>
      </c>
      <c r="E1997" s="2" t="s">
        <v>662</v>
      </c>
      <c r="F1997" s="2">
        <v>333</v>
      </c>
      <c r="G1997" s="2">
        <v>4</v>
      </c>
      <c r="H1997" s="2">
        <v>5739478.5</v>
      </c>
      <c r="I1997" s="2">
        <v>109399.5</v>
      </c>
      <c r="J1997" s="2">
        <v>1.9431254863739014</v>
      </c>
      <c r="K1997" s="2">
        <v>1673325.02</v>
      </c>
      <c r="L1997" s="2">
        <v>15502.01953125</v>
      </c>
      <c r="M1997" s="2">
        <v>0.93508291244506836</v>
      </c>
      <c r="N1997" s="2">
        <v>335813</v>
      </c>
      <c r="O1997" s="2">
        <v>0</v>
      </c>
      <c r="P1997" s="2">
        <v>0</v>
      </c>
      <c r="T1997" s="2">
        <v>7748616.5</v>
      </c>
      <c r="U1997" s="2">
        <v>124901.5</v>
      </c>
      <c r="V1997" s="2">
        <v>1.6383285522460938</v>
      </c>
      <c r="W1997" s="2">
        <v>16852556.25</v>
      </c>
      <c r="X1997" s="2">
        <v>45.978878021240234</v>
      </c>
      <c r="Y1997" s="2">
        <v>74587591.75</v>
      </c>
      <c r="Z1997" s="2">
        <v>10.388613700866699</v>
      </c>
    </row>
    <row r="1998" spans="1:28" x14ac:dyDescent="0.25">
      <c r="A1998" s="2">
        <v>333005</v>
      </c>
      <c r="B1998" s="2">
        <v>101636503</v>
      </c>
      <c r="C1998" s="2" t="s">
        <v>1646</v>
      </c>
      <c r="D1998" s="2">
        <v>2023</v>
      </c>
      <c r="E1998" s="2" t="s">
        <v>662</v>
      </c>
      <c r="F1998" s="2">
        <v>333</v>
      </c>
      <c r="G1998" s="2">
        <v>5</v>
      </c>
      <c r="H1998" s="2">
        <v>6089306.6799999997</v>
      </c>
      <c r="I1998" s="2">
        <v>349828.1875</v>
      </c>
      <c r="J1998" s="2">
        <v>6.0951213836669922</v>
      </c>
      <c r="K1998" s="2">
        <v>1749892.42</v>
      </c>
      <c r="L1998" s="2">
        <v>76567.3984375</v>
      </c>
      <c r="M1998" s="2">
        <v>4.5757637023925781</v>
      </c>
      <c r="N1998" s="2">
        <v>335813</v>
      </c>
      <c r="O1998" s="2">
        <v>0</v>
      </c>
      <c r="P1998" s="2">
        <v>0</v>
      </c>
      <c r="T1998" s="2">
        <v>8175012</v>
      </c>
      <c r="U1998" s="2">
        <v>426395.5</v>
      </c>
      <c r="V1998" s="2">
        <v>5.5028595924377441</v>
      </c>
      <c r="X1998" s="2">
        <v>46.850509643554688</v>
      </c>
      <c r="Z1998" s="2">
        <v>10.707714080810547</v>
      </c>
      <c r="AA1998" s="2">
        <v>76346937</v>
      </c>
      <c r="AB1998" s="2">
        <v>17449142</v>
      </c>
    </row>
    <row r="1999" spans="1:28" x14ac:dyDescent="0.25">
      <c r="A1999" s="2">
        <v>333006</v>
      </c>
      <c r="B1999" s="2">
        <v>101636503</v>
      </c>
      <c r="C1999" s="2" t="s">
        <v>1646</v>
      </c>
      <c r="D1999" s="2">
        <v>2024</v>
      </c>
      <c r="E1999" s="2" t="s">
        <v>662</v>
      </c>
      <c r="F1999" s="2">
        <v>333</v>
      </c>
      <c r="G1999" s="2">
        <v>6</v>
      </c>
      <c r="H1999" s="2">
        <v>6639078</v>
      </c>
      <c r="I1999" s="2">
        <v>549771.3125</v>
      </c>
      <c r="J1999" s="2">
        <v>9.0284719467163086</v>
      </c>
      <c r="K1999" s="2">
        <v>1759392</v>
      </c>
      <c r="L1999" s="2">
        <v>9499.580078125</v>
      </c>
      <c r="M1999" s="2">
        <v>0.54286652803421021</v>
      </c>
      <c r="N1999" s="2">
        <v>335813</v>
      </c>
      <c r="O1999" s="2">
        <v>0</v>
      </c>
      <c r="P1999" s="2">
        <v>0</v>
      </c>
      <c r="T1999" s="2">
        <v>8734283</v>
      </c>
      <c r="U1999" s="2">
        <v>559271</v>
      </c>
      <c r="V1999" s="2">
        <v>6.8412256240844727</v>
      </c>
      <c r="X1999" s="2">
        <v>48.424736022949219</v>
      </c>
      <c r="Z1999" s="2">
        <v>10.898027420043945</v>
      </c>
      <c r="AA1999" s="2">
        <v>80145539</v>
      </c>
      <c r="AB1999" s="2">
        <v>18036821</v>
      </c>
    </row>
    <row r="2000" spans="1:28" x14ac:dyDescent="0.25">
      <c r="A2000" s="2">
        <v>334001</v>
      </c>
      <c r="B2000" s="2">
        <v>126515001</v>
      </c>
      <c r="C2000" s="2" t="s">
        <v>1647</v>
      </c>
      <c r="D2000" s="2">
        <v>2019</v>
      </c>
      <c r="E2000" s="2" t="s">
        <v>662</v>
      </c>
      <c r="F2000" s="2">
        <v>334</v>
      </c>
      <c r="G2000" s="2">
        <v>1</v>
      </c>
      <c r="H2000" s="2">
        <v>1113038080</v>
      </c>
      <c r="K2000" s="2">
        <v>146860118.33000001</v>
      </c>
      <c r="N2000" s="2">
        <v>40368660</v>
      </c>
      <c r="T2000" s="2">
        <v>1300266880</v>
      </c>
      <c r="W2000" s="2">
        <v>1648668268</v>
      </c>
      <c r="X2000" s="2">
        <v>78.867706298828125</v>
      </c>
      <c r="Y2000" s="2">
        <v>3503210647.0499997</v>
      </c>
      <c r="Z2000" s="2">
        <v>37.116436004638672</v>
      </c>
    </row>
    <row r="2001" spans="1:28" x14ac:dyDescent="0.25">
      <c r="A2001" s="2">
        <v>334002</v>
      </c>
      <c r="B2001" s="2">
        <v>126515001</v>
      </c>
      <c r="C2001" s="2" t="s">
        <v>1647</v>
      </c>
      <c r="D2001" s="2">
        <v>2020</v>
      </c>
      <c r="E2001" s="2" t="s">
        <v>662</v>
      </c>
      <c r="F2001" s="2">
        <v>334</v>
      </c>
      <c r="G2001" s="2">
        <v>2</v>
      </c>
      <c r="H2001" s="2">
        <v>1158317824</v>
      </c>
      <c r="I2001" s="2">
        <v>45279744</v>
      </c>
      <c r="J2001" s="2">
        <v>4.0681219100952148</v>
      </c>
      <c r="K2001" s="2">
        <v>154220929</v>
      </c>
      <c r="L2001" s="2">
        <v>7360810.5</v>
      </c>
      <c r="M2001" s="2">
        <v>5.0121235847473145</v>
      </c>
      <c r="N2001" s="2">
        <v>40368660</v>
      </c>
      <c r="O2001" s="2">
        <v>0</v>
      </c>
      <c r="P2001" s="2">
        <v>0</v>
      </c>
      <c r="T2001" s="2">
        <v>1352907392</v>
      </c>
      <c r="U2001" s="2">
        <v>52640512</v>
      </c>
      <c r="V2001" s="2">
        <v>4.0484390258789063</v>
      </c>
      <c r="W2001" s="2">
        <v>1723914419</v>
      </c>
      <c r="X2001" s="2">
        <v>78.478805541992188</v>
      </c>
      <c r="Y2001" s="2">
        <v>3975871335</v>
      </c>
      <c r="Z2001" s="2">
        <v>34.027946472167969</v>
      </c>
    </row>
    <row r="2002" spans="1:28" x14ac:dyDescent="0.25">
      <c r="A2002" s="2">
        <v>334003</v>
      </c>
      <c r="B2002" s="2">
        <v>126515001</v>
      </c>
      <c r="C2002" s="2" t="s">
        <v>1647</v>
      </c>
      <c r="D2002" s="2">
        <v>2021</v>
      </c>
      <c r="E2002" s="2" t="s">
        <v>662</v>
      </c>
      <c r="F2002" s="2">
        <v>334</v>
      </c>
      <c r="G2002" s="2">
        <v>3</v>
      </c>
      <c r="H2002" s="2">
        <v>1158315904</v>
      </c>
      <c r="I2002" s="2">
        <v>-1920</v>
      </c>
      <c r="J2002" s="2">
        <v>-1.6575762128923088E-4</v>
      </c>
      <c r="K2002" s="2">
        <v>154220064.13999999</v>
      </c>
      <c r="L2002" s="2">
        <v>-864.8599853515625</v>
      </c>
      <c r="M2002" s="2">
        <v>-5.6079286150634289E-4</v>
      </c>
      <c r="N2002" s="2">
        <v>40368660</v>
      </c>
      <c r="O2002" s="2">
        <v>0</v>
      </c>
      <c r="P2002" s="2">
        <v>0</v>
      </c>
      <c r="T2002" s="2">
        <v>1352904576</v>
      </c>
      <c r="U2002" s="2">
        <v>-2816</v>
      </c>
      <c r="V2002" s="2">
        <v>-2.0814432355109602E-4</v>
      </c>
      <c r="W2002" s="2">
        <v>1725180048.8300002</v>
      </c>
      <c r="X2002" s="2">
        <v>78.421066284179688</v>
      </c>
      <c r="Y2002" s="2">
        <v>3791073043.3499999</v>
      </c>
      <c r="Z2002" s="2">
        <v>35.686588287353516</v>
      </c>
    </row>
    <row r="2003" spans="1:28" x14ac:dyDescent="0.25">
      <c r="A2003" s="2">
        <v>334004</v>
      </c>
      <c r="B2003" s="2">
        <v>126515001</v>
      </c>
      <c r="C2003" s="2" t="s">
        <v>1647</v>
      </c>
      <c r="D2003" s="2">
        <v>2022</v>
      </c>
      <c r="E2003" s="2" t="s">
        <v>662</v>
      </c>
      <c r="F2003" s="2">
        <v>334</v>
      </c>
      <c r="G2003" s="2">
        <v>4</v>
      </c>
      <c r="H2003" s="2">
        <v>1224128256</v>
      </c>
      <c r="I2003" s="2">
        <v>65812352</v>
      </c>
      <c r="J2003" s="2">
        <v>5.681727409362793</v>
      </c>
      <c r="K2003" s="2">
        <v>156942067.88</v>
      </c>
      <c r="L2003" s="2">
        <v>2722003.75</v>
      </c>
      <c r="M2003" s="2">
        <v>1.7650127410888672</v>
      </c>
      <c r="N2003" s="2">
        <v>40368660</v>
      </c>
      <c r="O2003" s="2">
        <v>0</v>
      </c>
      <c r="P2003" s="2">
        <v>0</v>
      </c>
      <c r="T2003" s="2">
        <v>1421438976</v>
      </c>
      <c r="U2003" s="2">
        <v>68534400</v>
      </c>
      <c r="V2003" s="2">
        <v>5.0657229423522949</v>
      </c>
      <c r="W2003" s="2">
        <v>1773786443.3299997</v>
      </c>
      <c r="X2003" s="2">
        <v>80.135856628417969</v>
      </c>
      <c r="Y2003" s="2">
        <v>4410934816.7800007</v>
      </c>
      <c r="Z2003" s="2">
        <v>32.225345611572266</v>
      </c>
    </row>
    <row r="2004" spans="1:28" x14ac:dyDescent="0.25">
      <c r="A2004" s="2">
        <v>334005</v>
      </c>
      <c r="B2004" s="2">
        <v>126515001</v>
      </c>
      <c r="C2004" s="2" t="s">
        <v>1647</v>
      </c>
      <c r="D2004" s="2">
        <v>2023</v>
      </c>
      <c r="E2004" s="2" t="s">
        <v>662</v>
      </c>
      <c r="F2004" s="2">
        <v>334</v>
      </c>
      <c r="G2004" s="2">
        <v>5</v>
      </c>
      <c r="H2004" s="2">
        <v>1400537977.71</v>
      </c>
      <c r="I2004" s="2">
        <v>176409728</v>
      </c>
      <c r="J2004" s="2">
        <v>14.411048889160156</v>
      </c>
      <c r="K2004" s="2">
        <v>169260560.50999999</v>
      </c>
      <c r="L2004" s="2">
        <v>12318493</v>
      </c>
      <c r="M2004" s="2">
        <v>7.8490700721740723</v>
      </c>
      <c r="N2004" s="2">
        <v>40368660</v>
      </c>
      <c r="O2004" s="2">
        <v>0</v>
      </c>
      <c r="P2004" s="2">
        <v>0</v>
      </c>
      <c r="T2004" s="2">
        <v>1610167168</v>
      </c>
      <c r="U2004" s="2">
        <v>188728192</v>
      </c>
      <c r="V2004" s="2">
        <v>13.277262687683105</v>
      </c>
      <c r="X2004" s="2">
        <v>70.562385559082031</v>
      </c>
      <c r="Z2004" s="2">
        <v>33.011222839355469</v>
      </c>
      <c r="AA2004" s="2">
        <v>4877635526</v>
      </c>
      <c r="AB2004" s="2">
        <v>2281905861</v>
      </c>
    </row>
    <row r="2005" spans="1:28" x14ac:dyDescent="0.25">
      <c r="A2005" s="2">
        <v>334006</v>
      </c>
      <c r="B2005" s="2">
        <v>126515001</v>
      </c>
      <c r="C2005" s="2" t="s">
        <v>1647</v>
      </c>
      <c r="D2005" s="2">
        <v>2024</v>
      </c>
      <c r="E2005" s="2" t="s">
        <v>662</v>
      </c>
      <c r="F2005" s="2">
        <v>334</v>
      </c>
      <c r="G2005" s="2">
        <v>6</v>
      </c>
      <c r="H2005" s="2">
        <v>1486042240</v>
      </c>
      <c r="I2005" s="2">
        <v>85504264</v>
      </c>
      <c r="J2005" s="2">
        <v>6.1051011085510254</v>
      </c>
      <c r="K2005" s="2">
        <v>167658556</v>
      </c>
      <c r="L2005" s="2">
        <v>-1602004.5</v>
      </c>
      <c r="M2005" s="2">
        <v>-0.9464724063873291</v>
      </c>
      <c r="N2005" s="2">
        <v>40368660</v>
      </c>
      <c r="O2005" s="2">
        <v>0</v>
      </c>
      <c r="P2005" s="2">
        <v>0</v>
      </c>
      <c r="T2005" s="2">
        <v>1694069376</v>
      </c>
      <c r="U2005" s="2">
        <v>83902208</v>
      </c>
      <c r="V2005" s="2">
        <v>5.2107763290405273</v>
      </c>
      <c r="X2005" s="2">
        <v>78.930549621582031</v>
      </c>
      <c r="Z2005" s="2">
        <v>34.516014099121094</v>
      </c>
      <c r="AA2005" s="2">
        <v>4908067755</v>
      </c>
      <c r="AB2005" s="2">
        <v>2146278424</v>
      </c>
    </row>
    <row r="2006" spans="1:28" x14ac:dyDescent="0.25">
      <c r="A2006" s="2">
        <v>335001</v>
      </c>
      <c r="B2006" s="2">
        <v>110177003</v>
      </c>
      <c r="C2006" s="2" t="s">
        <v>1648</v>
      </c>
      <c r="D2006" s="2">
        <v>2019</v>
      </c>
      <c r="E2006" s="2" t="s">
        <v>662</v>
      </c>
      <c r="F2006" s="2">
        <v>335</v>
      </c>
      <c r="G2006" s="2">
        <v>1</v>
      </c>
      <c r="H2006" s="2">
        <v>11810411</v>
      </c>
      <c r="K2006" s="2">
        <v>1322876.7</v>
      </c>
      <c r="N2006" s="2">
        <v>349206</v>
      </c>
      <c r="T2006" s="2">
        <v>13482494</v>
      </c>
      <c r="W2006" s="2">
        <v>20164738.16</v>
      </c>
      <c r="X2006" s="2">
        <v>66.861732482910156</v>
      </c>
      <c r="Y2006" s="2">
        <v>32207963.609999999</v>
      </c>
      <c r="Z2006" s="2">
        <v>41.860748291015625</v>
      </c>
    </row>
    <row r="2007" spans="1:28" x14ac:dyDescent="0.25">
      <c r="A2007" s="2">
        <v>335002</v>
      </c>
      <c r="B2007" s="2">
        <v>110177003</v>
      </c>
      <c r="C2007" s="2" t="s">
        <v>1648</v>
      </c>
      <c r="D2007" s="2">
        <v>2020</v>
      </c>
      <c r="E2007" s="2" t="s">
        <v>662</v>
      </c>
      <c r="F2007" s="2">
        <v>335</v>
      </c>
      <c r="G2007" s="2">
        <v>2</v>
      </c>
      <c r="H2007" s="2">
        <v>12010609</v>
      </c>
      <c r="I2007" s="2">
        <v>200198</v>
      </c>
      <c r="J2007" s="2">
        <v>1.6950976848602295</v>
      </c>
      <c r="K2007" s="2">
        <v>1429964.11</v>
      </c>
      <c r="L2007" s="2">
        <v>107087.40625</v>
      </c>
      <c r="M2007" s="2">
        <v>8.0950412750244141</v>
      </c>
      <c r="N2007" s="2">
        <v>349206</v>
      </c>
      <c r="O2007" s="2">
        <v>0</v>
      </c>
      <c r="P2007" s="2">
        <v>0</v>
      </c>
      <c r="T2007" s="2">
        <v>13789779</v>
      </c>
      <c r="U2007" s="2">
        <v>307285</v>
      </c>
      <c r="V2007" s="2">
        <v>2.2791407108306885</v>
      </c>
      <c r="W2007" s="2">
        <v>18900771.979999997</v>
      </c>
      <c r="X2007" s="2">
        <v>72.958816528320313</v>
      </c>
      <c r="Y2007" s="2">
        <v>31084601.079999998</v>
      </c>
      <c r="Z2007" s="2">
        <v>44.362091064453125</v>
      </c>
    </row>
    <row r="2008" spans="1:28" x14ac:dyDescent="0.25">
      <c r="A2008" s="2">
        <v>335003</v>
      </c>
      <c r="B2008" s="2">
        <v>110177003</v>
      </c>
      <c r="C2008" s="2" t="s">
        <v>1648</v>
      </c>
      <c r="D2008" s="2">
        <v>2021</v>
      </c>
      <c r="E2008" s="2" t="s">
        <v>662</v>
      </c>
      <c r="F2008" s="2">
        <v>335</v>
      </c>
      <c r="G2008" s="2">
        <v>3</v>
      </c>
      <c r="H2008" s="2">
        <v>12010601</v>
      </c>
      <c r="I2008" s="2">
        <v>-8</v>
      </c>
      <c r="J2008" s="2">
        <v>-6.6607783082872629E-5</v>
      </c>
      <c r="K2008" s="2">
        <v>1429896.25</v>
      </c>
      <c r="L2008" s="2">
        <v>-67.860000610351563</v>
      </c>
      <c r="M2008" s="2">
        <v>-4.7455737367272377E-3</v>
      </c>
      <c r="N2008" s="2">
        <v>349206</v>
      </c>
      <c r="O2008" s="2">
        <v>0</v>
      </c>
      <c r="P2008" s="2">
        <v>0</v>
      </c>
      <c r="T2008" s="2">
        <v>13789703</v>
      </c>
      <c r="U2008" s="2">
        <v>-76</v>
      </c>
      <c r="V2008" s="2">
        <v>-5.5113283451646566E-4</v>
      </c>
      <c r="W2008" s="2">
        <v>20409030.439999998</v>
      </c>
      <c r="X2008" s="2">
        <v>67.566673278808594</v>
      </c>
      <c r="Y2008" s="2">
        <v>34686397.329999998</v>
      </c>
      <c r="Z2008" s="2">
        <v>39.755363464355469</v>
      </c>
    </row>
    <row r="2009" spans="1:28" x14ac:dyDescent="0.25">
      <c r="A2009" s="2">
        <v>335004</v>
      </c>
      <c r="B2009" s="2">
        <v>110177003</v>
      </c>
      <c r="C2009" s="2" t="s">
        <v>1648</v>
      </c>
      <c r="D2009" s="2">
        <v>2022</v>
      </c>
      <c r="E2009" s="2" t="s">
        <v>662</v>
      </c>
      <c r="F2009" s="2">
        <v>335</v>
      </c>
      <c r="G2009" s="2">
        <v>4</v>
      </c>
      <c r="H2009" s="2">
        <v>12267153</v>
      </c>
      <c r="I2009" s="2">
        <v>256552</v>
      </c>
      <c r="J2009" s="2">
        <v>2.1360464096069336</v>
      </c>
      <c r="K2009" s="2">
        <v>1501053.89</v>
      </c>
      <c r="L2009" s="2">
        <v>71157.640625</v>
      </c>
      <c r="M2009" s="2">
        <v>4.9764199256896973</v>
      </c>
      <c r="N2009" s="2">
        <v>349206</v>
      </c>
      <c r="O2009" s="2">
        <v>0</v>
      </c>
      <c r="P2009" s="2">
        <v>0</v>
      </c>
      <c r="T2009" s="2">
        <v>14117413</v>
      </c>
      <c r="U2009" s="2">
        <v>327710</v>
      </c>
      <c r="V2009" s="2">
        <v>2.3764834403991699</v>
      </c>
      <c r="W2009" s="2">
        <v>20005633.789999999</v>
      </c>
      <c r="X2009" s="2">
        <v>70.567184448242188</v>
      </c>
      <c r="Y2009" s="2">
        <v>36101261.659999996</v>
      </c>
      <c r="Z2009" s="2">
        <v>39.10504150390625</v>
      </c>
    </row>
    <row r="2010" spans="1:28" x14ac:dyDescent="0.25">
      <c r="A2010" s="2">
        <v>335005</v>
      </c>
      <c r="B2010" s="2">
        <v>110177003</v>
      </c>
      <c r="C2010" s="2" t="s">
        <v>1648</v>
      </c>
      <c r="D2010" s="2">
        <v>2023</v>
      </c>
      <c r="E2010" s="2" t="s">
        <v>662</v>
      </c>
      <c r="F2010" s="2">
        <v>335</v>
      </c>
      <c r="G2010" s="2">
        <v>5</v>
      </c>
      <c r="H2010" s="2">
        <v>12909997.050000001</v>
      </c>
      <c r="I2010" s="2">
        <v>642844.0625</v>
      </c>
      <c r="J2010" s="2">
        <v>5.2403688430786133</v>
      </c>
      <c r="K2010" s="2">
        <v>1624882.62</v>
      </c>
      <c r="L2010" s="2">
        <v>123828.7265625</v>
      </c>
      <c r="M2010" s="2">
        <v>8.2494525909423828</v>
      </c>
      <c r="N2010" s="2">
        <v>349206</v>
      </c>
      <c r="O2010" s="2">
        <v>0</v>
      </c>
      <c r="P2010" s="2">
        <v>0</v>
      </c>
      <c r="T2010" s="2">
        <v>14884086</v>
      </c>
      <c r="U2010" s="2">
        <v>766673</v>
      </c>
      <c r="V2010" s="2">
        <v>5.4306902885437012</v>
      </c>
      <c r="X2010" s="2">
        <v>73.277030944824219</v>
      </c>
      <c r="Z2010" s="2">
        <v>42.65264892578125</v>
      </c>
      <c r="AA2010" s="2">
        <v>34896042</v>
      </c>
      <c r="AB2010" s="2">
        <v>20312075</v>
      </c>
    </row>
    <row r="2011" spans="1:28" x14ac:dyDescent="0.25">
      <c r="A2011" s="2">
        <v>335006</v>
      </c>
      <c r="B2011" s="2">
        <v>110177003</v>
      </c>
      <c r="C2011" s="2" t="s">
        <v>1648</v>
      </c>
      <c r="D2011" s="2">
        <v>2024</v>
      </c>
      <c r="E2011" s="2" t="s">
        <v>662</v>
      </c>
      <c r="F2011" s="2">
        <v>335</v>
      </c>
      <c r="G2011" s="2">
        <v>6</v>
      </c>
      <c r="H2011" s="2">
        <v>13832581</v>
      </c>
      <c r="I2011" s="2">
        <v>922583.9375</v>
      </c>
      <c r="J2011" s="2">
        <v>7.146275520324707</v>
      </c>
      <c r="K2011" s="2">
        <v>1704021</v>
      </c>
      <c r="L2011" s="2">
        <v>79138.3828125</v>
      </c>
      <c r="M2011" s="2">
        <v>4.8704061508178711</v>
      </c>
      <c r="N2011" s="2">
        <v>349206</v>
      </c>
      <c r="O2011" s="2">
        <v>0</v>
      </c>
      <c r="P2011" s="2">
        <v>0</v>
      </c>
      <c r="T2011" s="2">
        <v>15885808</v>
      </c>
      <c r="U2011" s="2">
        <v>1001722</v>
      </c>
      <c r="V2011" s="2">
        <v>6.7301545143127441</v>
      </c>
      <c r="X2011" s="2">
        <v>71.77947998046875</v>
      </c>
      <c r="Z2011" s="2">
        <v>43.010166168212891</v>
      </c>
      <c r="AA2011" s="2">
        <v>36935008</v>
      </c>
      <c r="AB2011" s="2">
        <v>22131406</v>
      </c>
    </row>
    <row r="2012" spans="1:28" x14ac:dyDescent="0.25">
      <c r="A2012" s="2">
        <v>336001</v>
      </c>
      <c r="B2012" s="2">
        <v>124157203</v>
      </c>
      <c r="C2012" s="2" t="s">
        <v>1649</v>
      </c>
      <c r="D2012" s="2">
        <v>2019</v>
      </c>
      <c r="E2012" s="2" t="s">
        <v>662</v>
      </c>
      <c r="F2012" s="2">
        <v>336</v>
      </c>
      <c r="G2012" s="2">
        <v>1</v>
      </c>
      <c r="H2012" s="2">
        <v>4879718.5</v>
      </c>
      <c r="K2012" s="2">
        <v>1740724.55</v>
      </c>
      <c r="T2012" s="2">
        <v>6620443</v>
      </c>
      <c r="W2012" s="2">
        <v>17432733.27</v>
      </c>
      <c r="X2012" s="2">
        <v>37.977081298828125</v>
      </c>
      <c r="Y2012" s="2">
        <v>92454530.310000002</v>
      </c>
      <c r="Z2012" s="2">
        <v>7.1607556343078613</v>
      </c>
    </row>
    <row r="2013" spans="1:28" x14ac:dyDescent="0.25">
      <c r="A2013" s="2">
        <v>336002</v>
      </c>
      <c r="B2013" s="2">
        <v>124157203</v>
      </c>
      <c r="C2013" s="2" t="s">
        <v>1649</v>
      </c>
      <c r="D2013" s="2">
        <v>2020</v>
      </c>
      <c r="E2013" s="2" t="s">
        <v>662</v>
      </c>
      <c r="F2013" s="2">
        <v>336</v>
      </c>
      <c r="G2013" s="2">
        <v>2</v>
      </c>
      <c r="H2013" s="2">
        <v>5117699</v>
      </c>
      <c r="I2013" s="2">
        <v>237980.5</v>
      </c>
      <c r="J2013" s="2">
        <v>4.8769307136535645</v>
      </c>
      <c r="K2013" s="2">
        <v>1777397</v>
      </c>
      <c r="L2013" s="2">
        <v>36672.44921875</v>
      </c>
      <c r="M2013" s="2">
        <v>2.1067347526550293</v>
      </c>
      <c r="N2013" s="2">
        <v>127795</v>
      </c>
      <c r="T2013" s="2">
        <v>7022891</v>
      </c>
      <c r="U2013" s="2">
        <v>402448</v>
      </c>
      <c r="V2013" s="2">
        <v>6.0788679122924805</v>
      </c>
      <c r="W2013" s="2">
        <v>16760152</v>
      </c>
      <c r="X2013" s="2">
        <v>41.902309417724609</v>
      </c>
      <c r="Y2013" s="2">
        <v>94204936</v>
      </c>
      <c r="Z2013" s="2">
        <v>7.4549078941345215</v>
      </c>
    </row>
    <row r="2014" spans="1:28" x14ac:dyDescent="0.25">
      <c r="A2014" s="2">
        <v>336003</v>
      </c>
      <c r="B2014" s="2">
        <v>124157203</v>
      </c>
      <c r="C2014" s="2" t="s">
        <v>1649</v>
      </c>
      <c r="D2014" s="2">
        <v>2021</v>
      </c>
      <c r="E2014" s="2" t="s">
        <v>662</v>
      </c>
      <c r="F2014" s="2">
        <v>336</v>
      </c>
      <c r="G2014" s="2">
        <v>3</v>
      </c>
      <c r="H2014" s="2">
        <v>5117689</v>
      </c>
      <c r="I2014" s="2">
        <v>-10</v>
      </c>
      <c r="J2014" s="2">
        <v>-1.9540030916687101E-4</v>
      </c>
      <c r="K2014" s="2">
        <v>1777358.71</v>
      </c>
      <c r="L2014" s="2">
        <v>-38.290000915527344</v>
      </c>
      <c r="M2014" s="2">
        <v>-2.1542739123106003E-3</v>
      </c>
      <c r="N2014" s="2">
        <v>127795</v>
      </c>
      <c r="O2014" s="2">
        <v>0</v>
      </c>
      <c r="P2014" s="2">
        <v>0</v>
      </c>
      <c r="T2014" s="2">
        <v>7022842.5</v>
      </c>
      <c r="U2014" s="2">
        <v>-48.5</v>
      </c>
      <c r="V2014" s="2">
        <v>-6.9059879751875997E-4</v>
      </c>
      <c r="W2014" s="2">
        <v>18557190.700000003</v>
      </c>
      <c r="X2014" s="2">
        <v>37.844318389892578</v>
      </c>
      <c r="Y2014" s="2">
        <v>100403880.59</v>
      </c>
      <c r="Z2014" s="2">
        <v>6.9945926666259766</v>
      </c>
    </row>
    <row r="2015" spans="1:28" x14ac:dyDescent="0.25">
      <c r="A2015" s="2">
        <v>336004</v>
      </c>
      <c r="B2015" s="2">
        <v>124157203</v>
      </c>
      <c r="C2015" s="2" t="s">
        <v>1649</v>
      </c>
      <c r="D2015" s="2">
        <v>2022</v>
      </c>
      <c r="E2015" s="2" t="s">
        <v>662</v>
      </c>
      <c r="F2015" s="2">
        <v>336</v>
      </c>
      <c r="G2015" s="2">
        <v>4</v>
      </c>
      <c r="H2015" s="2">
        <v>5429496</v>
      </c>
      <c r="I2015" s="2">
        <v>311807</v>
      </c>
      <c r="J2015" s="2">
        <v>6.0927305221557617</v>
      </c>
      <c r="K2015" s="2">
        <v>1819833.59</v>
      </c>
      <c r="L2015" s="2">
        <v>42474.87890625</v>
      </c>
      <c r="M2015" s="2">
        <v>2.389775276184082</v>
      </c>
      <c r="N2015" s="2">
        <v>127795</v>
      </c>
      <c r="O2015" s="2">
        <v>0</v>
      </c>
      <c r="P2015" s="2">
        <v>0</v>
      </c>
      <c r="T2015" s="2">
        <v>7377124.5</v>
      </c>
      <c r="U2015" s="2">
        <v>354282</v>
      </c>
      <c r="V2015" s="2">
        <v>5.0447096824645996</v>
      </c>
      <c r="W2015" s="2">
        <v>18905607.590000004</v>
      </c>
      <c r="X2015" s="2">
        <v>39.020828247070313</v>
      </c>
      <c r="Y2015" s="2">
        <v>106316677.88000001</v>
      </c>
      <c r="Z2015" s="2">
        <v>6.9388213157653809</v>
      </c>
    </row>
    <row r="2016" spans="1:28" x14ac:dyDescent="0.25">
      <c r="A2016" s="2">
        <v>336005</v>
      </c>
      <c r="B2016" s="2">
        <v>124157203</v>
      </c>
      <c r="C2016" s="2" t="s">
        <v>1649</v>
      </c>
      <c r="D2016" s="2">
        <v>2023</v>
      </c>
      <c r="E2016" s="2" t="s">
        <v>662</v>
      </c>
      <c r="F2016" s="2">
        <v>336</v>
      </c>
      <c r="G2016" s="2">
        <v>5</v>
      </c>
      <c r="H2016" s="2">
        <v>6028693.1600000001</v>
      </c>
      <c r="I2016" s="2">
        <v>599197.1875</v>
      </c>
      <c r="J2016" s="2">
        <v>11.03596305847168</v>
      </c>
      <c r="K2016" s="2">
        <v>1766350.44</v>
      </c>
      <c r="L2016" s="2">
        <v>-53483.1484375</v>
      </c>
      <c r="M2016" s="2">
        <v>-2.9389033317565918</v>
      </c>
      <c r="N2016" s="2">
        <v>127795</v>
      </c>
      <c r="O2016" s="2">
        <v>0</v>
      </c>
      <c r="P2016" s="2">
        <v>0</v>
      </c>
      <c r="T2016" s="2">
        <v>7922838.5</v>
      </c>
      <c r="U2016" s="2">
        <v>545714</v>
      </c>
      <c r="V2016" s="2">
        <v>7.3973808288574219</v>
      </c>
      <c r="X2016" s="2">
        <v>41.14117431640625</v>
      </c>
      <c r="Z2016" s="2">
        <v>7.6533374786376953</v>
      </c>
      <c r="AA2016" s="2">
        <v>103521355</v>
      </c>
      <c r="AB2016" s="2">
        <v>19257686</v>
      </c>
    </row>
    <row r="2017" spans="1:28" x14ac:dyDescent="0.25">
      <c r="A2017" s="2">
        <v>336006</v>
      </c>
      <c r="B2017" s="2">
        <v>124157203</v>
      </c>
      <c r="C2017" s="2" t="s">
        <v>1649</v>
      </c>
      <c r="D2017" s="2">
        <v>2024</v>
      </c>
      <c r="E2017" s="2" t="s">
        <v>662</v>
      </c>
      <c r="F2017" s="2">
        <v>336</v>
      </c>
      <c r="G2017" s="2">
        <v>6</v>
      </c>
      <c r="H2017" s="2">
        <v>6760957</v>
      </c>
      <c r="I2017" s="2">
        <v>732263.8125</v>
      </c>
      <c r="J2017" s="2">
        <v>12.14631175994873</v>
      </c>
      <c r="K2017" s="2">
        <v>1803138</v>
      </c>
      <c r="L2017" s="2">
        <v>36787.55859375</v>
      </c>
      <c r="M2017" s="2">
        <v>2.0826876163482666</v>
      </c>
      <c r="N2017" s="2">
        <v>127795</v>
      </c>
      <c r="O2017" s="2">
        <v>0</v>
      </c>
      <c r="P2017" s="2">
        <v>0</v>
      </c>
      <c r="T2017" s="2">
        <v>8691890</v>
      </c>
      <c r="U2017" s="2">
        <v>769051.5</v>
      </c>
      <c r="V2017" s="2">
        <v>9.7067670822143555</v>
      </c>
      <c r="X2017" s="2">
        <v>43.260360717773438</v>
      </c>
      <c r="Z2017" s="2">
        <v>8.0309267044067383</v>
      </c>
      <c r="AA2017" s="2">
        <v>108230230</v>
      </c>
      <c r="AB2017" s="2">
        <v>20092042</v>
      </c>
    </row>
    <row r="2018" spans="1:28" x14ac:dyDescent="0.25">
      <c r="A2018" s="2">
        <v>337001</v>
      </c>
      <c r="B2018" s="2">
        <v>129546003</v>
      </c>
      <c r="C2018" s="2" t="s">
        <v>1650</v>
      </c>
      <c r="D2018" s="2">
        <v>2019</v>
      </c>
      <c r="E2018" s="2" t="s">
        <v>662</v>
      </c>
      <c r="F2018" s="2">
        <v>337</v>
      </c>
      <c r="G2018" s="2">
        <v>1</v>
      </c>
      <c r="H2018" s="2">
        <v>6892993</v>
      </c>
      <c r="K2018" s="2">
        <v>1037910.66</v>
      </c>
      <c r="N2018" s="2">
        <v>304381</v>
      </c>
      <c r="T2018" s="2">
        <v>8235284.5</v>
      </c>
      <c r="W2018" s="2">
        <v>12234222.440000003</v>
      </c>
      <c r="X2018" s="2">
        <v>67.313507080078125</v>
      </c>
      <c r="Y2018" s="2">
        <v>24670693.580000006</v>
      </c>
      <c r="Z2018" s="2">
        <v>33.380840301513672</v>
      </c>
    </row>
    <row r="2019" spans="1:28" x14ac:dyDescent="0.25">
      <c r="A2019" s="2">
        <v>337002</v>
      </c>
      <c r="B2019" s="2">
        <v>129546003</v>
      </c>
      <c r="C2019" s="2" t="s">
        <v>1650</v>
      </c>
      <c r="D2019" s="2">
        <v>2020</v>
      </c>
      <c r="E2019" s="2" t="s">
        <v>662</v>
      </c>
      <c r="F2019" s="2">
        <v>337</v>
      </c>
      <c r="G2019" s="2">
        <v>2</v>
      </c>
      <c r="H2019" s="2">
        <v>7017745</v>
      </c>
      <c r="I2019" s="2">
        <v>124752</v>
      </c>
      <c r="J2019" s="2">
        <v>1.8098379373550415</v>
      </c>
      <c r="K2019" s="2">
        <v>1076679.17</v>
      </c>
      <c r="L2019" s="2">
        <v>38768.51171875</v>
      </c>
      <c r="M2019" s="2">
        <v>3.7352454662322998</v>
      </c>
      <c r="N2019" s="2">
        <v>304381</v>
      </c>
      <c r="O2019" s="2">
        <v>0</v>
      </c>
      <c r="P2019" s="2">
        <v>0</v>
      </c>
      <c r="T2019" s="2">
        <v>8398805</v>
      </c>
      <c r="U2019" s="2">
        <v>163520.5</v>
      </c>
      <c r="V2019" s="2">
        <v>1.9856083393096924</v>
      </c>
      <c r="W2019" s="2">
        <v>12874332.460000003</v>
      </c>
      <c r="X2019" s="2">
        <v>65.23681640625</v>
      </c>
      <c r="Y2019" s="2">
        <v>26353608.140000001</v>
      </c>
      <c r="Z2019" s="2">
        <v>31.869659423828125</v>
      </c>
    </row>
    <row r="2020" spans="1:28" x14ac:dyDescent="0.25">
      <c r="A2020" s="2">
        <v>337003</v>
      </c>
      <c r="B2020" s="2">
        <v>129546003</v>
      </c>
      <c r="C2020" s="2" t="s">
        <v>1650</v>
      </c>
      <c r="D2020" s="2">
        <v>2021</v>
      </c>
      <c r="E2020" s="2" t="s">
        <v>662</v>
      </c>
      <c r="F2020" s="2">
        <v>337</v>
      </c>
      <c r="G2020" s="2">
        <v>3</v>
      </c>
      <c r="H2020" s="2">
        <v>7017739</v>
      </c>
      <c r="I2020" s="2">
        <v>-6</v>
      </c>
      <c r="J2020" s="2">
        <v>-8.5497551481239498E-5</v>
      </c>
      <c r="K2020" s="2">
        <v>1076634.32</v>
      </c>
      <c r="L2020" s="2">
        <v>-44.849998474121094</v>
      </c>
      <c r="M2020" s="2">
        <v>-4.1655860841274261E-3</v>
      </c>
      <c r="N2020" s="2">
        <v>304381</v>
      </c>
      <c r="O2020" s="2">
        <v>0</v>
      </c>
      <c r="P2020" s="2">
        <v>0</v>
      </c>
      <c r="T2020" s="2">
        <v>8398754</v>
      </c>
      <c r="U2020" s="2">
        <v>-51</v>
      </c>
      <c r="V2020" s="2">
        <v>-6.0722924536094069E-4</v>
      </c>
      <c r="W2020" s="2">
        <v>12488465.280000001</v>
      </c>
      <c r="X2020" s="2">
        <v>67.252090454101563</v>
      </c>
      <c r="Y2020" s="2">
        <v>26559154.890000001</v>
      </c>
      <c r="Z2020" s="2">
        <v>31.622821807861328</v>
      </c>
    </row>
    <row r="2021" spans="1:28" x14ac:dyDescent="0.25">
      <c r="A2021" s="2">
        <v>337004</v>
      </c>
      <c r="B2021" s="2">
        <v>129546003</v>
      </c>
      <c r="C2021" s="2" t="s">
        <v>1650</v>
      </c>
      <c r="D2021" s="2">
        <v>2022</v>
      </c>
      <c r="E2021" s="2" t="s">
        <v>662</v>
      </c>
      <c r="F2021" s="2">
        <v>337</v>
      </c>
      <c r="G2021" s="2">
        <v>4</v>
      </c>
      <c r="H2021" s="2">
        <v>7197859</v>
      </c>
      <c r="I2021" s="2">
        <v>180120</v>
      </c>
      <c r="J2021" s="2">
        <v>2.566638708114624</v>
      </c>
      <c r="K2021" s="2">
        <v>982586.36</v>
      </c>
      <c r="L2021" s="2">
        <v>-94047.9609375</v>
      </c>
      <c r="M2021" s="2">
        <v>-8.7353668212890625</v>
      </c>
      <c r="N2021" s="2">
        <v>304381</v>
      </c>
      <c r="O2021" s="2">
        <v>0</v>
      </c>
      <c r="P2021" s="2">
        <v>0</v>
      </c>
      <c r="T2021" s="2">
        <v>8484826</v>
      </c>
      <c r="U2021" s="2">
        <v>86072</v>
      </c>
      <c r="V2021" s="2">
        <v>1.0248186588287354</v>
      </c>
      <c r="W2021" s="2">
        <v>12584078.620000001</v>
      </c>
      <c r="X2021" s="2">
        <v>67.425086975097656</v>
      </c>
      <c r="Y2021" s="2">
        <v>27991541.420000002</v>
      </c>
      <c r="Z2021" s="2">
        <v>30.312107086181641</v>
      </c>
    </row>
    <row r="2022" spans="1:28" x14ac:dyDescent="0.25">
      <c r="A2022" s="2">
        <v>337005</v>
      </c>
      <c r="B2022" s="2">
        <v>129546003</v>
      </c>
      <c r="C2022" s="2" t="s">
        <v>1650</v>
      </c>
      <c r="D2022" s="2">
        <v>2023</v>
      </c>
      <c r="E2022" s="2" t="s">
        <v>662</v>
      </c>
      <c r="F2022" s="2">
        <v>337</v>
      </c>
      <c r="G2022" s="2">
        <v>5</v>
      </c>
      <c r="H2022" s="2">
        <v>7511303.0999999996</v>
      </c>
      <c r="I2022" s="2">
        <v>313444.09375</v>
      </c>
      <c r="J2022" s="2">
        <v>4.3546853065490723</v>
      </c>
      <c r="K2022" s="2">
        <v>1074604.96</v>
      </c>
      <c r="L2022" s="2">
        <v>92018.6015625</v>
      </c>
      <c r="M2022" s="2">
        <v>9.3649377822875977</v>
      </c>
      <c r="N2022" s="2">
        <v>304381</v>
      </c>
      <c r="O2022" s="2">
        <v>0</v>
      </c>
      <c r="P2022" s="2">
        <v>0</v>
      </c>
      <c r="T2022" s="2">
        <v>8890289</v>
      </c>
      <c r="U2022" s="2">
        <v>405463</v>
      </c>
      <c r="V2022" s="2">
        <v>4.7786836624145508</v>
      </c>
      <c r="X2022" s="2">
        <v>67.769264221191406</v>
      </c>
      <c r="Z2022" s="2">
        <v>31.885555267333984</v>
      </c>
      <c r="AA2022" s="2">
        <v>27881869</v>
      </c>
      <c r="AB2022" s="2">
        <v>13118467</v>
      </c>
    </row>
    <row r="2023" spans="1:28" x14ac:dyDescent="0.25">
      <c r="A2023" s="2">
        <v>337006</v>
      </c>
      <c r="B2023" s="2">
        <v>129546003</v>
      </c>
      <c r="C2023" s="2" t="s">
        <v>1650</v>
      </c>
      <c r="D2023" s="2">
        <v>2024</v>
      </c>
      <c r="E2023" s="2" t="s">
        <v>662</v>
      </c>
      <c r="F2023" s="2">
        <v>337</v>
      </c>
      <c r="G2023" s="2">
        <v>6</v>
      </c>
      <c r="H2023" s="2">
        <v>7690422</v>
      </c>
      <c r="I2023" s="2">
        <v>179118.90625</v>
      </c>
      <c r="J2023" s="2">
        <v>2.3846580982208252</v>
      </c>
      <c r="K2023" s="2">
        <v>1079821</v>
      </c>
      <c r="L2023" s="2">
        <v>5216.0400390625</v>
      </c>
      <c r="M2023" s="2">
        <v>0.48539140820503235</v>
      </c>
      <c r="N2023" s="2">
        <v>304381</v>
      </c>
      <c r="O2023" s="2">
        <v>0</v>
      </c>
      <c r="P2023" s="2">
        <v>0</v>
      </c>
      <c r="T2023" s="2">
        <v>9074624</v>
      </c>
      <c r="U2023" s="2">
        <v>184335</v>
      </c>
      <c r="V2023" s="2">
        <v>2.0734422206878662</v>
      </c>
      <c r="X2023" s="2">
        <v>70.434364318847656</v>
      </c>
      <c r="Z2023" s="2">
        <v>32.092380523681641</v>
      </c>
      <c r="AA2023" s="2">
        <v>28276570</v>
      </c>
      <c r="AB2023" s="2">
        <v>12883802</v>
      </c>
    </row>
    <row r="2024" spans="1:28" x14ac:dyDescent="0.25">
      <c r="A2024" s="2">
        <v>338001</v>
      </c>
      <c r="B2024" s="2">
        <v>103021003</v>
      </c>
      <c r="C2024" s="2" t="s">
        <v>1651</v>
      </c>
      <c r="D2024" s="2">
        <v>2019</v>
      </c>
      <c r="E2024" s="2" t="s">
        <v>662</v>
      </c>
      <c r="F2024" s="2">
        <v>338</v>
      </c>
      <c r="G2024" s="2">
        <v>1</v>
      </c>
      <c r="H2024" s="2">
        <v>5270522</v>
      </c>
      <c r="K2024" s="2">
        <v>1672780.38</v>
      </c>
      <c r="N2024" s="2">
        <v>418675</v>
      </c>
      <c r="T2024" s="2">
        <v>7361977.5</v>
      </c>
      <c r="W2024" s="2">
        <v>17977324.380000003</v>
      </c>
      <c r="X2024" s="2">
        <v>40.951465606689453</v>
      </c>
      <c r="Y2024" s="2">
        <v>97425531.24000001</v>
      </c>
      <c r="Z2024" s="2">
        <v>7.5565176010131836</v>
      </c>
    </row>
    <row r="2025" spans="1:28" x14ac:dyDescent="0.25">
      <c r="A2025" s="2">
        <v>338002</v>
      </c>
      <c r="B2025" s="2">
        <v>103021003</v>
      </c>
      <c r="C2025" s="2" t="s">
        <v>1651</v>
      </c>
      <c r="D2025" s="2">
        <v>2020</v>
      </c>
      <c r="E2025" s="2" t="s">
        <v>662</v>
      </c>
      <c r="F2025" s="2">
        <v>338</v>
      </c>
      <c r="G2025" s="2">
        <v>2</v>
      </c>
      <c r="H2025" s="2">
        <v>5455204</v>
      </c>
      <c r="I2025" s="2">
        <v>184682</v>
      </c>
      <c r="J2025" s="2">
        <v>3.5040552616119385</v>
      </c>
      <c r="K2025" s="2">
        <v>1733955</v>
      </c>
      <c r="L2025" s="2">
        <v>61174.62109375</v>
      </c>
      <c r="M2025" s="2">
        <v>3.657062292098999</v>
      </c>
      <c r="N2025" s="2">
        <v>418675</v>
      </c>
      <c r="O2025" s="2">
        <v>0</v>
      </c>
      <c r="P2025" s="2">
        <v>0</v>
      </c>
      <c r="T2025" s="2">
        <v>7607834</v>
      </c>
      <c r="U2025" s="2">
        <v>245856.5</v>
      </c>
      <c r="V2025" s="2">
        <v>3.3395442962646484</v>
      </c>
      <c r="W2025" s="2">
        <v>18860365</v>
      </c>
      <c r="X2025" s="2">
        <v>40.337680816650391</v>
      </c>
      <c r="Y2025" s="2">
        <v>101227632</v>
      </c>
      <c r="Z2025" s="2">
        <v>7.5155706405639648</v>
      </c>
    </row>
    <row r="2026" spans="1:28" x14ac:dyDescent="0.25">
      <c r="A2026" s="2">
        <v>338003</v>
      </c>
      <c r="B2026" s="2">
        <v>103021003</v>
      </c>
      <c r="C2026" s="2" t="s">
        <v>1651</v>
      </c>
      <c r="D2026" s="2">
        <v>2021</v>
      </c>
      <c r="E2026" s="2" t="s">
        <v>662</v>
      </c>
      <c r="F2026" s="2">
        <v>338</v>
      </c>
      <c r="G2026" s="2">
        <v>3</v>
      </c>
      <c r="H2026" s="2">
        <v>5455196</v>
      </c>
      <c r="I2026" s="2">
        <v>-8</v>
      </c>
      <c r="J2026" s="2">
        <v>-1.4664896298199892E-4</v>
      </c>
      <c r="K2026" s="2">
        <v>1733891</v>
      </c>
      <c r="L2026" s="2">
        <v>-64</v>
      </c>
      <c r="M2026" s="2">
        <v>-3.6909838672727346E-3</v>
      </c>
      <c r="N2026" s="2">
        <v>418675</v>
      </c>
      <c r="O2026" s="2">
        <v>0</v>
      </c>
      <c r="P2026" s="2">
        <v>0</v>
      </c>
      <c r="T2026" s="2">
        <v>7607762</v>
      </c>
      <c r="U2026" s="2">
        <v>-72</v>
      </c>
      <c r="V2026" s="2">
        <v>-9.4639288727194071E-4</v>
      </c>
      <c r="W2026" s="2">
        <v>19028832</v>
      </c>
      <c r="X2026" s="2">
        <v>39.980182647705078</v>
      </c>
      <c r="Y2026" s="2">
        <v>137112341</v>
      </c>
      <c r="Z2026" s="2">
        <v>5.5485610961914063</v>
      </c>
    </row>
    <row r="2027" spans="1:28" x14ac:dyDescent="0.25">
      <c r="A2027" s="2">
        <v>338004</v>
      </c>
      <c r="B2027" s="2">
        <v>103021003</v>
      </c>
      <c r="C2027" s="2" t="s">
        <v>1651</v>
      </c>
      <c r="D2027" s="2">
        <v>2022</v>
      </c>
      <c r="E2027" s="2" t="s">
        <v>662</v>
      </c>
      <c r="F2027" s="2">
        <v>338</v>
      </c>
      <c r="G2027" s="2">
        <v>4</v>
      </c>
      <c r="H2027" s="2">
        <v>5600959</v>
      </c>
      <c r="I2027" s="2">
        <v>145763</v>
      </c>
      <c r="J2027" s="2">
        <v>2.6720030307769775</v>
      </c>
      <c r="K2027" s="2">
        <v>1747236</v>
      </c>
      <c r="L2027" s="2">
        <v>13345</v>
      </c>
      <c r="M2027" s="2">
        <v>0.76965624094009399</v>
      </c>
      <c r="N2027" s="2">
        <v>418675</v>
      </c>
      <c r="O2027" s="2">
        <v>0</v>
      </c>
      <c r="P2027" s="2">
        <v>0</v>
      </c>
      <c r="T2027" s="2">
        <v>7766870</v>
      </c>
      <c r="U2027" s="2">
        <v>159108</v>
      </c>
      <c r="V2027" s="2">
        <v>2.0913903713226318</v>
      </c>
      <c r="W2027" s="2">
        <v>19357035</v>
      </c>
      <c r="X2027" s="2">
        <v>40.124275207519531</v>
      </c>
      <c r="Y2027" s="2">
        <v>103397926</v>
      </c>
      <c r="Z2027" s="2">
        <v>7.5116305351257324</v>
      </c>
    </row>
    <row r="2028" spans="1:28" x14ac:dyDescent="0.25">
      <c r="A2028" s="2">
        <v>338005</v>
      </c>
      <c r="B2028" s="2">
        <v>103021003</v>
      </c>
      <c r="C2028" s="2" t="s">
        <v>1651</v>
      </c>
      <c r="D2028" s="2">
        <v>2023</v>
      </c>
      <c r="E2028" s="2" t="s">
        <v>662</v>
      </c>
      <c r="F2028" s="2">
        <v>338</v>
      </c>
      <c r="G2028" s="2">
        <v>5</v>
      </c>
      <c r="H2028" s="2">
        <v>5995710.0700000003</v>
      </c>
      <c r="I2028" s="2">
        <v>394751.0625</v>
      </c>
      <c r="J2028" s="2">
        <v>7.0479192733764648</v>
      </c>
      <c r="K2028" s="2">
        <v>1872832.81</v>
      </c>
      <c r="L2028" s="2">
        <v>125596.8125</v>
      </c>
      <c r="M2028" s="2">
        <v>7.1883139610290527</v>
      </c>
      <c r="N2028" s="2">
        <v>418675</v>
      </c>
      <c r="O2028" s="2">
        <v>0</v>
      </c>
      <c r="P2028" s="2">
        <v>0</v>
      </c>
      <c r="T2028" s="2">
        <v>8287218</v>
      </c>
      <c r="U2028" s="2">
        <v>520348</v>
      </c>
      <c r="V2028" s="2">
        <v>6.6995844841003418</v>
      </c>
      <c r="X2028" s="2">
        <v>40.569435119628906</v>
      </c>
      <c r="Z2028" s="2">
        <v>8.3340911865234375</v>
      </c>
      <c r="AA2028" s="2">
        <v>99437576</v>
      </c>
      <c r="AB2028" s="2">
        <v>20427245</v>
      </c>
    </row>
    <row r="2029" spans="1:28" x14ac:dyDescent="0.25">
      <c r="A2029" s="2">
        <v>338006</v>
      </c>
      <c r="B2029" s="2">
        <v>103021003</v>
      </c>
      <c r="C2029" s="2" t="s">
        <v>1651</v>
      </c>
      <c r="D2029" s="2">
        <v>2024</v>
      </c>
      <c r="E2029" s="2" t="s">
        <v>662</v>
      </c>
      <c r="F2029" s="2">
        <v>338</v>
      </c>
      <c r="G2029" s="2">
        <v>6</v>
      </c>
      <c r="H2029" s="2">
        <v>6364676</v>
      </c>
      <c r="I2029" s="2">
        <v>368965.9375</v>
      </c>
      <c r="J2029" s="2">
        <v>6.153831958770752</v>
      </c>
      <c r="K2029" s="2">
        <v>1956567</v>
      </c>
      <c r="L2029" s="2">
        <v>83734.1875</v>
      </c>
      <c r="M2029" s="2">
        <v>4.4709911346435547</v>
      </c>
      <c r="N2029" s="2">
        <v>418675</v>
      </c>
      <c r="O2029" s="2">
        <v>0</v>
      </c>
      <c r="P2029" s="2">
        <v>0</v>
      </c>
      <c r="T2029" s="2">
        <v>8739918</v>
      </c>
      <c r="U2029" s="2">
        <v>452700</v>
      </c>
      <c r="V2029" s="2">
        <v>5.4626293182373047</v>
      </c>
      <c r="X2029" s="2">
        <v>41.45965576171875</v>
      </c>
      <c r="Z2029" s="2">
        <v>8.4260244369506836</v>
      </c>
      <c r="AA2029" s="2">
        <v>103725288</v>
      </c>
      <c r="AB2029" s="2">
        <v>21080536</v>
      </c>
    </row>
    <row r="2030" spans="1:28" x14ac:dyDescent="0.25">
      <c r="A2030" s="2">
        <v>339001</v>
      </c>
      <c r="B2030" s="2">
        <v>102027451</v>
      </c>
      <c r="C2030" s="2" t="s">
        <v>1652</v>
      </c>
      <c r="D2030" s="2">
        <v>2019</v>
      </c>
      <c r="E2030" s="2" t="s">
        <v>662</v>
      </c>
      <c r="F2030" s="2">
        <v>339</v>
      </c>
      <c r="G2030" s="2">
        <v>1</v>
      </c>
      <c r="H2030" s="2">
        <v>161372880</v>
      </c>
      <c r="K2030" s="2">
        <v>28582332.449999999</v>
      </c>
      <c r="N2030" s="2">
        <v>3955423</v>
      </c>
      <c r="Q2030" s="2">
        <v>333707.53000000003</v>
      </c>
      <c r="T2030" s="2">
        <v>194244352</v>
      </c>
      <c r="W2030" s="2">
        <v>284373798.91000003</v>
      </c>
      <c r="X2030" s="2">
        <v>68.305992126464844</v>
      </c>
      <c r="Y2030" s="2">
        <v>678758108.5400002</v>
      </c>
      <c r="Z2030" s="2">
        <v>28.617610931396484</v>
      </c>
    </row>
    <row r="2031" spans="1:28" x14ac:dyDescent="0.25">
      <c r="A2031" s="2">
        <v>339002</v>
      </c>
      <c r="B2031" s="2">
        <v>102027451</v>
      </c>
      <c r="C2031" s="2" t="s">
        <v>1652</v>
      </c>
      <c r="D2031" s="2">
        <v>2020</v>
      </c>
      <c r="E2031" s="2" t="s">
        <v>662</v>
      </c>
      <c r="F2031" s="2">
        <v>339</v>
      </c>
      <c r="G2031" s="2">
        <v>2</v>
      </c>
      <c r="H2031" s="2">
        <v>163259824</v>
      </c>
      <c r="I2031" s="2">
        <v>1886944</v>
      </c>
      <c r="J2031" s="2">
        <v>1.169306755065918</v>
      </c>
      <c r="K2031" s="2">
        <v>29039497.18</v>
      </c>
      <c r="L2031" s="2">
        <v>457164.71875</v>
      </c>
      <c r="M2031" s="2">
        <v>1.59946608543396</v>
      </c>
      <c r="N2031" s="2">
        <v>3955423</v>
      </c>
      <c r="O2031" s="2">
        <v>0</v>
      </c>
      <c r="P2031" s="2">
        <v>0</v>
      </c>
      <c r="Q2031" s="2">
        <v>464388.43</v>
      </c>
      <c r="R2031" s="2">
        <v>130680.8984375</v>
      </c>
      <c r="S2031" s="2">
        <v>39.160308837890625</v>
      </c>
      <c r="T2031" s="2">
        <v>196719136</v>
      </c>
      <c r="U2031" s="2">
        <v>2474784</v>
      </c>
      <c r="V2031" s="2">
        <v>1.274057149887085</v>
      </c>
      <c r="W2031" s="2">
        <v>293880336.30000007</v>
      </c>
      <c r="X2031" s="2">
        <v>66.938514709472656</v>
      </c>
      <c r="Y2031" s="2">
        <v>696205968.29000008</v>
      </c>
      <c r="Z2031" s="2">
        <v>28.255882263183594</v>
      </c>
    </row>
    <row r="2032" spans="1:28" x14ac:dyDescent="0.25">
      <c r="A2032" s="2">
        <v>339003</v>
      </c>
      <c r="B2032" s="2">
        <v>102027451</v>
      </c>
      <c r="C2032" s="2" t="s">
        <v>1652</v>
      </c>
      <c r="D2032" s="2">
        <v>2021</v>
      </c>
      <c r="E2032" s="2" t="s">
        <v>662</v>
      </c>
      <c r="F2032" s="2">
        <v>339</v>
      </c>
      <c r="G2032" s="2">
        <v>3</v>
      </c>
      <c r="H2032" s="2">
        <v>163259728</v>
      </c>
      <c r="I2032" s="2">
        <v>-96</v>
      </c>
      <c r="J2032" s="2">
        <v>-5.8801975683309138E-5</v>
      </c>
      <c r="K2032" s="2">
        <v>29039059.899999999</v>
      </c>
      <c r="L2032" s="2">
        <v>-437.27999877929688</v>
      </c>
      <c r="M2032" s="2">
        <v>-1.505811233073473E-3</v>
      </c>
      <c r="N2032" s="2">
        <v>3955423</v>
      </c>
      <c r="O2032" s="2">
        <v>0</v>
      </c>
      <c r="P2032" s="2">
        <v>0</v>
      </c>
      <c r="Q2032" s="2">
        <v>398865.47</v>
      </c>
      <c r="R2032" s="2">
        <v>-65522.9609375</v>
      </c>
      <c r="S2032" s="2">
        <v>-14.109516143798828</v>
      </c>
      <c r="T2032" s="2">
        <v>196653072</v>
      </c>
      <c r="U2032" s="2">
        <v>-66064</v>
      </c>
      <c r="V2032" s="2">
        <v>-3.3582903444766998E-2</v>
      </c>
      <c r="W2032" s="2">
        <v>288098948.19000006</v>
      </c>
      <c r="X2032" s="2">
        <v>68.258865356445313</v>
      </c>
      <c r="Y2032" s="2">
        <v>693673266.75999999</v>
      </c>
      <c r="Z2032" s="2">
        <v>28.349523544311523</v>
      </c>
    </row>
    <row r="2033" spans="1:28" x14ac:dyDescent="0.25">
      <c r="A2033" s="2">
        <v>339004</v>
      </c>
      <c r="B2033" s="2">
        <v>102027451</v>
      </c>
      <c r="C2033" s="2" t="s">
        <v>1652</v>
      </c>
      <c r="D2033" s="2">
        <v>2022</v>
      </c>
      <c r="E2033" s="2" t="s">
        <v>662</v>
      </c>
      <c r="F2033" s="2">
        <v>339</v>
      </c>
      <c r="G2033" s="2">
        <v>4</v>
      </c>
      <c r="H2033" s="2">
        <v>163710576</v>
      </c>
      <c r="I2033" s="2">
        <v>450848</v>
      </c>
      <c r="J2033" s="2">
        <v>0.27615383267402649</v>
      </c>
      <c r="K2033" s="2">
        <v>28876390.420000002</v>
      </c>
      <c r="L2033" s="2">
        <v>-162669.484375</v>
      </c>
      <c r="M2033" s="2">
        <v>-0.56017476320266724</v>
      </c>
      <c r="N2033" s="2">
        <v>4955423</v>
      </c>
      <c r="O2033" s="2">
        <v>1000000</v>
      </c>
      <c r="P2033" s="2">
        <v>25.281745910644531</v>
      </c>
      <c r="Q2033" s="2">
        <v>845815.49</v>
      </c>
      <c r="R2033" s="2">
        <v>446950.03125</v>
      </c>
      <c r="S2033" s="2">
        <v>112.05532836914063</v>
      </c>
      <c r="T2033" s="2">
        <v>198388192</v>
      </c>
      <c r="U2033" s="2">
        <v>1735120</v>
      </c>
      <c r="V2033" s="2">
        <v>0.88232541084289551</v>
      </c>
      <c r="W2033" s="2">
        <v>297498163.98999995</v>
      </c>
      <c r="X2033" s="2">
        <v>66.685516357421875</v>
      </c>
      <c r="Y2033" s="2">
        <v>767613574.38</v>
      </c>
      <c r="Z2033" s="2">
        <v>25.844799041748047</v>
      </c>
    </row>
    <row r="2034" spans="1:28" x14ac:dyDescent="0.25">
      <c r="A2034" s="2">
        <v>339005</v>
      </c>
      <c r="B2034" s="2">
        <v>102027451</v>
      </c>
      <c r="C2034" s="2" t="s">
        <v>1652</v>
      </c>
      <c r="D2034" s="2">
        <v>2023</v>
      </c>
      <c r="E2034" s="2" t="s">
        <v>662</v>
      </c>
      <c r="F2034" s="2">
        <v>339</v>
      </c>
      <c r="G2034" s="2">
        <v>5</v>
      </c>
      <c r="H2034" s="2">
        <v>168667446.68000001</v>
      </c>
      <c r="I2034" s="2">
        <v>4956870.5</v>
      </c>
      <c r="J2034" s="2">
        <v>3.0278255939483643</v>
      </c>
      <c r="K2034" s="2">
        <v>29730590.640000001</v>
      </c>
      <c r="L2034" s="2">
        <v>854200.25</v>
      </c>
      <c r="M2034" s="2">
        <v>2.9581267833709717</v>
      </c>
      <c r="N2034" s="2">
        <v>4955423</v>
      </c>
      <c r="O2034" s="2">
        <v>0</v>
      </c>
      <c r="P2034" s="2">
        <v>0</v>
      </c>
      <c r="T2034" s="2">
        <v>203353456</v>
      </c>
      <c r="U2034" s="2">
        <v>4965264</v>
      </c>
      <c r="V2034" s="2">
        <v>2.5028021335601807</v>
      </c>
    </row>
    <row r="2035" spans="1:28" x14ac:dyDescent="0.25">
      <c r="A2035" s="2">
        <v>339006</v>
      </c>
      <c r="B2035" s="2">
        <v>102027451</v>
      </c>
      <c r="C2035" s="2" t="s">
        <v>1652</v>
      </c>
      <c r="D2035" s="2">
        <v>2024</v>
      </c>
      <c r="E2035" s="2" t="s">
        <v>662</v>
      </c>
      <c r="F2035" s="2">
        <v>339</v>
      </c>
      <c r="G2035" s="2">
        <v>6</v>
      </c>
      <c r="H2035" s="2">
        <v>177716944</v>
      </c>
      <c r="I2035" s="2">
        <v>9049497</v>
      </c>
      <c r="J2035" s="2">
        <v>5.3652896881103516</v>
      </c>
      <c r="K2035" s="2">
        <v>30078917</v>
      </c>
      <c r="L2035" s="2">
        <v>348326.375</v>
      </c>
      <c r="M2035" s="2">
        <v>1.1716092824935913</v>
      </c>
      <c r="N2035" s="2">
        <v>4955423</v>
      </c>
      <c r="O2035" s="2">
        <v>0</v>
      </c>
      <c r="P2035" s="2">
        <v>0</v>
      </c>
      <c r="T2035" s="2">
        <v>212751280</v>
      </c>
      <c r="U2035" s="2">
        <v>9397824</v>
      </c>
      <c r="V2035" s="2">
        <v>4.6214232444763184</v>
      </c>
      <c r="X2035" s="2">
        <v>72.656356811523438</v>
      </c>
      <c r="Z2035" s="2">
        <v>30.971471786499023</v>
      </c>
      <c r="AA2035" s="2">
        <v>686926622</v>
      </c>
      <c r="AB2035" s="2">
        <v>292818536</v>
      </c>
    </row>
    <row r="2036" spans="1:28" x14ac:dyDescent="0.25">
      <c r="A2036" s="2">
        <v>340001</v>
      </c>
      <c r="B2036" s="2">
        <v>118406602</v>
      </c>
      <c r="C2036" s="2" t="s">
        <v>1653</v>
      </c>
      <c r="D2036" s="2">
        <v>2019</v>
      </c>
      <c r="E2036" s="2" t="s">
        <v>662</v>
      </c>
      <c r="F2036" s="2">
        <v>340</v>
      </c>
      <c r="G2036" s="2">
        <v>1</v>
      </c>
      <c r="H2036" s="2">
        <v>10004851</v>
      </c>
      <c r="K2036" s="2">
        <v>1743370.88</v>
      </c>
      <c r="N2036" s="2">
        <v>495591</v>
      </c>
      <c r="T2036" s="2">
        <v>12243813</v>
      </c>
      <c r="W2036" s="2">
        <v>20525763.019999996</v>
      </c>
      <c r="X2036" s="2">
        <v>59.650951385498047</v>
      </c>
      <c r="Y2036" s="2">
        <v>52114202.789999999</v>
      </c>
      <c r="Z2036" s="2">
        <v>23.494195938110352</v>
      </c>
    </row>
    <row r="2037" spans="1:28" x14ac:dyDescent="0.25">
      <c r="A2037" s="2">
        <v>340002</v>
      </c>
      <c r="B2037" s="2">
        <v>118406602</v>
      </c>
      <c r="C2037" s="2" t="s">
        <v>1653</v>
      </c>
      <c r="D2037" s="2">
        <v>2020</v>
      </c>
      <c r="E2037" s="2" t="s">
        <v>662</v>
      </c>
      <c r="F2037" s="2">
        <v>340</v>
      </c>
      <c r="G2037" s="2">
        <v>2</v>
      </c>
      <c r="H2037" s="2">
        <v>10126831</v>
      </c>
      <c r="I2037" s="2">
        <v>121980</v>
      </c>
      <c r="J2037" s="2">
        <v>1.2192085981369019</v>
      </c>
      <c r="K2037" s="2">
        <v>1726123.33</v>
      </c>
      <c r="L2037" s="2">
        <v>-17247.55078125</v>
      </c>
      <c r="M2037" s="2">
        <v>-0.98932188749313354</v>
      </c>
      <c r="N2037" s="2">
        <v>495591</v>
      </c>
      <c r="O2037" s="2">
        <v>0</v>
      </c>
      <c r="P2037" s="2">
        <v>0</v>
      </c>
      <c r="T2037" s="2">
        <v>12348545</v>
      </c>
      <c r="U2037" s="2">
        <v>104732</v>
      </c>
      <c r="V2037" s="2">
        <v>0.85538715124130249</v>
      </c>
      <c r="W2037" s="2">
        <v>20856213.98</v>
      </c>
      <c r="X2037" s="2">
        <v>59.207988739013672</v>
      </c>
      <c r="Y2037" s="2">
        <v>53254460.300000004</v>
      </c>
      <c r="Z2037" s="2">
        <v>23.187812805175781</v>
      </c>
    </row>
    <row r="2038" spans="1:28" x14ac:dyDescent="0.25">
      <c r="A2038" s="2">
        <v>340003</v>
      </c>
      <c r="B2038" s="2">
        <v>118406602</v>
      </c>
      <c r="C2038" s="2" t="s">
        <v>1653</v>
      </c>
      <c r="D2038" s="2">
        <v>2021</v>
      </c>
      <c r="E2038" s="2" t="s">
        <v>662</v>
      </c>
      <c r="F2038" s="2">
        <v>340</v>
      </c>
      <c r="G2038" s="2">
        <v>3</v>
      </c>
      <c r="H2038" s="2">
        <v>10126821</v>
      </c>
      <c r="I2038" s="2">
        <v>-10</v>
      </c>
      <c r="J2038" s="2">
        <v>-9.8747572337742895E-5</v>
      </c>
      <c r="K2038" s="2">
        <v>1726070.41</v>
      </c>
      <c r="L2038" s="2">
        <v>-52.919998168945313</v>
      </c>
      <c r="M2038" s="2">
        <v>-3.0658296309411526E-3</v>
      </c>
      <c r="N2038" s="2">
        <v>495591</v>
      </c>
      <c r="O2038" s="2">
        <v>0</v>
      </c>
      <c r="P2038" s="2">
        <v>0</v>
      </c>
      <c r="T2038" s="2">
        <v>12348482</v>
      </c>
      <c r="U2038" s="2">
        <v>-63</v>
      </c>
      <c r="V2038" s="2">
        <v>-5.1018159138038754E-4</v>
      </c>
      <c r="W2038" s="2">
        <v>20710204.579999998</v>
      </c>
      <c r="X2038" s="2">
        <v>59.625110626220703</v>
      </c>
      <c r="Y2038" s="2">
        <v>56265543.829999998</v>
      </c>
      <c r="Z2038" s="2">
        <v>21.946792602539063</v>
      </c>
    </row>
    <row r="2039" spans="1:28" x14ac:dyDescent="0.25">
      <c r="A2039" s="2">
        <v>340004</v>
      </c>
      <c r="B2039" s="2">
        <v>118406602</v>
      </c>
      <c r="C2039" s="2" t="s">
        <v>1653</v>
      </c>
      <c r="D2039" s="2">
        <v>2022</v>
      </c>
      <c r="E2039" s="2" t="s">
        <v>662</v>
      </c>
      <c r="F2039" s="2">
        <v>340</v>
      </c>
      <c r="G2039" s="2">
        <v>4</v>
      </c>
      <c r="H2039" s="2">
        <v>10520908</v>
      </c>
      <c r="I2039" s="2">
        <v>394087</v>
      </c>
      <c r="J2039" s="2">
        <v>3.8915174007415771</v>
      </c>
      <c r="K2039" s="2">
        <v>1827111.84</v>
      </c>
      <c r="L2039" s="2">
        <v>101041.4296875</v>
      </c>
      <c r="M2039" s="2">
        <v>5.8538417816162109</v>
      </c>
      <c r="N2039" s="2">
        <v>495591</v>
      </c>
      <c r="O2039" s="2">
        <v>0</v>
      </c>
      <c r="P2039" s="2">
        <v>0</v>
      </c>
      <c r="T2039" s="2">
        <v>12843611</v>
      </c>
      <c r="U2039" s="2">
        <v>495129</v>
      </c>
      <c r="V2039" s="2">
        <v>4.0096344947814941</v>
      </c>
      <c r="W2039" s="2">
        <v>22144520.849999998</v>
      </c>
      <c r="X2039" s="2">
        <v>57.999046325683594</v>
      </c>
      <c r="Y2039" s="2">
        <v>61223114.86999999</v>
      </c>
      <c r="Z2039" s="2">
        <v>20.978368759155273</v>
      </c>
    </row>
    <row r="2040" spans="1:28" x14ac:dyDescent="0.25">
      <c r="A2040" s="2">
        <v>340005</v>
      </c>
      <c r="B2040" s="2">
        <v>118406602</v>
      </c>
      <c r="C2040" s="2" t="s">
        <v>1653</v>
      </c>
      <c r="D2040" s="2">
        <v>2023</v>
      </c>
      <c r="E2040" s="2" t="s">
        <v>662</v>
      </c>
      <c r="F2040" s="2">
        <v>340</v>
      </c>
      <c r="G2040" s="2">
        <v>5</v>
      </c>
      <c r="H2040" s="2">
        <v>12018441.550000001</v>
      </c>
      <c r="I2040" s="2">
        <v>1497533.5</v>
      </c>
      <c r="J2040" s="2">
        <v>14.233880996704102</v>
      </c>
      <c r="K2040" s="2">
        <v>1998337.03</v>
      </c>
      <c r="L2040" s="2">
        <v>171225.1875</v>
      </c>
      <c r="M2040" s="2">
        <v>9.3713579177856445</v>
      </c>
      <c r="N2040" s="2">
        <v>495591</v>
      </c>
      <c r="O2040" s="2">
        <v>0</v>
      </c>
      <c r="P2040" s="2">
        <v>0</v>
      </c>
      <c r="T2040" s="2">
        <v>14512370</v>
      </c>
      <c r="U2040" s="2">
        <v>1668759</v>
      </c>
      <c r="V2040" s="2">
        <v>12.992911338806152</v>
      </c>
      <c r="X2040" s="2">
        <v>64.635551452636719</v>
      </c>
      <c r="Z2040" s="2">
        <v>22.774810791015625</v>
      </c>
      <c r="AA2040" s="2">
        <v>63721146</v>
      </c>
      <c r="AB2040" s="2">
        <v>22452612</v>
      </c>
    </row>
    <row r="2041" spans="1:28" x14ac:dyDescent="0.25">
      <c r="A2041" s="2">
        <v>340006</v>
      </c>
      <c r="B2041" s="2">
        <v>118406602</v>
      </c>
      <c r="C2041" s="2" t="s">
        <v>1653</v>
      </c>
      <c r="D2041" s="2">
        <v>2024</v>
      </c>
      <c r="E2041" s="2" t="s">
        <v>662</v>
      </c>
      <c r="F2041" s="2">
        <v>340</v>
      </c>
      <c r="G2041" s="2">
        <v>6</v>
      </c>
      <c r="H2041" s="2">
        <v>13152246</v>
      </c>
      <c r="I2041" s="2">
        <v>1133804.5</v>
      </c>
      <c r="J2041" s="2">
        <v>9.4338722229003906</v>
      </c>
      <c r="K2041" s="2">
        <v>2201704</v>
      </c>
      <c r="L2041" s="2">
        <v>203366.96875</v>
      </c>
      <c r="M2041" s="2">
        <v>10.176810264587402</v>
      </c>
      <c r="N2041" s="2">
        <v>495591</v>
      </c>
      <c r="O2041" s="2">
        <v>0</v>
      </c>
      <c r="P2041" s="2">
        <v>0</v>
      </c>
      <c r="T2041" s="2">
        <v>15849541</v>
      </c>
      <c r="U2041" s="2">
        <v>1337171</v>
      </c>
      <c r="V2041" s="2">
        <v>9.2140083312988281</v>
      </c>
      <c r="X2041" s="2">
        <v>66.059059143066406</v>
      </c>
      <c r="Z2041" s="2">
        <v>26.228786468505859</v>
      </c>
      <c r="AA2041" s="2">
        <v>60428038</v>
      </c>
      <c r="AB2041" s="2">
        <v>23992987</v>
      </c>
    </row>
    <row r="2042" spans="1:28" x14ac:dyDescent="0.25">
      <c r="A2042" s="2">
        <v>341001</v>
      </c>
      <c r="B2042" s="2">
        <v>120455203</v>
      </c>
      <c r="C2042" s="2" t="s">
        <v>1654</v>
      </c>
      <c r="D2042" s="2">
        <v>2019</v>
      </c>
      <c r="E2042" s="2" t="s">
        <v>662</v>
      </c>
      <c r="F2042" s="2">
        <v>341</v>
      </c>
      <c r="G2042" s="2">
        <v>1</v>
      </c>
      <c r="H2042" s="2">
        <v>22508700</v>
      </c>
      <c r="K2042" s="2">
        <v>3430250.36</v>
      </c>
      <c r="N2042" s="2">
        <v>1021256</v>
      </c>
      <c r="T2042" s="2">
        <v>26960206</v>
      </c>
      <c r="W2042" s="2">
        <v>45217824.860000007</v>
      </c>
      <c r="X2042" s="2">
        <v>59.622959136962891</v>
      </c>
      <c r="Y2042" s="2">
        <v>99818311.980000019</v>
      </c>
      <c r="Z2042" s="2">
        <v>27.009279251098633</v>
      </c>
    </row>
    <row r="2043" spans="1:28" x14ac:dyDescent="0.25">
      <c r="A2043" s="2">
        <v>341002</v>
      </c>
      <c r="B2043" s="2">
        <v>120455203</v>
      </c>
      <c r="C2043" s="2" t="s">
        <v>1654</v>
      </c>
      <c r="D2043" s="2">
        <v>2020</v>
      </c>
      <c r="E2043" s="2" t="s">
        <v>662</v>
      </c>
      <c r="F2043" s="2">
        <v>341</v>
      </c>
      <c r="G2043" s="2">
        <v>2</v>
      </c>
      <c r="H2043" s="2">
        <v>22657644</v>
      </c>
      <c r="I2043" s="2">
        <v>148944</v>
      </c>
      <c r="J2043" s="2">
        <v>0.66171747446060181</v>
      </c>
      <c r="K2043" s="2">
        <v>3737782.23</v>
      </c>
      <c r="L2043" s="2">
        <v>307531.875</v>
      </c>
      <c r="M2043" s="2">
        <v>8.9652891159057617</v>
      </c>
      <c r="N2043" s="2">
        <v>1021256</v>
      </c>
      <c r="O2043" s="2">
        <v>0</v>
      </c>
      <c r="P2043" s="2">
        <v>0</v>
      </c>
      <c r="T2043" s="2">
        <v>27416682</v>
      </c>
      <c r="U2043" s="2">
        <v>456476</v>
      </c>
      <c r="V2043" s="2">
        <v>1.6931473016738892</v>
      </c>
      <c r="W2043" s="2">
        <v>45463999.730000004</v>
      </c>
      <c r="X2043" s="2">
        <v>60.304157257080078</v>
      </c>
      <c r="Y2043" s="2">
        <v>99200168.38000001</v>
      </c>
      <c r="Z2043" s="2">
        <v>27.637737274169922</v>
      </c>
    </row>
    <row r="2044" spans="1:28" x14ac:dyDescent="0.25">
      <c r="A2044" s="2">
        <v>341003</v>
      </c>
      <c r="B2044" s="2">
        <v>120455203</v>
      </c>
      <c r="C2044" s="2" t="s">
        <v>1654</v>
      </c>
      <c r="D2044" s="2">
        <v>2021</v>
      </c>
      <c r="E2044" s="2" t="s">
        <v>662</v>
      </c>
      <c r="F2044" s="2">
        <v>341</v>
      </c>
      <c r="G2044" s="2">
        <v>3</v>
      </c>
      <c r="H2044" s="2">
        <v>22657576</v>
      </c>
      <c r="I2044" s="2">
        <v>-68</v>
      </c>
      <c r="J2044" s="2">
        <v>-3.0011945636942983E-4</v>
      </c>
      <c r="K2044" s="2">
        <v>3719913.34</v>
      </c>
      <c r="L2044" s="2">
        <v>-17868.890625</v>
      </c>
      <c r="M2044" s="2">
        <v>-0.47806128859519958</v>
      </c>
      <c r="N2044" s="2">
        <v>1021256</v>
      </c>
      <c r="O2044" s="2">
        <v>0</v>
      </c>
      <c r="P2044" s="2">
        <v>0</v>
      </c>
      <c r="T2044" s="2">
        <v>27398746</v>
      </c>
      <c r="U2044" s="2">
        <v>-17936</v>
      </c>
      <c r="V2044" s="2">
        <v>-6.542002409696579E-2</v>
      </c>
      <c r="W2044" s="2">
        <v>44968821.629999995</v>
      </c>
      <c r="X2044" s="2">
        <v>60.928318023681641</v>
      </c>
      <c r="Y2044" s="2">
        <v>104106819.22999999</v>
      </c>
      <c r="Z2044" s="2">
        <v>26.317916870117188</v>
      </c>
    </row>
    <row r="2045" spans="1:28" x14ac:dyDescent="0.25">
      <c r="A2045" s="2">
        <v>341004</v>
      </c>
      <c r="B2045" s="2">
        <v>120455203</v>
      </c>
      <c r="C2045" s="2" t="s">
        <v>1654</v>
      </c>
      <c r="D2045" s="2">
        <v>2022</v>
      </c>
      <c r="E2045" s="2" t="s">
        <v>662</v>
      </c>
      <c r="F2045" s="2">
        <v>341</v>
      </c>
      <c r="G2045" s="2">
        <v>4</v>
      </c>
      <c r="H2045" s="2">
        <v>23052650</v>
      </c>
      <c r="I2045" s="2">
        <v>395074</v>
      </c>
      <c r="J2045" s="2">
        <v>1.7436728477478027</v>
      </c>
      <c r="K2045" s="2">
        <v>3955246.3</v>
      </c>
      <c r="L2045" s="2">
        <v>235332.953125</v>
      </c>
      <c r="M2045" s="2">
        <v>6.3263020515441895</v>
      </c>
      <c r="N2045" s="2">
        <v>1021256</v>
      </c>
      <c r="O2045" s="2">
        <v>0</v>
      </c>
      <c r="P2045" s="2">
        <v>0</v>
      </c>
      <c r="T2045" s="2">
        <v>28029152</v>
      </c>
      <c r="U2045" s="2">
        <v>630406</v>
      </c>
      <c r="V2045" s="2">
        <v>2.3008570671081543</v>
      </c>
      <c r="W2045" s="2">
        <v>44562423.649999999</v>
      </c>
      <c r="X2045" s="2">
        <v>62.898624420166016</v>
      </c>
      <c r="Y2045" s="2">
        <v>104347754.17</v>
      </c>
      <c r="Z2045" s="2">
        <v>26.861289978027344</v>
      </c>
    </row>
    <row r="2046" spans="1:28" x14ac:dyDescent="0.25">
      <c r="A2046" s="2">
        <v>341005</v>
      </c>
      <c r="B2046" s="2">
        <v>120455203</v>
      </c>
      <c r="C2046" s="2" t="s">
        <v>1654</v>
      </c>
      <c r="D2046" s="2">
        <v>2023</v>
      </c>
      <c r="E2046" s="2" t="s">
        <v>662</v>
      </c>
      <c r="F2046" s="2">
        <v>341</v>
      </c>
      <c r="G2046" s="2">
        <v>5</v>
      </c>
      <c r="H2046" s="2">
        <v>23819982.760000002</v>
      </c>
      <c r="I2046" s="2">
        <v>767332.75</v>
      </c>
      <c r="J2046" s="2">
        <v>3.3286097049713135</v>
      </c>
      <c r="K2046" s="2">
        <v>4174737.25</v>
      </c>
      <c r="L2046" s="2">
        <v>219490.953125</v>
      </c>
      <c r="M2046" s="2">
        <v>5.5493621826171875</v>
      </c>
      <c r="N2046" s="2">
        <v>1021256</v>
      </c>
      <c r="O2046" s="2">
        <v>0</v>
      </c>
      <c r="P2046" s="2">
        <v>0</v>
      </c>
      <c r="T2046" s="2">
        <v>29015976</v>
      </c>
      <c r="U2046" s="2">
        <v>986824</v>
      </c>
      <c r="V2046" s="2">
        <v>3.5207059383392334</v>
      </c>
      <c r="X2046" s="2">
        <v>63.144512176513672</v>
      </c>
      <c r="Z2046" s="2">
        <v>28.418388366699219</v>
      </c>
      <c r="AA2046" s="2">
        <v>102102821</v>
      </c>
      <c r="AB2046" s="2">
        <v>45951700</v>
      </c>
    </row>
    <row r="2047" spans="1:28" x14ac:dyDescent="0.25">
      <c r="A2047" s="2">
        <v>341006</v>
      </c>
      <c r="B2047" s="2">
        <v>120455203</v>
      </c>
      <c r="C2047" s="2" t="s">
        <v>1654</v>
      </c>
      <c r="D2047" s="2">
        <v>2024</v>
      </c>
      <c r="E2047" s="2" t="s">
        <v>662</v>
      </c>
      <c r="F2047" s="2">
        <v>341</v>
      </c>
      <c r="G2047" s="2">
        <v>6</v>
      </c>
      <c r="H2047" s="2">
        <v>25946556</v>
      </c>
      <c r="I2047" s="2">
        <v>2126573.25</v>
      </c>
      <c r="J2047" s="2">
        <v>8.9276857376098633</v>
      </c>
      <c r="K2047" s="2">
        <v>4399112</v>
      </c>
      <c r="L2047" s="2">
        <v>224374.75</v>
      </c>
      <c r="M2047" s="2">
        <v>5.3745837211608887</v>
      </c>
      <c r="N2047" s="2">
        <v>1021256</v>
      </c>
      <c r="O2047" s="2">
        <v>0</v>
      </c>
      <c r="P2047" s="2">
        <v>0</v>
      </c>
      <c r="T2047" s="2">
        <v>31366924</v>
      </c>
      <c r="U2047" s="2">
        <v>2350948</v>
      </c>
      <c r="V2047" s="2">
        <v>8.1022539138793945</v>
      </c>
      <c r="X2047" s="2">
        <v>66.67449951171875</v>
      </c>
      <c r="Z2047" s="2">
        <v>29.933847427368164</v>
      </c>
      <c r="AA2047" s="2">
        <v>104787479</v>
      </c>
      <c r="AB2047" s="2">
        <v>47044860</v>
      </c>
    </row>
    <row r="2048" spans="1:28" x14ac:dyDescent="0.25">
      <c r="A2048" s="2">
        <v>342001</v>
      </c>
      <c r="B2048" s="2">
        <v>103027503</v>
      </c>
      <c r="C2048" s="2" t="s">
        <v>1655</v>
      </c>
      <c r="D2048" s="2">
        <v>2019</v>
      </c>
      <c r="E2048" s="2" t="s">
        <v>662</v>
      </c>
      <c r="F2048" s="2">
        <v>342</v>
      </c>
      <c r="G2048" s="2">
        <v>1</v>
      </c>
      <c r="H2048" s="2">
        <v>12994219</v>
      </c>
      <c r="K2048" s="2">
        <v>2464354.6</v>
      </c>
      <c r="N2048" s="2">
        <v>618345</v>
      </c>
      <c r="T2048" s="2">
        <v>16076919</v>
      </c>
      <c r="W2048" s="2">
        <v>26906257.160000004</v>
      </c>
      <c r="X2048" s="2">
        <v>59.751598358154297</v>
      </c>
      <c r="Y2048" s="2">
        <v>64342571.670000002</v>
      </c>
      <c r="Z2048" s="2">
        <v>24.986440658569336</v>
      </c>
    </row>
    <row r="2049" spans="1:28" x14ac:dyDescent="0.25">
      <c r="A2049" s="2">
        <v>342002</v>
      </c>
      <c r="B2049" s="2">
        <v>103027503</v>
      </c>
      <c r="C2049" s="2" t="s">
        <v>1655</v>
      </c>
      <c r="D2049" s="2">
        <v>2020</v>
      </c>
      <c r="E2049" s="2" t="s">
        <v>662</v>
      </c>
      <c r="F2049" s="2">
        <v>342</v>
      </c>
      <c r="G2049" s="2">
        <v>2</v>
      </c>
      <c r="H2049" s="2">
        <v>13141933</v>
      </c>
      <c r="I2049" s="2">
        <v>147714</v>
      </c>
      <c r="J2049" s="2">
        <v>1.1367670297622681</v>
      </c>
      <c r="K2049" s="2">
        <v>2550794.42</v>
      </c>
      <c r="L2049" s="2">
        <v>86439.8203125</v>
      </c>
      <c r="M2049" s="2">
        <v>3.5076048374176025</v>
      </c>
      <c r="N2049" s="2">
        <v>618345</v>
      </c>
      <c r="O2049" s="2">
        <v>0</v>
      </c>
      <c r="P2049" s="2">
        <v>0</v>
      </c>
      <c r="T2049" s="2">
        <v>16311072</v>
      </c>
      <c r="U2049" s="2">
        <v>234153</v>
      </c>
      <c r="V2049" s="2">
        <v>1.4564543962478638</v>
      </c>
      <c r="W2049" s="2">
        <v>26950656.399999999</v>
      </c>
      <c r="X2049" s="2">
        <v>60.521984100341797</v>
      </c>
      <c r="Y2049" s="2">
        <v>114719026.91</v>
      </c>
      <c r="Z2049" s="2">
        <v>14.218279838562012</v>
      </c>
    </row>
    <row r="2050" spans="1:28" x14ac:dyDescent="0.25">
      <c r="A2050" s="2">
        <v>342003</v>
      </c>
      <c r="B2050" s="2">
        <v>103027503</v>
      </c>
      <c r="C2050" s="2" t="s">
        <v>1655</v>
      </c>
      <c r="D2050" s="2">
        <v>2021</v>
      </c>
      <c r="E2050" s="2" t="s">
        <v>662</v>
      </c>
      <c r="F2050" s="2">
        <v>342</v>
      </c>
      <c r="G2050" s="2">
        <v>3</v>
      </c>
      <c r="H2050" s="2">
        <v>13141927</v>
      </c>
      <c r="I2050" s="2">
        <v>-6</v>
      </c>
      <c r="J2050" s="2">
        <v>-4.5655382564291358E-5</v>
      </c>
      <c r="K2050" s="2">
        <v>2550705.11</v>
      </c>
      <c r="L2050" s="2">
        <v>-89.30999755859375</v>
      </c>
      <c r="M2050" s="2">
        <v>-3.5012622829526663E-3</v>
      </c>
      <c r="N2050" s="2">
        <v>618345</v>
      </c>
      <c r="O2050" s="2">
        <v>0</v>
      </c>
      <c r="P2050" s="2">
        <v>0</v>
      </c>
      <c r="T2050" s="2">
        <v>16310977</v>
      </c>
      <c r="U2050" s="2">
        <v>-95</v>
      </c>
      <c r="V2050" s="2">
        <v>-5.8242643717676401E-4</v>
      </c>
      <c r="W2050" s="2">
        <v>26814659.369999997</v>
      </c>
      <c r="X2050" s="2">
        <v>60.828582763671875</v>
      </c>
      <c r="Y2050" s="2">
        <v>80521138.769999996</v>
      </c>
      <c r="Z2050" s="2">
        <v>20.256763458251953</v>
      </c>
    </row>
    <row r="2051" spans="1:28" x14ac:dyDescent="0.25">
      <c r="A2051" s="2">
        <v>342004</v>
      </c>
      <c r="B2051" s="2">
        <v>103027503</v>
      </c>
      <c r="C2051" s="2" t="s">
        <v>1655</v>
      </c>
      <c r="D2051" s="2">
        <v>2022</v>
      </c>
      <c r="E2051" s="2" t="s">
        <v>662</v>
      </c>
      <c r="F2051" s="2">
        <v>342</v>
      </c>
      <c r="G2051" s="2">
        <v>4</v>
      </c>
      <c r="H2051" s="2">
        <v>13336901</v>
      </c>
      <c r="I2051" s="2">
        <v>194974</v>
      </c>
      <c r="J2051" s="2">
        <v>1.4836028814315796</v>
      </c>
      <c r="K2051" s="2">
        <v>2661240.83</v>
      </c>
      <c r="L2051" s="2">
        <v>110535.71875</v>
      </c>
      <c r="M2051" s="2">
        <v>4.3335356712341309</v>
      </c>
      <c r="N2051" s="2">
        <v>618345</v>
      </c>
      <c r="O2051" s="2">
        <v>0</v>
      </c>
      <c r="P2051" s="2">
        <v>0</v>
      </c>
      <c r="T2051" s="2">
        <v>16616487</v>
      </c>
      <c r="U2051" s="2">
        <v>305510</v>
      </c>
      <c r="V2051" s="2">
        <v>1.8730331659317017</v>
      </c>
      <c r="W2051" s="2">
        <v>27301656.410000004</v>
      </c>
      <c r="X2051" s="2">
        <v>60.862560272216797</v>
      </c>
      <c r="Y2051" s="2">
        <v>66977648.910000004</v>
      </c>
      <c r="Z2051" s="2">
        <v>24.809003829956055</v>
      </c>
    </row>
    <row r="2052" spans="1:28" x14ac:dyDescent="0.25">
      <c r="A2052" s="2">
        <v>342005</v>
      </c>
      <c r="B2052" s="2">
        <v>103027503</v>
      </c>
      <c r="C2052" s="2" t="s">
        <v>1655</v>
      </c>
      <c r="D2052" s="2">
        <v>2023</v>
      </c>
      <c r="E2052" s="2" t="s">
        <v>662</v>
      </c>
      <c r="F2052" s="2">
        <v>342</v>
      </c>
      <c r="G2052" s="2">
        <v>5</v>
      </c>
      <c r="H2052" s="2">
        <v>13753521.640000001</v>
      </c>
      <c r="I2052" s="2">
        <v>416620.625</v>
      </c>
      <c r="J2052" s="2">
        <v>3.1238188743591309</v>
      </c>
      <c r="K2052" s="2">
        <v>2863754.88</v>
      </c>
      <c r="L2052" s="2">
        <v>202514.046875</v>
      </c>
      <c r="M2052" s="2">
        <v>7.6097602844238281</v>
      </c>
      <c r="N2052" s="2">
        <v>618345</v>
      </c>
      <c r="O2052" s="2">
        <v>0</v>
      </c>
      <c r="P2052" s="2">
        <v>0</v>
      </c>
      <c r="T2052" s="2">
        <v>17235622</v>
      </c>
      <c r="U2052" s="2">
        <v>619135</v>
      </c>
      <c r="V2052" s="2">
        <v>3.7260282039642334</v>
      </c>
      <c r="X2052" s="2">
        <v>61.138397216796875</v>
      </c>
      <c r="Z2052" s="2">
        <v>25.06352424621582</v>
      </c>
      <c r="AA2052" s="2">
        <v>68767749</v>
      </c>
      <c r="AB2052" s="2">
        <v>28191157</v>
      </c>
    </row>
    <row r="2053" spans="1:28" x14ac:dyDescent="0.25">
      <c r="A2053" s="2">
        <v>342006</v>
      </c>
      <c r="B2053" s="2">
        <v>103027503</v>
      </c>
      <c r="C2053" s="2" t="s">
        <v>1655</v>
      </c>
      <c r="D2053" s="2">
        <v>2024</v>
      </c>
      <c r="E2053" s="2" t="s">
        <v>662</v>
      </c>
      <c r="F2053" s="2">
        <v>342</v>
      </c>
      <c r="G2053" s="2">
        <v>6</v>
      </c>
      <c r="H2053" s="2">
        <v>14391624</v>
      </c>
      <c r="I2053" s="2">
        <v>638102.375</v>
      </c>
      <c r="J2053" s="2">
        <v>4.6395559310913086</v>
      </c>
      <c r="K2053" s="2">
        <v>3000771</v>
      </c>
      <c r="L2053" s="2">
        <v>137016.125</v>
      </c>
      <c r="M2053" s="2">
        <v>4.784492015838623</v>
      </c>
      <c r="N2053" s="2">
        <v>618345</v>
      </c>
      <c r="O2053" s="2">
        <v>0</v>
      </c>
      <c r="P2053" s="2">
        <v>0</v>
      </c>
      <c r="T2053" s="2">
        <v>18010740</v>
      </c>
      <c r="U2053" s="2">
        <v>775118</v>
      </c>
      <c r="V2053" s="2">
        <v>4.4971861839294434</v>
      </c>
      <c r="X2053" s="2">
        <v>62.070545196533203</v>
      </c>
      <c r="Z2053" s="2">
        <v>25.384405136108398</v>
      </c>
      <c r="AA2053" s="2">
        <v>70951989</v>
      </c>
      <c r="AB2053" s="2">
        <v>29016564</v>
      </c>
    </row>
    <row r="2054" spans="1:28" x14ac:dyDescent="0.25">
      <c r="A2054" s="2">
        <v>343001</v>
      </c>
      <c r="B2054" s="2">
        <v>120455403</v>
      </c>
      <c r="C2054" s="2" t="s">
        <v>1656</v>
      </c>
      <c r="D2054" s="2">
        <v>2019</v>
      </c>
      <c r="E2054" s="2" t="s">
        <v>662</v>
      </c>
      <c r="F2054" s="2">
        <v>343</v>
      </c>
      <c r="G2054" s="2">
        <v>1</v>
      </c>
      <c r="H2054" s="2">
        <v>27464348</v>
      </c>
      <c r="K2054" s="2">
        <v>5857195.5899999999</v>
      </c>
      <c r="N2054" s="2">
        <v>1534068</v>
      </c>
      <c r="T2054" s="2">
        <v>34855612</v>
      </c>
      <c r="W2054" s="2">
        <v>66537210.759999998</v>
      </c>
      <c r="X2054" s="2">
        <v>52.385143280029297</v>
      </c>
      <c r="Y2054" s="2">
        <v>213439536.64999998</v>
      </c>
      <c r="Z2054" s="2">
        <v>16.330438613891602</v>
      </c>
    </row>
    <row r="2055" spans="1:28" x14ac:dyDescent="0.25">
      <c r="A2055" s="2">
        <v>343002</v>
      </c>
      <c r="B2055" s="2">
        <v>120455403</v>
      </c>
      <c r="C2055" s="2" t="s">
        <v>1656</v>
      </c>
      <c r="D2055" s="2">
        <v>2020</v>
      </c>
      <c r="E2055" s="2" t="s">
        <v>662</v>
      </c>
      <c r="F2055" s="2">
        <v>343</v>
      </c>
      <c r="G2055" s="2">
        <v>2</v>
      </c>
      <c r="H2055" s="2">
        <v>28305082</v>
      </c>
      <c r="I2055" s="2">
        <v>840734</v>
      </c>
      <c r="J2055" s="2">
        <v>3.0611832141876221</v>
      </c>
      <c r="K2055" s="2">
        <v>6221182.7199999997</v>
      </c>
      <c r="L2055" s="2">
        <v>363987.125</v>
      </c>
      <c r="M2055" s="2">
        <v>6.2143583297729492</v>
      </c>
      <c r="N2055" s="2">
        <v>1534068</v>
      </c>
      <c r="O2055" s="2">
        <v>0</v>
      </c>
      <c r="P2055" s="2">
        <v>0</v>
      </c>
      <c r="T2055" s="2">
        <v>36060332</v>
      </c>
      <c r="U2055" s="2">
        <v>1204720</v>
      </c>
      <c r="V2055" s="2">
        <v>3.4563157558441162</v>
      </c>
      <c r="W2055" s="2">
        <v>67070494.31000001</v>
      </c>
      <c r="X2055" s="2">
        <v>53.764823913574219</v>
      </c>
      <c r="Y2055" s="2">
        <v>212285657.59999999</v>
      </c>
      <c r="Z2055" s="2">
        <v>16.986701965332031</v>
      </c>
    </row>
    <row r="2056" spans="1:28" x14ac:dyDescent="0.25">
      <c r="A2056" s="2">
        <v>343003</v>
      </c>
      <c r="B2056" s="2">
        <v>120455403</v>
      </c>
      <c r="C2056" s="2" t="s">
        <v>1656</v>
      </c>
      <c r="D2056" s="2">
        <v>2021</v>
      </c>
      <c r="E2056" s="2" t="s">
        <v>662</v>
      </c>
      <c r="F2056" s="2">
        <v>343</v>
      </c>
      <c r="G2056" s="2">
        <v>3</v>
      </c>
      <c r="H2056" s="2">
        <v>28305036</v>
      </c>
      <c r="I2056" s="2">
        <v>-46</v>
      </c>
      <c r="J2056" s="2">
        <v>-1.6251498891506344E-4</v>
      </c>
      <c r="K2056" s="2">
        <v>6220844.96</v>
      </c>
      <c r="L2056" s="2">
        <v>-337.760009765625</v>
      </c>
      <c r="M2056" s="2">
        <v>-5.4291929118335247E-3</v>
      </c>
      <c r="N2056" s="2">
        <v>1534068</v>
      </c>
      <c r="O2056" s="2">
        <v>0</v>
      </c>
      <c r="P2056" s="2">
        <v>0</v>
      </c>
      <c r="T2056" s="2">
        <v>36059948</v>
      </c>
      <c r="U2056" s="2">
        <v>-384</v>
      </c>
      <c r="V2056" s="2">
        <v>-1.0648820316419005E-3</v>
      </c>
      <c r="W2056" s="2">
        <v>66193904.170000002</v>
      </c>
      <c r="X2056" s="2">
        <v>54.476238250732422</v>
      </c>
      <c r="Y2056" s="2">
        <v>215930586.32000002</v>
      </c>
      <c r="Z2056" s="2">
        <v>16.699787139892578</v>
      </c>
    </row>
    <row r="2057" spans="1:28" x14ac:dyDescent="0.25">
      <c r="A2057" s="2">
        <v>343004</v>
      </c>
      <c r="B2057" s="2">
        <v>120455403</v>
      </c>
      <c r="C2057" s="2" t="s">
        <v>1656</v>
      </c>
      <c r="D2057" s="2">
        <v>2022</v>
      </c>
      <c r="E2057" s="2" t="s">
        <v>662</v>
      </c>
      <c r="F2057" s="2">
        <v>343</v>
      </c>
      <c r="G2057" s="2">
        <v>4</v>
      </c>
      <c r="H2057" s="2">
        <v>29761380</v>
      </c>
      <c r="I2057" s="2">
        <v>1456344</v>
      </c>
      <c r="J2057" s="2">
        <v>5.1451764106750488</v>
      </c>
      <c r="K2057" s="2">
        <v>6692394.8499999996</v>
      </c>
      <c r="L2057" s="2">
        <v>471549.875</v>
      </c>
      <c r="M2057" s="2">
        <v>7.5801582336425781</v>
      </c>
      <c r="N2057" s="2">
        <v>2034068</v>
      </c>
      <c r="O2057" s="2">
        <v>500000</v>
      </c>
      <c r="P2057" s="2">
        <v>32.59307861328125</v>
      </c>
      <c r="Q2057" s="2">
        <v>423718</v>
      </c>
      <c r="T2057" s="2">
        <v>38911560</v>
      </c>
      <c r="U2057" s="2">
        <v>2851612</v>
      </c>
      <c r="V2057" s="2">
        <v>7.9079756736755371</v>
      </c>
      <c r="W2057" s="2">
        <v>69519107.729999989</v>
      </c>
      <c r="X2057" s="2">
        <v>55.972469329833984</v>
      </c>
      <c r="Y2057" s="2">
        <v>231318182.11999997</v>
      </c>
      <c r="Z2057" s="2">
        <v>16.821660995483398</v>
      </c>
    </row>
    <row r="2058" spans="1:28" x14ac:dyDescent="0.25">
      <c r="A2058" s="2">
        <v>343005</v>
      </c>
      <c r="B2058" s="2">
        <v>120455403</v>
      </c>
      <c r="C2058" s="2" t="s">
        <v>1656</v>
      </c>
      <c r="D2058" s="2">
        <v>2023</v>
      </c>
      <c r="E2058" s="2" t="s">
        <v>662</v>
      </c>
      <c r="F2058" s="2">
        <v>343</v>
      </c>
      <c r="G2058" s="2">
        <v>5</v>
      </c>
      <c r="H2058" s="2">
        <v>31730366.239999998</v>
      </c>
      <c r="I2058" s="2">
        <v>1968986.25</v>
      </c>
      <c r="J2058" s="2">
        <v>6.615910530090332</v>
      </c>
      <c r="K2058" s="2">
        <v>7360643.6900000004</v>
      </c>
      <c r="L2058" s="2">
        <v>668248.8125</v>
      </c>
      <c r="M2058" s="2">
        <v>9.9851970672607422</v>
      </c>
      <c r="N2058" s="2">
        <v>1534068</v>
      </c>
      <c r="O2058" s="2">
        <v>-500000</v>
      </c>
      <c r="P2058" s="2">
        <v>-24.581281661987305</v>
      </c>
      <c r="T2058" s="2">
        <v>40625076</v>
      </c>
      <c r="U2058" s="2">
        <v>1713516</v>
      </c>
      <c r="V2058" s="2">
        <v>4.4036169052124023</v>
      </c>
      <c r="X2058" s="2">
        <v>56.080333709716797</v>
      </c>
      <c r="Z2058" s="2">
        <v>17.978481292724609</v>
      </c>
      <c r="AA2058" s="2">
        <v>225965000</v>
      </c>
      <c r="AB2058" s="2">
        <v>72440861</v>
      </c>
    </row>
    <row r="2059" spans="1:28" x14ac:dyDescent="0.25">
      <c r="A2059" s="2">
        <v>343006</v>
      </c>
      <c r="B2059" s="2">
        <v>120455403</v>
      </c>
      <c r="C2059" s="2" t="s">
        <v>1656</v>
      </c>
      <c r="D2059" s="2">
        <v>2024</v>
      </c>
      <c r="E2059" s="2" t="s">
        <v>662</v>
      </c>
      <c r="F2059" s="2">
        <v>343</v>
      </c>
      <c r="G2059" s="2">
        <v>6</v>
      </c>
      <c r="H2059" s="2">
        <v>35191684</v>
      </c>
      <c r="I2059" s="2">
        <v>3461317.75</v>
      </c>
      <c r="J2059" s="2">
        <v>10.908534049987793</v>
      </c>
      <c r="K2059" s="2">
        <v>7753382</v>
      </c>
      <c r="L2059" s="2">
        <v>392738.3125</v>
      </c>
      <c r="M2059" s="2">
        <v>5.3356518745422363</v>
      </c>
      <c r="N2059" s="2">
        <v>1534068</v>
      </c>
      <c r="O2059" s="2">
        <v>0</v>
      </c>
      <c r="P2059" s="2">
        <v>0</v>
      </c>
      <c r="T2059" s="2">
        <v>44479132</v>
      </c>
      <c r="U2059" s="2">
        <v>3854056</v>
      </c>
      <c r="V2059" s="2">
        <v>9.4868888854980469</v>
      </c>
      <c r="X2059" s="2">
        <v>57.338912963867188</v>
      </c>
      <c r="Z2059" s="2">
        <v>18.756881713867188</v>
      </c>
      <c r="AA2059" s="2">
        <v>237135000</v>
      </c>
      <c r="AB2059" s="2">
        <v>77572332</v>
      </c>
    </row>
    <row r="2060" spans="1:28" x14ac:dyDescent="0.25">
      <c r="A2060" s="2">
        <v>344001</v>
      </c>
      <c r="B2060" s="2">
        <v>109426303</v>
      </c>
      <c r="C2060" s="2" t="s">
        <v>1657</v>
      </c>
      <c r="D2060" s="2">
        <v>2019</v>
      </c>
      <c r="E2060" s="2" t="s">
        <v>662</v>
      </c>
      <c r="F2060" s="2">
        <v>344</v>
      </c>
      <c r="G2060" s="2">
        <v>1</v>
      </c>
      <c r="H2060" s="2">
        <v>7343359.5</v>
      </c>
      <c r="K2060" s="2">
        <v>734638.88</v>
      </c>
      <c r="N2060" s="2">
        <v>212104</v>
      </c>
      <c r="T2060" s="2">
        <v>8290102.5</v>
      </c>
      <c r="W2060" s="2">
        <v>11110901.5</v>
      </c>
      <c r="X2060" s="2">
        <v>74.612327575683594</v>
      </c>
      <c r="Y2060" s="2">
        <v>15135957.27</v>
      </c>
      <c r="Z2060" s="2">
        <v>54.770915985107422</v>
      </c>
    </row>
    <row r="2061" spans="1:28" x14ac:dyDescent="0.25">
      <c r="A2061" s="2">
        <v>344002</v>
      </c>
      <c r="B2061" s="2">
        <v>109426303</v>
      </c>
      <c r="C2061" s="2" t="s">
        <v>1657</v>
      </c>
      <c r="D2061" s="2">
        <v>2020</v>
      </c>
      <c r="E2061" s="2" t="s">
        <v>662</v>
      </c>
      <c r="F2061" s="2">
        <v>344</v>
      </c>
      <c r="G2061" s="2">
        <v>2</v>
      </c>
      <c r="H2061" s="2">
        <v>7415416.5</v>
      </c>
      <c r="I2061" s="2">
        <v>72057</v>
      </c>
      <c r="J2061" s="2">
        <v>0.98125386238098145</v>
      </c>
      <c r="K2061" s="2">
        <v>767793.28</v>
      </c>
      <c r="L2061" s="2">
        <v>33154.3984375</v>
      </c>
      <c r="M2061" s="2">
        <v>4.5130200386047363</v>
      </c>
      <c r="N2061" s="2">
        <v>212104</v>
      </c>
      <c r="O2061" s="2">
        <v>0</v>
      </c>
      <c r="P2061" s="2">
        <v>0</v>
      </c>
      <c r="T2061" s="2">
        <v>8395314</v>
      </c>
      <c r="U2061" s="2">
        <v>105211.5</v>
      </c>
      <c r="V2061" s="2">
        <v>1.2691217660903931</v>
      </c>
      <c r="W2061" s="2">
        <v>11344439.380000001</v>
      </c>
      <c r="X2061" s="2">
        <v>74.003776550292969</v>
      </c>
      <c r="Y2061" s="2">
        <v>15419884.84</v>
      </c>
      <c r="Z2061" s="2">
        <v>54.444725036621094</v>
      </c>
    </row>
    <row r="2062" spans="1:28" x14ac:dyDescent="0.25">
      <c r="A2062" s="2">
        <v>344003</v>
      </c>
      <c r="B2062" s="2">
        <v>109426303</v>
      </c>
      <c r="C2062" s="2" t="s">
        <v>1657</v>
      </c>
      <c r="D2062" s="2">
        <v>2021</v>
      </c>
      <c r="E2062" s="2" t="s">
        <v>662</v>
      </c>
      <c r="F2062" s="2">
        <v>344</v>
      </c>
      <c r="G2062" s="2">
        <v>3</v>
      </c>
      <c r="H2062" s="2">
        <v>7415412.5</v>
      </c>
      <c r="I2062" s="2">
        <v>-4</v>
      </c>
      <c r="J2062" s="2">
        <v>-5.3941676014801487E-5</v>
      </c>
      <c r="K2062" s="2">
        <v>767759.87</v>
      </c>
      <c r="L2062" s="2">
        <v>-33.409999847412109</v>
      </c>
      <c r="M2062" s="2">
        <v>-4.3514315038919449E-3</v>
      </c>
      <c r="N2062" s="2">
        <v>212104</v>
      </c>
      <c r="O2062" s="2">
        <v>0</v>
      </c>
      <c r="P2062" s="2">
        <v>0</v>
      </c>
      <c r="T2062" s="2">
        <v>8395276</v>
      </c>
      <c r="U2062" s="2">
        <v>-38</v>
      </c>
      <c r="V2062" s="2">
        <v>-4.5263345236890018E-4</v>
      </c>
      <c r="W2062" s="2">
        <v>11444901.529999997</v>
      </c>
      <c r="X2062" s="2">
        <v>73.353851318359375</v>
      </c>
      <c r="Y2062" s="2">
        <v>15573154.539999997</v>
      </c>
      <c r="Z2062" s="2">
        <v>53.908641815185547</v>
      </c>
    </row>
    <row r="2063" spans="1:28" x14ac:dyDescent="0.25">
      <c r="A2063" s="2">
        <v>344004</v>
      </c>
      <c r="B2063" s="2">
        <v>109426303</v>
      </c>
      <c r="C2063" s="2" t="s">
        <v>1657</v>
      </c>
      <c r="D2063" s="2">
        <v>2022</v>
      </c>
      <c r="E2063" s="2" t="s">
        <v>662</v>
      </c>
      <c r="F2063" s="2">
        <v>344</v>
      </c>
      <c r="G2063" s="2">
        <v>4</v>
      </c>
      <c r="H2063" s="2">
        <v>7576535</v>
      </c>
      <c r="I2063" s="2">
        <v>161122.5</v>
      </c>
      <c r="J2063" s="2">
        <v>2.1728055477142334</v>
      </c>
      <c r="K2063" s="2">
        <v>831010.72</v>
      </c>
      <c r="L2063" s="2">
        <v>63250.8515625</v>
      </c>
      <c r="M2063" s="2">
        <v>8.2383632659912109</v>
      </c>
      <c r="N2063" s="2">
        <v>212104</v>
      </c>
      <c r="O2063" s="2">
        <v>0</v>
      </c>
      <c r="P2063" s="2">
        <v>0</v>
      </c>
      <c r="T2063" s="2">
        <v>8619650</v>
      </c>
      <c r="U2063" s="2">
        <v>224374</v>
      </c>
      <c r="V2063" s="2">
        <v>2.6726219654083252</v>
      </c>
      <c r="W2063" s="2">
        <v>11920092.350000001</v>
      </c>
      <c r="X2063" s="2">
        <v>72.311943054199219</v>
      </c>
      <c r="Y2063" s="2">
        <v>18056263.080000002</v>
      </c>
      <c r="Z2063" s="2">
        <v>47.737728118896484</v>
      </c>
    </row>
    <row r="2064" spans="1:28" x14ac:dyDescent="0.25">
      <c r="A2064" s="2">
        <v>344005</v>
      </c>
      <c r="B2064" s="2">
        <v>109426303</v>
      </c>
      <c r="C2064" s="2" t="s">
        <v>1657</v>
      </c>
      <c r="D2064" s="2">
        <v>2023</v>
      </c>
      <c r="E2064" s="2" t="s">
        <v>662</v>
      </c>
      <c r="F2064" s="2">
        <v>344</v>
      </c>
      <c r="G2064" s="2">
        <v>5</v>
      </c>
      <c r="H2064" s="2">
        <v>8074903.71</v>
      </c>
      <c r="I2064" s="2">
        <v>498368.71875</v>
      </c>
      <c r="J2064" s="2">
        <v>6.5777921676635742</v>
      </c>
      <c r="K2064" s="2">
        <v>879128.04</v>
      </c>
      <c r="L2064" s="2">
        <v>48117.3203125</v>
      </c>
      <c r="M2064" s="2">
        <v>5.7902164459228516</v>
      </c>
      <c r="N2064" s="2">
        <v>212104</v>
      </c>
      <c r="O2064" s="2">
        <v>0</v>
      </c>
      <c r="P2064" s="2">
        <v>0</v>
      </c>
      <c r="T2064" s="2">
        <v>9166136</v>
      </c>
      <c r="U2064" s="2">
        <v>546486</v>
      </c>
      <c r="V2064" s="2">
        <v>6.3400020599365234</v>
      </c>
      <c r="X2064" s="2">
        <v>78.793441772460938</v>
      </c>
      <c r="Z2064" s="2">
        <v>54.69915771484375</v>
      </c>
      <c r="AA2064" s="2">
        <v>16757362</v>
      </c>
      <c r="AB2064" s="2">
        <v>11633121</v>
      </c>
    </row>
    <row r="2065" spans="1:28" x14ac:dyDescent="0.25">
      <c r="A2065" s="2">
        <v>344006</v>
      </c>
      <c r="B2065" s="2">
        <v>109426303</v>
      </c>
      <c r="C2065" s="2" t="s">
        <v>1657</v>
      </c>
      <c r="D2065" s="2">
        <v>2024</v>
      </c>
      <c r="E2065" s="2" t="s">
        <v>662</v>
      </c>
      <c r="F2065" s="2">
        <v>344</v>
      </c>
      <c r="G2065" s="2">
        <v>6</v>
      </c>
      <c r="H2065" s="2">
        <v>8511733</v>
      </c>
      <c r="I2065" s="2">
        <v>436829.28125</v>
      </c>
      <c r="J2065" s="2">
        <v>5.4097151756286621</v>
      </c>
      <c r="K2065" s="2">
        <v>937812</v>
      </c>
      <c r="L2065" s="2">
        <v>58683.9609375</v>
      </c>
      <c r="M2065" s="2">
        <v>6.6752462387084961</v>
      </c>
      <c r="N2065" s="2">
        <v>212104</v>
      </c>
      <c r="O2065" s="2">
        <v>0</v>
      </c>
      <c r="P2065" s="2">
        <v>0</v>
      </c>
      <c r="T2065" s="2">
        <v>9661649</v>
      </c>
      <c r="U2065" s="2">
        <v>495513</v>
      </c>
      <c r="V2065" s="2">
        <v>5.405909538269043</v>
      </c>
      <c r="X2065" s="2">
        <v>78.135574340820313</v>
      </c>
      <c r="Z2065" s="2">
        <v>55.260662078857422</v>
      </c>
      <c r="AA2065" s="2">
        <v>17483773</v>
      </c>
      <c r="AB2065" s="2">
        <v>12365237</v>
      </c>
    </row>
    <row r="2066" spans="1:28" x14ac:dyDescent="0.25">
      <c r="A2066" s="2">
        <v>345001</v>
      </c>
      <c r="B2066" s="2">
        <v>108116303</v>
      </c>
      <c r="C2066" s="2" t="s">
        <v>1658</v>
      </c>
      <c r="D2066" s="2">
        <v>2019</v>
      </c>
      <c r="E2066" s="2" t="s">
        <v>662</v>
      </c>
      <c r="F2066" s="2">
        <v>345</v>
      </c>
      <c r="G2066" s="2">
        <v>1</v>
      </c>
      <c r="H2066" s="2">
        <v>6781556.5</v>
      </c>
      <c r="K2066" s="2">
        <v>623718.43000000005</v>
      </c>
      <c r="N2066" s="2">
        <v>186456</v>
      </c>
      <c r="T2066" s="2">
        <v>7591731</v>
      </c>
      <c r="W2066" s="2">
        <v>10277275.82</v>
      </c>
      <c r="X2066" s="2">
        <v>73.869094848632813</v>
      </c>
      <c r="Y2066" s="2">
        <v>13481640.970000001</v>
      </c>
      <c r="Z2066" s="2">
        <v>56.311622619628906</v>
      </c>
    </row>
    <row r="2067" spans="1:28" x14ac:dyDescent="0.25">
      <c r="A2067" s="2">
        <v>345002</v>
      </c>
      <c r="B2067" s="2">
        <v>108116303</v>
      </c>
      <c r="C2067" s="2" t="s">
        <v>1658</v>
      </c>
      <c r="D2067" s="2">
        <v>2020</v>
      </c>
      <c r="E2067" s="2" t="s">
        <v>662</v>
      </c>
      <c r="F2067" s="2">
        <v>345</v>
      </c>
      <c r="G2067" s="2">
        <v>2</v>
      </c>
      <c r="H2067" s="2">
        <v>6781582.5</v>
      </c>
      <c r="I2067" s="2">
        <v>26</v>
      </c>
      <c r="J2067" s="2">
        <v>3.8339282036758959E-4</v>
      </c>
      <c r="K2067" s="2">
        <v>644010.97</v>
      </c>
      <c r="L2067" s="2">
        <v>20292.5390625</v>
      </c>
      <c r="M2067" s="2">
        <v>3.2534778118133545</v>
      </c>
      <c r="N2067" s="2">
        <v>186456</v>
      </c>
      <c r="O2067" s="2">
        <v>0</v>
      </c>
      <c r="P2067" s="2">
        <v>0</v>
      </c>
      <c r="T2067" s="2">
        <v>7612049.5</v>
      </c>
      <c r="U2067" s="2">
        <v>20318.5</v>
      </c>
      <c r="V2067" s="2">
        <v>0.2676398754119873</v>
      </c>
      <c r="W2067" s="2">
        <v>10533223.680000002</v>
      </c>
      <c r="X2067" s="2">
        <v>72.267044067382813</v>
      </c>
      <c r="Y2067" s="2">
        <v>20979125.57</v>
      </c>
      <c r="Z2067" s="2">
        <v>36.283920288085938</v>
      </c>
    </row>
    <row r="2068" spans="1:28" x14ac:dyDescent="0.25">
      <c r="A2068" s="2">
        <v>345003</v>
      </c>
      <c r="B2068" s="2">
        <v>108116303</v>
      </c>
      <c r="C2068" s="2" t="s">
        <v>1658</v>
      </c>
      <c r="D2068" s="2">
        <v>2021</v>
      </c>
      <c r="E2068" s="2" t="s">
        <v>662</v>
      </c>
      <c r="F2068" s="2">
        <v>345</v>
      </c>
      <c r="G2068" s="2">
        <v>3</v>
      </c>
      <c r="H2068" s="2">
        <v>6781580</v>
      </c>
      <c r="I2068" s="2">
        <v>-2.5</v>
      </c>
      <c r="J2068" s="2">
        <v>-3.6864552384940907E-5</v>
      </c>
      <c r="K2068" s="2">
        <v>643994.81999999995</v>
      </c>
      <c r="L2068" s="2">
        <v>-16.149999618530273</v>
      </c>
      <c r="M2068" s="2">
        <v>-2.5077213067561388E-3</v>
      </c>
      <c r="N2068" s="2">
        <v>186456</v>
      </c>
      <c r="O2068" s="2">
        <v>0</v>
      </c>
      <c r="P2068" s="2">
        <v>0</v>
      </c>
      <c r="T2068" s="2">
        <v>7612031</v>
      </c>
      <c r="U2068" s="2">
        <v>-18.5</v>
      </c>
      <c r="V2068" s="2">
        <v>-2.4303572718054056E-4</v>
      </c>
      <c r="W2068" s="2">
        <v>10337670.499999998</v>
      </c>
      <c r="X2068" s="2">
        <v>73.6339111328125</v>
      </c>
      <c r="Y2068" s="2">
        <v>13960439.079999998</v>
      </c>
      <c r="Z2068" s="2">
        <v>54.525726318359375</v>
      </c>
    </row>
    <row r="2069" spans="1:28" x14ac:dyDescent="0.25">
      <c r="A2069" s="2">
        <v>345004</v>
      </c>
      <c r="B2069" s="2">
        <v>108116303</v>
      </c>
      <c r="C2069" s="2" t="s">
        <v>1658</v>
      </c>
      <c r="D2069" s="2">
        <v>2022</v>
      </c>
      <c r="E2069" s="2" t="s">
        <v>662</v>
      </c>
      <c r="F2069" s="2">
        <v>345</v>
      </c>
      <c r="G2069" s="2">
        <v>4</v>
      </c>
      <c r="H2069" s="2">
        <v>6872780</v>
      </c>
      <c r="I2069" s="2">
        <v>91200</v>
      </c>
      <c r="J2069" s="2">
        <v>1.3448193073272705</v>
      </c>
      <c r="K2069" s="2">
        <v>661869.31000000006</v>
      </c>
      <c r="L2069" s="2">
        <v>17874.490234375</v>
      </c>
      <c r="M2069" s="2">
        <v>2.7755641937255859</v>
      </c>
      <c r="N2069" s="2">
        <v>186456</v>
      </c>
      <c r="O2069" s="2">
        <v>0</v>
      </c>
      <c r="P2069" s="2">
        <v>0</v>
      </c>
      <c r="T2069" s="2">
        <v>7721105.5</v>
      </c>
      <c r="U2069" s="2">
        <v>109074.5</v>
      </c>
      <c r="V2069" s="2">
        <v>1.4329224824905396</v>
      </c>
      <c r="W2069" s="2">
        <v>10509082.889999999</v>
      </c>
      <c r="X2069" s="2">
        <v>73.470779418945313</v>
      </c>
      <c r="Y2069" s="2">
        <v>14450300.77</v>
      </c>
      <c r="Z2069" s="2">
        <v>53.432144165039063</v>
      </c>
    </row>
    <row r="2070" spans="1:28" x14ac:dyDescent="0.25">
      <c r="A2070" s="2">
        <v>345005</v>
      </c>
      <c r="B2070" s="2">
        <v>108116303</v>
      </c>
      <c r="C2070" s="2" t="s">
        <v>1658</v>
      </c>
      <c r="D2070" s="2">
        <v>2023</v>
      </c>
      <c r="E2070" s="2" t="s">
        <v>662</v>
      </c>
      <c r="F2070" s="2">
        <v>345</v>
      </c>
      <c r="G2070" s="2">
        <v>5</v>
      </c>
      <c r="H2070" s="2">
        <v>7164253.6900000004</v>
      </c>
      <c r="I2070" s="2">
        <v>291473.6875</v>
      </c>
      <c r="J2070" s="2">
        <v>4.2409868240356445</v>
      </c>
      <c r="K2070" s="2">
        <v>704899.83</v>
      </c>
      <c r="L2070" s="2">
        <v>43030.51953125</v>
      </c>
      <c r="M2070" s="2">
        <v>6.5013618469238281</v>
      </c>
      <c r="N2070" s="2">
        <v>186456</v>
      </c>
      <c r="O2070" s="2">
        <v>0</v>
      </c>
      <c r="P2070" s="2">
        <v>0</v>
      </c>
      <c r="T2070" s="2">
        <v>8055609.5</v>
      </c>
      <c r="U2070" s="2">
        <v>334504</v>
      </c>
      <c r="V2070" s="2">
        <v>4.3323330879211426</v>
      </c>
      <c r="X2070" s="2">
        <v>75.95123291015625</v>
      </c>
      <c r="Z2070" s="2">
        <v>55.593246459960938</v>
      </c>
      <c r="AA2070" s="2">
        <v>14490266</v>
      </c>
      <c r="AB2070" s="2">
        <v>10606292</v>
      </c>
    </row>
    <row r="2071" spans="1:28" x14ac:dyDescent="0.25">
      <c r="A2071" s="2">
        <v>345006</v>
      </c>
      <c r="B2071" s="2">
        <v>108116303</v>
      </c>
      <c r="C2071" s="2" t="s">
        <v>1658</v>
      </c>
      <c r="D2071" s="2">
        <v>2024</v>
      </c>
      <c r="E2071" s="2" t="s">
        <v>662</v>
      </c>
      <c r="F2071" s="2">
        <v>345</v>
      </c>
      <c r="G2071" s="2">
        <v>6</v>
      </c>
      <c r="H2071" s="2">
        <v>7427563</v>
      </c>
      <c r="I2071" s="2">
        <v>263309.3125</v>
      </c>
      <c r="J2071" s="2">
        <v>3.6753208637237549</v>
      </c>
      <c r="K2071" s="2">
        <v>731622</v>
      </c>
      <c r="L2071" s="2">
        <v>26722.169921875</v>
      </c>
      <c r="M2071" s="2">
        <v>3.7909173965454102</v>
      </c>
      <c r="N2071" s="2">
        <v>186456</v>
      </c>
      <c r="O2071" s="2">
        <v>0</v>
      </c>
      <c r="P2071" s="2">
        <v>0</v>
      </c>
      <c r="T2071" s="2">
        <v>8345641</v>
      </c>
      <c r="U2071" s="2">
        <v>290031.5</v>
      </c>
      <c r="V2071" s="2">
        <v>3.6003668308258057</v>
      </c>
      <c r="X2071" s="2">
        <v>74.598312377929688</v>
      </c>
      <c r="Z2071" s="2">
        <v>54.745674133300781</v>
      </c>
      <c r="AA2071" s="2">
        <v>15244384</v>
      </c>
      <c r="AB2071" s="2">
        <v>11187439</v>
      </c>
    </row>
    <row r="2072" spans="1:28" x14ac:dyDescent="0.25">
      <c r="A2072" s="2">
        <v>346001</v>
      </c>
      <c r="B2072" s="2">
        <v>123466303</v>
      </c>
      <c r="C2072" s="2" t="s">
        <v>1659</v>
      </c>
      <c r="D2072" s="2">
        <v>2019</v>
      </c>
      <c r="E2072" s="2" t="s">
        <v>662</v>
      </c>
      <c r="F2072" s="2">
        <v>346</v>
      </c>
      <c r="G2072" s="2">
        <v>1</v>
      </c>
      <c r="H2072" s="2">
        <v>8354668</v>
      </c>
      <c r="K2072" s="2">
        <v>1936634</v>
      </c>
      <c r="T2072" s="2">
        <v>10291302</v>
      </c>
      <c r="W2072" s="2">
        <v>20806528</v>
      </c>
      <c r="X2072" s="2">
        <v>49.461891174316406</v>
      </c>
      <c r="Y2072" s="2">
        <v>66557221</v>
      </c>
      <c r="Z2072" s="2">
        <v>15.462337493896484</v>
      </c>
    </row>
    <row r="2073" spans="1:28" x14ac:dyDescent="0.25">
      <c r="A2073" s="2">
        <v>346002</v>
      </c>
      <c r="B2073" s="2">
        <v>123466303</v>
      </c>
      <c r="C2073" s="2" t="s">
        <v>1659</v>
      </c>
      <c r="D2073" s="2">
        <v>2020</v>
      </c>
      <c r="E2073" s="2" t="s">
        <v>662</v>
      </c>
      <c r="F2073" s="2">
        <v>346</v>
      </c>
      <c r="G2073" s="2">
        <v>2</v>
      </c>
      <c r="H2073" s="2">
        <v>8523519</v>
      </c>
      <c r="I2073" s="2">
        <v>168851</v>
      </c>
      <c r="J2073" s="2">
        <v>2.0210378170013428</v>
      </c>
      <c r="K2073" s="2">
        <v>2087732</v>
      </c>
      <c r="L2073" s="2">
        <v>151098</v>
      </c>
      <c r="M2073" s="2">
        <v>7.802093505859375</v>
      </c>
      <c r="N2073" s="2">
        <v>422968</v>
      </c>
      <c r="T2073" s="2">
        <v>11034219</v>
      </c>
      <c r="U2073" s="2">
        <v>742917</v>
      </c>
      <c r="V2073" s="2">
        <v>7.2188825607299805</v>
      </c>
      <c r="W2073" s="2">
        <v>20957431</v>
      </c>
      <c r="X2073" s="2">
        <v>52.650627136230469</v>
      </c>
      <c r="Y2073" s="2">
        <v>66721555</v>
      </c>
      <c r="Z2073" s="2">
        <v>16.537712097167969</v>
      </c>
    </row>
    <row r="2074" spans="1:28" x14ac:dyDescent="0.25">
      <c r="A2074" s="2">
        <v>346003</v>
      </c>
      <c r="B2074" s="2">
        <v>123466303</v>
      </c>
      <c r="C2074" s="2" t="s">
        <v>1659</v>
      </c>
      <c r="D2074" s="2">
        <v>2021</v>
      </c>
      <c r="E2074" s="2" t="s">
        <v>662</v>
      </c>
      <c r="F2074" s="2">
        <v>346</v>
      </c>
      <c r="G2074" s="2">
        <v>3</v>
      </c>
      <c r="H2074" s="2">
        <v>8523510</v>
      </c>
      <c r="I2074" s="2">
        <v>-9</v>
      </c>
      <c r="J2074" s="2">
        <v>-1.0559018846834078E-4</v>
      </c>
      <c r="K2074" s="2">
        <v>2084851</v>
      </c>
      <c r="L2074" s="2">
        <v>-2881</v>
      </c>
      <c r="M2074" s="2">
        <v>-0.13799664378166199</v>
      </c>
      <c r="N2074" s="2">
        <v>422968</v>
      </c>
      <c r="O2074" s="2">
        <v>0</v>
      </c>
      <c r="P2074" s="2">
        <v>0</v>
      </c>
      <c r="T2074" s="2">
        <v>11031329</v>
      </c>
      <c r="U2074" s="2">
        <v>-2890</v>
      </c>
      <c r="V2074" s="2">
        <v>-2.619125135242939E-2</v>
      </c>
      <c r="W2074" s="2">
        <v>20632529</v>
      </c>
      <c r="X2074" s="2">
        <v>53.465713500976563</v>
      </c>
      <c r="Y2074" s="2">
        <v>67730108.450000003</v>
      </c>
      <c r="Z2074" s="2">
        <v>16.287185668945313</v>
      </c>
    </row>
    <row r="2075" spans="1:28" x14ac:dyDescent="0.25">
      <c r="A2075" s="2">
        <v>346004</v>
      </c>
      <c r="B2075" s="2">
        <v>123466303</v>
      </c>
      <c r="C2075" s="2" t="s">
        <v>1659</v>
      </c>
      <c r="D2075" s="2">
        <v>2022</v>
      </c>
      <c r="E2075" s="2" t="s">
        <v>662</v>
      </c>
      <c r="F2075" s="2">
        <v>346</v>
      </c>
      <c r="G2075" s="2">
        <v>4</v>
      </c>
      <c r="H2075" s="2">
        <v>8759556</v>
      </c>
      <c r="I2075" s="2">
        <v>236046</v>
      </c>
      <c r="J2075" s="2">
        <v>2.7693519592285156</v>
      </c>
      <c r="K2075" s="2">
        <v>2132862</v>
      </c>
      <c r="L2075" s="2">
        <v>48011</v>
      </c>
      <c r="M2075" s="2">
        <v>2.3028504848480225</v>
      </c>
      <c r="N2075" s="2">
        <v>422968</v>
      </c>
      <c r="O2075" s="2">
        <v>0</v>
      </c>
      <c r="P2075" s="2">
        <v>0</v>
      </c>
      <c r="T2075" s="2">
        <v>11315386</v>
      </c>
      <c r="U2075" s="2">
        <v>284057</v>
      </c>
      <c r="V2075" s="2">
        <v>2.5750024318695068</v>
      </c>
      <c r="W2075" s="2">
        <v>21072350</v>
      </c>
      <c r="X2075" s="2">
        <v>53.697788238525391</v>
      </c>
      <c r="Y2075" s="2">
        <v>97289536</v>
      </c>
      <c r="Z2075" s="2">
        <v>11.630630493164063</v>
      </c>
    </row>
    <row r="2076" spans="1:28" x14ac:dyDescent="0.25">
      <c r="A2076" s="2">
        <v>346005</v>
      </c>
      <c r="B2076" s="2">
        <v>123466303</v>
      </c>
      <c r="C2076" s="2" t="s">
        <v>1659</v>
      </c>
      <c r="D2076" s="2">
        <v>2023</v>
      </c>
      <c r="E2076" s="2" t="s">
        <v>662</v>
      </c>
      <c r="F2076" s="2">
        <v>346</v>
      </c>
      <c r="G2076" s="2">
        <v>5</v>
      </c>
      <c r="H2076" s="2">
        <v>9373391.1199999992</v>
      </c>
      <c r="I2076" s="2">
        <v>613835.125</v>
      </c>
      <c r="J2076" s="2">
        <v>7.0076055526733398</v>
      </c>
      <c r="K2076" s="2">
        <v>2366614.31</v>
      </c>
      <c r="L2076" s="2">
        <v>233752.3125</v>
      </c>
      <c r="M2076" s="2">
        <v>10.959561347961426</v>
      </c>
      <c r="N2076" s="2">
        <v>422968</v>
      </c>
      <c r="O2076" s="2">
        <v>0</v>
      </c>
      <c r="P2076" s="2">
        <v>0</v>
      </c>
      <c r="T2076" s="2">
        <v>12162973</v>
      </c>
      <c r="U2076" s="2">
        <v>847587</v>
      </c>
      <c r="V2076" s="2">
        <v>7.4905710220336914</v>
      </c>
      <c r="X2076" s="2">
        <v>54.899028778076172</v>
      </c>
      <c r="Z2076" s="2">
        <v>17.07411003112793</v>
      </c>
      <c r="AA2076" s="2">
        <v>71236348</v>
      </c>
      <c r="AB2076" s="2">
        <v>22155170</v>
      </c>
    </row>
    <row r="2077" spans="1:28" x14ac:dyDescent="0.25">
      <c r="A2077" s="2">
        <v>346006</v>
      </c>
      <c r="B2077" s="2">
        <v>123466303</v>
      </c>
      <c r="C2077" s="2" t="s">
        <v>1659</v>
      </c>
      <c r="D2077" s="2">
        <v>2024</v>
      </c>
      <c r="E2077" s="2" t="s">
        <v>662</v>
      </c>
      <c r="F2077" s="2">
        <v>346</v>
      </c>
      <c r="G2077" s="2">
        <v>6</v>
      </c>
      <c r="H2077" s="2">
        <v>10275818</v>
      </c>
      <c r="I2077" s="2">
        <v>902426.875</v>
      </c>
      <c r="J2077" s="2">
        <v>9.6275386810302734</v>
      </c>
      <c r="K2077" s="2">
        <v>2466620</v>
      </c>
      <c r="L2077" s="2">
        <v>100005.6875</v>
      </c>
      <c r="M2077" s="2">
        <v>4.2256860733032227</v>
      </c>
      <c r="N2077" s="2">
        <v>422968</v>
      </c>
      <c r="O2077" s="2">
        <v>0</v>
      </c>
      <c r="P2077" s="2">
        <v>0</v>
      </c>
      <c r="T2077" s="2">
        <v>13165406</v>
      </c>
      <c r="U2077" s="2">
        <v>1002433</v>
      </c>
      <c r="V2077" s="2">
        <v>8.2416772842407227</v>
      </c>
      <c r="X2077" s="2">
        <v>57.766407012939453</v>
      </c>
      <c r="Z2077" s="2">
        <v>17.976968765258789</v>
      </c>
      <c r="AA2077" s="2">
        <v>73234853</v>
      </c>
      <c r="AB2077" s="2">
        <v>22790765</v>
      </c>
    </row>
    <row r="2078" spans="1:28" x14ac:dyDescent="0.25">
      <c r="A2078" s="2">
        <v>347001</v>
      </c>
      <c r="B2078" s="2">
        <v>123466403</v>
      </c>
      <c r="C2078" s="2" t="s">
        <v>1660</v>
      </c>
      <c r="D2078" s="2">
        <v>2019</v>
      </c>
      <c r="E2078" s="2" t="s">
        <v>662</v>
      </c>
      <c r="F2078" s="2">
        <v>347</v>
      </c>
      <c r="G2078" s="2">
        <v>1</v>
      </c>
      <c r="H2078" s="2">
        <v>11445947</v>
      </c>
      <c r="K2078" s="2">
        <v>2232033.67</v>
      </c>
      <c r="N2078" s="2">
        <v>559007</v>
      </c>
      <c r="Q2078" s="2">
        <v>353712.22</v>
      </c>
      <c r="T2078" s="2">
        <v>14590700</v>
      </c>
      <c r="W2078" s="2">
        <v>27448466.469999999</v>
      </c>
      <c r="X2078" s="2">
        <v>53.156703948974609</v>
      </c>
      <c r="Y2078" s="2">
        <v>65191983.800000004</v>
      </c>
      <c r="Z2078" s="2">
        <v>22.381126403808594</v>
      </c>
    </row>
    <row r="2079" spans="1:28" x14ac:dyDescent="0.25">
      <c r="A2079" s="2">
        <v>347002</v>
      </c>
      <c r="B2079" s="2">
        <v>123466403</v>
      </c>
      <c r="C2079" s="2" t="s">
        <v>1660</v>
      </c>
      <c r="D2079" s="2">
        <v>2020</v>
      </c>
      <c r="E2079" s="2" t="s">
        <v>662</v>
      </c>
      <c r="F2079" s="2">
        <v>347</v>
      </c>
      <c r="G2079" s="2">
        <v>2</v>
      </c>
      <c r="H2079" s="2">
        <v>12144141</v>
      </c>
      <c r="I2079" s="2">
        <v>698194</v>
      </c>
      <c r="J2079" s="2">
        <v>6.0999236106872559</v>
      </c>
      <c r="K2079" s="2">
        <v>2437714.08</v>
      </c>
      <c r="L2079" s="2">
        <v>205680.40625</v>
      </c>
      <c r="M2079" s="2">
        <v>9.2149333953857422</v>
      </c>
      <c r="N2079" s="2">
        <v>559007</v>
      </c>
      <c r="O2079" s="2">
        <v>0</v>
      </c>
      <c r="P2079" s="2">
        <v>0</v>
      </c>
      <c r="Q2079" s="2">
        <v>481439.36</v>
      </c>
      <c r="R2079" s="2">
        <v>127727.140625</v>
      </c>
      <c r="S2079" s="2">
        <v>36.110469818115234</v>
      </c>
      <c r="T2079" s="2">
        <v>15622301</v>
      </c>
      <c r="U2079" s="2">
        <v>1031601</v>
      </c>
      <c r="V2079" s="2">
        <v>7.0702638626098633</v>
      </c>
      <c r="W2079" s="2">
        <v>28234987.069999997</v>
      </c>
      <c r="X2079" s="2">
        <v>55.329586029052734</v>
      </c>
      <c r="Y2079" s="2">
        <v>66913942.859999992</v>
      </c>
      <c r="Z2079" s="2">
        <v>23.346855163574219</v>
      </c>
    </row>
    <row r="2080" spans="1:28" x14ac:dyDescent="0.25">
      <c r="A2080" s="2">
        <v>347003</v>
      </c>
      <c r="B2080" s="2">
        <v>123466403</v>
      </c>
      <c r="C2080" s="2" t="s">
        <v>1660</v>
      </c>
      <c r="D2080" s="2">
        <v>2021</v>
      </c>
      <c r="E2080" s="2" t="s">
        <v>662</v>
      </c>
      <c r="F2080" s="2">
        <v>347</v>
      </c>
      <c r="G2080" s="2">
        <v>3</v>
      </c>
      <c r="H2080" s="2">
        <v>12144112</v>
      </c>
      <c r="I2080" s="2">
        <v>-29</v>
      </c>
      <c r="J2080" s="2">
        <v>-2.3879828222561628E-4</v>
      </c>
      <c r="K2080" s="2">
        <v>2437564.08</v>
      </c>
      <c r="L2080" s="2">
        <v>-150</v>
      </c>
      <c r="M2080" s="2">
        <v>-6.1533055268228054E-3</v>
      </c>
      <c r="N2080" s="2">
        <v>559007</v>
      </c>
      <c r="O2080" s="2">
        <v>0</v>
      </c>
      <c r="P2080" s="2">
        <v>0</v>
      </c>
      <c r="Q2080" s="2">
        <v>475439.42</v>
      </c>
      <c r="R2080" s="2">
        <v>-5999.93994140625</v>
      </c>
      <c r="S2080" s="2">
        <v>-1.2462503910064697</v>
      </c>
      <c r="T2080" s="2">
        <v>15616122</v>
      </c>
      <c r="U2080" s="2">
        <v>-6179</v>
      </c>
      <c r="V2080" s="2">
        <v>-3.9552431553602219E-2</v>
      </c>
      <c r="W2080" s="2">
        <v>30054482.299999997</v>
      </c>
      <c r="X2080" s="2">
        <v>51.959377288818359</v>
      </c>
      <c r="Y2080" s="2">
        <v>71188387.510000005</v>
      </c>
      <c r="Z2080" s="2">
        <v>21.936332702636719</v>
      </c>
    </row>
    <row r="2081" spans="1:28" x14ac:dyDescent="0.25">
      <c r="A2081" s="2">
        <v>347004</v>
      </c>
      <c r="B2081" s="2">
        <v>123466403</v>
      </c>
      <c r="C2081" s="2" t="s">
        <v>1660</v>
      </c>
      <c r="D2081" s="2">
        <v>2022</v>
      </c>
      <c r="E2081" s="2" t="s">
        <v>662</v>
      </c>
      <c r="F2081" s="2">
        <v>347</v>
      </c>
      <c r="G2081" s="2">
        <v>4</v>
      </c>
      <c r="H2081" s="2">
        <v>13622351</v>
      </c>
      <c r="I2081" s="2">
        <v>1478239</v>
      </c>
      <c r="J2081" s="2">
        <v>12.17247486114502</v>
      </c>
      <c r="K2081" s="2">
        <v>2663199.52</v>
      </c>
      <c r="L2081" s="2">
        <v>225635.4375</v>
      </c>
      <c r="M2081" s="2">
        <v>9.2565956115722656</v>
      </c>
      <c r="N2081" s="2">
        <v>1059007</v>
      </c>
      <c r="O2081" s="2">
        <v>500000</v>
      </c>
      <c r="P2081" s="2">
        <v>89.444320678710938</v>
      </c>
      <c r="Q2081" s="2">
        <v>511922</v>
      </c>
      <c r="R2081" s="2">
        <v>36482.578125</v>
      </c>
      <c r="S2081" s="2">
        <v>7.6734442710876465</v>
      </c>
      <c r="T2081" s="2">
        <v>17856480</v>
      </c>
      <c r="U2081" s="2">
        <v>2240358</v>
      </c>
      <c r="V2081" s="2">
        <v>14.346443176269531</v>
      </c>
      <c r="W2081" s="2">
        <v>31496484.050000001</v>
      </c>
      <c r="X2081" s="2">
        <v>56.693565368652344</v>
      </c>
      <c r="Y2081" s="2">
        <v>73307224.840000004</v>
      </c>
      <c r="Z2081" s="2">
        <v>24.358417510986328</v>
      </c>
    </row>
    <row r="2082" spans="1:28" x14ac:dyDescent="0.25">
      <c r="A2082" s="2">
        <v>347005</v>
      </c>
      <c r="B2082" s="2">
        <v>123466403</v>
      </c>
      <c r="C2082" s="2" t="s">
        <v>1660</v>
      </c>
      <c r="D2082" s="2">
        <v>2023</v>
      </c>
      <c r="E2082" s="2" t="s">
        <v>662</v>
      </c>
      <c r="F2082" s="2">
        <v>347</v>
      </c>
      <c r="G2082" s="2">
        <v>5</v>
      </c>
      <c r="H2082" s="2">
        <v>17154596.440000001</v>
      </c>
      <c r="I2082" s="2">
        <v>3532245.5</v>
      </c>
      <c r="J2082" s="2">
        <v>25.929779052734375</v>
      </c>
      <c r="K2082" s="2">
        <v>3024776.75</v>
      </c>
      <c r="L2082" s="2">
        <v>361577.21875</v>
      </c>
      <c r="M2082" s="2">
        <v>13.576798439025879</v>
      </c>
      <c r="N2082" s="2">
        <v>559007</v>
      </c>
      <c r="O2082" s="2">
        <v>-500000</v>
      </c>
      <c r="P2082" s="2">
        <v>-47.214042663574219</v>
      </c>
      <c r="Q2082" s="2">
        <v>501037</v>
      </c>
      <c r="R2082" s="2">
        <v>-10885</v>
      </c>
      <c r="S2082" s="2">
        <v>-2.126300573348999</v>
      </c>
      <c r="T2082" s="2">
        <v>21239416</v>
      </c>
      <c r="U2082" s="2">
        <v>3382936</v>
      </c>
      <c r="V2082" s="2">
        <v>18.945144653320313</v>
      </c>
      <c r="X2082" s="2">
        <v>67.857536315917969</v>
      </c>
      <c r="Z2082" s="2">
        <v>28.808071136474609</v>
      </c>
      <c r="AA2082" s="2">
        <v>73727309</v>
      </c>
      <c r="AB2082" s="2">
        <v>31300011</v>
      </c>
    </row>
    <row r="2083" spans="1:28" x14ac:dyDescent="0.25">
      <c r="A2083" s="2">
        <v>347006</v>
      </c>
      <c r="B2083" s="2">
        <v>123466403</v>
      </c>
      <c r="C2083" s="2" t="s">
        <v>1660</v>
      </c>
      <c r="D2083" s="2">
        <v>2024</v>
      </c>
      <c r="E2083" s="2" t="s">
        <v>662</v>
      </c>
      <c r="F2083" s="2">
        <v>347</v>
      </c>
      <c r="G2083" s="2">
        <v>6</v>
      </c>
      <c r="H2083" s="2">
        <v>19578560</v>
      </c>
      <c r="I2083" s="2">
        <v>2423963.5</v>
      </c>
      <c r="J2083" s="2">
        <v>14.130111694335938</v>
      </c>
      <c r="K2083" s="2">
        <v>3210543</v>
      </c>
      <c r="L2083" s="2">
        <v>185766.25</v>
      </c>
      <c r="M2083" s="2">
        <v>6.1414861679077148</v>
      </c>
      <c r="N2083" s="2">
        <v>559007</v>
      </c>
      <c r="O2083" s="2">
        <v>0</v>
      </c>
      <c r="P2083" s="2">
        <v>0</v>
      </c>
      <c r="Q2083" s="2">
        <v>586095</v>
      </c>
      <c r="R2083" s="2">
        <v>85058</v>
      </c>
      <c r="S2083" s="2">
        <v>16.976390838623047</v>
      </c>
      <c r="T2083" s="2">
        <v>23934208</v>
      </c>
      <c r="U2083" s="2">
        <v>2694792</v>
      </c>
      <c r="V2083" s="2">
        <v>12.68769359588623</v>
      </c>
      <c r="X2083" s="2">
        <v>62.350944519042969</v>
      </c>
      <c r="Z2083" s="2">
        <v>30.17730712890625</v>
      </c>
      <c r="AA2083" s="2">
        <v>79311939</v>
      </c>
      <c r="AB2083" s="2">
        <v>38386280</v>
      </c>
    </row>
    <row r="2084" spans="1:28" x14ac:dyDescent="0.25">
      <c r="A2084" s="2">
        <v>348001</v>
      </c>
      <c r="B2084" s="2">
        <v>129546103</v>
      </c>
      <c r="C2084" s="2" t="s">
        <v>1661</v>
      </c>
      <c r="D2084" s="2">
        <v>2019</v>
      </c>
      <c r="E2084" s="2" t="s">
        <v>662</v>
      </c>
      <c r="F2084" s="2">
        <v>348</v>
      </c>
      <c r="G2084" s="2">
        <v>1</v>
      </c>
      <c r="H2084" s="2">
        <v>13515353</v>
      </c>
      <c r="K2084" s="2">
        <v>1813240.38</v>
      </c>
      <c r="N2084" s="2">
        <v>1025858</v>
      </c>
      <c r="T2084" s="2">
        <v>16354451</v>
      </c>
      <c r="W2084" s="2">
        <v>22208181.169999998</v>
      </c>
      <c r="X2084" s="2">
        <v>73.641563415527344</v>
      </c>
      <c r="Y2084" s="2">
        <v>42693839.410000004</v>
      </c>
      <c r="Z2084" s="2">
        <v>38.306346893310547</v>
      </c>
    </row>
    <row r="2085" spans="1:28" x14ac:dyDescent="0.25">
      <c r="A2085" s="2">
        <v>348002</v>
      </c>
      <c r="B2085" s="2">
        <v>129546103</v>
      </c>
      <c r="C2085" s="2" t="s">
        <v>1661</v>
      </c>
      <c r="D2085" s="2">
        <v>2020</v>
      </c>
      <c r="E2085" s="2" t="s">
        <v>662</v>
      </c>
      <c r="F2085" s="2">
        <v>348</v>
      </c>
      <c r="G2085" s="2">
        <v>2</v>
      </c>
      <c r="H2085" s="2">
        <v>13751247</v>
      </c>
      <c r="I2085" s="2">
        <v>235894</v>
      </c>
      <c r="J2085" s="2">
        <v>1.7453780174255371</v>
      </c>
      <c r="K2085" s="2">
        <v>1953774.29</v>
      </c>
      <c r="L2085" s="2">
        <v>140533.90625</v>
      </c>
      <c r="M2085" s="2">
        <v>7.7504291534423828</v>
      </c>
      <c r="N2085" s="2">
        <v>488569</v>
      </c>
      <c r="O2085" s="2">
        <v>-537289</v>
      </c>
      <c r="P2085" s="2">
        <v>-52.374599456787109</v>
      </c>
      <c r="T2085" s="2">
        <v>16193590</v>
      </c>
      <c r="U2085" s="2">
        <v>-160861</v>
      </c>
      <c r="V2085" s="2">
        <v>-0.98359155654907227</v>
      </c>
      <c r="W2085" s="2">
        <v>21851088.420000002</v>
      </c>
      <c r="X2085" s="2">
        <v>74.108848571777344</v>
      </c>
      <c r="Y2085" s="2">
        <v>41777866.380000003</v>
      </c>
      <c r="Z2085" s="2">
        <v>38.76116943359375</v>
      </c>
    </row>
    <row r="2086" spans="1:28" x14ac:dyDescent="0.25">
      <c r="A2086" s="2">
        <v>348003</v>
      </c>
      <c r="B2086" s="2">
        <v>129546103</v>
      </c>
      <c r="C2086" s="2" t="s">
        <v>1661</v>
      </c>
      <c r="D2086" s="2">
        <v>2021</v>
      </c>
      <c r="E2086" s="2" t="s">
        <v>662</v>
      </c>
      <c r="F2086" s="2">
        <v>348</v>
      </c>
      <c r="G2086" s="2">
        <v>3</v>
      </c>
      <c r="H2086" s="2">
        <v>13751235</v>
      </c>
      <c r="I2086" s="2">
        <v>-12</v>
      </c>
      <c r="J2086" s="2">
        <v>-8.7264816102106124E-5</v>
      </c>
      <c r="K2086" s="2">
        <v>1953665.58</v>
      </c>
      <c r="L2086" s="2">
        <v>-108.70999908447266</v>
      </c>
      <c r="M2086" s="2">
        <v>-5.5641024373471737E-3</v>
      </c>
      <c r="N2086" s="2">
        <v>488569</v>
      </c>
      <c r="O2086" s="2">
        <v>0</v>
      </c>
      <c r="P2086" s="2">
        <v>0</v>
      </c>
      <c r="T2086" s="2">
        <v>16193470</v>
      </c>
      <c r="U2086" s="2">
        <v>-120</v>
      </c>
      <c r="V2086" s="2">
        <v>-7.4103393126279116E-4</v>
      </c>
      <c r="W2086" s="2">
        <v>21425599.559999999</v>
      </c>
      <c r="X2086" s="2">
        <v>75.580009460449219</v>
      </c>
      <c r="Y2086" s="2">
        <v>47135007.590000004</v>
      </c>
      <c r="Z2086" s="2">
        <v>34.355506896972656</v>
      </c>
    </row>
    <row r="2087" spans="1:28" x14ac:dyDescent="0.25">
      <c r="A2087" s="2">
        <v>348004</v>
      </c>
      <c r="B2087" s="2">
        <v>129546103</v>
      </c>
      <c r="C2087" s="2" t="s">
        <v>1661</v>
      </c>
      <c r="D2087" s="2">
        <v>2022</v>
      </c>
      <c r="E2087" s="2" t="s">
        <v>662</v>
      </c>
      <c r="F2087" s="2">
        <v>348</v>
      </c>
      <c r="G2087" s="2">
        <v>4</v>
      </c>
      <c r="H2087" s="2">
        <v>14523119</v>
      </c>
      <c r="I2087" s="2">
        <v>771884</v>
      </c>
      <c r="J2087" s="2">
        <v>5.6131978034973145</v>
      </c>
      <c r="K2087" s="2">
        <v>2059237.57</v>
      </c>
      <c r="L2087" s="2">
        <v>105571.9921875</v>
      </c>
      <c r="M2087" s="2">
        <v>5.4037904739379883</v>
      </c>
      <c r="N2087" s="2">
        <v>488569</v>
      </c>
      <c r="O2087" s="2">
        <v>0</v>
      </c>
      <c r="P2087" s="2">
        <v>0</v>
      </c>
      <c r="T2087" s="2">
        <v>17070926</v>
      </c>
      <c r="U2087" s="2">
        <v>877456</v>
      </c>
      <c r="V2087" s="2">
        <v>5.4185791015625</v>
      </c>
      <c r="W2087" s="2">
        <v>22491705.380000003</v>
      </c>
      <c r="X2087" s="2">
        <v>75.898765563964844</v>
      </c>
      <c r="Y2087" s="2">
        <v>47004662.56000001</v>
      </c>
      <c r="Z2087" s="2">
        <v>36.317516326904297</v>
      </c>
    </row>
    <row r="2088" spans="1:28" x14ac:dyDescent="0.25">
      <c r="A2088" s="2">
        <v>348005</v>
      </c>
      <c r="B2088" s="2">
        <v>129546103</v>
      </c>
      <c r="C2088" s="2" t="s">
        <v>1661</v>
      </c>
      <c r="D2088" s="2">
        <v>2023</v>
      </c>
      <c r="E2088" s="2" t="s">
        <v>662</v>
      </c>
      <c r="F2088" s="2">
        <v>348</v>
      </c>
      <c r="G2088" s="2">
        <v>5</v>
      </c>
      <c r="H2088" s="2">
        <v>16793134.039999999</v>
      </c>
      <c r="I2088" s="2">
        <v>2270015</v>
      </c>
      <c r="J2088" s="2">
        <v>15.630354881286621</v>
      </c>
      <c r="K2088" s="2">
        <v>2353212.7200000002</v>
      </c>
      <c r="L2088" s="2">
        <v>293975.15625</v>
      </c>
      <c r="M2088" s="2">
        <v>14.275921821594238</v>
      </c>
      <c r="N2088" s="2">
        <v>488569</v>
      </c>
      <c r="O2088" s="2">
        <v>0</v>
      </c>
      <c r="P2088" s="2">
        <v>0</v>
      </c>
      <c r="T2088" s="2">
        <v>19634916</v>
      </c>
      <c r="U2088" s="2">
        <v>2563990</v>
      </c>
      <c r="V2088" s="2">
        <v>15.019630432128906</v>
      </c>
      <c r="X2088" s="2">
        <v>82.879104614257813</v>
      </c>
      <c r="Z2088" s="2">
        <v>41.948631286621094</v>
      </c>
      <c r="AA2088" s="2">
        <v>46807047</v>
      </c>
      <c r="AB2088" s="2">
        <v>23691033</v>
      </c>
    </row>
    <row r="2089" spans="1:28" x14ac:dyDescent="0.25">
      <c r="A2089" s="2">
        <v>348006</v>
      </c>
      <c r="B2089" s="2">
        <v>129546103</v>
      </c>
      <c r="C2089" s="2" t="s">
        <v>1661</v>
      </c>
      <c r="D2089" s="2">
        <v>2024</v>
      </c>
      <c r="E2089" s="2" t="s">
        <v>662</v>
      </c>
      <c r="F2089" s="2">
        <v>348</v>
      </c>
      <c r="G2089" s="2">
        <v>6</v>
      </c>
      <c r="H2089" s="2">
        <v>18284996</v>
      </c>
      <c r="I2089" s="2">
        <v>1491862</v>
      </c>
      <c r="J2089" s="2">
        <v>8.8837614059448242</v>
      </c>
      <c r="K2089" s="2">
        <v>2521250</v>
      </c>
      <c r="L2089" s="2">
        <v>168037.28125</v>
      </c>
      <c r="M2089" s="2">
        <v>7.1407604217529297</v>
      </c>
      <c r="N2089" s="2">
        <v>488569</v>
      </c>
      <c r="O2089" s="2">
        <v>0</v>
      </c>
      <c r="P2089" s="2">
        <v>0</v>
      </c>
      <c r="T2089" s="2">
        <v>21294816</v>
      </c>
      <c r="U2089" s="2">
        <v>1659900</v>
      </c>
      <c r="V2089" s="2">
        <v>8.4538173675537109</v>
      </c>
      <c r="X2089" s="2">
        <v>80.938919067382813</v>
      </c>
      <c r="Z2089" s="2">
        <v>43.624027252197266</v>
      </c>
      <c r="AA2089" s="2">
        <v>48814422</v>
      </c>
      <c r="AB2089" s="2">
        <v>26309735</v>
      </c>
    </row>
    <row r="2090" spans="1:28" x14ac:dyDescent="0.25">
      <c r="A2090" s="2">
        <v>349001</v>
      </c>
      <c r="B2090" s="2">
        <v>106338003</v>
      </c>
      <c r="C2090" s="2" t="s">
        <v>1662</v>
      </c>
      <c r="D2090" s="2">
        <v>2019</v>
      </c>
      <c r="E2090" s="2" t="s">
        <v>662</v>
      </c>
      <c r="F2090" s="2">
        <v>349</v>
      </c>
      <c r="G2090" s="2">
        <v>1</v>
      </c>
      <c r="H2090" s="2">
        <v>15544686</v>
      </c>
      <c r="K2090" s="2">
        <v>1829396.76</v>
      </c>
      <c r="N2090" s="2">
        <v>441183</v>
      </c>
      <c r="Q2090" s="2">
        <v>8116.72</v>
      </c>
      <c r="T2090" s="2">
        <v>17823380</v>
      </c>
      <c r="W2090" s="2">
        <v>25497673.889999997</v>
      </c>
      <c r="X2090" s="2">
        <v>69.901985168457031</v>
      </c>
      <c r="Y2090" s="2">
        <v>39747242.119999997</v>
      </c>
      <c r="Z2090" s="2">
        <v>44.841804504394531</v>
      </c>
    </row>
    <row r="2091" spans="1:28" x14ac:dyDescent="0.25">
      <c r="A2091" s="2">
        <v>349002</v>
      </c>
      <c r="B2091" s="2">
        <v>106338003</v>
      </c>
      <c r="C2091" s="2" t="s">
        <v>1662</v>
      </c>
      <c r="D2091" s="2">
        <v>2020</v>
      </c>
      <c r="E2091" s="2" t="s">
        <v>662</v>
      </c>
      <c r="F2091" s="2">
        <v>349</v>
      </c>
      <c r="G2091" s="2">
        <v>2</v>
      </c>
      <c r="H2091" s="2">
        <v>15671291</v>
      </c>
      <c r="I2091" s="2">
        <v>126605</v>
      </c>
      <c r="J2091" s="2">
        <v>0.81445837020874023</v>
      </c>
      <c r="K2091" s="2">
        <v>1900040.49</v>
      </c>
      <c r="L2091" s="2">
        <v>70643.7265625</v>
      </c>
      <c r="M2091" s="2">
        <v>3.8615860939025879</v>
      </c>
      <c r="N2091" s="2">
        <v>441183</v>
      </c>
      <c r="O2091" s="2">
        <v>0</v>
      </c>
      <c r="P2091" s="2">
        <v>0</v>
      </c>
      <c r="T2091" s="2">
        <v>18012516</v>
      </c>
      <c r="U2091" s="2">
        <v>189136</v>
      </c>
      <c r="V2091" s="2">
        <v>1.0611679553985596</v>
      </c>
      <c r="W2091" s="2">
        <v>26160157.550000001</v>
      </c>
      <c r="X2091" s="2">
        <v>68.854766845703125</v>
      </c>
      <c r="Y2091" s="2">
        <v>40314947.390000001</v>
      </c>
      <c r="Z2091" s="2">
        <v>44.679496765136719</v>
      </c>
    </row>
    <row r="2092" spans="1:28" x14ac:dyDescent="0.25">
      <c r="A2092" s="2">
        <v>349003</v>
      </c>
      <c r="B2092" s="2">
        <v>106338003</v>
      </c>
      <c r="C2092" s="2" t="s">
        <v>1662</v>
      </c>
      <c r="D2092" s="2">
        <v>2021</v>
      </c>
      <c r="E2092" s="2" t="s">
        <v>662</v>
      </c>
      <c r="F2092" s="2">
        <v>349</v>
      </c>
      <c r="G2092" s="2">
        <v>3</v>
      </c>
      <c r="H2092" s="2">
        <v>15671284</v>
      </c>
      <c r="I2092" s="2">
        <v>-7</v>
      </c>
      <c r="J2092" s="2">
        <v>-4.4667667680187151E-5</v>
      </c>
      <c r="K2092" s="2">
        <v>1899988.06</v>
      </c>
      <c r="L2092" s="2">
        <v>-52.430000305175781</v>
      </c>
      <c r="M2092" s="2">
        <v>-2.7594149578362703E-3</v>
      </c>
      <c r="N2092" s="2">
        <v>441183</v>
      </c>
      <c r="O2092" s="2">
        <v>0</v>
      </c>
      <c r="P2092" s="2">
        <v>0</v>
      </c>
      <c r="T2092" s="2">
        <v>18012456</v>
      </c>
      <c r="U2092" s="2">
        <v>-60</v>
      </c>
      <c r="V2092" s="2">
        <v>-3.3310172148048878E-4</v>
      </c>
      <c r="W2092" s="2">
        <v>26289031.069999997</v>
      </c>
      <c r="X2092" s="2">
        <v>68.517005920410156</v>
      </c>
      <c r="Y2092" s="2">
        <v>41928024.739999995</v>
      </c>
      <c r="Z2092" s="2">
        <v>42.960422515869141</v>
      </c>
    </row>
    <row r="2093" spans="1:28" x14ac:dyDescent="0.25">
      <c r="A2093" s="2">
        <v>349004</v>
      </c>
      <c r="B2093" s="2">
        <v>106338003</v>
      </c>
      <c r="C2093" s="2" t="s">
        <v>1662</v>
      </c>
      <c r="D2093" s="2">
        <v>2022</v>
      </c>
      <c r="E2093" s="2" t="s">
        <v>662</v>
      </c>
      <c r="F2093" s="2">
        <v>349</v>
      </c>
      <c r="G2093" s="2">
        <v>4</v>
      </c>
      <c r="H2093" s="2">
        <v>15970720</v>
      </c>
      <c r="I2093" s="2">
        <v>299436</v>
      </c>
      <c r="J2093" s="2">
        <v>1.9107304811477661</v>
      </c>
      <c r="K2093" s="2">
        <v>1963279.13</v>
      </c>
      <c r="L2093" s="2">
        <v>63291.0703125</v>
      </c>
      <c r="M2093" s="2">
        <v>3.331129789352417</v>
      </c>
      <c r="N2093" s="2">
        <v>441183</v>
      </c>
      <c r="O2093" s="2">
        <v>0</v>
      </c>
      <c r="P2093" s="2">
        <v>0</v>
      </c>
      <c r="T2093" s="2">
        <v>18375184</v>
      </c>
      <c r="U2093" s="2">
        <v>362728</v>
      </c>
      <c r="V2093" s="2">
        <v>2.0137619972229004</v>
      </c>
      <c r="W2093" s="2">
        <v>26890256.060000002</v>
      </c>
      <c r="X2093" s="2">
        <v>68.333984375</v>
      </c>
      <c r="Y2093" s="2">
        <v>44057191.079999998</v>
      </c>
      <c r="Z2093" s="2">
        <v>41.707569122314453</v>
      </c>
    </row>
    <row r="2094" spans="1:28" x14ac:dyDescent="0.25">
      <c r="A2094" s="2">
        <v>349005</v>
      </c>
      <c r="B2094" s="2">
        <v>106338003</v>
      </c>
      <c r="C2094" s="2" t="s">
        <v>1662</v>
      </c>
      <c r="D2094" s="2">
        <v>2023</v>
      </c>
      <c r="E2094" s="2" t="s">
        <v>662</v>
      </c>
      <c r="F2094" s="2">
        <v>349</v>
      </c>
      <c r="G2094" s="2">
        <v>5</v>
      </c>
      <c r="H2094" s="2">
        <v>17115053.969999999</v>
      </c>
      <c r="I2094" s="2">
        <v>1144334</v>
      </c>
      <c r="J2094" s="2">
        <v>7.1651997566223145</v>
      </c>
      <c r="K2094" s="2">
        <v>2080238.96</v>
      </c>
      <c r="L2094" s="2">
        <v>116959.828125</v>
      </c>
      <c r="M2094" s="2">
        <v>5.9573712348937988</v>
      </c>
      <c r="N2094" s="2">
        <v>441183</v>
      </c>
      <c r="O2094" s="2">
        <v>0</v>
      </c>
      <c r="P2094" s="2">
        <v>0</v>
      </c>
      <c r="T2094" s="2">
        <v>19636476</v>
      </c>
      <c r="U2094" s="2">
        <v>1261292</v>
      </c>
      <c r="V2094" s="2">
        <v>6.864105224609375</v>
      </c>
      <c r="X2094" s="2">
        <v>70.805595397949219</v>
      </c>
      <c r="Z2094" s="2">
        <v>40.343738555908203</v>
      </c>
      <c r="AA2094" s="2">
        <v>48672921</v>
      </c>
      <c r="AB2094" s="2">
        <v>27732944</v>
      </c>
    </row>
    <row r="2095" spans="1:28" x14ac:dyDescent="0.25">
      <c r="A2095" s="2">
        <v>349006</v>
      </c>
      <c r="B2095" s="2">
        <v>106338003</v>
      </c>
      <c r="C2095" s="2" t="s">
        <v>1662</v>
      </c>
      <c r="D2095" s="2">
        <v>2024</v>
      </c>
      <c r="E2095" s="2" t="s">
        <v>662</v>
      </c>
      <c r="F2095" s="2">
        <v>349</v>
      </c>
      <c r="G2095" s="2">
        <v>6</v>
      </c>
      <c r="H2095" s="2">
        <v>17703874</v>
      </c>
      <c r="I2095" s="2">
        <v>588820</v>
      </c>
      <c r="J2095" s="2">
        <v>3.4403631687164307</v>
      </c>
      <c r="K2095" s="2">
        <v>2147030</v>
      </c>
      <c r="L2095" s="2">
        <v>66791.0390625</v>
      </c>
      <c r="M2095" s="2">
        <v>3.2107388973236084</v>
      </c>
      <c r="N2095" s="2">
        <v>441183</v>
      </c>
      <c r="O2095" s="2">
        <v>0</v>
      </c>
      <c r="P2095" s="2">
        <v>0</v>
      </c>
      <c r="T2095" s="2">
        <v>20292088</v>
      </c>
      <c r="U2095" s="2">
        <v>655612</v>
      </c>
      <c r="V2095" s="2">
        <v>3.3387455940246582</v>
      </c>
      <c r="X2095" s="2">
        <v>68.316619873046875</v>
      </c>
      <c r="Z2095" s="2">
        <v>38.481731414794922</v>
      </c>
      <c r="AA2095" s="2">
        <v>52731744</v>
      </c>
      <c r="AB2095" s="2">
        <v>29703004</v>
      </c>
    </row>
    <row r="2096" spans="1:28" x14ac:dyDescent="0.25">
      <c r="A2096" s="2">
        <v>350001</v>
      </c>
      <c r="B2096" s="2">
        <v>128327303</v>
      </c>
      <c r="C2096" s="2" t="s">
        <v>1663</v>
      </c>
      <c r="D2096" s="2">
        <v>2019</v>
      </c>
      <c r="E2096" s="2" t="s">
        <v>662</v>
      </c>
      <c r="F2096" s="2">
        <v>350</v>
      </c>
      <c r="G2096" s="2">
        <v>1</v>
      </c>
      <c r="H2096" s="2">
        <v>8930051</v>
      </c>
      <c r="K2096" s="2">
        <v>867241.59</v>
      </c>
      <c r="N2096" s="2">
        <v>218571</v>
      </c>
      <c r="T2096" s="2">
        <v>10015864</v>
      </c>
      <c r="W2096" s="2">
        <v>14129830.420000002</v>
      </c>
      <c r="X2096" s="2">
        <v>70.884529113769531</v>
      </c>
      <c r="Y2096" s="2">
        <v>18865344.98</v>
      </c>
      <c r="Z2096" s="2">
        <v>53.091339111328125</v>
      </c>
    </row>
    <row r="2097" spans="1:28" x14ac:dyDescent="0.25">
      <c r="A2097" s="2">
        <v>350002</v>
      </c>
      <c r="B2097" s="2">
        <v>128327303</v>
      </c>
      <c r="C2097" s="2" t="s">
        <v>1663</v>
      </c>
      <c r="D2097" s="2">
        <v>2020</v>
      </c>
      <c r="E2097" s="2" t="s">
        <v>662</v>
      </c>
      <c r="F2097" s="2">
        <v>350</v>
      </c>
      <c r="G2097" s="2">
        <v>2</v>
      </c>
      <c r="H2097" s="2">
        <v>9013121</v>
      </c>
      <c r="I2097" s="2">
        <v>83070</v>
      </c>
      <c r="J2097" s="2">
        <v>0.93022984266281128</v>
      </c>
      <c r="K2097" s="2">
        <v>893142.51</v>
      </c>
      <c r="L2097" s="2">
        <v>25900.919921875</v>
      </c>
      <c r="M2097" s="2">
        <v>2.9865865707397461</v>
      </c>
      <c r="N2097" s="2">
        <v>218571</v>
      </c>
      <c r="O2097" s="2">
        <v>0</v>
      </c>
      <c r="P2097" s="2">
        <v>0</v>
      </c>
      <c r="T2097" s="2">
        <v>10124835</v>
      </c>
      <c r="U2097" s="2">
        <v>108971</v>
      </c>
      <c r="V2097" s="2">
        <v>1.0879839658737183</v>
      </c>
      <c r="W2097" s="2">
        <v>14330424.180000002</v>
      </c>
      <c r="X2097" s="2">
        <v>70.652725219726563</v>
      </c>
      <c r="Y2097" s="2">
        <v>19387552.5</v>
      </c>
      <c r="Z2097" s="2">
        <v>52.223377227783203</v>
      </c>
    </row>
    <row r="2098" spans="1:28" x14ac:dyDescent="0.25">
      <c r="A2098" s="2">
        <v>350003</v>
      </c>
      <c r="B2098" s="2">
        <v>128327303</v>
      </c>
      <c r="C2098" s="2" t="s">
        <v>1663</v>
      </c>
      <c r="D2098" s="2">
        <v>2021</v>
      </c>
      <c r="E2098" s="2" t="s">
        <v>662</v>
      </c>
      <c r="F2098" s="2">
        <v>350</v>
      </c>
      <c r="G2098" s="2">
        <v>3</v>
      </c>
      <c r="H2098" s="2">
        <v>9013117</v>
      </c>
      <c r="I2098" s="2">
        <v>-4</v>
      </c>
      <c r="J2098" s="2">
        <v>-4.4379743485478684E-5</v>
      </c>
      <c r="K2098" s="2">
        <v>893110.07</v>
      </c>
      <c r="L2098" s="2">
        <v>-32.439998626708984</v>
      </c>
      <c r="M2098" s="2">
        <v>-3.632119158282876E-3</v>
      </c>
      <c r="N2098" s="2">
        <v>218571</v>
      </c>
      <c r="O2098" s="2">
        <v>0</v>
      </c>
      <c r="P2098" s="2">
        <v>0</v>
      </c>
      <c r="T2098" s="2">
        <v>10124798</v>
      </c>
      <c r="U2098" s="2">
        <v>-37</v>
      </c>
      <c r="V2098" s="2">
        <v>-3.6543805617839098E-4</v>
      </c>
      <c r="W2098" s="2">
        <v>14387307.25</v>
      </c>
      <c r="X2098" s="2">
        <v>70.373123168945313</v>
      </c>
      <c r="Y2098" s="2">
        <v>19547463.120000001</v>
      </c>
      <c r="Z2098" s="2">
        <v>51.795970916748047</v>
      </c>
    </row>
    <row r="2099" spans="1:28" x14ac:dyDescent="0.25">
      <c r="A2099" s="2">
        <v>350004</v>
      </c>
      <c r="B2099" s="2">
        <v>128327303</v>
      </c>
      <c r="C2099" s="2" t="s">
        <v>1663</v>
      </c>
      <c r="D2099" s="2">
        <v>2022</v>
      </c>
      <c r="E2099" s="2" t="s">
        <v>662</v>
      </c>
      <c r="F2099" s="2">
        <v>350</v>
      </c>
      <c r="G2099" s="2">
        <v>4</v>
      </c>
      <c r="H2099" s="2">
        <v>9082734</v>
      </c>
      <c r="I2099" s="2">
        <v>69617</v>
      </c>
      <c r="J2099" s="2">
        <v>0.7723965048789978</v>
      </c>
      <c r="K2099" s="2">
        <v>929694.27</v>
      </c>
      <c r="L2099" s="2">
        <v>36584.19921875</v>
      </c>
      <c r="M2099" s="2">
        <v>4.0962700843811035</v>
      </c>
      <c r="N2099" s="2">
        <v>218571</v>
      </c>
      <c r="O2099" s="2">
        <v>0</v>
      </c>
      <c r="P2099" s="2">
        <v>0</v>
      </c>
      <c r="Q2099" s="2">
        <v>59.72</v>
      </c>
      <c r="T2099" s="2">
        <v>10231059</v>
      </c>
      <c r="U2099" s="2">
        <v>106261</v>
      </c>
      <c r="V2099" s="2">
        <v>1.0495122671127319</v>
      </c>
      <c r="W2099" s="2">
        <v>14577148.610000001</v>
      </c>
      <c r="X2099" s="2">
        <v>70.185600280761719</v>
      </c>
      <c r="Y2099" s="2">
        <v>20780320.869999997</v>
      </c>
      <c r="Z2099" s="2">
        <v>49.234363555908203</v>
      </c>
    </row>
    <row r="2100" spans="1:28" x14ac:dyDescent="0.25">
      <c r="A2100" s="2">
        <v>350005</v>
      </c>
      <c r="B2100" s="2">
        <v>128327303</v>
      </c>
      <c r="C2100" s="2" t="s">
        <v>1663</v>
      </c>
      <c r="D2100" s="2">
        <v>2023</v>
      </c>
      <c r="E2100" s="2" t="s">
        <v>662</v>
      </c>
      <c r="F2100" s="2">
        <v>350</v>
      </c>
      <c r="G2100" s="2">
        <v>5</v>
      </c>
      <c r="H2100" s="2">
        <v>9275784.3900000006</v>
      </c>
      <c r="I2100" s="2">
        <v>193050.390625</v>
      </c>
      <c r="J2100" s="2">
        <v>2.1254656314849854</v>
      </c>
      <c r="K2100" s="2">
        <v>983747.4</v>
      </c>
      <c r="L2100" s="2">
        <v>54053.12890625</v>
      </c>
      <c r="M2100" s="2">
        <v>5.8140759468078613</v>
      </c>
      <c r="N2100" s="2">
        <v>218571</v>
      </c>
      <c r="O2100" s="2">
        <v>0</v>
      </c>
      <c r="P2100" s="2">
        <v>0</v>
      </c>
      <c r="T2100" s="2">
        <v>10478102</v>
      </c>
      <c r="U2100" s="2">
        <v>247043</v>
      </c>
      <c r="V2100" s="2">
        <v>2.414637565612793</v>
      </c>
      <c r="X2100" s="2">
        <v>70.13519287109375</v>
      </c>
      <c r="Z2100" s="2">
        <v>50.392810821533203</v>
      </c>
      <c r="AA2100" s="2">
        <v>20792851</v>
      </c>
      <c r="AB2100" s="2">
        <v>14939864</v>
      </c>
    </row>
    <row r="2101" spans="1:28" x14ac:dyDescent="0.25">
      <c r="A2101" s="2">
        <v>350006</v>
      </c>
      <c r="B2101" s="2">
        <v>128327303</v>
      </c>
      <c r="C2101" s="2" t="s">
        <v>1663</v>
      </c>
      <c r="D2101" s="2">
        <v>2024</v>
      </c>
      <c r="E2101" s="2" t="s">
        <v>662</v>
      </c>
      <c r="F2101" s="2">
        <v>350</v>
      </c>
      <c r="G2101" s="2">
        <v>6</v>
      </c>
      <c r="H2101" s="2">
        <v>9558111</v>
      </c>
      <c r="I2101" s="2">
        <v>282326.625</v>
      </c>
      <c r="J2101" s="2">
        <v>3.0436952114105225</v>
      </c>
      <c r="K2101" s="2">
        <v>1020580</v>
      </c>
      <c r="L2101" s="2">
        <v>36832.6015625</v>
      </c>
      <c r="M2101" s="2">
        <v>3.7441115379333496</v>
      </c>
      <c r="N2101" s="2">
        <v>218571</v>
      </c>
      <c r="O2101" s="2">
        <v>0</v>
      </c>
      <c r="P2101" s="2">
        <v>0</v>
      </c>
      <c r="T2101" s="2">
        <v>10797262</v>
      </c>
      <c r="U2101" s="2">
        <v>319160</v>
      </c>
      <c r="V2101" s="2">
        <v>3.0459713935852051</v>
      </c>
      <c r="X2101" s="2">
        <v>70.38470458984375</v>
      </c>
      <c r="Z2101" s="2">
        <v>50.841487884521484</v>
      </c>
      <c r="AA2101" s="2">
        <v>21237109</v>
      </c>
      <c r="AB2101" s="2">
        <v>15340352</v>
      </c>
    </row>
    <row r="2102" spans="1:28" x14ac:dyDescent="0.25">
      <c r="A2102" s="2">
        <v>351001</v>
      </c>
      <c r="B2102" s="2">
        <v>103027753</v>
      </c>
      <c r="C2102" s="2" t="s">
        <v>1664</v>
      </c>
      <c r="D2102" s="2">
        <v>2019</v>
      </c>
      <c r="E2102" s="2" t="s">
        <v>662</v>
      </c>
      <c r="F2102" s="2">
        <v>351</v>
      </c>
      <c r="G2102" s="2">
        <v>1</v>
      </c>
      <c r="H2102" s="2">
        <v>1440736</v>
      </c>
      <c r="K2102" s="2">
        <v>818140</v>
      </c>
      <c r="N2102" s="2">
        <v>66366</v>
      </c>
      <c r="T2102" s="2">
        <v>2325242</v>
      </c>
      <c r="W2102" s="2">
        <v>7602716</v>
      </c>
      <c r="X2102" s="2">
        <v>30.584360122680664</v>
      </c>
      <c r="Y2102" s="2">
        <v>50463552</v>
      </c>
      <c r="Z2102" s="2">
        <v>4.6077651977539063</v>
      </c>
    </row>
    <row r="2103" spans="1:28" x14ac:dyDescent="0.25">
      <c r="A2103" s="2">
        <v>351002</v>
      </c>
      <c r="B2103" s="2">
        <v>103027753</v>
      </c>
      <c r="C2103" s="2" t="s">
        <v>1664</v>
      </c>
      <c r="D2103" s="2">
        <v>2020</v>
      </c>
      <c r="E2103" s="2" t="s">
        <v>662</v>
      </c>
      <c r="F2103" s="2">
        <v>351</v>
      </c>
      <c r="G2103" s="2">
        <v>2</v>
      </c>
      <c r="H2103" s="2">
        <v>1527719</v>
      </c>
      <c r="I2103" s="2">
        <v>86983</v>
      </c>
      <c r="J2103" s="2">
        <v>6.0374002456665039</v>
      </c>
      <c r="K2103" s="2">
        <v>832418</v>
      </c>
      <c r="L2103" s="2">
        <v>14278</v>
      </c>
      <c r="M2103" s="2">
        <v>1.7451781034469604</v>
      </c>
      <c r="N2103" s="2">
        <v>66366</v>
      </c>
      <c r="O2103" s="2">
        <v>0</v>
      </c>
      <c r="P2103" s="2">
        <v>0</v>
      </c>
      <c r="T2103" s="2">
        <v>2426503</v>
      </c>
      <c r="U2103" s="2">
        <v>101261</v>
      </c>
      <c r="V2103" s="2">
        <v>4.3548583984375</v>
      </c>
      <c r="W2103" s="2">
        <v>7965284</v>
      </c>
      <c r="X2103" s="2">
        <v>30.463483810424805</v>
      </c>
      <c r="Y2103" s="2">
        <v>52223414</v>
      </c>
      <c r="Z2103" s="2">
        <v>4.6463890075683594</v>
      </c>
    </row>
    <row r="2104" spans="1:28" x14ac:dyDescent="0.25">
      <c r="A2104" s="2">
        <v>351003</v>
      </c>
      <c r="B2104" s="2">
        <v>103027753</v>
      </c>
      <c r="C2104" s="2" t="s">
        <v>1664</v>
      </c>
      <c r="D2104" s="2">
        <v>2021</v>
      </c>
      <c r="E2104" s="2" t="s">
        <v>662</v>
      </c>
      <c r="F2104" s="2">
        <v>351</v>
      </c>
      <c r="G2104" s="2">
        <v>3</v>
      </c>
      <c r="H2104" s="2">
        <v>1527715</v>
      </c>
      <c r="I2104" s="2">
        <v>-4</v>
      </c>
      <c r="J2104" s="2">
        <v>-2.6182824512943625E-4</v>
      </c>
      <c r="K2104" s="2">
        <v>832406</v>
      </c>
      <c r="L2104" s="2">
        <v>-12</v>
      </c>
      <c r="M2104" s="2">
        <v>-1.4415833866223693E-3</v>
      </c>
      <c r="N2104" s="2">
        <v>66366</v>
      </c>
      <c r="O2104" s="2">
        <v>0</v>
      </c>
      <c r="P2104" s="2">
        <v>0</v>
      </c>
      <c r="T2104" s="2">
        <v>2426487</v>
      </c>
      <c r="U2104" s="2">
        <v>-16</v>
      </c>
      <c r="V2104" s="2">
        <v>-6.5938511397689581E-4</v>
      </c>
      <c r="W2104" s="2">
        <v>8227427</v>
      </c>
      <c r="X2104" s="2">
        <v>29.492658615112305</v>
      </c>
      <c r="Y2104" s="2">
        <v>53627577</v>
      </c>
      <c r="Z2104" s="2">
        <v>4.5247001647949219</v>
      </c>
    </row>
    <row r="2105" spans="1:28" x14ac:dyDescent="0.25">
      <c r="A2105" s="2">
        <v>351004</v>
      </c>
      <c r="B2105" s="2">
        <v>103027753</v>
      </c>
      <c r="C2105" s="2" t="s">
        <v>1664</v>
      </c>
      <c r="D2105" s="2">
        <v>2022</v>
      </c>
      <c r="E2105" s="2" t="s">
        <v>662</v>
      </c>
      <c r="F2105" s="2">
        <v>351</v>
      </c>
      <c r="G2105" s="2">
        <v>4</v>
      </c>
      <c r="H2105" s="2">
        <v>1744971.25</v>
      </c>
      <c r="I2105" s="2">
        <v>217256.25</v>
      </c>
      <c r="J2105" s="2">
        <v>14.220993041992188</v>
      </c>
      <c r="K2105" s="2">
        <v>858360.43</v>
      </c>
      <c r="L2105" s="2">
        <v>25954.4296875</v>
      </c>
      <c r="M2105" s="2">
        <v>3.1180012226104736</v>
      </c>
      <c r="N2105" s="2">
        <v>66366</v>
      </c>
      <c r="O2105" s="2">
        <v>0</v>
      </c>
      <c r="P2105" s="2">
        <v>0</v>
      </c>
      <c r="T2105" s="2">
        <v>2669697.75</v>
      </c>
      <c r="U2105" s="2">
        <v>243210.75</v>
      </c>
      <c r="V2105" s="2">
        <v>10.023162841796875</v>
      </c>
      <c r="W2105" s="2">
        <v>9166891.6399999987</v>
      </c>
      <c r="X2105" s="2">
        <v>29.123260498046875</v>
      </c>
      <c r="Y2105" s="2">
        <v>55536902.210000001</v>
      </c>
      <c r="Z2105" s="2">
        <v>4.8070697784423828</v>
      </c>
    </row>
    <row r="2106" spans="1:28" x14ac:dyDescent="0.25">
      <c r="A2106" s="2">
        <v>351005</v>
      </c>
      <c r="B2106" s="2">
        <v>103027753</v>
      </c>
      <c r="C2106" s="2" t="s">
        <v>1664</v>
      </c>
      <c r="D2106" s="2">
        <v>2023</v>
      </c>
      <c r="E2106" s="2" t="s">
        <v>662</v>
      </c>
      <c r="F2106" s="2">
        <v>351</v>
      </c>
      <c r="G2106" s="2">
        <v>5</v>
      </c>
      <c r="H2106" s="2">
        <v>2152976.3199999998</v>
      </c>
      <c r="I2106" s="2">
        <v>408005.0625</v>
      </c>
      <c r="J2106" s="2">
        <v>23.381765365600586</v>
      </c>
      <c r="K2106" s="2">
        <v>879839.7</v>
      </c>
      <c r="L2106" s="2">
        <v>21479.26953125</v>
      </c>
      <c r="M2106" s="2">
        <v>2.5023603439331055</v>
      </c>
      <c r="N2106" s="2">
        <v>66366</v>
      </c>
      <c r="O2106" s="2">
        <v>0</v>
      </c>
      <c r="P2106" s="2">
        <v>0</v>
      </c>
      <c r="T2106" s="2">
        <v>3099182</v>
      </c>
      <c r="U2106" s="2">
        <v>429484.25</v>
      </c>
      <c r="V2106" s="2">
        <v>16.087373733520508</v>
      </c>
      <c r="X2106" s="2">
        <v>33.975887298583984</v>
      </c>
      <c r="Z2106" s="2">
        <v>5.5704455375671387</v>
      </c>
      <c r="AA2106" s="2">
        <v>55636162</v>
      </c>
      <c r="AB2106" s="2">
        <v>9121710</v>
      </c>
    </row>
    <row r="2107" spans="1:28" x14ac:dyDescent="0.25">
      <c r="A2107" s="2">
        <v>351006</v>
      </c>
      <c r="B2107" s="2">
        <v>103027753</v>
      </c>
      <c r="C2107" s="2" t="s">
        <v>1664</v>
      </c>
      <c r="D2107" s="2">
        <v>2024</v>
      </c>
      <c r="E2107" s="2" t="s">
        <v>662</v>
      </c>
      <c r="F2107" s="2">
        <v>351</v>
      </c>
      <c r="G2107" s="2">
        <v>6</v>
      </c>
      <c r="H2107" s="2">
        <v>2566601</v>
      </c>
      <c r="I2107" s="2">
        <v>413624.6875</v>
      </c>
      <c r="J2107" s="2">
        <v>19.211761474609375</v>
      </c>
      <c r="K2107" s="2">
        <v>902393</v>
      </c>
      <c r="L2107" s="2">
        <v>22553.30078125</v>
      </c>
      <c r="M2107" s="2">
        <v>2.5633418560028076</v>
      </c>
      <c r="N2107" s="2">
        <v>66366</v>
      </c>
      <c r="O2107" s="2">
        <v>0</v>
      </c>
      <c r="P2107" s="2">
        <v>0</v>
      </c>
      <c r="T2107" s="2">
        <v>3535360</v>
      </c>
      <c r="U2107" s="2">
        <v>436178</v>
      </c>
      <c r="V2107" s="2">
        <v>14.073971748352051</v>
      </c>
      <c r="X2107" s="2">
        <v>37.777275085449219</v>
      </c>
      <c r="Z2107" s="2">
        <v>6.0690665245056152</v>
      </c>
      <c r="AA2107" s="2">
        <v>58252121</v>
      </c>
      <c r="AB2107" s="2">
        <v>9358430</v>
      </c>
    </row>
    <row r="2108" spans="1:28" x14ac:dyDescent="0.25">
      <c r="A2108" s="2">
        <v>352001</v>
      </c>
      <c r="B2108" s="2">
        <v>122098403</v>
      </c>
      <c r="C2108" s="2" t="s">
        <v>1665</v>
      </c>
      <c r="D2108" s="2">
        <v>2019</v>
      </c>
      <c r="E2108" s="2" t="s">
        <v>662</v>
      </c>
      <c r="F2108" s="2">
        <v>352</v>
      </c>
      <c r="G2108" s="2">
        <v>1</v>
      </c>
      <c r="H2108" s="2">
        <v>10169031</v>
      </c>
      <c r="K2108" s="2">
        <v>2887448.54</v>
      </c>
      <c r="N2108" s="2">
        <v>535278</v>
      </c>
      <c r="T2108" s="2">
        <v>13591758</v>
      </c>
      <c r="W2108" s="2">
        <v>26761261.600000001</v>
      </c>
      <c r="X2108" s="2">
        <v>50.788928985595703</v>
      </c>
      <c r="Y2108" s="2">
        <v>111539009.06999999</v>
      </c>
      <c r="Z2108" s="2">
        <v>12.185654640197754</v>
      </c>
    </row>
    <row r="2109" spans="1:28" x14ac:dyDescent="0.25">
      <c r="A2109" s="2">
        <v>352002</v>
      </c>
      <c r="B2109" s="2">
        <v>122098403</v>
      </c>
      <c r="C2109" s="2" t="s">
        <v>1665</v>
      </c>
      <c r="D2109" s="2">
        <v>2020</v>
      </c>
      <c r="E2109" s="2" t="s">
        <v>662</v>
      </c>
      <c r="F2109" s="2">
        <v>352</v>
      </c>
      <c r="G2109" s="2">
        <v>2</v>
      </c>
      <c r="H2109" s="2">
        <v>10543732</v>
      </c>
      <c r="I2109" s="2">
        <v>374701</v>
      </c>
      <c r="J2109" s="2">
        <v>3.6847267150878906</v>
      </c>
      <c r="K2109" s="2">
        <v>2947758.58</v>
      </c>
      <c r="L2109" s="2">
        <v>60310.0390625</v>
      </c>
      <c r="M2109" s="2">
        <v>2.0886967182159424</v>
      </c>
      <c r="N2109" s="2">
        <v>535278</v>
      </c>
      <c r="O2109" s="2">
        <v>0</v>
      </c>
      <c r="P2109" s="2">
        <v>0</v>
      </c>
      <c r="T2109" s="2">
        <v>14026769</v>
      </c>
      <c r="U2109" s="2">
        <v>435011</v>
      </c>
      <c r="V2109" s="2">
        <v>3.200549840927124</v>
      </c>
      <c r="W2109" s="2">
        <v>27196155.630000003</v>
      </c>
      <c r="X2109" s="2">
        <v>51.5762939453125</v>
      </c>
      <c r="Y2109" s="2">
        <v>112807774.39999999</v>
      </c>
      <c r="Z2109" s="2">
        <v>12.434222221374512</v>
      </c>
    </row>
    <row r="2110" spans="1:28" x14ac:dyDescent="0.25">
      <c r="A2110" s="2">
        <v>352003</v>
      </c>
      <c r="B2110" s="2">
        <v>122098403</v>
      </c>
      <c r="C2110" s="2" t="s">
        <v>1665</v>
      </c>
      <c r="D2110" s="2">
        <v>2021</v>
      </c>
      <c r="E2110" s="2" t="s">
        <v>662</v>
      </c>
      <c r="F2110" s="2">
        <v>352</v>
      </c>
      <c r="G2110" s="2">
        <v>3</v>
      </c>
      <c r="H2110" s="2">
        <v>10543717</v>
      </c>
      <c r="I2110" s="2">
        <v>-15</v>
      </c>
      <c r="J2110" s="2">
        <v>-1.4226461644284427E-4</v>
      </c>
      <c r="K2110" s="2">
        <v>3041415.32</v>
      </c>
      <c r="L2110" s="2">
        <v>93656.7421875</v>
      </c>
      <c r="M2110" s="2">
        <v>3.1772189140319824</v>
      </c>
      <c r="N2110" s="2">
        <v>535278</v>
      </c>
      <c r="O2110" s="2">
        <v>0</v>
      </c>
      <c r="P2110" s="2">
        <v>0</v>
      </c>
      <c r="T2110" s="2">
        <v>14120410</v>
      </c>
      <c r="U2110" s="2">
        <v>93641</v>
      </c>
      <c r="V2110" s="2">
        <v>0.66758781671524048</v>
      </c>
      <c r="W2110" s="2">
        <v>27607883.090000004</v>
      </c>
      <c r="X2110" s="2">
        <v>51.146297454833984</v>
      </c>
      <c r="Y2110" s="2">
        <v>113989528.96000001</v>
      </c>
      <c r="Z2110" s="2">
        <v>12.387462615966797</v>
      </c>
    </row>
    <row r="2111" spans="1:28" x14ac:dyDescent="0.25">
      <c r="A2111" s="2">
        <v>352004</v>
      </c>
      <c r="B2111" s="2">
        <v>122098403</v>
      </c>
      <c r="C2111" s="2" t="s">
        <v>1665</v>
      </c>
      <c r="D2111" s="2">
        <v>2022</v>
      </c>
      <c r="E2111" s="2" t="s">
        <v>662</v>
      </c>
      <c r="F2111" s="2">
        <v>352</v>
      </c>
      <c r="G2111" s="2">
        <v>4</v>
      </c>
      <c r="H2111" s="2">
        <v>10840201</v>
      </c>
      <c r="I2111" s="2">
        <v>296484</v>
      </c>
      <c r="J2111" s="2">
        <v>2.8119494915008545</v>
      </c>
      <c r="K2111" s="2">
        <v>2955157.26</v>
      </c>
      <c r="L2111" s="2">
        <v>-86258.0625</v>
      </c>
      <c r="M2111" s="2">
        <v>-2.836115837097168</v>
      </c>
      <c r="N2111" s="2">
        <v>535278</v>
      </c>
      <c r="O2111" s="2">
        <v>0</v>
      </c>
      <c r="P2111" s="2">
        <v>0</v>
      </c>
      <c r="T2111" s="2">
        <v>14330636</v>
      </c>
      <c r="U2111" s="2">
        <v>210226</v>
      </c>
      <c r="V2111" s="2">
        <v>1.4888094663619995</v>
      </c>
      <c r="W2111" s="2">
        <v>27711882.769999996</v>
      </c>
      <c r="X2111" s="2">
        <v>51.712963104248047</v>
      </c>
      <c r="Y2111" s="2">
        <v>118627841.25</v>
      </c>
      <c r="Z2111" s="2">
        <v>12.080330848693848</v>
      </c>
    </row>
    <row r="2112" spans="1:28" x14ac:dyDescent="0.25">
      <c r="A2112" s="2">
        <v>352005</v>
      </c>
      <c r="B2112" s="2">
        <v>122098403</v>
      </c>
      <c r="C2112" s="2" t="s">
        <v>1665</v>
      </c>
      <c r="D2112" s="2">
        <v>2023</v>
      </c>
      <c r="E2112" s="2" t="s">
        <v>662</v>
      </c>
      <c r="F2112" s="2">
        <v>352</v>
      </c>
      <c r="G2112" s="2">
        <v>5</v>
      </c>
      <c r="H2112" s="2">
        <v>12047958.43</v>
      </c>
      <c r="I2112" s="2">
        <v>1207757.375</v>
      </c>
      <c r="J2112" s="2">
        <v>11.141467094421387</v>
      </c>
      <c r="K2112" s="2">
        <v>3183118.01</v>
      </c>
      <c r="L2112" s="2">
        <v>227960.75</v>
      </c>
      <c r="M2112" s="2">
        <v>7.7139973640441895</v>
      </c>
      <c r="N2112" s="2">
        <v>535278</v>
      </c>
      <c r="O2112" s="2">
        <v>0</v>
      </c>
      <c r="P2112" s="2">
        <v>0</v>
      </c>
      <c r="T2112" s="2">
        <v>15766354</v>
      </c>
      <c r="U2112" s="2">
        <v>1435718</v>
      </c>
      <c r="V2112" s="2">
        <v>10.018522262573242</v>
      </c>
      <c r="X2112" s="2">
        <v>53.522480010986328</v>
      </c>
      <c r="Z2112" s="2">
        <v>13.063629150390625</v>
      </c>
      <c r="AA2112" s="2">
        <v>120688926</v>
      </c>
      <c r="AB2112" s="2">
        <v>29457442</v>
      </c>
    </row>
    <row r="2113" spans="1:28" x14ac:dyDescent="0.25">
      <c r="A2113" s="2">
        <v>352006</v>
      </c>
      <c r="B2113" s="2">
        <v>122098403</v>
      </c>
      <c r="C2113" s="2" t="s">
        <v>1665</v>
      </c>
      <c r="D2113" s="2">
        <v>2024</v>
      </c>
      <c r="E2113" s="2" t="s">
        <v>662</v>
      </c>
      <c r="F2113" s="2">
        <v>352</v>
      </c>
      <c r="G2113" s="2">
        <v>6</v>
      </c>
      <c r="H2113" s="2">
        <v>13078421</v>
      </c>
      <c r="I2113" s="2">
        <v>1030462.5625</v>
      </c>
      <c r="J2113" s="2">
        <v>8.5530052185058594</v>
      </c>
      <c r="K2113" s="2">
        <v>3340985</v>
      </c>
      <c r="L2113" s="2">
        <v>157866.984375</v>
      </c>
      <c r="M2113" s="2">
        <v>4.959507942199707</v>
      </c>
      <c r="N2113" s="2">
        <v>535278</v>
      </c>
      <c r="O2113" s="2">
        <v>0</v>
      </c>
      <c r="P2113" s="2">
        <v>0</v>
      </c>
      <c r="T2113" s="2">
        <v>16954684</v>
      </c>
      <c r="U2113" s="2">
        <v>1188330</v>
      </c>
      <c r="V2113" s="2">
        <v>7.5371260643005371</v>
      </c>
      <c r="X2113" s="2">
        <v>53.968463897705078</v>
      </c>
      <c r="Z2113" s="2">
        <v>13.327048301696777</v>
      </c>
      <c r="AA2113" s="2">
        <v>127220102</v>
      </c>
      <c r="AB2113" s="2">
        <v>31415909</v>
      </c>
    </row>
    <row r="2114" spans="1:28" x14ac:dyDescent="0.25">
      <c r="A2114" s="2">
        <v>353001</v>
      </c>
      <c r="B2114" s="2">
        <v>125237603</v>
      </c>
      <c r="C2114" s="2" t="s">
        <v>1666</v>
      </c>
      <c r="D2114" s="2">
        <v>2019</v>
      </c>
      <c r="E2114" s="2" t="s">
        <v>662</v>
      </c>
      <c r="F2114" s="2">
        <v>353</v>
      </c>
      <c r="G2114" s="2">
        <v>1</v>
      </c>
      <c r="H2114" s="2">
        <v>2182357.25</v>
      </c>
      <c r="K2114" s="2">
        <v>1506484.55</v>
      </c>
      <c r="N2114" s="2">
        <v>113925</v>
      </c>
      <c r="T2114" s="2">
        <v>3802766.75</v>
      </c>
      <c r="W2114" s="2">
        <v>15127251.579999998</v>
      </c>
      <c r="X2114" s="2">
        <v>25.138517379760742</v>
      </c>
      <c r="Y2114" s="2">
        <v>99518747.560000002</v>
      </c>
      <c r="Z2114" s="2">
        <v>3.8211562633514404</v>
      </c>
    </row>
    <row r="2115" spans="1:28" x14ac:dyDescent="0.25">
      <c r="A2115" s="2">
        <v>353002</v>
      </c>
      <c r="B2115" s="2">
        <v>125237603</v>
      </c>
      <c r="C2115" s="2" t="s">
        <v>1666</v>
      </c>
      <c r="D2115" s="2">
        <v>2020</v>
      </c>
      <c r="E2115" s="2" t="s">
        <v>662</v>
      </c>
      <c r="F2115" s="2">
        <v>353</v>
      </c>
      <c r="G2115" s="2">
        <v>2</v>
      </c>
      <c r="H2115" s="2">
        <v>2274907.75</v>
      </c>
      <c r="I2115" s="2">
        <v>92550.5</v>
      </c>
      <c r="J2115" s="2">
        <v>4.2408499717712402</v>
      </c>
      <c r="K2115" s="2">
        <v>1295134.81</v>
      </c>
      <c r="L2115" s="2">
        <v>-211349.734375</v>
      </c>
      <c r="M2115" s="2">
        <v>-14.029333114624023</v>
      </c>
      <c r="N2115" s="2">
        <v>113925</v>
      </c>
      <c r="O2115" s="2">
        <v>0</v>
      </c>
      <c r="P2115" s="2">
        <v>0</v>
      </c>
      <c r="T2115" s="2">
        <v>3683967.5</v>
      </c>
      <c r="U2115" s="2">
        <v>-118799.25</v>
      </c>
      <c r="V2115" s="2">
        <v>-3.1240215301513672</v>
      </c>
      <c r="W2115" s="2">
        <v>15158245.449999999</v>
      </c>
      <c r="X2115" s="2">
        <v>24.303390502929688</v>
      </c>
      <c r="Y2115" s="2">
        <v>100362478.27</v>
      </c>
      <c r="Z2115" s="2">
        <v>3.6706621646881104</v>
      </c>
    </row>
    <row r="2116" spans="1:28" x14ac:dyDescent="0.25">
      <c r="A2116" s="2">
        <v>353003</v>
      </c>
      <c r="B2116" s="2">
        <v>125237603</v>
      </c>
      <c r="C2116" s="2" t="s">
        <v>1666</v>
      </c>
      <c r="D2116" s="2">
        <v>2021</v>
      </c>
      <c r="E2116" s="2" t="s">
        <v>662</v>
      </c>
      <c r="F2116" s="2">
        <v>353</v>
      </c>
      <c r="G2116" s="2">
        <v>3</v>
      </c>
      <c r="H2116" s="2">
        <v>2274903.25</v>
      </c>
      <c r="I2116" s="2">
        <v>-4.5</v>
      </c>
      <c r="J2116" s="2">
        <v>-1.9781022274401039E-4</v>
      </c>
      <c r="K2116" s="2">
        <v>2053309.12</v>
      </c>
      <c r="L2116" s="2">
        <v>758174.3125</v>
      </c>
      <c r="M2116" s="2">
        <v>58.540184020996094</v>
      </c>
      <c r="N2116" s="2">
        <v>113925</v>
      </c>
      <c r="O2116" s="2">
        <v>0</v>
      </c>
      <c r="P2116" s="2">
        <v>0</v>
      </c>
      <c r="T2116" s="2">
        <v>4442137.5</v>
      </c>
      <c r="U2116" s="2">
        <v>758170</v>
      </c>
      <c r="V2116" s="2">
        <v>20.580257415771484</v>
      </c>
      <c r="W2116" s="2">
        <v>16489156.360000001</v>
      </c>
      <c r="X2116" s="2">
        <v>26.939750671386719</v>
      </c>
      <c r="Y2116" s="2">
        <v>106758402.26000001</v>
      </c>
      <c r="Z2116" s="2">
        <v>4.1609253883361816</v>
      </c>
    </row>
    <row r="2117" spans="1:28" x14ac:dyDescent="0.25">
      <c r="A2117" s="2">
        <v>353004</v>
      </c>
      <c r="B2117" s="2">
        <v>125237603</v>
      </c>
      <c r="C2117" s="2" t="s">
        <v>1666</v>
      </c>
      <c r="D2117" s="2">
        <v>2022</v>
      </c>
      <c r="E2117" s="2" t="s">
        <v>662</v>
      </c>
      <c r="F2117" s="2">
        <v>353</v>
      </c>
      <c r="G2117" s="2">
        <v>4</v>
      </c>
      <c r="H2117" s="2">
        <v>2390515.25</v>
      </c>
      <c r="I2117" s="2">
        <v>115612</v>
      </c>
      <c r="J2117" s="2">
        <v>5.0820622444152832</v>
      </c>
      <c r="K2117" s="2">
        <v>1334928.79</v>
      </c>
      <c r="L2117" s="2">
        <v>-718380.3125</v>
      </c>
      <c r="M2117" s="2">
        <v>-34.986469268798828</v>
      </c>
      <c r="N2117" s="2">
        <v>113925</v>
      </c>
      <c r="O2117" s="2">
        <v>0</v>
      </c>
      <c r="P2117" s="2">
        <v>0</v>
      </c>
      <c r="T2117" s="2">
        <v>3839369</v>
      </c>
      <c r="U2117" s="2">
        <v>-602768.5</v>
      </c>
      <c r="V2117" s="2">
        <v>-13.569334983825684</v>
      </c>
      <c r="W2117" s="2">
        <v>15790163.870000001</v>
      </c>
      <c r="X2117" s="2">
        <v>24.31494140625</v>
      </c>
      <c r="Y2117" s="2">
        <v>108398446.98</v>
      </c>
      <c r="Z2117" s="2">
        <v>3.5419039726257324</v>
      </c>
    </row>
    <row r="2118" spans="1:28" x14ac:dyDescent="0.25">
      <c r="A2118" s="2">
        <v>353005</v>
      </c>
      <c r="B2118" s="2">
        <v>125237603</v>
      </c>
      <c r="C2118" s="2" t="s">
        <v>1666</v>
      </c>
      <c r="D2118" s="2">
        <v>2023</v>
      </c>
      <c r="E2118" s="2" t="s">
        <v>662</v>
      </c>
      <c r="F2118" s="2">
        <v>353</v>
      </c>
      <c r="G2118" s="2">
        <v>5</v>
      </c>
      <c r="H2118" s="2">
        <v>2679897.9</v>
      </c>
      <c r="I2118" s="2">
        <v>289382.65625</v>
      </c>
      <c r="J2118" s="2">
        <v>12.105450630187988</v>
      </c>
      <c r="K2118" s="2">
        <v>1345791.72</v>
      </c>
      <c r="L2118" s="2">
        <v>10862.9296875</v>
      </c>
      <c r="M2118" s="2">
        <v>0.81374603509902954</v>
      </c>
      <c r="N2118" s="2">
        <v>113925</v>
      </c>
      <c r="O2118" s="2">
        <v>0</v>
      </c>
      <c r="P2118" s="2">
        <v>0</v>
      </c>
      <c r="T2118" s="2">
        <v>4139614.75</v>
      </c>
      <c r="U2118" s="2">
        <v>300245.75</v>
      </c>
      <c r="V2118" s="2">
        <v>7.8201847076416016</v>
      </c>
      <c r="X2118" s="2">
        <v>23.953969955444336</v>
      </c>
      <c r="Z2118" s="2">
        <v>3.7505528926849365</v>
      </c>
      <c r="AA2118" s="2">
        <v>110373456</v>
      </c>
      <c r="AB2118" s="2">
        <v>17281539</v>
      </c>
    </row>
    <row r="2119" spans="1:28" x14ac:dyDescent="0.25">
      <c r="A2119" s="2">
        <v>353006</v>
      </c>
      <c r="B2119" s="2">
        <v>125237603</v>
      </c>
      <c r="C2119" s="2" t="s">
        <v>1666</v>
      </c>
      <c r="D2119" s="2">
        <v>2024</v>
      </c>
      <c r="E2119" s="2" t="s">
        <v>662</v>
      </c>
      <c r="F2119" s="2">
        <v>353</v>
      </c>
      <c r="G2119" s="2">
        <v>6</v>
      </c>
      <c r="H2119" s="2">
        <v>3025295</v>
      </c>
      <c r="I2119" s="2">
        <v>345397.09375</v>
      </c>
      <c r="J2119" s="2">
        <v>12.888442039489746</v>
      </c>
      <c r="K2119" s="2">
        <v>1369421</v>
      </c>
      <c r="L2119" s="2">
        <v>23629.279296875</v>
      </c>
      <c r="M2119" s="2">
        <v>1.7557902336120605</v>
      </c>
      <c r="N2119" s="2">
        <v>113925</v>
      </c>
      <c r="O2119" s="2">
        <v>0</v>
      </c>
      <c r="P2119" s="2">
        <v>0</v>
      </c>
      <c r="T2119" s="2">
        <v>4508641</v>
      </c>
      <c r="U2119" s="2">
        <v>369026.25</v>
      </c>
      <c r="V2119" s="2">
        <v>8.9145069122314453</v>
      </c>
      <c r="X2119" s="2">
        <v>26.814008712768555</v>
      </c>
      <c r="Z2119" s="2">
        <v>3.916968822479248</v>
      </c>
      <c r="AA2119" s="2">
        <v>115105357</v>
      </c>
      <c r="AB2119" s="2">
        <v>16814498</v>
      </c>
    </row>
    <row r="2120" spans="1:28" x14ac:dyDescent="0.25">
      <c r="A2120" s="2">
        <v>354001</v>
      </c>
      <c r="B2120" s="2">
        <v>114067002</v>
      </c>
      <c r="C2120" s="2" t="s">
        <v>1667</v>
      </c>
      <c r="D2120" s="2">
        <v>2019</v>
      </c>
      <c r="E2120" s="2" t="s">
        <v>662</v>
      </c>
      <c r="F2120" s="2">
        <v>354</v>
      </c>
      <c r="G2120" s="2">
        <v>1</v>
      </c>
      <c r="H2120" s="2">
        <v>139674928</v>
      </c>
      <c r="K2120" s="2">
        <v>11888223.039999999</v>
      </c>
      <c r="N2120" s="2">
        <v>4785693</v>
      </c>
      <c r="T2120" s="2">
        <v>156348848</v>
      </c>
      <c r="W2120" s="2">
        <v>202182381.84</v>
      </c>
      <c r="X2120" s="2">
        <v>77.330596923828125</v>
      </c>
      <c r="Y2120" s="2">
        <v>272203027.22000003</v>
      </c>
      <c r="Z2120" s="2">
        <v>57.438320159912109</v>
      </c>
    </row>
    <row r="2121" spans="1:28" x14ac:dyDescent="0.25">
      <c r="A2121" s="2">
        <v>354002</v>
      </c>
      <c r="B2121" s="2">
        <v>114067002</v>
      </c>
      <c r="C2121" s="2" t="s">
        <v>1667</v>
      </c>
      <c r="D2121" s="2">
        <v>2020</v>
      </c>
      <c r="E2121" s="2" t="s">
        <v>662</v>
      </c>
      <c r="F2121" s="2">
        <v>354</v>
      </c>
      <c r="G2121" s="2">
        <v>2</v>
      </c>
      <c r="H2121" s="2">
        <v>145029584</v>
      </c>
      <c r="I2121" s="2">
        <v>5354656</v>
      </c>
      <c r="J2121" s="2">
        <v>3.833655834197998</v>
      </c>
      <c r="K2121" s="2">
        <v>13153071.18</v>
      </c>
      <c r="L2121" s="2">
        <v>1264848.125</v>
      </c>
      <c r="M2121" s="2">
        <v>10.639505386352539</v>
      </c>
      <c r="N2121" s="2">
        <v>4785693</v>
      </c>
      <c r="O2121" s="2">
        <v>0</v>
      </c>
      <c r="P2121" s="2">
        <v>0</v>
      </c>
      <c r="T2121" s="2">
        <v>162968352</v>
      </c>
      <c r="U2121" s="2">
        <v>6619504</v>
      </c>
      <c r="V2121" s="2">
        <v>4.2338042259216309</v>
      </c>
      <c r="W2121" s="2">
        <v>210694894.03</v>
      </c>
      <c r="X2121" s="2">
        <v>77.348030090332031</v>
      </c>
      <c r="Y2121" s="2">
        <v>277584268.60000002</v>
      </c>
      <c r="Z2121" s="2">
        <v>58.709506988525391</v>
      </c>
    </row>
    <row r="2122" spans="1:28" x14ac:dyDescent="0.25">
      <c r="A2122" s="2">
        <v>354003</v>
      </c>
      <c r="B2122" s="2">
        <v>114067002</v>
      </c>
      <c r="C2122" s="2" t="s">
        <v>1667</v>
      </c>
      <c r="D2122" s="2">
        <v>2021</v>
      </c>
      <c r="E2122" s="2" t="s">
        <v>662</v>
      </c>
      <c r="F2122" s="2">
        <v>354</v>
      </c>
      <c r="G2122" s="2">
        <v>3</v>
      </c>
      <c r="H2122" s="2">
        <v>145029296</v>
      </c>
      <c r="I2122" s="2">
        <v>-288</v>
      </c>
      <c r="J2122" s="2">
        <v>-1.9858017913065851E-4</v>
      </c>
      <c r="K2122" s="2">
        <v>13302017.310000001</v>
      </c>
      <c r="L2122" s="2">
        <v>148946.125</v>
      </c>
      <c r="M2122" s="2">
        <v>1.1324057579040527</v>
      </c>
      <c r="N2122" s="2">
        <v>4785693</v>
      </c>
      <c r="O2122" s="2">
        <v>0</v>
      </c>
      <c r="P2122" s="2">
        <v>0</v>
      </c>
      <c r="T2122" s="2">
        <v>163117008</v>
      </c>
      <c r="U2122" s="2">
        <v>148656</v>
      </c>
      <c r="V2122" s="2">
        <v>9.1217711567878723E-2</v>
      </c>
      <c r="W2122" s="2">
        <v>207640230.02000001</v>
      </c>
      <c r="X2122" s="2">
        <v>78.557518005371094</v>
      </c>
      <c r="Y2122" s="2">
        <v>283073113.59000003</v>
      </c>
      <c r="Z2122" s="2">
        <v>57.623630523681641</v>
      </c>
    </row>
    <row r="2123" spans="1:28" x14ac:dyDescent="0.25">
      <c r="A2123" s="2">
        <v>354004</v>
      </c>
      <c r="B2123" s="2">
        <v>114067002</v>
      </c>
      <c r="C2123" s="2" t="s">
        <v>1667</v>
      </c>
      <c r="D2123" s="2">
        <v>2022</v>
      </c>
      <c r="E2123" s="2" t="s">
        <v>662</v>
      </c>
      <c r="F2123" s="2">
        <v>354</v>
      </c>
      <c r="G2123" s="2">
        <v>4</v>
      </c>
      <c r="H2123" s="2">
        <v>157220240</v>
      </c>
      <c r="I2123" s="2">
        <v>12190944</v>
      </c>
      <c r="J2123" s="2">
        <v>8.4058494567871094</v>
      </c>
      <c r="K2123" s="2">
        <v>15175397.380000001</v>
      </c>
      <c r="L2123" s="2">
        <v>1873380.125</v>
      </c>
      <c r="M2123" s="2">
        <v>14.083428382873535</v>
      </c>
      <c r="N2123" s="2">
        <v>4785693</v>
      </c>
      <c r="O2123" s="2">
        <v>0</v>
      </c>
      <c r="P2123" s="2">
        <v>0</v>
      </c>
      <c r="T2123" s="2">
        <v>177181328</v>
      </c>
      <c r="U2123" s="2">
        <v>14064320</v>
      </c>
      <c r="V2123" s="2">
        <v>8.622227668762207</v>
      </c>
      <c r="W2123" s="2">
        <v>222515177.44999999</v>
      </c>
      <c r="X2123" s="2">
        <v>79.626625061035156</v>
      </c>
      <c r="Y2123" s="2">
        <v>307890089.56</v>
      </c>
      <c r="Z2123" s="2">
        <v>57.546939849853516</v>
      </c>
    </row>
    <row r="2124" spans="1:28" x14ac:dyDescent="0.25">
      <c r="A2124" s="2">
        <v>354005</v>
      </c>
      <c r="B2124" s="2">
        <v>114067002</v>
      </c>
      <c r="C2124" s="2" t="s">
        <v>1667</v>
      </c>
      <c r="D2124" s="2">
        <v>2023</v>
      </c>
      <c r="E2124" s="2" t="s">
        <v>662</v>
      </c>
      <c r="F2124" s="2">
        <v>354</v>
      </c>
      <c r="G2124" s="2">
        <v>5</v>
      </c>
      <c r="H2124" s="2">
        <v>184027658.15000001</v>
      </c>
      <c r="I2124" s="2">
        <v>26807418</v>
      </c>
      <c r="J2124" s="2">
        <v>17.050868988037109</v>
      </c>
      <c r="K2124" s="2">
        <v>17435034.82</v>
      </c>
      <c r="L2124" s="2">
        <v>2259637.5</v>
      </c>
      <c r="M2124" s="2">
        <v>14.89013671875</v>
      </c>
      <c r="N2124" s="2">
        <v>4785693</v>
      </c>
      <c r="O2124" s="2">
        <v>0</v>
      </c>
      <c r="P2124" s="2">
        <v>0</v>
      </c>
      <c r="T2124" s="2">
        <v>206248400</v>
      </c>
      <c r="U2124" s="2">
        <v>29067072</v>
      </c>
      <c r="V2124" s="2">
        <v>16.405267715454102</v>
      </c>
      <c r="X2124" s="2">
        <v>80.183662414550781</v>
      </c>
      <c r="Z2124" s="2">
        <v>53.875850677490234</v>
      </c>
      <c r="AA2124" s="2">
        <v>382821620</v>
      </c>
      <c r="AB2124" s="2">
        <v>257219978</v>
      </c>
    </row>
    <row r="2125" spans="1:28" x14ac:dyDescent="0.25">
      <c r="A2125" s="2">
        <v>354006</v>
      </c>
      <c r="B2125" s="2">
        <v>114067002</v>
      </c>
      <c r="C2125" s="2" t="s">
        <v>1667</v>
      </c>
      <c r="D2125" s="2">
        <v>2024</v>
      </c>
      <c r="E2125" s="2" t="s">
        <v>662</v>
      </c>
      <c r="F2125" s="2">
        <v>354</v>
      </c>
      <c r="G2125" s="2">
        <v>6</v>
      </c>
      <c r="H2125" s="2">
        <v>201949808</v>
      </c>
      <c r="I2125" s="2">
        <v>17922150</v>
      </c>
      <c r="J2125" s="2">
        <v>9.738835334777832</v>
      </c>
      <c r="K2125" s="2">
        <v>19318480</v>
      </c>
      <c r="L2125" s="2">
        <v>1883445.125</v>
      </c>
      <c r="M2125" s="2">
        <v>10.802646636962891</v>
      </c>
      <c r="N2125" s="2">
        <v>4785693</v>
      </c>
      <c r="O2125" s="2">
        <v>0</v>
      </c>
      <c r="P2125" s="2">
        <v>0</v>
      </c>
      <c r="T2125" s="2">
        <v>226053984</v>
      </c>
      <c r="U2125" s="2">
        <v>19805584</v>
      </c>
      <c r="V2125" s="2">
        <v>9.6027822494506836</v>
      </c>
      <c r="X2125" s="2">
        <v>78.319892883300781</v>
      </c>
      <c r="Z2125" s="2">
        <v>53.196163177490234</v>
      </c>
      <c r="AA2125" s="2">
        <v>424944162</v>
      </c>
      <c r="AB2125" s="2">
        <v>288629076</v>
      </c>
    </row>
    <row r="2126" spans="1:28" x14ac:dyDescent="0.25">
      <c r="A2126" s="2">
        <v>355001</v>
      </c>
      <c r="B2126" s="2">
        <v>112675503</v>
      </c>
      <c r="C2126" s="2" t="s">
        <v>1668</v>
      </c>
      <c r="D2126" s="2">
        <v>2019</v>
      </c>
      <c r="E2126" s="2" t="s">
        <v>662</v>
      </c>
      <c r="F2126" s="2">
        <v>355</v>
      </c>
      <c r="G2126" s="2">
        <v>1</v>
      </c>
      <c r="H2126" s="2">
        <v>15469081</v>
      </c>
      <c r="K2126" s="2">
        <v>3180867</v>
      </c>
      <c r="N2126" s="2">
        <v>849464</v>
      </c>
      <c r="Q2126" s="2">
        <v>84943</v>
      </c>
      <c r="T2126" s="2">
        <v>19584356</v>
      </c>
      <c r="W2126" s="2">
        <v>34514401</v>
      </c>
      <c r="X2126" s="2">
        <v>56.742565155029297</v>
      </c>
      <c r="Y2126" s="2">
        <v>91306743</v>
      </c>
      <c r="Z2126" s="2">
        <v>21.448970794677734</v>
      </c>
    </row>
    <row r="2127" spans="1:28" x14ac:dyDescent="0.25">
      <c r="A2127" s="2">
        <v>355002</v>
      </c>
      <c r="B2127" s="2">
        <v>112675503</v>
      </c>
      <c r="C2127" s="2" t="s">
        <v>1668</v>
      </c>
      <c r="D2127" s="2">
        <v>2020</v>
      </c>
      <c r="E2127" s="2" t="s">
        <v>662</v>
      </c>
      <c r="F2127" s="2">
        <v>355</v>
      </c>
      <c r="G2127" s="2">
        <v>2</v>
      </c>
      <c r="H2127" s="2">
        <v>15169059</v>
      </c>
      <c r="I2127" s="2">
        <v>-300022</v>
      </c>
      <c r="J2127" s="2">
        <v>-1.9394946098327637</v>
      </c>
      <c r="K2127" s="2">
        <v>3380865</v>
      </c>
      <c r="L2127" s="2">
        <v>199998</v>
      </c>
      <c r="M2127" s="2">
        <v>6.2875308990478516</v>
      </c>
      <c r="N2127" s="2">
        <v>849464</v>
      </c>
      <c r="O2127" s="2">
        <v>0</v>
      </c>
      <c r="P2127" s="2">
        <v>0</v>
      </c>
      <c r="Q2127" s="2">
        <v>97103</v>
      </c>
      <c r="R2127" s="2">
        <v>12160</v>
      </c>
      <c r="S2127" s="2">
        <v>14.315482139587402</v>
      </c>
      <c r="T2127" s="2">
        <v>19496492</v>
      </c>
      <c r="U2127" s="2">
        <v>-87864</v>
      </c>
      <c r="V2127" s="2">
        <v>-0.44864380359649658</v>
      </c>
      <c r="W2127" s="2">
        <v>35124896</v>
      </c>
      <c r="X2127" s="2">
        <v>55.506191253662109</v>
      </c>
      <c r="Y2127" s="2">
        <v>103806888</v>
      </c>
      <c r="Z2127" s="2">
        <v>18.781501770019531</v>
      </c>
    </row>
    <row r="2128" spans="1:28" x14ac:dyDescent="0.25">
      <c r="A2128" s="2">
        <v>355003</v>
      </c>
      <c r="B2128" s="2">
        <v>112675503</v>
      </c>
      <c r="C2128" s="2" t="s">
        <v>1668</v>
      </c>
      <c r="D2128" s="2">
        <v>2021</v>
      </c>
      <c r="E2128" s="2" t="s">
        <v>662</v>
      </c>
      <c r="F2128" s="2">
        <v>355</v>
      </c>
      <c r="G2128" s="2">
        <v>3</v>
      </c>
      <c r="H2128" s="2">
        <v>15573845</v>
      </c>
      <c r="I2128" s="2">
        <v>404786</v>
      </c>
      <c r="J2128" s="2">
        <v>2.6684978008270264</v>
      </c>
      <c r="K2128" s="2">
        <v>3301761</v>
      </c>
      <c r="L2128" s="2">
        <v>-79104</v>
      </c>
      <c r="M2128" s="2">
        <v>-2.3397562503814697</v>
      </c>
      <c r="N2128" s="2">
        <v>849464</v>
      </c>
      <c r="O2128" s="2">
        <v>0</v>
      </c>
      <c r="P2128" s="2">
        <v>0</v>
      </c>
      <c r="Q2128" s="2">
        <v>166438</v>
      </c>
      <c r="R2128" s="2">
        <v>69335</v>
      </c>
      <c r="S2128" s="2">
        <v>71.403564453125</v>
      </c>
      <c r="T2128" s="2">
        <v>19891508</v>
      </c>
      <c r="U2128" s="2">
        <v>395016</v>
      </c>
      <c r="V2128" s="2">
        <v>2.0260875225067139</v>
      </c>
      <c r="W2128" s="2">
        <v>35703947</v>
      </c>
      <c r="X2128" s="2">
        <v>55.712348937988281</v>
      </c>
      <c r="Y2128" s="2">
        <v>95655706</v>
      </c>
      <c r="Z2128" s="2">
        <v>20.794898986816406</v>
      </c>
    </row>
    <row r="2129" spans="1:28" x14ac:dyDescent="0.25">
      <c r="A2129" s="2">
        <v>355004</v>
      </c>
      <c r="B2129" s="2">
        <v>112675503</v>
      </c>
      <c r="C2129" s="2" t="s">
        <v>1668</v>
      </c>
      <c r="D2129" s="2">
        <v>2022</v>
      </c>
      <c r="E2129" s="2" t="s">
        <v>662</v>
      </c>
      <c r="F2129" s="2">
        <v>355</v>
      </c>
      <c r="G2129" s="2">
        <v>4</v>
      </c>
      <c r="H2129" s="2">
        <v>15911023</v>
      </c>
      <c r="I2129" s="2">
        <v>337178</v>
      </c>
      <c r="J2129" s="2">
        <v>2.165027379989624</v>
      </c>
      <c r="K2129" s="2">
        <v>3507377</v>
      </c>
      <c r="L2129" s="2">
        <v>205616</v>
      </c>
      <c r="M2129" s="2">
        <v>6.2274646759033203</v>
      </c>
      <c r="N2129" s="2">
        <v>849464</v>
      </c>
      <c r="O2129" s="2">
        <v>0</v>
      </c>
      <c r="P2129" s="2">
        <v>0</v>
      </c>
      <c r="Q2129" s="2">
        <v>84886</v>
      </c>
      <c r="R2129" s="2">
        <v>-81552</v>
      </c>
      <c r="S2129" s="2">
        <v>-48.998424530029297</v>
      </c>
      <c r="T2129" s="2">
        <v>20352750</v>
      </c>
      <c r="U2129" s="2">
        <v>461242</v>
      </c>
      <c r="V2129" s="2">
        <v>2.3187885284423828</v>
      </c>
      <c r="W2129" s="2">
        <v>36015626</v>
      </c>
      <c r="X2129" s="2">
        <v>56.510887145996094</v>
      </c>
      <c r="Y2129" s="2">
        <v>101339521</v>
      </c>
      <c r="Z2129" s="2">
        <v>20.083724975585938</v>
      </c>
    </row>
    <row r="2130" spans="1:28" x14ac:dyDescent="0.25">
      <c r="A2130" s="2">
        <v>355005</v>
      </c>
      <c r="B2130" s="2">
        <v>112675503</v>
      </c>
      <c r="C2130" s="2" t="s">
        <v>1668</v>
      </c>
      <c r="D2130" s="2">
        <v>2023</v>
      </c>
      <c r="E2130" s="2" t="s">
        <v>662</v>
      </c>
      <c r="F2130" s="2">
        <v>355</v>
      </c>
      <c r="G2130" s="2">
        <v>5</v>
      </c>
      <c r="H2130" s="2">
        <v>16695713.1</v>
      </c>
      <c r="I2130" s="2">
        <v>784690.125</v>
      </c>
      <c r="J2130" s="2">
        <v>4.9317388534545898</v>
      </c>
      <c r="K2130" s="2">
        <v>3854350.9</v>
      </c>
      <c r="L2130" s="2">
        <v>346973.90625</v>
      </c>
      <c r="M2130" s="2">
        <v>9.8926887512207031</v>
      </c>
      <c r="N2130" s="2">
        <v>849464</v>
      </c>
      <c r="O2130" s="2">
        <v>0</v>
      </c>
      <c r="P2130" s="2">
        <v>0</v>
      </c>
      <c r="Q2130" s="2">
        <v>92917</v>
      </c>
      <c r="R2130" s="2">
        <v>8031</v>
      </c>
      <c r="S2130" s="2">
        <v>9.4609241485595703</v>
      </c>
      <c r="T2130" s="2">
        <v>21492444</v>
      </c>
      <c r="U2130" s="2">
        <v>1139694</v>
      </c>
      <c r="V2130" s="2">
        <v>5.5997052192687988</v>
      </c>
      <c r="X2130" s="2">
        <v>56.754436492919922</v>
      </c>
      <c r="Z2130" s="2">
        <v>22.695295333862305</v>
      </c>
      <c r="AA2130" s="2">
        <v>94700000</v>
      </c>
      <c r="AB2130" s="2">
        <v>37869187</v>
      </c>
    </row>
    <row r="2131" spans="1:28" x14ac:dyDescent="0.25">
      <c r="A2131" s="2">
        <v>355006</v>
      </c>
      <c r="B2131" s="2">
        <v>112675503</v>
      </c>
      <c r="C2131" s="2" t="s">
        <v>1668</v>
      </c>
      <c r="D2131" s="2">
        <v>2024</v>
      </c>
      <c r="E2131" s="2" t="s">
        <v>662</v>
      </c>
      <c r="F2131" s="2">
        <v>355</v>
      </c>
      <c r="G2131" s="2">
        <v>6</v>
      </c>
      <c r="H2131" s="2">
        <v>17834516</v>
      </c>
      <c r="I2131" s="2">
        <v>1138802.875</v>
      </c>
      <c r="J2131" s="2">
        <v>6.820930004119873</v>
      </c>
      <c r="K2131" s="2">
        <v>4081050</v>
      </c>
      <c r="L2131" s="2">
        <v>226699.09375</v>
      </c>
      <c r="M2131" s="2">
        <v>5.8816413879394531</v>
      </c>
      <c r="N2131" s="2">
        <v>849464</v>
      </c>
      <c r="O2131" s="2">
        <v>0</v>
      </c>
      <c r="P2131" s="2">
        <v>0</v>
      </c>
      <c r="Q2131" s="2">
        <v>128228</v>
      </c>
      <c r="R2131" s="2">
        <v>35311</v>
      </c>
      <c r="S2131" s="2">
        <v>38.002735137939453</v>
      </c>
      <c r="T2131" s="2">
        <v>22893258</v>
      </c>
      <c r="U2131" s="2">
        <v>1400814</v>
      </c>
      <c r="V2131" s="2">
        <v>6.5177044868469238</v>
      </c>
      <c r="X2131" s="2">
        <v>59.436428070068359</v>
      </c>
      <c r="Z2131" s="2">
        <v>23.619802474975586</v>
      </c>
      <c r="AA2131" s="2">
        <v>96924000</v>
      </c>
      <c r="AB2131" s="2">
        <v>38517217</v>
      </c>
    </row>
    <row r="2132" spans="1:28" x14ac:dyDescent="0.25">
      <c r="A2132" s="2">
        <v>356001</v>
      </c>
      <c r="B2132" s="2">
        <v>106168003</v>
      </c>
      <c r="C2132" s="2" t="s">
        <v>1669</v>
      </c>
      <c r="D2132" s="2">
        <v>2019</v>
      </c>
      <c r="E2132" s="2" t="s">
        <v>662</v>
      </c>
      <c r="F2132" s="2">
        <v>356</v>
      </c>
      <c r="G2132" s="2">
        <v>1</v>
      </c>
      <c r="H2132" s="2">
        <v>8653689</v>
      </c>
      <c r="K2132" s="2">
        <v>894477.65</v>
      </c>
      <c r="N2132" s="2">
        <v>229939</v>
      </c>
      <c r="T2132" s="2">
        <v>9778106</v>
      </c>
      <c r="W2132" s="2">
        <v>13072804.649999999</v>
      </c>
      <c r="X2132" s="2">
        <v>74.797309875488281</v>
      </c>
      <c r="Y2132" s="2">
        <v>17611394.309999999</v>
      </c>
      <c r="Z2132" s="2">
        <v>55.521476745605469</v>
      </c>
    </row>
    <row r="2133" spans="1:28" x14ac:dyDescent="0.25">
      <c r="A2133" s="2">
        <v>356002</v>
      </c>
      <c r="B2133" s="2">
        <v>106168003</v>
      </c>
      <c r="C2133" s="2" t="s">
        <v>1669</v>
      </c>
      <c r="D2133" s="2">
        <v>2020</v>
      </c>
      <c r="E2133" s="2" t="s">
        <v>662</v>
      </c>
      <c r="F2133" s="2">
        <v>356</v>
      </c>
      <c r="G2133" s="2">
        <v>2</v>
      </c>
      <c r="H2133" s="2">
        <v>8740046</v>
      </c>
      <c r="I2133" s="2">
        <v>86357</v>
      </c>
      <c r="J2133" s="2">
        <v>0.99792122840881348</v>
      </c>
      <c r="K2133" s="2">
        <v>922438.73</v>
      </c>
      <c r="L2133" s="2">
        <v>27961.080078125</v>
      </c>
      <c r="M2133" s="2">
        <v>3.1259675025939941</v>
      </c>
      <c r="N2133" s="2">
        <v>229939</v>
      </c>
      <c r="O2133" s="2">
        <v>0</v>
      </c>
      <c r="P2133" s="2">
        <v>0</v>
      </c>
      <c r="T2133" s="2">
        <v>9892424</v>
      </c>
      <c r="U2133" s="2">
        <v>114318</v>
      </c>
      <c r="V2133" s="2">
        <v>1.1691220998764038</v>
      </c>
      <c r="W2133" s="2">
        <v>13042296.430000002</v>
      </c>
      <c r="X2133" s="2">
        <v>75.848793029785156</v>
      </c>
      <c r="Y2133" s="2">
        <v>17467599.789999999</v>
      </c>
      <c r="Z2133" s="2">
        <v>56.632987976074219</v>
      </c>
    </row>
    <row r="2134" spans="1:28" x14ac:dyDescent="0.25">
      <c r="A2134" s="2">
        <v>356003</v>
      </c>
      <c r="B2134" s="2">
        <v>106168003</v>
      </c>
      <c r="C2134" s="2" t="s">
        <v>1669</v>
      </c>
      <c r="D2134" s="2">
        <v>2021</v>
      </c>
      <c r="E2134" s="2" t="s">
        <v>662</v>
      </c>
      <c r="F2134" s="2">
        <v>356</v>
      </c>
      <c r="G2134" s="2">
        <v>3</v>
      </c>
      <c r="H2134" s="2">
        <v>8740042</v>
      </c>
      <c r="I2134" s="2">
        <v>-4</v>
      </c>
      <c r="J2134" s="2">
        <v>-4.5766348193865269E-5</v>
      </c>
      <c r="K2134" s="2">
        <v>922408.75</v>
      </c>
      <c r="L2134" s="2">
        <v>-29.979999542236328</v>
      </c>
      <c r="M2134" s="2">
        <v>-3.250080393627286E-3</v>
      </c>
      <c r="N2134" s="2">
        <v>229939</v>
      </c>
      <c r="O2134" s="2">
        <v>0</v>
      </c>
      <c r="P2134" s="2">
        <v>0</v>
      </c>
      <c r="T2134" s="2">
        <v>9892390</v>
      </c>
      <c r="U2134" s="2">
        <v>-34</v>
      </c>
      <c r="V2134" s="2">
        <v>-3.4369734930805862E-4</v>
      </c>
      <c r="W2134" s="2">
        <v>13424851.510000002</v>
      </c>
      <c r="X2134" s="2">
        <v>73.687149047851563</v>
      </c>
      <c r="Y2134" s="2">
        <v>18643077.400000002</v>
      </c>
      <c r="Z2134" s="2">
        <v>53.062000274658203</v>
      </c>
    </row>
    <row r="2135" spans="1:28" x14ac:dyDescent="0.25">
      <c r="A2135" s="2">
        <v>356004</v>
      </c>
      <c r="B2135" s="2">
        <v>106168003</v>
      </c>
      <c r="C2135" s="2" t="s">
        <v>1669</v>
      </c>
      <c r="D2135" s="2">
        <v>2022</v>
      </c>
      <c r="E2135" s="2" t="s">
        <v>662</v>
      </c>
      <c r="F2135" s="2">
        <v>356</v>
      </c>
      <c r="G2135" s="2">
        <v>4</v>
      </c>
      <c r="H2135" s="2">
        <v>8935063</v>
      </c>
      <c r="I2135" s="2">
        <v>195021</v>
      </c>
      <c r="J2135" s="2">
        <v>2.2313508987426758</v>
      </c>
      <c r="K2135" s="2">
        <v>961747.75</v>
      </c>
      <c r="L2135" s="2">
        <v>39339</v>
      </c>
      <c r="M2135" s="2">
        <v>4.2648119926452637</v>
      </c>
      <c r="N2135" s="2">
        <v>229939</v>
      </c>
      <c r="O2135" s="2">
        <v>0</v>
      </c>
      <c r="P2135" s="2">
        <v>0</v>
      </c>
      <c r="T2135" s="2">
        <v>10126750</v>
      </c>
      <c r="U2135" s="2">
        <v>234360</v>
      </c>
      <c r="V2135" s="2">
        <v>2.3690938949584961</v>
      </c>
      <c r="W2135" s="2">
        <v>13714237.58</v>
      </c>
      <c r="X2135" s="2">
        <v>73.841148376464844</v>
      </c>
      <c r="Y2135" s="2">
        <v>19996252.449999999</v>
      </c>
      <c r="Z2135" s="2">
        <v>50.643238067626953</v>
      </c>
    </row>
    <row r="2136" spans="1:28" x14ac:dyDescent="0.25">
      <c r="A2136" s="2">
        <v>356005</v>
      </c>
      <c r="B2136" s="2">
        <v>106168003</v>
      </c>
      <c r="C2136" s="2" t="s">
        <v>1669</v>
      </c>
      <c r="D2136" s="2">
        <v>2023</v>
      </c>
      <c r="E2136" s="2" t="s">
        <v>662</v>
      </c>
      <c r="F2136" s="2">
        <v>356</v>
      </c>
      <c r="G2136" s="2">
        <v>5</v>
      </c>
      <c r="H2136" s="2">
        <v>9405594.3200000003</v>
      </c>
      <c r="I2136" s="2">
        <v>470531.3125</v>
      </c>
      <c r="J2136" s="2">
        <v>5.2661218643188477</v>
      </c>
      <c r="K2136" s="2">
        <v>1025597.66</v>
      </c>
      <c r="L2136" s="2">
        <v>63849.91015625</v>
      </c>
      <c r="M2136" s="2">
        <v>6.6389455795288086</v>
      </c>
      <c r="N2136" s="2">
        <v>229939</v>
      </c>
      <c r="O2136" s="2">
        <v>0</v>
      </c>
      <c r="P2136" s="2">
        <v>0</v>
      </c>
      <c r="T2136" s="2">
        <v>10661131</v>
      </c>
      <c r="U2136" s="2">
        <v>534381</v>
      </c>
      <c r="V2136" s="2">
        <v>5.2769250869750977</v>
      </c>
      <c r="X2136" s="2">
        <v>72.21002197265625</v>
      </c>
      <c r="Z2136" s="2">
        <v>50.103187561035156</v>
      </c>
      <c r="AA2136" s="2">
        <v>21278349</v>
      </c>
      <c r="AB2136" s="2">
        <v>14764060</v>
      </c>
    </row>
    <row r="2137" spans="1:28" x14ac:dyDescent="0.25">
      <c r="A2137" s="2">
        <v>356006</v>
      </c>
      <c r="B2137" s="2">
        <v>106168003</v>
      </c>
      <c r="C2137" s="2" t="s">
        <v>1669</v>
      </c>
      <c r="D2137" s="2">
        <v>2024</v>
      </c>
      <c r="E2137" s="2" t="s">
        <v>662</v>
      </c>
      <c r="F2137" s="2">
        <v>356</v>
      </c>
      <c r="G2137" s="2">
        <v>6</v>
      </c>
      <c r="H2137" s="2">
        <v>9839303</v>
      </c>
      <c r="I2137" s="2">
        <v>433708.6875</v>
      </c>
      <c r="J2137" s="2">
        <v>4.611177921295166</v>
      </c>
      <c r="K2137" s="2">
        <v>1073479</v>
      </c>
      <c r="L2137" s="2">
        <v>47881.33984375</v>
      </c>
      <c r="M2137" s="2">
        <v>4.6686282157897949</v>
      </c>
      <c r="N2137" s="2">
        <v>229939</v>
      </c>
      <c r="O2137" s="2">
        <v>0</v>
      </c>
      <c r="P2137" s="2">
        <v>0</v>
      </c>
      <c r="T2137" s="2">
        <v>11142721</v>
      </c>
      <c r="U2137" s="2">
        <v>481590</v>
      </c>
      <c r="V2137" s="2">
        <v>4.5172505378723145</v>
      </c>
      <c r="X2137" s="2">
        <v>72.170272827148438</v>
      </c>
      <c r="Z2137" s="2">
        <v>51.832347869873047</v>
      </c>
      <c r="AA2137" s="2">
        <v>21497619</v>
      </c>
      <c r="AB2137" s="2">
        <v>15439488</v>
      </c>
    </row>
    <row r="2138" spans="1:28" x14ac:dyDescent="0.25">
      <c r="A2138" s="2">
        <v>357001</v>
      </c>
      <c r="B2138" s="2">
        <v>104435303</v>
      </c>
      <c r="C2138" s="2" t="s">
        <v>1670</v>
      </c>
      <c r="D2138" s="2">
        <v>2019</v>
      </c>
      <c r="E2138" s="2" t="s">
        <v>662</v>
      </c>
      <c r="F2138" s="2">
        <v>357</v>
      </c>
      <c r="G2138" s="2">
        <v>1</v>
      </c>
      <c r="H2138" s="2">
        <v>8029338</v>
      </c>
      <c r="K2138" s="2">
        <v>1027366.95</v>
      </c>
      <c r="N2138" s="2">
        <v>238412</v>
      </c>
      <c r="T2138" s="2">
        <v>9295117</v>
      </c>
      <c r="W2138" s="2">
        <v>12972689.92</v>
      </c>
      <c r="X2138" s="2">
        <v>71.651420593261719</v>
      </c>
      <c r="Y2138" s="2">
        <v>20026964.540000003</v>
      </c>
      <c r="Z2138" s="2">
        <v>46.413009643554688</v>
      </c>
    </row>
    <row r="2139" spans="1:28" x14ac:dyDescent="0.25">
      <c r="A2139" s="2">
        <v>357002</v>
      </c>
      <c r="B2139" s="2">
        <v>104435303</v>
      </c>
      <c r="C2139" s="2" t="s">
        <v>1670</v>
      </c>
      <c r="D2139" s="2">
        <v>2020</v>
      </c>
      <c r="E2139" s="2" t="s">
        <v>662</v>
      </c>
      <c r="F2139" s="2">
        <v>357</v>
      </c>
      <c r="G2139" s="2">
        <v>2</v>
      </c>
      <c r="H2139" s="2">
        <v>8027748</v>
      </c>
      <c r="I2139" s="2">
        <v>-1590</v>
      </c>
      <c r="J2139" s="2">
        <v>-1.9802380353212357E-2</v>
      </c>
      <c r="K2139" s="2">
        <v>1041988.62</v>
      </c>
      <c r="L2139" s="2">
        <v>14621.669921875</v>
      </c>
      <c r="M2139" s="2">
        <v>1.4232178926467896</v>
      </c>
      <c r="N2139" s="2">
        <v>238412</v>
      </c>
      <c r="O2139" s="2">
        <v>0</v>
      </c>
      <c r="P2139" s="2">
        <v>0</v>
      </c>
      <c r="T2139" s="2">
        <v>9308149</v>
      </c>
      <c r="U2139" s="2">
        <v>13032</v>
      </c>
      <c r="V2139" s="2">
        <v>0.14020264148712158</v>
      </c>
      <c r="W2139" s="2">
        <v>13179748.149999997</v>
      </c>
      <c r="X2139" s="2">
        <v>70.6246337890625</v>
      </c>
      <c r="Y2139" s="2">
        <v>20370848.379999999</v>
      </c>
      <c r="Z2139" s="2">
        <v>45.693477630615234</v>
      </c>
    </row>
    <row r="2140" spans="1:28" x14ac:dyDescent="0.25">
      <c r="A2140" s="2">
        <v>357003</v>
      </c>
      <c r="B2140" s="2">
        <v>104435303</v>
      </c>
      <c r="C2140" s="2" t="s">
        <v>1670</v>
      </c>
      <c r="D2140" s="2">
        <v>2021</v>
      </c>
      <c r="E2140" s="2" t="s">
        <v>662</v>
      </c>
      <c r="F2140" s="2">
        <v>357</v>
      </c>
      <c r="G2140" s="2">
        <v>3</v>
      </c>
      <c r="H2140" s="2">
        <v>8027745</v>
      </c>
      <c r="I2140" s="2">
        <v>-3</v>
      </c>
      <c r="J2140" s="2">
        <v>-3.7370380596257746E-5</v>
      </c>
      <c r="K2140" s="2">
        <v>1041954.05</v>
      </c>
      <c r="L2140" s="2">
        <v>-34.569999694824219</v>
      </c>
      <c r="M2140" s="2">
        <v>-3.3176946453750134E-3</v>
      </c>
      <c r="N2140" s="2">
        <v>238412</v>
      </c>
      <c r="O2140" s="2">
        <v>0</v>
      </c>
      <c r="P2140" s="2">
        <v>0</v>
      </c>
      <c r="T2140" s="2">
        <v>9308111</v>
      </c>
      <c r="U2140" s="2">
        <v>-38</v>
      </c>
      <c r="V2140" s="2">
        <v>-4.0824443567544222E-4</v>
      </c>
      <c r="W2140" s="2">
        <v>13106003.23</v>
      </c>
      <c r="X2140" s="2">
        <v>71.021736145019531</v>
      </c>
      <c r="Y2140" s="2">
        <v>20890378.870000001</v>
      </c>
      <c r="Z2140" s="2">
        <v>44.556926727294922</v>
      </c>
    </row>
    <row r="2141" spans="1:28" x14ac:dyDescent="0.25">
      <c r="A2141" s="2">
        <v>357004</v>
      </c>
      <c r="B2141" s="2">
        <v>104435303</v>
      </c>
      <c r="C2141" s="2" t="s">
        <v>1670</v>
      </c>
      <c r="D2141" s="2">
        <v>2022</v>
      </c>
      <c r="E2141" s="2" t="s">
        <v>662</v>
      </c>
      <c r="F2141" s="2">
        <v>357</v>
      </c>
      <c r="G2141" s="2">
        <v>4</v>
      </c>
      <c r="H2141" s="2">
        <v>8130116</v>
      </c>
      <c r="I2141" s="2">
        <v>102371</v>
      </c>
      <c r="J2141" s="2">
        <v>1.2752149105072021</v>
      </c>
      <c r="K2141" s="2">
        <v>1069032.75</v>
      </c>
      <c r="L2141" s="2">
        <v>27078.69921875</v>
      </c>
      <c r="M2141" s="2">
        <v>2.5988383293151855</v>
      </c>
      <c r="N2141" s="2">
        <v>238412</v>
      </c>
      <c r="O2141" s="2">
        <v>0</v>
      </c>
      <c r="P2141" s="2">
        <v>0</v>
      </c>
      <c r="T2141" s="2">
        <v>9437561</v>
      </c>
      <c r="U2141" s="2">
        <v>129450</v>
      </c>
      <c r="V2141" s="2">
        <v>1.3907225131988525</v>
      </c>
      <c r="W2141" s="2">
        <v>13186677.75</v>
      </c>
      <c r="X2141" s="2">
        <v>71.56890869140625</v>
      </c>
      <c r="Y2141" s="2">
        <v>22089879.859999999</v>
      </c>
      <c r="Z2141" s="2">
        <v>42.723461151123047</v>
      </c>
    </row>
    <row r="2142" spans="1:28" x14ac:dyDescent="0.25">
      <c r="A2142" s="2">
        <v>357005</v>
      </c>
      <c r="B2142" s="2">
        <v>104435303</v>
      </c>
      <c r="C2142" s="2" t="s">
        <v>1670</v>
      </c>
      <c r="D2142" s="2">
        <v>2023</v>
      </c>
      <c r="E2142" s="2" t="s">
        <v>662</v>
      </c>
      <c r="F2142" s="2">
        <v>357</v>
      </c>
      <c r="G2142" s="2">
        <v>5</v>
      </c>
      <c r="H2142" s="2">
        <v>8503030.2300000004</v>
      </c>
      <c r="I2142" s="2">
        <v>372914.21875</v>
      </c>
      <c r="J2142" s="2">
        <v>4.5868253707885742</v>
      </c>
      <c r="K2142" s="2">
        <v>1140723.21</v>
      </c>
      <c r="L2142" s="2">
        <v>71690.4609375</v>
      </c>
      <c r="M2142" s="2">
        <v>6.7061052322387695</v>
      </c>
      <c r="N2142" s="2">
        <v>238412</v>
      </c>
      <c r="O2142" s="2">
        <v>0</v>
      </c>
      <c r="P2142" s="2">
        <v>0</v>
      </c>
      <c r="T2142" s="2">
        <v>9882165</v>
      </c>
      <c r="U2142" s="2">
        <v>444604</v>
      </c>
      <c r="V2142" s="2">
        <v>4.7110052108764648</v>
      </c>
      <c r="X2142" s="2">
        <v>74.569862365722656</v>
      </c>
      <c r="Z2142" s="2">
        <v>44.439441680908203</v>
      </c>
      <c r="AA2142" s="2">
        <v>22237375</v>
      </c>
      <c r="AB2142" s="2">
        <v>13252224</v>
      </c>
    </row>
    <row r="2143" spans="1:28" x14ac:dyDescent="0.25">
      <c r="A2143" s="2">
        <v>357006</v>
      </c>
      <c r="B2143" s="2">
        <v>104435303</v>
      </c>
      <c r="C2143" s="2" t="s">
        <v>1670</v>
      </c>
      <c r="D2143" s="2">
        <v>2024</v>
      </c>
      <c r="E2143" s="2" t="s">
        <v>662</v>
      </c>
      <c r="F2143" s="2">
        <v>357</v>
      </c>
      <c r="G2143" s="2">
        <v>6</v>
      </c>
      <c r="H2143" s="2">
        <v>9051746</v>
      </c>
      <c r="I2143" s="2">
        <v>548715.75</v>
      </c>
      <c r="J2143" s="2">
        <v>6.453178882598877</v>
      </c>
      <c r="K2143" s="2">
        <v>1181153</v>
      </c>
      <c r="L2143" s="2">
        <v>40429.7890625</v>
      </c>
      <c r="M2143" s="2">
        <v>3.5442242622375488</v>
      </c>
      <c r="N2143" s="2">
        <v>238412</v>
      </c>
      <c r="O2143" s="2">
        <v>0</v>
      </c>
      <c r="P2143" s="2">
        <v>0</v>
      </c>
      <c r="T2143" s="2">
        <v>10471311</v>
      </c>
      <c r="U2143" s="2">
        <v>589146</v>
      </c>
      <c r="V2143" s="2">
        <v>5.9617099761962891</v>
      </c>
      <c r="X2143" s="2">
        <v>74.833793640136719</v>
      </c>
      <c r="Z2143" s="2">
        <v>46.155868530273438</v>
      </c>
      <c r="AA2143" s="2">
        <v>22686847</v>
      </c>
      <c r="AB2143" s="2">
        <v>13992757</v>
      </c>
    </row>
    <row r="2144" spans="1:28" x14ac:dyDescent="0.25">
      <c r="A2144" s="2">
        <v>358001</v>
      </c>
      <c r="B2144" s="2">
        <v>108116503</v>
      </c>
      <c r="C2144" s="2" t="s">
        <v>1671</v>
      </c>
      <c r="D2144" s="2">
        <v>2019</v>
      </c>
      <c r="E2144" s="2" t="s">
        <v>662</v>
      </c>
      <c r="F2144" s="2">
        <v>358</v>
      </c>
      <c r="G2144" s="2">
        <v>1</v>
      </c>
      <c r="H2144" s="2">
        <v>3326336</v>
      </c>
      <c r="K2144" s="2">
        <v>766884.1</v>
      </c>
      <c r="N2144" s="2">
        <v>138845</v>
      </c>
      <c r="T2144" s="2">
        <v>4232065</v>
      </c>
      <c r="W2144" s="2">
        <v>6964669.04</v>
      </c>
      <c r="X2144" s="2">
        <v>60.764766693115234</v>
      </c>
      <c r="Y2144" s="2">
        <v>22327425.59</v>
      </c>
      <c r="Z2144" s="2">
        <v>18.954559326171875</v>
      </c>
    </row>
    <row r="2145" spans="1:28" x14ac:dyDescent="0.25">
      <c r="A2145" s="2">
        <v>358002</v>
      </c>
      <c r="B2145" s="2">
        <v>108116503</v>
      </c>
      <c r="C2145" s="2" t="s">
        <v>1671</v>
      </c>
      <c r="D2145" s="2">
        <v>2020</v>
      </c>
      <c r="E2145" s="2" t="s">
        <v>662</v>
      </c>
      <c r="F2145" s="2">
        <v>358</v>
      </c>
      <c r="G2145" s="2">
        <v>2</v>
      </c>
      <c r="H2145" s="2">
        <v>3409912.25</v>
      </c>
      <c r="I2145" s="2">
        <v>83576.25</v>
      </c>
      <c r="J2145" s="2">
        <v>2.5125617980957031</v>
      </c>
      <c r="K2145" s="2">
        <v>746863.51</v>
      </c>
      <c r="L2145" s="2">
        <v>-20020.58984375</v>
      </c>
      <c r="M2145" s="2">
        <v>-2.6106410026550293</v>
      </c>
      <c r="N2145" s="2">
        <v>138845</v>
      </c>
      <c r="O2145" s="2">
        <v>0</v>
      </c>
      <c r="P2145" s="2">
        <v>0</v>
      </c>
      <c r="T2145" s="2">
        <v>4295621</v>
      </c>
      <c r="U2145" s="2">
        <v>63556</v>
      </c>
      <c r="V2145" s="2">
        <v>1.5017727613449097</v>
      </c>
      <c r="W2145" s="2">
        <v>7322179.25</v>
      </c>
      <c r="X2145" s="2">
        <v>58.665882110595703</v>
      </c>
      <c r="Y2145" s="2">
        <v>23123826</v>
      </c>
      <c r="Z2145" s="2">
        <v>18.576601028442383</v>
      </c>
    </row>
    <row r="2146" spans="1:28" x14ac:dyDescent="0.25">
      <c r="A2146" s="2">
        <v>358003</v>
      </c>
      <c r="B2146" s="2">
        <v>108116503</v>
      </c>
      <c r="C2146" s="2" t="s">
        <v>1671</v>
      </c>
      <c r="D2146" s="2">
        <v>2021</v>
      </c>
      <c r="E2146" s="2" t="s">
        <v>662</v>
      </c>
      <c r="F2146" s="2">
        <v>358</v>
      </c>
      <c r="G2146" s="2">
        <v>3</v>
      </c>
      <c r="H2146" s="2">
        <v>3409908.5</v>
      </c>
      <c r="I2146" s="2">
        <v>-3.75</v>
      </c>
      <c r="J2146" s="2">
        <v>-1.0997350182151422E-4</v>
      </c>
      <c r="K2146" s="2">
        <v>779561.4</v>
      </c>
      <c r="L2146" s="2">
        <v>32697.890625</v>
      </c>
      <c r="M2146" s="2">
        <v>4.3780274391174316</v>
      </c>
      <c r="N2146" s="2">
        <v>138845</v>
      </c>
      <c r="O2146" s="2">
        <v>0</v>
      </c>
      <c r="P2146" s="2">
        <v>0</v>
      </c>
      <c r="T2146" s="2">
        <v>4328315</v>
      </c>
      <c r="U2146" s="2">
        <v>32694</v>
      </c>
      <c r="V2146" s="2">
        <v>0.7611006498336792</v>
      </c>
      <c r="W2146" s="2">
        <v>7279409.2299999995</v>
      </c>
      <c r="X2146" s="2">
        <v>59.459701538085938</v>
      </c>
      <c r="Y2146" s="2">
        <v>30169339.240000002</v>
      </c>
      <c r="Z2146" s="2">
        <v>14.346734046936035</v>
      </c>
    </row>
    <row r="2147" spans="1:28" x14ac:dyDescent="0.25">
      <c r="A2147" s="2">
        <v>358004</v>
      </c>
      <c r="B2147" s="2">
        <v>108116503</v>
      </c>
      <c r="C2147" s="2" t="s">
        <v>1671</v>
      </c>
      <c r="D2147" s="2">
        <v>2022</v>
      </c>
      <c r="E2147" s="2" t="s">
        <v>662</v>
      </c>
      <c r="F2147" s="2">
        <v>358</v>
      </c>
      <c r="G2147" s="2">
        <v>4</v>
      </c>
      <c r="H2147" s="2">
        <v>3460491.5</v>
      </c>
      <c r="I2147" s="2">
        <v>50583</v>
      </c>
      <c r="J2147" s="2">
        <v>1.4834122657775879</v>
      </c>
      <c r="K2147" s="2">
        <v>797990.81</v>
      </c>
      <c r="L2147" s="2">
        <v>18429.41015625</v>
      </c>
      <c r="M2147" s="2">
        <v>2.3640742301940918</v>
      </c>
      <c r="N2147" s="2">
        <v>138845</v>
      </c>
      <c r="O2147" s="2">
        <v>0</v>
      </c>
      <c r="P2147" s="2">
        <v>0</v>
      </c>
      <c r="T2147" s="2">
        <v>4397327.5</v>
      </c>
      <c r="U2147" s="2">
        <v>69012.5</v>
      </c>
      <c r="V2147" s="2">
        <v>1.59444260597229</v>
      </c>
      <c r="W2147" s="2">
        <v>7240353.9700000016</v>
      </c>
      <c r="X2147" s="2">
        <v>60.733596801757813</v>
      </c>
      <c r="Y2147" s="2">
        <v>24017983.850000001</v>
      </c>
      <c r="Z2147" s="2">
        <v>18.308479309082031</v>
      </c>
    </row>
    <row r="2148" spans="1:28" x14ac:dyDescent="0.25">
      <c r="A2148" s="2">
        <v>358005</v>
      </c>
      <c r="B2148" s="2">
        <v>108116503</v>
      </c>
      <c r="C2148" s="2" t="s">
        <v>1671</v>
      </c>
      <c r="D2148" s="2">
        <v>2023</v>
      </c>
      <c r="E2148" s="2" t="s">
        <v>662</v>
      </c>
      <c r="F2148" s="2">
        <v>358</v>
      </c>
      <c r="G2148" s="2">
        <v>5</v>
      </c>
      <c r="H2148" s="2">
        <v>3879068.99</v>
      </c>
      <c r="I2148" s="2">
        <v>418577.5</v>
      </c>
      <c r="J2148" s="2">
        <v>12.09589672088623</v>
      </c>
      <c r="K2148" s="2">
        <v>830077.37</v>
      </c>
      <c r="L2148" s="2">
        <v>32086.560546875</v>
      </c>
      <c r="M2148" s="2">
        <v>4.0209183692932129</v>
      </c>
      <c r="N2148" s="2">
        <v>138845</v>
      </c>
      <c r="O2148" s="2">
        <v>0</v>
      </c>
      <c r="P2148" s="2">
        <v>0</v>
      </c>
      <c r="T2148" s="2">
        <v>4847991.5</v>
      </c>
      <c r="U2148" s="2">
        <v>450664</v>
      </c>
      <c r="V2148" s="2">
        <v>10.248588562011719</v>
      </c>
      <c r="X2148" s="2">
        <v>60.107284545898438</v>
      </c>
      <c r="Z2148" s="2">
        <v>19.436714172363281</v>
      </c>
      <c r="AA2148" s="2">
        <v>24942444</v>
      </c>
      <c r="AB2148" s="2">
        <v>8065564</v>
      </c>
    </row>
    <row r="2149" spans="1:28" x14ac:dyDescent="0.25">
      <c r="A2149" s="2">
        <v>358006</v>
      </c>
      <c r="B2149" s="2">
        <v>108116503</v>
      </c>
      <c r="C2149" s="2" t="s">
        <v>1671</v>
      </c>
      <c r="D2149" s="2">
        <v>2024</v>
      </c>
      <c r="E2149" s="2" t="s">
        <v>662</v>
      </c>
      <c r="F2149" s="2">
        <v>358</v>
      </c>
      <c r="G2149" s="2">
        <v>6</v>
      </c>
      <c r="H2149" s="2">
        <v>4128101</v>
      </c>
      <c r="I2149" s="2">
        <v>249032.015625</v>
      </c>
      <c r="J2149" s="2">
        <v>6.419891357421875</v>
      </c>
      <c r="K2149" s="2">
        <v>853296</v>
      </c>
      <c r="L2149" s="2">
        <v>23218.630859375</v>
      </c>
      <c r="M2149" s="2">
        <v>2.7971644401550293</v>
      </c>
      <c r="N2149" s="2">
        <v>138845</v>
      </c>
      <c r="O2149" s="2">
        <v>0</v>
      </c>
      <c r="P2149" s="2">
        <v>0</v>
      </c>
      <c r="T2149" s="2">
        <v>5120242</v>
      </c>
      <c r="U2149" s="2">
        <v>272250.5</v>
      </c>
      <c r="V2149" s="2">
        <v>5.6157379150390625</v>
      </c>
      <c r="X2149" s="2">
        <v>60.659122467041016</v>
      </c>
      <c r="Z2149" s="2">
        <v>19.517791748046875</v>
      </c>
      <c r="AA2149" s="2">
        <v>26233716</v>
      </c>
      <c r="AB2149" s="2">
        <v>8441009</v>
      </c>
    </row>
    <row r="2150" spans="1:28" x14ac:dyDescent="0.25">
      <c r="A2150" s="2">
        <v>359001</v>
      </c>
      <c r="B2150" s="2">
        <v>109246003</v>
      </c>
      <c r="C2150" s="2" t="s">
        <v>1672</v>
      </c>
      <c r="D2150" s="2">
        <v>2019</v>
      </c>
      <c r="E2150" s="2" t="s">
        <v>662</v>
      </c>
      <c r="F2150" s="2">
        <v>359</v>
      </c>
      <c r="G2150" s="2">
        <v>1</v>
      </c>
      <c r="H2150" s="2">
        <v>5132256.5</v>
      </c>
      <c r="K2150" s="2">
        <v>651453.31000000006</v>
      </c>
      <c r="N2150" s="2">
        <v>159261</v>
      </c>
      <c r="T2150" s="2">
        <v>5942971</v>
      </c>
      <c r="W2150" s="2">
        <v>8181447.1100000013</v>
      </c>
      <c r="X2150" s="2">
        <v>72.639610290527344</v>
      </c>
      <c r="Y2150" s="2">
        <v>13532239.700000001</v>
      </c>
      <c r="Z2150" s="2">
        <v>43.917129516601563</v>
      </c>
    </row>
    <row r="2151" spans="1:28" x14ac:dyDescent="0.25">
      <c r="A2151" s="2">
        <v>359002</v>
      </c>
      <c r="B2151" s="2">
        <v>109246003</v>
      </c>
      <c r="C2151" s="2" t="s">
        <v>1672</v>
      </c>
      <c r="D2151" s="2">
        <v>2020</v>
      </c>
      <c r="E2151" s="2" t="s">
        <v>662</v>
      </c>
      <c r="F2151" s="2">
        <v>359</v>
      </c>
      <c r="G2151" s="2">
        <v>2</v>
      </c>
      <c r="H2151" s="2">
        <v>5194797</v>
      </c>
      <c r="I2151" s="2">
        <v>62540.5</v>
      </c>
      <c r="J2151" s="2">
        <v>1.2185770273208618</v>
      </c>
      <c r="K2151" s="2">
        <v>661518.36</v>
      </c>
      <c r="L2151" s="2">
        <v>10065.0498046875</v>
      </c>
      <c r="M2151" s="2">
        <v>1.5450147390365601</v>
      </c>
      <c r="N2151" s="2">
        <v>159261</v>
      </c>
      <c r="O2151" s="2">
        <v>0</v>
      </c>
      <c r="P2151" s="2">
        <v>0</v>
      </c>
      <c r="T2151" s="2">
        <v>6015576.5</v>
      </c>
      <c r="U2151" s="2">
        <v>72605.5</v>
      </c>
      <c r="V2151" s="2">
        <v>1.2217037677764893</v>
      </c>
      <c r="W2151" s="2">
        <v>8331791.5600000005</v>
      </c>
      <c r="X2151" s="2">
        <v>72.200279235839844</v>
      </c>
      <c r="Y2151" s="2">
        <v>14336583.890000001</v>
      </c>
      <c r="Z2151" s="2">
        <v>41.959621429443359</v>
      </c>
    </row>
    <row r="2152" spans="1:28" x14ac:dyDescent="0.25">
      <c r="A2152" s="2">
        <v>359003</v>
      </c>
      <c r="B2152" s="2">
        <v>109246003</v>
      </c>
      <c r="C2152" s="2" t="s">
        <v>1672</v>
      </c>
      <c r="D2152" s="2">
        <v>2021</v>
      </c>
      <c r="E2152" s="2" t="s">
        <v>662</v>
      </c>
      <c r="F2152" s="2">
        <v>359</v>
      </c>
      <c r="G2152" s="2">
        <v>3</v>
      </c>
      <c r="H2152" s="2">
        <v>5194794</v>
      </c>
      <c r="I2152" s="2">
        <v>-3</v>
      </c>
      <c r="J2152" s="2">
        <v>-5.775009049102664E-5</v>
      </c>
      <c r="K2152" s="2">
        <v>661494.15</v>
      </c>
      <c r="L2152" s="2">
        <v>-24.209999084472656</v>
      </c>
      <c r="M2152" s="2">
        <v>-3.659762442111969E-3</v>
      </c>
      <c r="N2152" s="2">
        <v>159261</v>
      </c>
      <c r="O2152" s="2">
        <v>0</v>
      </c>
      <c r="P2152" s="2">
        <v>0</v>
      </c>
      <c r="Q2152" s="2">
        <v>5480</v>
      </c>
      <c r="T2152" s="2">
        <v>6021029</v>
      </c>
      <c r="U2152" s="2">
        <v>5452.5</v>
      </c>
      <c r="V2152" s="2">
        <v>9.0639695525169373E-2</v>
      </c>
      <c r="W2152" s="2">
        <v>8528808.7200000007</v>
      </c>
      <c r="X2152" s="2">
        <v>70.596366882324219</v>
      </c>
      <c r="Y2152" s="2">
        <v>14316617.620000001</v>
      </c>
      <c r="Z2152" s="2">
        <v>42.056224822998047</v>
      </c>
    </row>
    <row r="2153" spans="1:28" x14ac:dyDescent="0.25">
      <c r="A2153" s="2">
        <v>359004</v>
      </c>
      <c r="B2153" s="2">
        <v>109246003</v>
      </c>
      <c r="C2153" s="2" t="s">
        <v>1672</v>
      </c>
      <c r="D2153" s="2">
        <v>2022</v>
      </c>
      <c r="E2153" s="2" t="s">
        <v>662</v>
      </c>
      <c r="F2153" s="2">
        <v>359</v>
      </c>
      <c r="G2153" s="2">
        <v>4</v>
      </c>
      <c r="H2153" s="2">
        <v>5313878.5</v>
      </c>
      <c r="I2153" s="2">
        <v>119084.5</v>
      </c>
      <c r="J2153" s="2">
        <v>2.2923815250396729</v>
      </c>
      <c r="K2153" s="2">
        <v>699458.71</v>
      </c>
      <c r="L2153" s="2">
        <v>37964.55859375</v>
      </c>
      <c r="M2153" s="2">
        <v>5.7392134666442871</v>
      </c>
      <c r="N2153" s="2">
        <v>159261</v>
      </c>
      <c r="O2153" s="2">
        <v>0</v>
      </c>
      <c r="P2153" s="2">
        <v>0</v>
      </c>
      <c r="Q2153" s="2">
        <v>2316</v>
      </c>
      <c r="R2153" s="2">
        <v>-3164</v>
      </c>
      <c r="S2153" s="2">
        <v>-57.737224578857422</v>
      </c>
      <c r="T2153" s="2">
        <v>6174914</v>
      </c>
      <c r="U2153" s="2">
        <v>153885</v>
      </c>
      <c r="V2153" s="2">
        <v>2.5557923316955566</v>
      </c>
      <c r="W2153" s="2">
        <v>8938269.6400000006</v>
      </c>
      <c r="X2153" s="2">
        <v>69.083999633789063</v>
      </c>
      <c r="Y2153" s="2">
        <v>15222851.510000002</v>
      </c>
      <c r="Z2153" s="2">
        <v>40.563449859619141</v>
      </c>
    </row>
    <row r="2154" spans="1:28" x14ac:dyDescent="0.25">
      <c r="A2154" s="2">
        <v>359005</v>
      </c>
      <c r="B2154" s="2">
        <v>109246003</v>
      </c>
      <c r="C2154" s="2" t="s">
        <v>1672</v>
      </c>
      <c r="D2154" s="2">
        <v>2023</v>
      </c>
      <c r="E2154" s="2" t="s">
        <v>662</v>
      </c>
      <c r="F2154" s="2">
        <v>359</v>
      </c>
      <c r="G2154" s="2">
        <v>5</v>
      </c>
      <c r="H2154" s="2">
        <v>5517965.1900000004</v>
      </c>
      <c r="I2154" s="2">
        <v>204086.6875</v>
      </c>
      <c r="J2154" s="2">
        <v>3.8406352996826172</v>
      </c>
      <c r="K2154" s="2">
        <v>743803.42</v>
      </c>
      <c r="L2154" s="2">
        <v>44344.7109375</v>
      </c>
      <c r="M2154" s="2">
        <v>6.3398609161376953</v>
      </c>
      <c r="N2154" s="2">
        <v>159261</v>
      </c>
      <c r="O2154" s="2">
        <v>0</v>
      </c>
      <c r="P2154" s="2">
        <v>0</v>
      </c>
      <c r="Q2154" s="2">
        <v>2538</v>
      </c>
      <c r="R2154" s="2">
        <v>222</v>
      </c>
      <c r="S2154" s="2">
        <v>9.5854921340942383</v>
      </c>
      <c r="T2154" s="2">
        <v>6423567.5</v>
      </c>
      <c r="U2154" s="2">
        <v>248653.5</v>
      </c>
      <c r="V2154" s="2">
        <v>4.0268335342407227</v>
      </c>
      <c r="X2154" s="2">
        <v>75.06585693359375</v>
      </c>
      <c r="Z2154" s="2">
        <v>40.5289306640625</v>
      </c>
      <c r="AA2154" s="2">
        <v>15849339</v>
      </c>
      <c r="AB2154" s="2">
        <v>8557243</v>
      </c>
    </row>
    <row r="2155" spans="1:28" x14ac:dyDescent="0.25">
      <c r="A2155" s="2">
        <v>359006</v>
      </c>
      <c r="B2155" s="2">
        <v>109246003</v>
      </c>
      <c r="C2155" s="2" t="s">
        <v>1672</v>
      </c>
      <c r="D2155" s="2">
        <v>2024</v>
      </c>
      <c r="E2155" s="2" t="s">
        <v>662</v>
      </c>
      <c r="F2155" s="2">
        <v>359</v>
      </c>
      <c r="G2155" s="2">
        <v>6</v>
      </c>
      <c r="H2155" s="2">
        <v>5753067</v>
      </c>
      <c r="I2155" s="2">
        <v>235101.8125</v>
      </c>
      <c r="J2155" s="2">
        <v>4.2606611251831055</v>
      </c>
      <c r="K2155" s="2">
        <v>778350</v>
      </c>
      <c r="L2155" s="2">
        <v>34546.578125</v>
      </c>
      <c r="M2155" s="2">
        <v>4.6445846557617188</v>
      </c>
      <c r="N2155" s="2">
        <v>159261</v>
      </c>
      <c r="O2155" s="2">
        <v>0</v>
      </c>
      <c r="P2155" s="2">
        <v>0</v>
      </c>
      <c r="Q2155" s="2">
        <v>9131</v>
      </c>
      <c r="R2155" s="2">
        <v>6593</v>
      </c>
      <c r="S2155" s="2">
        <v>259.771484375</v>
      </c>
      <c r="T2155" s="2">
        <v>6699809</v>
      </c>
      <c r="U2155" s="2">
        <v>276241.5</v>
      </c>
      <c r="V2155" s="2">
        <v>4.3004374504089355</v>
      </c>
      <c r="X2155" s="2">
        <v>73.241539001464844</v>
      </c>
      <c r="Z2155" s="2">
        <v>44.287296295166016</v>
      </c>
      <c r="AA2155" s="2">
        <v>15128060</v>
      </c>
      <c r="AB2155" s="2">
        <v>9147554</v>
      </c>
    </row>
    <row r="2156" spans="1:28" x14ac:dyDescent="0.25">
      <c r="A2156" s="2">
        <v>360001</v>
      </c>
      <c r="B2156" s="2">
        <v>125237702</v>
      </c>
      <c r="C2156" s="2" t="s">
        <v>1673</v>
      </c>
      <c r="D2156" s="2">
        <v>2019</v>
      </c>
      <c r="E2156" s="2" t="s">
        <v>662</v>
      </c>
      <c r="F2156" s="2">
        <v>360</v>
      </c>
      <c r="G2156" s="2">
        <v>1</v>
      </c>
      <c r="H2156" s="2">
        <v>12171457</v>
      </c>
      <c r="K2156" s="2">
        <v>3462893.58</v>
      </c>
      <c r="N2156" s="2">
        <v>789095</v>
      </c>
      <c r="T2156" s="2">
        <v>16423446</v>
      </c>
      <c r="W2156" s="2">
        <v>32316353.780000001</v>
      </c>
      <c r="X2156" s="2">
        <v>50.820850372314453</v>
      </c>
      <c r="Y2156" s="2">
        <v>107572932.82000001</v>
      </c>
      <c r="Z2156" s="2">
        <v>15.267266273498535</v>
      </c>
    </row>
    <row r="2157" spans="1:28" x14ac:dyDescent="0.25">
      <c r="A2157" s="2">
        <v>360002</v>
      </c>
      <c r="B2157" s="2">
        <v>125237702</v>
      </c>
      <c r="C2157" s="2" t="s">
        <v>1673</v>
      </c>
      <c r="D2157" s="2">
        <v>2020</v>
      </c>
      <c r="E2157" s="2" t="s">
        <v>662</v>
      </c>
      <c r="F2157" s="2">
        <v>360</v>
      </c>
      <c r="G2157" s="2">
        <v>2</v>
      </c>
      <c r="H2157" s="2">
        <v>12386266</v>
      </c>
      <c r="I2157" s="2">
        <v>214809</v>
      </c>
      <c r="J2157" s="2">
        <v>1.764858603477478</v>
      </c>
      <c r="K2157" s="2">
        <v>3650785.68</v>
      </c>
      <c r="L2157" s="2">
        <v>187892.09375</v>
      </c>
      <c r="M2157" s="2">
        <v>5.4258699417114258</v>
      </c>
      <c r="N2157" s="2">
        <v>789095</v>
      </c>
      <c r="O2157" s="2">
        <v>0</v>
      </c>
      <c r="P2157" s="2">
        <v>0</v>
      </c>
      <c r="T2157" s="2">
        <v>16826148</v>
      </c>
      <c r="U2157" s="2">
        <v>402702</v>
      </c>
      <c r="V2157" s="2">
        <v>2.4519946575164795</v>
      </c>
      <c r="W2157" s="2">
        <v>32660140.060000002</v>
      </c>
      <c r="X2157" s="2">
        <v>51.518909454345703</v>
      </c>
      <c r="Y2157" s="2">
        <v>117811942.92</v>
      </c>
      <c r="Z2157" s="2">
        <v>14.282209396362305</v>
      </c>
    </row>
    <row r="2158" spans="1:28" x14ac:dyDescent="0.25">
      <c r="A2158" s="2">
        <v>360003</v>
      </c>
      <c r="B2158" s="2">
        <v>125237702</v>
      </c>
      <c r="C2158" s="2" t="s">
        <v>1673</v>
      </c>
      <c r="D2158" s="2">
        <v>2021</v>
      </c>
      <c r="E2158" s="2" t="s">
        <v>662</v>
      </c>
      <c r="F2158" s="2">
        <v>360</v>
      </c>
      <c r="G2158" s="2">
        <v>3</v>
      </c>
      <c r="H2158" s="2">
        <v>12386254</v>
      </c>
      <c r="I2158" s="2">
        <v>-12</v>
      </c>
      <c r="J2158" s="2">
        <v>-9.6881500212475657E-5</v>
      </c>
      <c r="K2158" s="2">
        <v>3651213.92</v>
      </c>
      <c r="L2158" s="2">
        <v>428.239990234375</v>
      </c>
      <c r="M2158" s="2">
        <v>1.1730077676475048E-2</v>
      </c>
      <c r="N2158" s="2">
        <v>789095</v>
      </c>
      <c r="O2158" s="2">
        <v>0</v>
      </c>
      <c r="P2158" s="2">
        <v>0</v>
      </c>
      <c r="T2158" s="2">
        <v>16826564</v>
      </c>
      <c r="U2158" s="2">
        <v>416</v>
      </c>
      <c r="V2158" s="2">
        <v>2.4723424576222897E-3</v>
      </c>
      <c r="W2158" s="2">
        <v>33439185.460000001</v>
      </c>
      <c r="X2158" s="2">
        <v>50.319896697998047</v>
      </c>
      <c r="Y2158" s="2">
        <v>140392494.10000002</v>
      </c>
      <c r="Z2158" s="2">
        <v>11.985372543334961</v>
      </c>
    </row>
    <row r="2159" spans="1:28" x14ac:dyDescent="0.25">
      <c r="A2159" s="2">
        <v>360004</v>
      </c>
      <c r="B2159" s="2">
        <v>125237702</v>
      </c>
      <c r="C2159" s="2" t="s">
        <v>1673</v>
      </c>
      <c r="D2159" s="2">
        <v>2022</v>
      </c>
      <c r="E2159" s="2" t="s">
        <v>662</v>
      </c>
      <c r="F2159" s="2">
        <v>360</v>
      </c>
      <c r="G2159" s="2">
        <v>4</v>
      </c>
      <c r="H2159" s="2">
        <v>12784093</v>
      </c>
      <c r="I2159" s="2">
        <v>397839</v>
      </c>
      <c r="J2159" s="2">
        <v>3.2119395732879639</v>
      </c>
      <c r="K2159" s="2">
        <v>4009148.34</v>
      </c>
      <c r="L2159" s="2">
        <v>357934.40625</v>
      </c>
      <c r="M2159" s="2">
        <v>9.8031625747680664</v>
      </c>
      <c r="N2159" s="2">
        <v>789095</v>
      </c>
      <c r="O2159" s="2">
        <v>0</v>
      </c>
      <c r="P2159" s="2">
        <v>0</v>
      </c>
      <c r="T2159" s="2">
        <v>17582336</v>
      </c>
      <c r="U2159" s="2">
        <v>755772</v>
      </c>
      <c r="V2159" s="2">
        <v>4.4915409088134766</v>
      </c>
      <c r="W2159" s="2">
        <v>34660530.830000006</v>
      </c>
      <c r="X2159" s="2">
        <v>50.727256774902344</v>
      </c>
      <c r="Y2159" s="2">
        <v>117227700.30000001</v>
      </c>
      <c r="Z2159" s="2">
        <v>14.998448371887207</v>
      </c>
    </row>
    <row r="2160" spans="1:28" x14ac:dyDescent="0.25">
      <c r="A2160" s="2">
        <v>360005</v>
      </c>
      <c r="B2160" s="2">
        <v>125237702</v>
      </c>
      <c r="C2160" s="2" t="s">
        <v>1673</v>
      </c>
      <c r="D2160" s="2">
        <v>2023</v>
      </c>
      <c r="E2160" s="2" t="s">
        <v>662</v>
      </c>
      <c r="F2160" s="2">
        <v>360</v>
      </c>
      <c r="G2160" s="2">
        <v>5</v>
      </c>
      <c r="H2160" s="2">
        <v>13857020.84</v>
      </c>
      <c r="I2160" s="2">
        <v>1072927.875</v>
      </c>
      <c r="J2160" s="2">
        <v>8.3926782608032227</v>
      </c>
      <c r="K2160" s="2">
        <v>4387513.9400000004</v>
      </c>
      <c r="L2160" s="2">
        <v>378365.59375</v>
      </c>
      <c r="M2160" s="2">
        <v>9.4375553131103516</v>
      </c>
      <c r="N2160" s="2">
        <v>789095</v>
      </c>
      <c r="O2160" s="2">
        <v>0</v>
      </c>
      <c r="P2160" s="2">
        <v>0</v>
      </c>
      <c r="T2160" s="2">
        <v>19033628</v>
      </c>
      <c r="U2160" s="2">
        <v>1451292</v>
      </c>
      <c r="V2160" s="2">
        <v>8.2542619705200195</v>
      </c>
      <c r="X2160" s="2">
        <v>57.070964813232422</v>
      </c>
      <c r="Z2160" s="2">
        <v>15.846482276916504</v>
      </c>
      <c r="AA2160" s="2">
        <v>120112637</v>
      </c>
      <c r="AB2160" s="2">
        <v>33350809</v>
      </c>
    </row>
    <row r="2161" spans="1:28" x14ac:dyDescent="0.25">
      <c r="A2161" s="2">
        <v>360006</v>
      </c>
      <c r="B2161" s="2">
        <v>125237702</v>
      </c>
      <c r="C2161" s="2" t="s">
        <v>1673</v>
      </c>
      <c r="D2161" s="2">
        <v>2024</v>
      </c>
      <c r="E2161" s="2" t="s">
        <v>662</v>
      </c>
      <c r="F2161" s="2">
        <v>360</v>
      </c>
      <c r="G2161" s="2">
        <v>6</v>
      </c>
      <c r="H2161" s="2">
        <v>15620466</v>
      </c>
      <c r="I2161" s="2">
        <v>1763445.125</v>
      </c>
      <c r="J2161" s="2">
        <v>12.726004600524902</v>
      </c>
      <c r="K2161" s="2">
        <v>4785952</v>
      </c>
      <c r="L2161" s="2">
        <v>398438.0625</v>
      </c>
      <c r="M2161" s="2">
        <v>9.0811805725097656</v>
      </c>
      <c r="N2161" s="2">
        <v>789095</v>
      </c>
      <c r="O2161" s="2">
        <v>0</v>
      </c>
      <c r="P2161" s="2">
        <v>0</v>
      </c>
      <c r="T2161" s="2">
        <v>21195512</v>
      </c>
      <c r="U2161" s="2">
        <v>2161884</v>
      </c>
      <c r="V2161" s="2">
        <v>11.358234405517578</v>
      </c>
      <c r="X2161" s="2">
        <v>60.368328094482422</v>
      </c>
      <c r="Z2161" s="2">
        <v>16.786527633666992</v>
      </c>
      <c r="AA2161" s="2">
        <v>126265019</v>
      </c>
      <c r="AB2161" s="2">
        <v>35110317</v>
      </c>
    </row>
    <row r="2162" spans="1:28" x14ac:dyDescent="0.25">
      <c r="A2162" s="2">
        <v>361001</v>
      </c>
      <c r="B2162" s="2">
        <v>101637002</v>
      </c>
      <c r="C2162" s="2" t="s">
        <v>1674</v>
      </c>
      <c r="D2162" s="2">
        <v>2019</v>
      </c>
      <c r="E2162" s="2" t="s">
        <v>662</v>
      </c>
      <c r="F2162" s="2">
        <v>361</v>
      </c>
      <c r="G2162" s="2">
        <v>1</v>
      </c>
      <c r="H2162" s="2">
        <v>12864326</v>
      </c>
      <c r="K2162" s="2">
        <v>2096778.63</v>
      </c>
      <c r="N2162" s="2">
        <v>540337</v>
      </c>
      <c r="T2162" s="2">
        <v>15501442</v>
      </c>
      <c r="W2162" s="2">
        <v>23178076.559999999</v>
      </c>
      <c r="X2162" s="2">
        <v>66.8797607421875</v>
      </c>
      <c r="Y2162" s="2">
        <v>46891473.060000002</v>
      </c>
      <c r="Z2162" s="2">
        <v>33.058124542236328</v>
      </c>
    </row>
    <row r="2163" spans="1:28" x14ac:dyDescent="0.25">
      <c r="A2163" s="2">
        <v>361002</v>
      </c>
      <c r="B2163" s="2">
        <v>101637002</v>
      </c>
      <c r="C2163" s="2" t="s">
        <v>1674</v>
      </c>
      <c r="D2163" s="2">
        <v>2020</v>
      </c>
      <c r="E2163" s="2" t="s">
        <v>662</v>
      </c>
      <c r="F2163" s="2">
        <v>361</v>
      </c>
      <c r="G2163" s="2">
        <v>2</v>
      </c>
      <c r="H2163" s="2">
        <v>13063335</v>
      </c>
      <c r="I2163" s="2">
        <v>199009</v>
      </c>
      <c r="J2163" s="2">
        <v>1.5469834804534912</v>
      </c>
      <c r="K2163" s="2">
        <v>2160071.5699999998</v>
      </c>
      <c r="L2163" s="2">
        <v>63292.94140625</v>
      </c>
      <c r="M2163" s="2">
        <v>3.0185799598693848</v>
      </c>
      <c r="N2163" s="2">
        <v>540337</v>
      </c>
      <c r="O2163" s="2">
        <v>0</v>
      </c>
      <c r="P2163" s="2">
        <v>0</v>
      </c>
      <c r="T2163" s="2">
        <v>15763744</v>
      </c>
      <c r="U2163" s="2">
        <v>262302</v>
      </c>
      <c r="V2163" s="2">
        <v>1.6921135187149048</v>
      </c>
      <c r="W2163" s="2">
        <v>24177589.41</v>
      </c>
      <c r="X2163" s="2">
        <v>65.199813842773438</v>
      </c>
      <c r="Y2163" s="2">
        <v>47713570.819999993</v>
      </c>
      <c r="Z2163" s="2">
        <v>33.038280487060547</v>
      </c>
    </row>
    <row r="2164" spans="1:28" x14ac:dyDescent="0.25">
      <c r="A2164" s="2">
        <v>361003</v>
      </c>
      <c r="B2164" s="2">
        <v>101637002</v>
      </c>
      <c r="C2164" s="2" t="s">
        <v>1674</v>
      </c>
      <c r="D2164" s="2">
        <v>2021</v>
      </c>
      <c r="E2164" s="2" t="s">
        <v>662</v>
      </c>
      <c r="F2164" s="2">
        <v>361</v>
      </c>
      <c r="G2164" s="2">
        <v>3</v>
      </c>
      <c r="H2164" s="2">
        <v>13063327</v>
      </c>
      <c r="I2164" s="2">
        <v>-8</v>
      </c>
      <c r="J2164" s="2">
        <v>-6.1240105424076319E-5</v>
      </c>
      <c r="K2164" s="2">
        <v>2160004.7999999998</v>
      </c>
      <c r="L2164" s="2">
        <v>-66.769996643066406</v>
      </c>
      <c r="M2164" s="2">
        <v>-3.0911013018339872E-3</v>
      </c>
      <c r="N2164" s="2">
        <v>540337</v>
      </c>
      <c r="O2164" s="2">
        <v>0</v>
      </c>
      <c r="P2164" s="2">
        <v>0</v>
      </c>
      <c r="T2164" s="2">
        <v>15763669</v>
      </c>
      <c r="U2164" s="2">
        <v>-75</v>
      </c>
      <c r="V2164" s="2">
        <v>-4.7577530494891107E-4</v>
      </c>
      <c r="W2164" s="2">
        <v>22971595.779999997</v>
      </c>
      <c r="X2164" s="2">
        <v>68.6224365234375</v>
      </c>
      <c r="Y2164" s="2">
        <v>48374754.68</v>
      </c>
      <c r="Z2164" s="2">
        <v>32.586559295654297</v>
      </c>
    </row>
    <row r="2165" spans="1:28" x14ac:dyDescent="0.25">
      <c r="A2165" s="2">
        <v>361004</v>
      </c>
      <c r="B2165" s="2">
        <v>101637002</v>
      </c>
      <c r="C2165" s="2" t="s">
        <v>1674</v>
      </c>
      <c r="D2165" s="2">
        <v>2022</v>
      </c>
      <c r="E2165" s="2" t="s">
        <v>662</v>
      </c>
      <c r="F2165" s="2">
        <v>361</v>
      </c>
      <c r="G2165" s="2">
        <v>4</v>
      </c>
      <c r="H2165" s="2">
        <v>13453589</v>
      </c>
      <c r="I2165" s="2">
        <v>390262</v>
      </c>
      <c r="J2165" s="2">
        <v>2.9874625205993652</v>
      </c>
      <c r="K2165" s="2">
        <v>2250017.7200000002</v>
      </c>
      <c r="L2165" s="2">
        <v>90012.921875</v>
      </c>
      <c r="M2165" s="2">
        <v>4.1672554016113281</v>
      </c>
      <c r="N2165" s="2">
        <v>540337</v>
      </c>
      <c r="O2165" s="2">
        <v>0</v>
      </c>
      <c r="P2165" s="2">
        <v>0</v>
      </c>
      <c r="T2165" s="2">
        <v>16243944</v>
      </c>
      <c r="U2165" s="2">
        <v>480275</v>
      </c>
      <c r="V2165" s="2">
        <v>3.0467209815979004</v>
      </c>
      <c r="W2165" s="2">
        <v>23385326.329999998</v>
      </c>
      <c r="X2165" s="2">
        <v>69.462120056152344</v>
      </c>
      <c r="Y2165" s="2">
        <v>49983077.269999996</v>
      </c>
      <c r="Z2165" s="2">
        <v>32.498886108398438</v>
      </c>
    </row>
    <row r="2166" spans="1:28" x14ac:dyDescent="0.25">
      <c r="A2166" s="2">
        <v>361005</v>
      </c>
      <c r="B2166" s="2">
        <v>101637002</v>
      </c>
      <c r="C2166" s="2" t="s">
        <v>1674</v>
      </c>
      <c r="D2166" s="2">
        <v>2023</v>
      </c>
      <c r="E2166" s="2" t="s">
        <v>662</v>
      </c>
      <c r="F2166" s="2">
        <v>361</v>
      </c>
      <c r="G2166" s="2">
        <v>5</v>
      </c>
      <c r="H2166" s="2">
        <v>14066084.720000001</v>
      </c>
      <c r="I2166" s="2">
        <v>612495.75</v>
      </c>
      <c r="J2166" s="2">
        <v>4.5526566505432129</v>
      </c>
      <c r="K2166" s="2">
        <v>2398196.87</v>
      </c>
      <c r="L2166" s="2">
        <v>148179.15625</v>
      </c>
      <c r="M2166" s="2">
        <v>6.5856881141662598</v>
      </c>
      <c r="N2166" s="2">
        <v>540337</v>
      </c>
      <c r="O2166" s="2">
        <v>0</v>
      </c>
      <c r="P2166" s="2">
        <v>0</v>
      </c>
      <c r="T2166" s="2">
        <v>17004620</v>
      </c>
      <c r="U2166" s="2">
        <v>760676</v>
      </c>
      <c r="V2166" s="2">
        <v>4.682828426361084</v>
      </c>
      <c r="X2166" s="2">
        <v>67.162239074707031</v>
      </c>
      <c r="Z2166" s="2">
        <v>32.994945526123047</v>
      </c>
      <c r="AA2166" s="2">
        <v>51537045</v>
      </c>
      <c r="AB2166" s="2">
        <v>25318721</v>
      </c>
    </row>
    <row r="2167" spans="1:28" x14ac:dyDescent="0.25">
      <c r="A2167" s="2">
        <v>361006</v>
      </c>
      <c r="B2167" s="2">
        <v>101637002</v>
      </c>
      <c r="C2167" s="2" t="s">
        <v>1674</v>
      </c>
      <c r="D2167" s="2">
        <v>2024</v>
      </c>
      <c r="E2167" s="2" t="s">
        <v>662</v>
      </c>
      <c r="F2167" s="2">
        <v>361</v>
      </c>
      <c r="G2167" s="2">
        <v>6</v>
      </c>
      <c r="H2167" s="2">
        <v>14739336</v>
      </c>
      <c r="I2167" s="2">
        <v>673251.25</v>
      </c>
      <c r="J2167" s="2">
        <v>4.7863445281982422</v>
      </c>
      <c r="K2167" s="2">
        <v>2507552</v>
      </c>
      <c r="L2167" s="2">
        <v>109355.1328125</v>
      </c>
      <c r="M2167" s="2">
        <v>4.5598897933959961</v>
      </c>
      <c r="N2167" s="2">
        <v>540337</v>
      </c>
      <c r="O2167" s="2">
        <v>0</v>
      </c>
      <c r="P2167" s="2">
        <v>0</v>
      </c>
      <c r="T2167" s="2">
        <v>17787224</v>
      </c>
      <c r="U2167" s="2">
        <v>782604</v>
      </c>
      <c r="V2167" s="2">
        <v>4.602302074432373</v>
      </c>
      <c r="X2167" s="2">
        <v>68.891036987304688</v>
      </c>
      <c r="Z2167" s="2">
        <v>33.977024078369141</v>
      </c>
      <c r="AA2167" s="2">
        <v>52350740</v>
      </c>
      <c r="AB2167" s="2">
        <v>25819359</v>
      </c>
    </row>
    <row r="2168" spans="1:28" x14ac:dyDescent="0.25">
      <c r="A2168" s="2">
        <v>362001</v>
      </c>
      <c r="B2168" s="2">
        <v>119357003</v>
      </c>
      <c r="C2168" s="2" t="s">
        <v>1675</v>
      </c>
      <c r="D2168" s="2">
        <v>2019</v>
      </c>
      <c r="E2168" s="2" t="s">
        <v>662</v>
      </c>
      <c r="F2168" s="2">
        <v>362</v>
      </c>
      <c r="G2168" s="2">
        <v>1</v>
      </c>
      <c r="H2168" s="2">
        <v>5091531.5</v>
      </c>
      <c r="K2168" s="2">
        <v>818097.51</v>
      </c>
      <c r="N2168" s="2">
        <v>222157</v>
      </c>
      <c r="T2168" s="2">
        <v>6131786</v>
      </c>
      <c r="W2168" s="2">
        <v>9298340.6300000008</v>
      </c>
      <c r="X2168" s="2">
        <v>65.9449462890625</v>
      </c>
      <c r="Y2168" s="2">
        <v>25689955.590000004</v>
      </c>
      <c r="Z2168" s="2">
        <v>23.868417739868164</v>
      </c>
    </row>
    <row r="2169" spans="1:28" x14ac:dyDescent="0.25">
      <c r="A2169" s="2">
        <v>362002</v>
      </c>
      <c r="B2169" s="2">
        <v>119357003</v>
      </c>
      <c r="C2169" s="2" t="s">
        <v>1675</v>
      </c>
      <c r="D2169" s="2">
        <v>2020</v>
      </c>
      <c r="E2169" s="2" t="s">
        <v>662</v>
      </c>
      <c r="F2169" s="2">
        <v>362</v>
      </c>
      <c r="G2169" s="2">
        <v>2</v>
      </c>
      <c r="H2169" s="2">
        <v>5359012</v>
      </c>
      <c r="I2169" s="2">
        <v>267480.5</v>
      </c>
      <c r="J2169" s="2">
        <v>5.2534389495849609</v>
      </c>
      <c r="K2169" s="2">
        <v>831344</v>
      </c>
      <c r="L2169" s="2">
        <v>13246.490234375</v>
      </c>
      <c r="M2169" s="2">
        <v>1.6191823482513428</v>
      </c>
      <c r="N2169" s="2">
        <v>222157</v>
      </c>
      <c r="O2169" s="2">
        <v>0</v>
      </c>
      <c r="P2169" s="2">
        <v>0</v>
      </c>
      <c r="T2169" s="2">
        <v>6412513</v>
      </c>
      <c r="U2169" s="2">
        <v>280727</v>
      </c>
      <c r="V2169" s="2">
        <v>4.5782256126403809</v>
      </c>
      <c r="W2169" s="2">
        <v>10211472</v>
      </c>
      <c r="X2169" s="2">
        <v>62.797145843505859</v>
      </c>
      <c r="Y2169" s="2">
        <v>27124389</v>
      </c>
      <c r="Z2169" s="2">
        <v>23.641134262084961</v>
      </c>
    </row>
    <row r="2170" spans="1:28" x14ac:dyDescent="0.25">
      <c r="A2170" s="2">
        <v>362003</v>
      </c>
      <c r="B2170" s="2">
        <v>119357003</v>
      </c>
      <c r="C2170" s="2" t="s">
        <v>1675</v>
      </c>
      <c r="D2170" s="2">
        <v>2021</v>
      </c>
      <c r="E2170" s="2" t="s">
        <v>662</v>
      </c>
      <c r="F2170" s="2">
        <v>362</v>
      </c>
      <c r="G2170" s="2">
        <v>3</v>
      </c>
      <c r="H2170" s="2">
        <v>5359004</v>
      </c>
      <c r="I2170" s="2">
        <v>-8</v>
      </c>
      <c r="J2170" s="2">
        <v>-1.4928124437574297E-4</v>
      </c>
      <c r="K2170" s="2">
        <v>831324.71</v>
      </c>
      <c r="L2170" s="2">
        <v>-19.290000915527344</v>
      </c>
      <c r="M2170" s="2">
        <v>-2.3203392047435045E-3</v>
      </c>
      <c r="N2170" s="2">
        <v>222157</v>
      </c>
      <c r="O2170" s="2">
        <v>0</v>
      </c>
      <c r="P2170" s="2">
        <v>0</v>
      </c>
      <c r="T2170" s="2">
        <v>6412485.5</v>
      </c>
      <c r="U2170" s="2">
        <v>-27.5</v>
      </c>
      <c r="V2170" s="2">
        <v>-4.2884904542006552E-4</v>
      </c>
      <c r="W2170" s="2">
        <v>11080565.360000003</v>
      </c>
      <c r="X2170" s="2">
        <v>57.871463775634766</v>
      </c>
      <c r="Y2170" s="2">
        <v>27568984.250000004</v>
      </c>
      <c r="Z2170" s="2">
        <v>23.259780883789063</v>
      </c>
    </row>
    <row r="2171" spans="1:28" x14ac:dyDescent="0.25">
      <c r="A2171" s="2">
        <v>362004</v>
      </c>
      <c r="B2171" s="2">
        <v>119357003</v>
      </c>
      <c r="C2171" s="2" t="s">
        <v>1675</v>
      </c>
      <c r="D2171" s="2">
        <v>2022</v>
      </c>
      <c r="E2171" s="2" t="s">
        <v>662</v>
      </c>
      <c r="F2171" s="2">
        <v>362</v>
      </c>
      <c r="G2171" s="2">
        <v>4</v>
      </c>
      <c r="H2171" s="2">
        <v>5892469</v>
      </c>
      <c r="I2171" s="2">
        <v>533465</v>
      </c>
      <c r="J2171" s="2">
        <v>9.954554557800293</v>
      </c>
      <c r="K2171" s="2">
        <v>910235.65</v>
      </c>
      <c r="L2171" s="2">
        <v>78910.9375</v>
      </c>
      <c r="M2171" s="2">
        <v>9.492192268371582</v>
      </c>
      <c r="N2171" s="2">
        <v>222157</v>
      </c>
      <c r="O2171" s="2">
        <v>0</v>
      </c>
      <c r="P2171" s="2">
        <v>0</v>
      </c>
      <c r="T2171" s="2">
        <v>7024861.5</v>
      </c>
      <c r="U2171" s="2">
        <v>612376</v>
      </c>
      <c r="V2171" s="2">
        <v>9.5497446060180664</v>
      </c>
      <c r="W2171" s="2">
        <v>10621346.130000001</v>
      </c>
      <c r="X2171" s="2">
        <v>66.139091491699219</v>
      </c>
      <c r="Y2171" s="2">
        <v>29041065.460000005</v>
      </c>
      <c r="Z2171" s="2">
        <v>24.189407348632813</v>
      </c>
    </row>
    <row r="2172" spans="1:28" x14ac:dyDescent="0.25">
      <c r="A2172" s="2">
        <v>362005</v>
      </c>
      <c r="B2172" s="2">
        <v>119357003</v>
      </c>
      <c r="C2172" s="2" t="s">
        <v>1675</v>
      </c>
      <c r="D2172" s="2">
        <v>2023</v>
      </c>
      <c r="E2172" s="2" t="s">
        <v>662</v>
      </c>
      <c r="F2172" s="2">
        <v>362</v>
      </c>
      <c r="G2172" s="2">
        <v>5</v>
      </c>
      <c r="H2172" s="2">
        <v>6137304.25</v>
      </c>
      <c r="I2172" s="2">
        <v>244835.25</v>
      </c>
      <c r="J2172" s="2">
        <v>4.1550536155700684</v>
      </c>
      <c r="K2172" s="2">
        <v>964864.22</v>
      </c>
      <c r="L2172" s="2">
        <v>54628.5703125</v>
      </c>
      <c r="M2172" s="2">
        <v>6.0015854835510254</v>
      </c>
      <c r="N2172" s="2">
        <v>222157</v>
      </c>
      <c r="O2172" s="2">
        <v>0</v>
      </c>
      <c r="P2172" s="2">
        <v>0</v>
      </c>
      <c r="T2172" s="2">
        <v>7324325</v>
      </c>
      <c r="U2172" s="2">
        <v>299463.5</v>
      </c>
      <c r="V2172" s="2">
        <v>4.2629098892211914</v>
      </c>
      <c r="X2172" s="2">
        <v>68.648277282714844</v>
      </c>
      <c r="Z2172" s="2">
        <v>24.31401252746582</v>
      </c>
      <c r="AA2172" s="2">
        <v>30123884</v>
      </c>
      <c r="AB2172" s="2">
        <v>10669350</v>
      </c>
    </row>
    <row r="2173" spans="1:28" x14ac:dyDescent="0.25">
      <c r="A2173" s="2">
        <v>362006</v>
      </c>
      <c r="B2173" s="2">
        <v>119357003</v>
      </c>
      <c r="C2173" s="2" t="s">
        <v>1675</v>
      </c>
      <c r="D2173" s="2">
        <v>2024</v>
      </c>
      <c r="E2173" s="2" t="s">
        <v>662</v>
      </c>
      <c r="F2173" s="2">
        <v>362</v>
      </c>
      <c r="G2173" s="2">
        <v>6</v>
      </c>
      <c r="H2173" s="2">
        <v>6745303</v>
      </c>
      <c r="I2173" s="2">
        <v>607998.75</v>
      </c>
      <c r="J2173" s="2">
        <v>9.9066095352172852</v>
      </c>
      <c r="K2173" s="2">
        <v>1011177</v>
      </c>
      <c r="L2173" s="2">
        <v>46312.78125</v>
      </c>
      <c r="M2173" s="2">
        <v>4.7999272346496582</v>
      </c>
      <c r="N2173" s="2">
        <v>222157</v>
      </c>
      <c r="O2173" s="2">
        <v>0</v>
      </c>
      <c r="P2173" s="2">
        <v>0</v>
      </c>
      <c r="T2173" s="2">
        <v>7978637</v>
      </c>
      <c r="U2173" s="2">
        <v>654312</v>
      </c>
      <c r="V2173" s="2">
        <v>8.93341064453125</v>
      </c>
      <c r="X2173" s="2">
        <v>73.596366882324219</v>
      </c>
      <c r="Z2173" s="2">
        <v>25.747934341430664</v>
      </c>
      <c r="AA2173" s="2">
        <v>30987485</v>
      </c>
      <c r="AB2173" s="2">
        <v>10841074</v>
      </c>
    </row>
    <row r="2174" spans="1:28" x14ac:dyDescent="0.25">
      <c r="A2174" s="2">
        <v>363001</v>
      </c>
      <c r="B2174" s="2">
        <v>127045853</v>
      </c>
      <c r="C2174" s="2" t="s">
        <v>1676</v>
      </c>
      <c r="D2174" s="2">
        <v>2019</v>
      </c>
      <c r="E2174" s="2" t="s">
        <v>662</v>
      </c>
      <c r="F2174" s="2">
        <v>363</v>
      </c>
      <c r="G2174" s="2">
        <v>1</v>
      </c>
      <c r="H2174" s="2">
        <v>7935992</v>
      </c>
      <c r="K2174" s="2">
        <v>1150835.28</v>
      </c>
      <c r="N2174" s="2">
        <v>289853</v>
      </c>
      <c r="T2174" s="2">
        <v>9376680</v>
      </c>
      <c r="W2174" s="2">
        <v>13887397.309999999</v>
      </c>
      <c r="X2174" s="2">
        <v>67.51934814453125</v>
      </c>
      <c r="Y2174" s="2">
        <v>25347476.379999999</v>
      </c>
      <c r="Z2174" s="2">
        <v>36.992557525634766</v>
      </c>
    </row>
    <row r="2175" spans="1:28" x14ac:dyDescent="0.25">
      <c r="A2175" s="2">
        <v>363002</v>
      </c>
      <c r="B2175" s="2">
        <v>127045853</v>
      </c>
      <c r="C2175" s="2" t="s">
        <v>1676</v>
      </c>
      <c r="D2175" s="2">
        <v>2020</v>
      </c>
      <c r="E2175" s="2" t="s">
        <v>662</v>
      </c>
      <c r="F2175" s="2">
        <v>363</v>
      </c>
      <c r="G2175" s="2">
        <v>2</v>
      </c>
      <c r="H2175" s="2">
        <v>7984221.5</v>
      </c>
      <c r="I2175" s="2">
        <v>48229.5</v>
      </c>
      <c r="J2175" s="2">
        <v>0.60773122310638428</v>
      </c>
      <c r="K2175" s="2">
        <v>1187593.5</v>
      </c>
      <c r="L2175" s="2">
        <v>36758.21875</v>
      </c>
      <c r="M2175" s="2">
        <v>3.1940469741821289</v>
      </c>
      <c r="N2175" s="2">
        <v>289853</v>
      </c>
      <c r="O2175" s="2">
        <v>0</v>
      </c>
      <c r="P2175" s="2">
        <v>0</v>
      </c>
      <c r="T2175" s="2">
        <v>9461668</v>
      </c>
      <c r="U2175" s="2">
        <v>84988</v>
      </c>
      <c r="V2175" s="2">
        <v>0.90637624263763428</v>
      </c>
      <c r="W2175" s="2">
        <v>14104208.92</v>
      </c>
      <c r="X2175" s="2">
        <v>67.084007263183594</v>
      </c>
      <c r="Y2175" s="2">
        <v>24881996.780000001</v>
      </c>
      <c r="Z2175" s="2">
        <v>38.026161193847656</v>
      </c>
    </row>
    <row r="2176" spans="1:28" x14ac:dyDescent="0.25">
      <c r="A2176" s="2">
        <v>363003</v>
      </c>
      <c r="B2176" s="2">
        <v>127045853</v>
      </c>
      <c r="C2176" s="2" t="s">
        <v>1676</v>
      </c>
      <c r="D2176" s="2">
        <v>2021</v>
      </c>
      <c r="E2176" s="2" t="s">
        <v>662</v>
      </c>
      <c r="F2176" s="2">
        <v>363</v>
      </c>
      <c r="G2176" s="2">
        <v>3</v>
      </c>
      <c r="H2176" s="2">
        <v>7984218.5</v>
      </c>
      <c r="I2176" s="2">
        <v>-3</v>
      </c>
      <c r="J2176" s="2">
        <v>-3.7574107409454882E-5</v>
      </c>
      <c r="K2176" s="2">
        <v>1187559.22</v>
      </c>
      <c r="L2176" s="2">
        <v>-34.279998779296875</v>
      </c>
      <c r="M2176" s="2">
        <v>-2.8865095227956772E-3</v>
      </c>
      <c r="N2176" s="2">
        <v>289853</v>
      </c>
      <c r="O2176" s="2">
        <v>0</v>
      </c>
      <c r="P2176" s="2">
        <v>0</v>
      </c>
      <c r="T2176" s="2">
        <v>9461631</v>
      </c>
      <c r="U2176" s="2">
        <v>-37</v>
      </c>
      <c r="V2176" s="2">
        <v>-3.9105155155993998E-4</v>
      </c>
      <c r="W2176" s="2">
        <v>13978683.419999998</v>
      </c>
      <c r="X2176" s="2">
        <v>67.686141967773438</v>
      </c>
      <c r="Y2176" s="2">
        <v>25658951.84</v>
      </c>
      <c r="Z2176" s="2">
        <v>36.874580383300781</v>
      </c>
    </row>
    <row r="2177" spans="1:28" x14ac:dyDescent="0.25">
      <c r="A2177" s="2">
        <v>363004</v>
      </c>
      <c r="B2177" s="2">
        <v>127045853</v>
      </c>
      <c r="C2177" s="2" t="s">
        <v>1676</v>
      </c>
      <c r="D2177" s="2">
        <v>2022</v>
      </c>
      <c r="E2177" s="2" t="s">
        <v>662</v>
      </c>
      <c r="F2177" s="2">
        <v>363</v>
      </c>
      <c r="G2177" s="2">
        <v>4</v>
      </c>
      <c r="H2177" s="2">
        <v>8055966.5</v>
      </c>
      <c r="I2177" s="2">
        <v>71748</v>
      </c>
      <c r="J2177" s="2">
        <v>0.89862269163131714</v>
      </c>
      <c r="K2177" s="2">
        <v>1216582.51</v>
      </c>
      <c r="L2177" s="2">
        <v>29023.2890625</v>
      </c>
      <c r="M2177" s="2">
        <v>2.4439446926116943</v>
      </c>
      <c r="N2177" s="2">
        <v>289853</v>
      </c>
      <c r="O2177" s="2">
        <v>0</v>
      </c>
      <c r="P2177" s="2">
        <v>0</v>
      </c>
      <c r="T2177" s="2">
        <v>9562402</v>
      </c>
      <c r="U2177" s="2">
        <v>100771</v>
      </c>
      <c r="V2177" s="2">
        <v>1.0650489330291748</v>
      </c>
      <c r="W2177" s="2">
        <v>14289893</v>
      </c>
      <c r="X2177" s="2">
        <v>66.917236328125</v>
      </c>
      <c r="Y2177" s="2">
        <v>26294079.949999999</v>
      </c>
      <c r="Z2177" s="2">
        <v>36.367130279541016</v>
      </c>
    </row>
    <row r="2178" spans="1:28" x14ac:dyDescent="0.25">
      <c r="A2178" s="2">
        <v>363005</v>
      </c>
      <c r="B2178" s="2">
        <v>127045853</v>
      </c>
      <c r="C2178" s="2" t="s">
        <v>1676</v>
      </c>
      <c r="D2178" s="2">
        <v>2023</v>
      </c>
      <c r="E2178" s="2" t="s">
        <v>662</v>
      </c>
      <c r="F2178" s="2">
        <v>363</v>
      </c>
      <c r="G2178" s="2">
        <v>5</v>
      </c>
      <c r="H2178" s="2">
        <v>8133045.6200000001</v>
      </c>
      <c r="I2178" s="2">
        <v>77079.1171875</v>
      </c>
      <c r="J2178" s="2">
        <v>0.95679545402526855</v>
      </c>
      <c r="K2178" s="2">
        <v>1297485.94</v>
      </c>
      <c r="L2178" s="2">
        <v>80903.4296875</v>
      </c>
      <c r="M2178" s="2">
        <v>6.6500568389892578</v>
      </c>
      <c r="N2178" s="2">
        <v>289853</v>
      </c>
      <c r="O2178" s="2">
        <v>0</v>
      </c>
      <c r="P2178" s="2">
        <v>0</v>
      </c>
      <c r="T2178" s="2">
        <v>9720384</v>
      </c>
      <c r="U2178" s="2">
        <v>157982</v>
      </c>
      <c r="V2178" s="2">
        <v>1.6521162986755371</v>
      </c>
      <c r="X2178" s="2">
        <v>67.965438842773438</v>
      </c>
      <c r="Z2178" s="2">
        <v>37.640312194824219</v>
      </c>
      <c r="AA2178" s="2">
        <v>25824397</v>
      </c>
      <c r="AB2178" s="2">
        <v>14301951</v>
      </c>
    </row>
    <row r="2179" spans="1:28" x14ac:dyDescent="0.25">
      <c r="A2179" s="2">
        <v>363006</v>
      </c>
      <c r="B2179" s="2">
        <v>127045853</v>
      </c>
      <c r="C2179" s="2" t="s">
        <v>1676</v>
      </c>
      <c r="D2179" s="2">
        <v>2024</v>
      </c>
      <c r="E2179" s="2" t="s">
        <v>662</v>
      </c>
      <c r="F2179" s="2">
        <v>363</v>
      </c>
      <c r="G2179" s="2">
        <v>6</v>
      </c>
      <c r="H2179" s="2">
        <v>8353562</v>
      </c>
      <c r="I2179" s="2">
        <v>220516.375</v>
      </c>
      <c r="J2179" s="2">
        <v>2.7113628387451172</v>
      </c>
      <c r="K2179" s="2">
        <v>1349671</v>
      </c>
      <c r="L2179" s="2">
        <v>52185.05859375</v>
      </c>
      <c r="M2179" s="2">
        <v>4.0220136642456055</v>
      </c>
      <c r="N2179" s="2">
        <v>289853</v>
      </c>
      <c r="O2179" s="2">
        <v>0</v>
      </c>
      <c r="P2179" s="2">
        <v>0</v>
      </c>
      <c r="T2179" s="2">
        <v>9993086</v>
      </c>
      <c r="U2179" s="2">
        <v>272702</v>
      </c>
      <c r="V2179" s="2">
        <v>2.8054652214050293</v>
      </c>
      <c r="X2179" s="2">
        <v>70.020584106445313</v>
      </c>
      <c r="Z2179" s="2">
        <v>38.134880065917969</v>
      </c>
      <c r="AA2179" s="2">
        <v>26204581</v>
      </c>
      <c r="AB2179" s="2">
        <v>14271641</v>
      </c>
    </row>
    <row r="2180" spans="1:28" x14ac:dyDescent="0.25">
      <c r="A2180" s="2">
        <v>364001</v>
      </c>
      <c r="B2180" s="2">
        <v>103028203</v>
      </c>
      <c r="C2180" s="2" t="s">
        <v>1677</v>
      </c>
      <c r="D2180" s="2">
        <v>2019</v>
      </c>
      <c r="E2180" s="2" t="s">
        <v>662</v>
      </c>
      <c r="F2180" s="2">
        <v>364</v>
      </c>
      <c r="G2180" s="2">
        <v>1</v>
      </c>
      <c r="H2180" s="2">
        <v>3032155.75</v>
      </c>
      <c r="K2180" s="2">
        <v>678659.8</v>
      </c>
      <c r="N2180" s="2">
        <v>126151</v>
      </c>
      <c r="Q2180" s="2">
        <v>8235.2800000000007</v>
      </c>
      <c r="T2180" s="2">
        <v>3845201.75</v>
      </c>
      <c r="W2180" s="2">
        <v>6522351.8300000001</v>
      </c>
      <c r="X2180" s="2">
        <v>58.954219818115234</v>
      </c>
      <c r="Y2180" s="2">
        <v>23417502.669999998</v>
      </c>
      <c r="Z2180" s="2">
        <v>16.420204162597656</v>
      </c>
    </row>
    <row r="2181" spans="1:28" x14ac:dyDescent="0.25">
      <c r="A2181" s="2">
        <v>364002</v>
      </c>
      <c r="B2181" s="2">
        <v>103028203</v>
      </c>
      <c r="C2181" s="2" t="s">
        <v>1677</v>
      </c>
      <c r="D2181" s="2">
        <v>2020</v>
      </c>
      <c r="E2181" s="2" t="s">
        <v>662</v>
      </c>
      <c r="F2181" s="2">
        <v>364</v>
      </c>
      <c r="G2181" s="2">
        <v>2</v>
      </c>
      <c r="H2181" s="2">
        <v>3095548</v>
      </c>
      <c r="I2181" s="2">
        <v>63392.25</v>
      </c>
      <c r="J2181" s="2">
        <v>2.0906660556793213</v>
      </c>
      <c r="K2181" s="2">
        <v>704838.53</v>
      </c>
      <c r="L2181" s="2">
        <v>26178.73046875</v>
      </c>
      <c r="M2181" s="2">
        <v>3.8574156761169434</v>
      </c>
      <c r="N2181" s="2">
        <v>126151</v>
      </c>
      <c r="O2181" s="2">
        <v>0</v>
      </c>
      <c r="P2181" s="2">
        <v>0</v>
      </c>
      <c r="T2181" s="2">
        <v>3926537.5</v>
      </c>
      <c r="U2181" s="2">
        <v>81335.75</v>
      </c>
      <c r="V2181" s="2">
        <v>2.115253210067749</v>
      </c>
      <c r="W2181" s="2">
        <v>6681276.7199999997</v>
      </c>
      <c r="X2181" s="2">
        <v>58.769268035888672</v>
      </c>
      <c r="Y2181" s="2">
        <v>24662259.84</v>
      </c>
      <c r="Z2181" s="2">
        <v>15.921239852905273</v>
      </c>
    </row>
    <row r="2182" spans="1:28" x14ac:dyDescent="0.25">
      <c r="A2182" s="2">
        <v>364003</v>
      </c>
      <c r="B2182" s="2">
        <v>103028203</v>
      </c>
      <c r="C2182" s="2" t="s">
        <v>1677</v>
      </c>
      <c r="D2182" s="2">
        <v>2021</v>
      </c>
      <c r="E2182" s="2" t="s">
        <v>662</v>
      </c>
      <c r="F2182" s="2">
        <v>364</v>
      </c>
      <c r="G2182" s="2">
        <v>3</v>
      </c>
      <c r="H2182" s="2">
        <v>3095545.5</v>
      </c>
      <c r="I2182" s="2">
        <v>-2.5</v>
      </c>
      <c r="J2182" s="2">
        <v>-8.0761143181007355E-5</v>
      </c>
      <c r="K2182" s="2">
        <v>702906.33</v>
      </c>
      <c r="L2182" s="2">
        <v>-1932.199951171875</v>
      </c>
      <c r="M2182" s="2">
        <v>-0.27413371205329895</v>
      </c>
      <c r="N2182" s="2">
        <v>126151</v>
      </c>
      <c r="O2182" s="2">
        <v>0</v>
      </c>
      <c r="P2182" s="2">
        <v>0</v>
      </c>
      <c r="Q2182" s="2">
        <v>9290.5</v>
      </c>
      <c r="T2182" s="2">
        <v>3933893.25</v>
      </c>
      <c r="U2182" s="2">
        <v>7355.75</v>
      </c>
      <c r="V2182" s="2">
        <v>0.18733425438404083</v>
      </c>
      <c r="W2182" s="2">
        <v>6741965.0499999998</v>
      </c>
      <c r="X2182" s="2">
        <v>58.349357604980469</v>
      </c>
      <c r="Y2182" s="2">
        <v>35257003.939999998</v>
      </c>
      <c r="Z2182" s="2">
        <v>11.157763481140137</v>
      </c>
    </row>
    <row r="2183" spans="1:28" x14ac:dyDescent="0.25">
      <c r="A2183" s="2">
        <v>364004</v>
      </c>
      <c r="B2183" s="2">
        <v>103028203</v>
      </c>
      <c r="C2183" s="2" t="s">
        <v>1677</v>
      </c>
      <c r="D2183" s="2">
        <v>2022</v>
      </c>
      <c r="E2183" s="2" t="s">
        <v>662</v>
      </c>
      <c r="F2183" s="2">
        <v>364</v>
      </c>
      <c r="G2183" s="2">
        <v>4</v>
      </c>
      <c r="H2183" s="2">
        <v>3226249</v>
      </c>
      <c r="I2183" s="2">
        <v>130703.5</v>
      </c>
      <c r="J2183" s="2">
        <v>4.2223091125488281</v>
      </c>
      <c r="K2183" s="2">
        <v>721532</v>
      </c>
      <c r="L2183" s="2">
        <v>18625.669921875</v>
      </c>
      <c r="M2183" s="2">
        <v>2.6498081684112549</v>
      </c>
      <c r="N2183" s="2">
        <v>126151</v>
      </c>
      <c r="O2183" s="2">
        <v>0</v>
      </c>
      <c r="P2183" s="2">
        <v>0</v>
      </c>
      <c r="T2183" s="2">
        <v>4073932</v>
      </c>
      <c r="U2183" s="2">
        <v>140038.75</v>
      </c>
      <c r="V2183" s="2">
        <v>3.559800386428833</v>
      </c>
      <c r="W2183" s="2">
        <v>6988976</v>
      </c>
      <c r="X2183" s="2">
        <v>58.290828704833984</v>
      </c>
      <c r="Y2183" s="2">
        <v>26514254</v>
      </c>
      <c r="Z2183" s="2">
        <v>15.365063667297363</v>
      </c>
    </row>
    <row r="2184" spans="1:28" x14ac:dyDescent="0.25">
      <c r="A2184" s="2">
        <v>364005</v>
      </c>
      <c r="B2184" s="2">
        <v>103028203</v>
      </c>
      <c r="C2184" s="2" t="s">
        <v>1677</v>
      </c>
      <c r="D2184" s="2">
        <v>2023</v>
      </c>
      <c r="E2184" s="2" t="s">
        <v>662</v>
      </c>
      <c r="F2184" s="2">
        <v>364</v>
      </c>
      <c r="G2184" s="2">
        <v>5</v>
      </c>
      <c r="H2184" s="2">
        <v>3470278.51</v>
      </c>
      <c r="I2184" s="2">
        <v>244029.515625</v>
      </c>
      <c r="J2184" s="2">
        <v>7.5638771057128906</v>
      </c>
      <c r="K2184" s="2">
        <v>769368.66</v>
      </c>
      <c r="L2184" s="2">
        <v>47836.66015625</v>
      </c>
      <c r="M2184" s="2">
        <v>6.6298737525939941</v>
      </c>
      <c r="N2184" s="2">
        <v>126151</v>
      </c>
      <c r="O2184" s="2">
        <v>0</v>
      </c>
      <c r="P2184" s="2">
        <v>0</v>
      </c>
      <c r="T2184" s="2">
        <v>4365798</v>
      </c>
      <c r="U2184" s="2">
        <v>291866</v>
      </c>
      <c r="V2184" s="2">
        <v>7.1642336845397949</v>
      </c>
      <c r="X2184" s="2">
        <v>64.09259033203125</v>
      </c>
      <c r="Z2184" s="2">
        <v>16.640510559082031</v>
      </c>
      <c r="AA2184" s="2">
        <v>26235961</v>
      </c>
      <c r="AB2184" s="2">
        <v>6811705</v>
      </c>
    </row>
    <row r="2185" spans="1:28" x14ac:dyDescent="0.25">
      <c r="A2185" s="2">
        <v>364006</v>
      </c>
      <c r="B2185" s="2">
        <v>103028203</v>
      </c>
      <c r="C2185" s="2" t="s">
        <v>1677</v>
      </c>
      <c r="D2185" s="2">
        <v>2024</v>
      </c>
      <c r="E2185" s="2" t="s">
        <v>662</v>
      </c>
      <c r="F2185" s="2">
        <v>364</v>
      </c>
      <c r="G2185" s="2">
        <v>6</v>
      </c>
      <c r="H2185" s="2">
        <v>3644359</v>
      </c>
      <c r="I2185" s="2">
        <v>174080.484375</v>
      </c>
      <c r="J2185" s="2">
        <v>5.0163264274597168</v>
      </c>
      <c r="K2185" s="2">
        <v>785058</v>
      </c>
      <c r="L2185" s="2">
        <v>15689.33984375</v>
      </c>
      <c r="M2185" s="2">
        <v>2.0392487049102783</v>
      </c>
      <c r="N2185" s="2">
        <v>126151</v>
      </c>
      <c r="O2185" s="2">
        <v>0</v>
      </c>
      <c r="P2185" s="2">
        <v>0</v>
      </c>
      <c r="T2185" s="2">
        <v>4555568</v>
      </c>
      <c r="U2185" s="2">
        <v>189770</v>
      </c>
      <c r="V2185" s="2">
        <v>4.3467426300048828</v>
      </c>
      <c r="X2185" s="2">
        <v>64.574928283691406</v>
      </c>
      <c r="Z2185" s="2">
        <v>17.609067916870117</v>
      </c>
      <c r="AA2185" s="2">
        <v>25870581</v>
      </c>
      <c r="AB2185" s="2">
        <v>7054701</v>
      </c>
    </row>
    <row r="2186" spans="1:28" x14ac:dyDescent="0.25">
      <c r="A2186" s="2">
        <v>365001</v>
      </c>
      <c r="B2186" s="2">
        <v>127046903</v>
      </c>
      <c r="C2186" s="2" t="s">
        <v>1678</v>
      </c>
      <c r="D2186" s="2">
        <v>2019</v>
      </c>
      <c r="E2186" s="2" t="s">
        <v>662</v>
      </c>
      <c r="F2186" s="2">
        <v>365</v>
      </c>
      <c r="G2186" s="2">
        <v>1</v>
      </c>
      <c r="H2186" s="2">
        <v>6355405</v>
      </c>
      <c r="K2186" s="2">
        <v>770393.07</v>
      </c>
      <c r="N2186" s="2">
        <v>183274</v>
      </c>
      <c r="T2186" s="2">
        <v>7309072</v>
      </c>
      <c r="W2186" s="2">
        <v>10645036.890000001</v>
      </c>
      <c r="X2186" s="2">
        <v>68.661781311035156</v>
      </c>
      <c r="Y2186" s="2">
        <v>17177149.760000002</v>
      </c>
      <c r="Z2186" s="2">
        <v>42.551132202148438</v>
      </c>
    </row>
    <row r="2187" spans="1:28" x14ac:dyDescent="0.25">
      <c r="A2187" s="2">
        <v>365002</v>
      </c>
      <c r="B2187" s="2">
        <v>127046903</v>
      </c>
      <c r="C2187" s="2" t="s">
        <v>1678</v>
      </c>
      <c r="D2187" s="2">
        <v>2020</v>
      </c>
      <c r="E2187" s="2" t="s">
        <v>662</v>
      </c>
      <c r="F2187" s="2">
        <v>365</v>
      </c>
      <c r="G2187" s="2">
        <v>2</v>
      </c>
      <c r="H2187" s="2">
        <v>6423733</v>
      </c>
      <c r="I2187" s="2">
        <v>68328</v>
      </c>
      <c r="J2187" s="2">
        <v>1.0751163959503174</v>
      </c>
      <c r="K2187" s="2">
        <v>809177.97</v>
      </c>
      <c r="L2187" s="2">
        <v>38784.8984375</v>
      </c>
      <c r="M2187" s="2">
        <v>5.0344300270080566</v>
      </c>
      <c r="N2187" s="2">
        <v>183274</v>
      </c>
      <c r="O2187" s="2">
        <v>0</v>
      </c>
      <c r="P2187" s="2">
        <v>0</v>
      </c>
      <c r="T2187" s="2">
        <v>7416185</v>
      </c>
      <c r="U2187" s="2">
        <v>107113</v>
      </c>
      <c r="V2187" s="2">
        <v>1.4654802083969116</v>
      </c>
      <c r="W2187" s="2">
        <v>10586572.16</v>
      </c>
      <c r="X2187" s="2">
        <v>70.052749633789063</v>
      </c>
      <c r="Y2187" s="2">
        <v>17297369.34</v>
      </c>
      <c r="Z2187" s="2">
        <v>42.874641418457031</v>
      </c>
    </row>
    <row r="2188" spans="1:28" x14ac:dyDescent="0.25">
      <c r="A2188" s="2">
        <v>365003</v>
      </c>
      <c r="B2188" s="2">
        <v>127046903</v>
      </c>
      <c r="C2188" s="2" t="s">
        <v>1678</v>
      </c>
      <c r="D2188" s="2">
        <v>2021</v>
      </c>
      <c r="E2188" s="2" t="s">
        <v>662</v>
      </c>
      <c r="F2188" s="2">
        <v>365</v>
      </c>
      <c r="G2188" s="2">
        <v>3</v>
      </c>
      <c r="H2188" s="2">
        <v>6423729</v>
      </c>
      <c r="I2188" s="2">
        <v>-4</v>
      </c>
      <c r="J2188" s="2">
        <v>-6.2269085901789367E-5</v>
      </c>
      <c r="K2188" s="2">
        <v>809134.42</v>
      </c>
      <c r="L2188" s="2">
        <v>-43.549999237060547</v>
      </c>
      <c r="M2188" s="2">
        <v>-5.3820051252841949E-3</v>
      </c>
      <c r="N2188" s="2">
        <v>183274</v>
      </c>
      <c r="O2188" s="2">
        <v>0</v>
      </c>
      <c r="P2188" s="2">
        <v>0</v>
      </c>
      <c r="T2188" s="2">
        <v>7416137.5</v>
      </c>
      <c r="U2188" s="2">
        <v>-47.5</v>
      </c>
      <c r="V2188" s="2">
        <v>-6.4049102365970612E-4</v>
      </c>
      <c r="W2188" s="2">
        <v>10573255.299999999</v>
      </c>
      <c r="X2188" s="2">
        <v>70.140533447265625</v>
      </c>
      <c r="Y2188" s="2">
        <v>17820926.809999999</v>
      </c>
      <c r="Z2188" s="2">
        <v>41.614768981933594</v>
      </c>
    </row>
    <row r="2189" spans="1:28" x14ac:dyDescent="0.25">
      <c r="A2189" s="2">
        <v>365004</v>
      </c>
      <c r="B2189" s="2">
        <v>127046903</v>
      </c>
      <c r="C2189" s="2" t="s">
        <v>1678</v>
      </c>
      <c r="D2189" s="2">
        <v>2022</v>
      </c>
      <c r="E2189" s="2" t="s">
        <v>662</v>
      </c>
      <c r="F2189" s="2">
        <v>365</v>
      </c>
      <c r="G2189" s="2">
        <v>4</v>
      </c>
      <c r="H2189" s="2">
        <v>6943936</v>
      </c>
      <c r="I2189" s="2">
        <v>520207</v>
      </c>
      <c r="J2189" s="2">
        <v>8.0982093811035156</v>
      </c>
      <c r="K2189" s="2">
        <v>839237.1</v>
      </c>
      <c r="L2189" s="2">
        <v>30102.6796875</v>
      </c>
      <c r="M2189" s="2">
        <v>3.7203559875488281</v>
      </c>
      <c r="N2189" s="2">
        <v>183274</v>
      </c>
      <c r="O2189" s="2">
        <v>0</v>
      </c>
      <c r="P2189" s="2">
        <v>0</v>
      </c>
      <c r="T2189" s="2">
        <v>7966447</v>
      </c>
      <c r="U2189" s="2">
        <v>550309.5</v>
      </c>
      <c r="V2189" s="2">
        <v>7.4204330444335938</v>
      </c>
      <c r="W2189" s="2">
        <v>11540155.029999999</v>
      </c>
      <c r="X2189" s="2">
        <v>69.03240966796875</v>
      </c>
      <c r="Y2189" s="2">
        <v>19676924.880000003</v>
      </c>
      <c r="Z2189" s="2">
        <v>40.486240386962891</v>
      </c>
    </row>
    <row r="2190" spans="1:28" x14ac:dyDescent="0.25">
      <c r="A2190" s="2">
        <v>365005</v>
      </c>
      <c r="B2190" s="2">
        <v>127046903</v>
      </c>
      <c r="C2190" s="2" t="s">
        <v>1678</v>
      </c>
      <c r="D2190" s="2">
        <v>2023</v>
      </c>
      <c r="E2190" s="2" t="s">
        <v>662</v>
      </c>
      <c r="F2190" s="2">
        <v>365</v>
      </c>
      <c r="G2190" s="2">
        <v>5</v>
      </c>
      <c r="H2190" s="2">
        <v>7333399.7000000002</v>
      </c>
      <c r="I2190" s="2">
        <v>389463.6875</v>
      </c>
      <c r="J2190" s="2">
        <v>5.6086878776550293</v>
      </c>
      <c r="K2190" s="2">
        <v>946339.21</v>
      </c>
      <c r="L2190" s="2">
        <v>107102.109375</v>
      </c>
      <c r="M2190" s="2">
        <v>12.761841773986816</v>
      </c>
      <c r="N2190" s="2">
        <v>183274</v>
      </c>
      <c r="O2190" s="2">
        <v>0</v>
      </c>
      <c r="P2190" s="2">
        <v>0</v>
      </c>
      <c r="T2190" s="2">
        <v>8463012</v>
      </c>
      <c r="U2190" s="2">
        <v>496565</v>
      </c>
      <c r="V2190" s="2">
        <v>6.2332053184509277</v>
      </c>
      <c r="X2190" s="2">
        <v>75.578666687011719</v>
      </c>
      <c r="Z2190" s="2">
        <v>43.374488830566406</v>
      </c>
      <c r="AA2190" s="2">
        <v>19511497</v>
      </c>
      <c r="AB2190" s="2">
        <v>11197620</v>
      </c>
    </row>
    <row r="2191" spans="1:28" x14ac:dyDescent="0.25">
      <c r="A2191" s="2">
        <v>365006</v>
      </c>
      <c r="B2191" s="2">
        <v>127046903</v>
      </c>
      <c r="C2191" s="2" t="s">
        <v>1678</v>
      </c>
      <c r="D2191" s="2">
        <v>2024</v>
      </c>
      <c r="E2191" s="2" t="s">
        <v>662</v>
      </c>
      <c r="F2191" s="2">
        <v>365</v>
      </c>
      <c r="G2191" s="2">
        <v>6</v>
      </c>
      <c r="H2191" s="2">
        <v>7938855</v>
      </c>
      <c r="I2191" s="2">
        <v>605455.3125</v>
      </c>
      <c r="J2191" s="2">
        <v>8.256134033203125</v>
      </c>
      <c r="K2191" s="2">
        <v>990921</v>
      </c>
      <c r="L2191" s="2">
        <v>44581.7890625</v>
      </c>
      <c r="M2191" s="2">
        <v>4.7109737396240234</v>
      </c>
      <c r="N2191" s="2">
        <v>183274</v>
      </c>
      <c r="O2191" s="2">
        <v>0</v>
      </c>
      <c r="P2191" s="2">
        <v>0</v>
      </c>
      <c r="T2191" s="2">
        <v>9113050</v>
      </c>
      <c r="U2191" s="2">
        <v>650038</v>
      </c>
      <c r="V2191" s="2">
        <v>7.6809296607971191</v>
      </c>
      <c r="X2191" s="2">
        <v>76.673171997070313</v>
      </c>
      <c r="Z2191" s="2">
        <v>45.909572601318359</v>
      </c>
      <c r="AA2191" s="2">
        <v>19850000</v>
      </c>
      <c r="AB2191" s="2">
        <v>11885579</v>
      </c>
    </row>
    <row r="2192" spans="1:28" x14ac:dyDescent="0.25">
      <c r="A2192" s="2">
        <v>366001</v>
      </c>
      <c r="B2192" s="2">
        <v>108566303</v>
      </c>
      <c r="C2192" s="2" t="s">
        <v>1679</v>
      </c>
      <c r="D2192" s="2">
        <v>2019</v>
      </c>
      <c r="E2192" s="2" t="s">
        <v>662</v>
      </c>
      <c r="F2192" s="2">
        <v>366</v>
      </c>
      <c r="G2192" s="2">
        <v>1</v>
      </c>
      <c r="H2192" s="2">
        <v>3437109</v>
      </c>
      <c r="K2192" s="2">
        <v>464053.7</v>
      </c>
      <c r="N2192" s="2">
        <v>73578</v>
      </c>
      <c r="Q2192" s="2">
        <v>1189.44</v>
      </c>
      <c r="T2192" s="2">
        <v>3975930.25</v>
      </c>
      <c r="W2192" s="2">
        <v>5360951.92</v>
      </c>
      <c r="X2192" s="2">
        <v>74.164634704589844</v>
      </c>
      <c r="Y2192" s="2">
        <v>11418574.98</v>
      </c>
      <c r="Z2192" s="2">
        <v>34.819847106933594</v>
      </c>
    </row>
    <row r="2193" spans="1:28" x14ac:dyDescent="0.25">
      <c r="A2193" s="2">
        <v>366002</v>
      </c>
      <c r="B2193" s="2">
        <v>108566303</v>
      </c>
      <c r="C2193" s="2" t="s">
        <v>1679</v>
      </c>
      <c r="D2193" s="2">
        <v>2020</v>
      </c>
      <c r="E2193" s="2" t="s">
        <v>662</v>
      </c>
      <c r="F2193" s="2">
        <v>366</v>
      </c>
      <c r="G2193" s="2">
        <v>2</v>
      </c>
      <c r="H2193" s="2">
        <v>3488197.25</v>
      </c>
      <c r="I2193" s="2">
        <v>51088.25</v>
      </c>
      <c r="J2193" s="2">
        <v>1.486372709274292</v>
      </c>
      <c r="K2193" s="2">
        <v>466567.02</v>
      </c>
      <c r="L2193" s="2">
        <v>2513.320068359375</v>
      </c>
      <c r="M2193" s="2">
        <v>0.54160112142562866</v>
      </c>
      <c r="N2193" s="2">
        <v>73578</v>
      </c>
      <c r="O2193" s="2">
        <v>0</v>
      </c>
      <c r="P2193" s="2">
        <v>0</v>
      </c>
      <c r="Q2193" s="2">
        <v>870.08</v>
      </c>
      <c r="R2193" s="2">
        <v>-319.3599853515625</v>
      </c>
      <c r="S2193" s="2">
        <v>-26.849609375</v>
      </c>
      <c r="T2193" s="2">
        <v>4029212.25</v>
      </c>
      <c r="U2193" s="2">
        <v>53282</v>
      </c>
      <c r="V2193" s="2">
        <v>1.3401139974594116</v>
      </c>
      <c r="W2193" s="2">
        <v>5501960.1400000006</v>
      </c>
      <c r="X2193" s="2">
        <v>73.232307434082031</v>
      </c>
      <c r="Y2193" s="2">
        <v>11466280.110000001</v>
      </c>
      <c r="Z2193" s="2">
        <v>35.139663696289063</v>
      </c>
    </row>
    <row r="2194" spans="1:28" x14ac:dyDescent="0.25">
      <c r="A2194" s="2">
        <v>366003</v>
      </c>
      <c r="B2194" s="2">
        <v>108566303</v>
      </c>
      <c r="C2194" s="2" t="s">
        <v>1679</v>
      </c>
      <c r="D2194" s="2">
        <v>2021</v>
      </c>
      <c r="E2194" s="2" t="s">
        <v>662</v>
      </c>
      <c r="F2194" s="2">
        <v>366</v>
      </c>
      <c r="G2194" s="2">
        <v>3</v>
      </c>
      <c r="H2194" s="2">
        <v>3488194.75</v>
      </c>
      <c r="I2194" s="2">
        <v>-2.5</v>
      </c>
      <c r="J2194" s="2">
        <v>-7.1670256147626787E-5</v>
      </c>
      <c r="K2194" s="2">
        <v>466560.56</v>
      </c>
      <c r="L2194" s="2">
        <v>-6.4600000381469727</v>
      </c>
      <c r="M2194" s="2">
        <v>-1.3845813227817416E-3</v>
      </c>
      <c r="N2194" s="2">
        <v>73578</v>
      </c>
      <c r="O2194" s="2">
        <v>0</v>
      </c>
      <c r="P2194" s="2">
        <v>0</v>
      </c>
      <c r="Q2194" s="2">
        <v>889.28</v>
      </c>
      <c r="R2194" s="2">
        <v>19.200000762939453</v>
      </c>
      <c r="S2194" s="2">
        <v>2.2066936492919922</v>
      </c>
      <c r="T2194" s="2">
        <v>4029222.5</v>
      </c>
      <c r="U2194" s="2">
        <v>10.25</v>
      </c>
      <c r="V2194" s="2">
        <v>2.5439215824007988E-4</v>
      </c>
      <c r="W2194" s="2">
        <v>5583216.5299999993</v>
      </c>
      <c r="X2194" s="2">
        <v>72.16668701171875</v>
      </c>
      <c r="Y2194" s="2">
        <v>12211282.889999999</v>
      </c>
      <c r="Z2194" s="2">
        <v>32.995899200439453</v>
      </c>
    </row>
    <row r="2195" spans="1:28" x14ac:dyDescent="0.25">
      <c r="A2195" s="2">
        <v>366004</v>
      </c>
      <c r="B2195" s="2">
        <v>108566303</v>
      </c>
      <c r="C2195" s="2" t="s">
        <v>1679</v>
      </c>
      <c r="D2195" s="2">
        <v>2022</v>
      </c>
      <c r="E2195" s="2" t="s">
        <v>662</v>
      </c>
      <c r="F2195" s="2">
        <v>366</v>
      </c>
      <c r="G2195" s="2">
        <v>4</v>
      </c>
      <c r="H2195" s="2">
        <v>3619764</v>
      </c>
      <c r="I2195" s="2">
        <v>131569.25</v>
      </c>
      <c r="J2195" s="2">
        <v>3.7718436717987061</v>
      </c>
      <c r="K2195" s="2">
        <v>470818.93</v>
      </c>
      <c r="L2195" s="2">
        <v>4258.3701171875</v>
      </c>
      <c r="M2195" s="2">
        <v>0.9127153754234314</v>
      </c>
      <c r="N2195" s="2">
        <v>73578</v>
      </c>
      <c r="O2195" s="2">
        <v>0</v>
      </c>
      <c r="P2195" s="2">
        <v>0</v>
      </c>
      <c r="Q2195" s="2">
        <v>374.24</v>
      </c>
      <c r="R2195" s="2">
        <v>-515.03997802734375</v>
      </c>
      <c r="S2195" s="2">
        <v>-57.916515350341797</v>
      </c>
      <c r="T2195" s="2">
        <v>4164535.25</v>
      </c>
      <c r="U2195" s="2">
        <v>135312.75</v>
      </c>
      <c r="V2195" s="2">
        <v>3.3582844734191895</v>
      </c>
      <c r="W2195" s="2">
        <v>5670754.3800000008</v>
      </c>
      <c r="X2195" s="2">
        <v>73.438819885253906</v>
      </c>
      <c r="Y2195" s="2">
        <v>12949376.59</v>
      </c>
      <c r="Z2195" s="2">
        <v>32.160121917724609</v>
      </c>
    </row>
    <row r="2196" spans="1:28" x14ac:dyDescent="0.25">
      <c r="A2196" s="2">
        <v>366005</v>
      </c>
      <c r="B2196" s="2">
        <v>108566303</v>
      </c>
      <c r="C2196" s="2" t="s">
        <v>1679</v>
      </c>
      <c r="D2196" s="2">
        <v>2023</v>
      </c>
      <c r="E2196" s="2" t="s">
        <v>662</v>
      </c>
      <c r="F2196" s="2">
        <v>366</v>
      </c>
      <c r="G2196" s="2">
        <v>5</v>
      </c>
      <c r="H2196" s="2">
        <v>3972396.22</v>
      </c>
      <c r="I2196" s="2">
        <v>352632.21875</v>
      </c>
      <c r="J2196" s="2">
        <v>9.741856575012207</v>
      </c>
      <c r="K2196" s="2">
        <v>476533.63</v>
      </c>
      <c r="L2196" s="2">
        <v>5714.7001953125</v>
      </c>
      <c r="M2196" s="2">
        <v>1.2137787342071533</v>
      </c>
      <c r="N2196" s="2">
        <v>73578</v>
      </c>
      <c r="O2196" s="2">
        <v>0</v>
      </c>
      <c r="P2196" s="2">
        <v>0</v>
      </c>
      <c r="T2196" s="2">
        <v>4522508</v>
      </c>
      <c r="U2196" s="2">
        <v>357972.75</v>
      </c>
      <c r="V2196" s="2">
        <v>8.5957431793212891</v>
      </c>
      <c r="X2196" s="2">
        <v>80.802200317382813</v>
      </c>
      <c r="Z2196" s="2">
        <v>35.190620422363281</v>
      </c>
      <c r="AA2196" s="2">
        <v>12851458</v>
      </c>
      <c r="AB2196" s="2">
        <v>5597011</v>
      </c>
    </row>
    <row r="2197" spans="1:28" x14ac:dyDescent="0.25">
      <c r="A2197" s="2">
        <v>366006</v>
      </c>
      <c r="B2197" s="2">
        <v>108566303</v>
      </c>
      <c r="C2197" s="2" t="s">
        <v>1679</v>
      </c>
      <c r="D2197" s="2">
        <v>2024</v>
      </c>
      <c r="E2197" s="2" t="s">
        <v>662</v>
      </c>
      <c r="F2197" s="2">
        <v>366</v>
      </c>
      <c r="G2197" s="2">
        <v>6</v>
      </c>
      <c r="H2197" s="2">
        <v>4320985</v>
      </c>
      <c r="I2197" s="2">
        <v>348588.78125</v>
      </c>
      <c r="J2197" s="2">
        <v>8.7752771377563477</v>
      </c>
      <c r="K2197" s="2">
        <v>482961</v>
      </c>
      <c r="L2197" s="2">
        <v>6427.3701171875</v>
      </c>
      <c r="M2197" s="2">
        <v>1.3487757444381714</v>
      </c>
      <c r="N2197" s="2">
        <v>73578</v>
      </c>
      <c r="O2197" s="2">
        <v>0</v>
      </c>
      <c r="P2197" s="2">
        <v>0</v>
      </c>
      <c r="T2197" s="2">
        <v>4877524</v>
      </c>
      <c r="U2197" s="2">
        <v>355016</v>
      </c>
      <c r="V2197" s="2">
        <v>7.849980354309082</v>
      </c>
      <c r="X2197" s="2">
        <v>79.839012145996094</v>
      </c>
      <c r="Z2197" s="2">
        <v>36.346000671386719</v>
      </c>
      <c r="AA2197" s="2">
        <v>13419699</v>
      </c>
      <c r="AB2197" s="2">
        <v>6109199</v>
      </c>
    </row>
    <row r="2198" spans="1:28" x14ac:dyDescent="0.25">
      <c r="A2198" s="2">
        <v>367001</v>
      </c>
      <c r="B2198" s="2">
        <v>125237903</v>
      </c>
      <c r="C2198" s="2" t="s">
        <v>1680</v>
      </c>
      <c r="D2198" s="2">
        <v>2019</v>
      </c>
      <c r="E2198" s="2" t="s">
        <v>662</v>
      </c>
      <c r="F2198" s="2">
        <v>367</v>
      </c>
      <c r="G2198" s="2">
        <v>1</v>
      </c>
      <c r="H2198" s="2">
        <v>3006262.75</v>
      </c>
      <c r="K2198" s="2">
        <v>1952212.86</v>
      </c>
      <c r="N2198" s="2">
        <v>140258</v>
      </c>
      <c r="T2198" s="2">
        <v>5098733.5</v>
      </c>
      <c r="W2198" s="2">
        <v>16534014.880000001</v>
      </c>
      <c r="X2198" s="2">
        <v>30.83784294128418</v>
      </c>
      <c r="Y2198" s="2">
        <v>95876350.129999995</v>
      </c>
      <c r="Z2198" s="2">
        <v>5.3180303573608398</v>
      </c>
    </row>
    <row r="2199" spans="1:28" x14ac:dyDescent="0.25">
      <c r="A2199" s="2">
        <v>367002</v>
      </c>
      <c r="B2199" s="2">
        <v>125237903</v>
      </c>
      <c r="C2199" s="2" t="s">
        <v>1680</v>
      </c>
      <c r="D2199" s="2">
        <v>2020</v>
      </c>
      <c r="E2199" s="2" t="s">
        <v>662</v>
      </c>
      <c r="F2199" s="2">
        <v>367</v>
      </c>
      <c r="G2199" s="2">
        <v>2</v>
      </c>
      <c r="H2199" s="2">
        <v>3102196.5</v>
      </c>
      <c r="I2199" s="2">
        <v>95933.75</v>
      </c>
      <c r="J2199" s="2">
        <v>3.1911299228668213</v>
      </c>
      <c r="K2199" s="2">
        <v>1956025.29</v>
      </c>
      <c r="L2199" s="2">
        <v>3812.429931640625</v>
      </c>
      <c r="M2199" s="2">
        <v>0.19528761506080627</v>
      </c>
      <c r="N2199" s="2">
        <v>140258</v>
      </c>
      <c r="O2199" s="2">
        <v>0</v>
      </c>
      <c r="P2199" s="2">
        <v>0</v>
      </c>
      <c r="T2199" s="2">
        <v>5198480</v>
      </c>
      <c r="U2199" s="2">
        <v>99746.5</v>
      </c>
      <c r="V2199" s="2">
        <v>1.9562995433807373</v>
      </c>
      <c r="W2199" s="2">
        <v>16995848.299999997</v>
      </c>
      <c r="X2199" s="2">
        <v>30.586763381958008</v>
      </c>
      <c r="Y2199" s="2">
        <v>98870349.409999996</v>
      </c>
      <c r="Z2199" s="2">
        <v>5.2578754425048828</v>
      </c>
    </row>
    <row r="2200" spans="1:28" x14ac:dyDescent="0.25">
      <c r="A2200" s="2">
        <v>367003</v>
      </c>
      <c r="B2200" s="2">
        <v>125237903</v>
      </c>
      <c r="C2200" s="2" t="s">
        <v>1680</v>
      </c>
      <c r="D2200" s="2">
        <v>2021</v>
      </c>
      <c r="E2200" s="2" t="s">
        <v>662</v>
      </c>
      <c r="F2200" s="2">
        <v>367</v>
      </c>
      <c r="G2200" s="2">
        <v>3</v>
      </c>
      <c r="H2200" s="2">
        <v>3102192.5</v>
      </c>
      <c r="I2200" s="2">
        <v>-4</v>
      </c>
      <c r="J2200" s="2">
        <v>-1.2894089741166681E-4</v>
      </c>
      <c r="K2200" s="2">
        <v>1955208.34</v>
      </c>
      <c r="L2200" s="2">
        <v>-816.95001220703125</v>
      </c>
      <c r="M2200" s="2">
        <v>-4.1765820235013962E-2</v>
      </c>
      <c r="N2200" s="2">
        <v>140258</v>
      </c>
      <c r="O2200" s="2">
        <v>0</v>
      </c>
      <c r="P2200" s="2">
        <v>0</v>
      </c>
      <c r="T2200" s="2">
        <v>5197659</v>
      </c>
      <c r="U2200" s="2">
        <v>-821</v>
      </c>
      <c r="V2200" s="2">
        <v>-1.5793077647686005E-2</v>
      </c>
      <c r="W2200" s="2">
        <v>17446646.43</v>
      </c>
      <c r="X2200" s="2">
        <v>29.791736602783203</v>
      </c>
      <c r="Y2200" s="2">
        <v>100900317.86000001</v>
      </c>
      <c r="Z2200" s="2">
        <v>5.1512808799743652</v>
      </c>
    </row>
    <row r="2201" spans="1:28" x14ac:dyDescent="0.25">
      <c r="A2201" s="2">
        <v>367004</v>
      </c>
      <c r="B2201" s="2">
        <v>125237903</v>
      </c>
      <c r="C2201" s="2" t="s">
        <v>1680</v>
      </c>
      <c r="D2201" s="2">
        <v>2022</v>
      </c>
      <c r="E2201" s="2" t="s">
        <v>662</v>
      </c>
      <c r="F2201" s="2">
        <v>367</v>
      </c>
      <c r="G2201" s="2">
        <v>4</v>
      </c>
      <c r="H2201" s="2">
        <v>3260148.5</v>
      </c>
      <c r="I2201" s="2">
        <v>157956</v>
      </c>
      <c r="J2201" s="2">
        <v>5.0917534828186035</v>
      </c>
      <c r="K2201" s="2">
        <v>1854313.44</v>
      </c>
      <c r="L2201" s="2">
        <v>-100894.8984375</v>
      </c>
      <c r="M2201" s="2">
        <v>-5.1603145599365234</v>
      </c>
      <c r="N2201" s="2">
        <v>140258</v>
      </c>
      <c r="O2201" s="2">
        <v>0</v>
      </c>
      <c r="P2201" s="2">
        <v>0</v>
      </c>
      <c r="T2201" s="2">
        <v>5254720</v>
      </c>
      <c r="U2201" s="2">
        <v>57061</v>
      </c>
      <c r="V2201" s="2">
        <v>1.0978211164474487</v>
      </c>
      <c r="W2201" s="2">
        <v>19116665.510000002</v>
      </c>
      <c r="X2201" s="2">
        <v>27.487638473510742</v>
      </c>
      <c r="Y2201" s="2">
        <v>106739555.37</v>
      </c>
      <c r="Z2201" s="2">
        <v>4.922935962677002</v>
      </c>
    </row>
    <row r="2202" spans="1:28" x14ac:dyDescent="0.25">
      <c r="A2202" s="2">
        <v>367005</v>
      </c>
      <c r="B2202" s="2">
        <v>125237903</v>
      </c>
      <c r="C2202" s="2" t="s">
        <v>1680</v>
      </c>
      <c r="D2202" s="2">
        <v>2023</v>
      </c>
      <c r="E2202" s="2" t="s">
        <v>662</v>
      </c>
      <c r="F2202" s="2">
        <v>367</v>
      </c>
      <c r="G2202" s="2">
        <v>5</v>
      </c>
      <c r="H2202" s="2">
        <v>3770280.61</v>
      </c>
      <c r="I2202" s="2">
        <v>510132.125</v>
      </c>
      <c r="J2202" s="2">
        <v>15.64751148223877</v>
      </c>
      <c r="K2202" s="2">
        <v>1896540.74</v>
      </c>
      <c r="L2202" s="2">
        <v>42227.30078125</v>
      </c>
      <c r="M2202" s="2">
        <v>2.2772471904754639</v>
      </c>
      <c r="N2202" s="2">
        <v>140258</v>
      </c>
      <c r="O2202" s="2">
        <v>0</v>
      </c>
      <c r="P2202" s="2">
        <v>0</v>
      </c>
      <c r="T2202" s="2">
        <v>5807079</v>
      </c>
      <c r="U2202" s="2">
        <v>552359</v>
      </c>
      <c r="V2202" s="2">
        <v>10.511672973632813</v>
      </c>
      <c r="X2202" s="2">
        <v>30.318510055541992</v>
      </c>
      <c r="Z2202" s="2">
        <v>5.4366283416748047</v>
      </c>
      <c r="AA2202" s="2">
        <v>106813974</v>
      </c>
      <c r="AB2202" s="2">
        <v>19153577</v>
      </c>
    </row>
    <row r="2203" spans="1:28" x14ac:dyDescent="0.25">
      <c r="A2203" s="2">
        <v>367006</v>
      </c>
      <c r="B2203" s="2">
        <v>125237903</v>
      </c>
      <c r="C2203" s="2" t="s">
        <v>1680</v>
      </c>
      <c r="D2203" s="2">
        <v>2024</v>
      </c>
      <c r="E2203" s="2" t="s">
        <v>662</v>
      </c>
      <c r="F2203" s="2">
        <v>367</v>
      </c>
      <c r="G2203" s="2">
        <v>6</v>
      </c>
      <c r="H2203" s="2">
        <v>4277981</v>
      </c>
      <c r="I2203" s="2">
        <v>507700.375</v>
      </c>
      <c r="J2203" s="2">
        <v>13.465851783752441</v>
      </c>
      <c r="K2203" s="2">
        <v>1931354</v>
      </c>
      <c r="L2203" s="2">
        <v>34813.26171875</v>
      </c>
      <c r="M2203" s="2">
        <v>1.8356188535690308</v>
      </c>
      <c r="N2203" s="2">
        <v>140258</v>
      </c>
      <c r="O2203" s="2">
        <v>0</v>
      </c>
      <c r="P2203" s="2">
        <v>0</v>
      </c>
      <c r="T2203" s="2">
        <v>6349593</v>
      </c>
      <c r="U2203" s="2">
        <v>542514</v>
      </c>
      <c r="V2203" s="2">
        <v>9.3422870635986328</v>
      </c>
      <c r="X2203" s="2">
        <v>32.000053405761719</v>
      </c>
      <c r="Z2203" s="2">
        <v>5.546076774597168</v>
      </c>
      <c r="AA2203" s="2">
        <v>114488009</v>
      </c>
      <c r="AB2203" s="2">
        <v>19842444</v>
      </c>
    </row>
    <row r="2204" spans="1:28" x14ac:dyDescent="0.25">
      <c r="A2204" s="2">
        <v>368001</v>
      </c>
      <c r="B2204" s="2">
        <v>129546803</v>
      </c>
      <c r="C2204" s="2" t="s">
        <v>1681</v>
      </c>
      <c r="D2204" s="2">
        <v>2019</v>
      </c>
      <c r="E2204" s="2" t="s">
        <v>662</v>
      </c>
      <c r="F2204" s="2">
        <v>368</v>
      </c>
      <c r="G2204" s="2">
        <v>1</v>
      </c>
      <c r="H2204" s="2">
        <v>3346986.5</v>
      </c>
      <c r="K2204" s="2">
        <v>616887.66</v>
      </c>
      <c r="N2204" s="2">
        <v>134649</v>
      </c>
      <c r="T2204" s="2">
        <v>4098523.25</v>
      </c>
      <c r="W2204" s="2">
        <v>5776661.8900000006</v>
      </c>
      <c r="X2204" s="2">
        <v>70.949684143066406</v>
      </c>
      <c r="Y2204" s="2">
        <v>11706334.110000001</v>
      </c>
      <c r="Z2204" s="2">
        <v>35.011157989501953</v>
      </c>
    </row>
    <row r="2205" spans="1:28" x14ac:dyDescent="0.25">
      <c r="A2205" s="2">
        <v>368002</v>
      </c>
      <c r="B2205" s="2">
        <v>129546803</v>
      </c>
      <c r="C2205" s="2" t="s">
        <v>1681</v>
      </c>
      <c r="D2205" s="2">
        <v>2020</v>
      </c>
      <c r="E2205" s="2" t="s">
        <v>662</v>
      </c>
      <c r="F2205" s="2">
        <v>368</v>
      </c>
      <c r="G2205" s="2">
        <v>2</v>
      </c>
      <c r="H2205" s="2">
        <v>3437299</v>
      </c>
      <c r="I2205" s="2">
        <v>90312.5</v>
      </c>
      <c r="J2205" s="2">
        <v>2.6983227729797363</v>
      </c>
      <c r="K2205" s="2">
        <v>645393.12</v>
      </c>
      <c r="L2205" s="2">
        <v>28505.4609375</v>
      </c>
      <c r="M2205" s="2">
        <v>4.6208510398864746</v>
      </c>
      <c r="N2205" s="2">
        <v>134649</v>
      </c>
      <c r="O2205" s="2">
        <v>0</v>
      </c>
      <c r="P2205" s="2">
        <v>0</v>
      </c>
      <c r="T2205" s="2">
        <v>4217341</v>
      </c>
      <c r="U2205" s="2">
        <v>118817.75</v>
      </c>
      <c r="V2205" s="2">
        <v>2.8990380764007568</v>
      </c>
      <c r="W2205" s="2">
        <v>5913087.3500000015</v>
      </c>
      <c r="X2205" s="2">
        <v>71.322151184082031</v>
      </c>
      <c r="Y2205" s="2">
        <v>15888183.070000002</v>
      </c>
      <c r="Z2205" s="2">
        <v>26.54388427734375</v>
      </c>
    </row>
    <row r="2206" spans="1:28" x14ac:dyDescent="0.25">
      <c r="A2206" s="2">
        <v>368003</v>
      </c>
      <c r="B2206" s="2">
        <v>129546803</v>
      </c>
      <c r="C2206" s="2" t="s">
        <v>1681</v>
      </c>
      <c r="D2206" s="2">
        <v>2021</v>
      </c>
      <c r="E2206" s="2" t="s">
        <v>662</v>
      </c>
      <c r="F2206" s="2">
        <v>368</v>
      </c>
      <c r="G2206" s="2">
        <v>3</v>
      </c>
      <c r="H2206" s="2">
        <v>3437295</v>
      </c>
      <c r="I2206" s="2">
        <v>-4</v>
      </c>
      <c r="J2206" s="2">
        <v>-1.1637044372037053E-4</v>
      </c>
      <c r="K2206" s="2">
        <v>645360.84</v>
      </c>
      <c r="L2206" s="2">
        <v>-32.279998779296875</v>
      </c>
      <c r="M2206" s="2">
        <v>-5.0016026943922043E-3</v>
      </c>
      <c r="N2206" s="2">
        <v>134649</v>
      </c>
      <c r="O2206" s="2">
        <v>0</v>
      </c>
      <c r="P2206" s="2">
        <v>0</v>
      </c>
      <c r="T2206" s="2">
        <v>4217305</v>
      </c>
      <c r="U2206" s="2">
        <v>-36</v>
      </c>
      <c r="V2206" s="2">
        <v>-8.5361843230202794E-4</v>
      </c>
      <c r="W2206" s="2">
        <v>5920169.3100000005</v>
      </c>
      <c r="X2206" s="2">
        <v>71.236221313476563</v>
      </c>
      <c r="Y2206" s="2">
        <v>11967303.25</v>
      </c>
      <c r="Z2206" s="2">
        <v>35.240226745605469</v>
      </c>
    </row>
    <row r="2207" spans="1:28" x14ac:dyDescent="0.25">
      <c r="A2207" s="2">
        <v>368004</v>
      </c>
      <c r="B2207" s="2">
        <v>129546803</v>
      </c>
      <c r="C2207" s="2" t="s">
        <v>1681</v>
      </c>
      <c r="D2207" s="2">
        <v>2022</v>
      </c>
      <c r="E2207" s="2" t="s">
        <v>662</v>
      </c>
      <c r="F2207" s="2">
        <v>368</v>
      </c>
      <c r="G2207" s="2">
        <v>4</v>
      </c>
      <c r="H2207" s="2">
        <v>3668242.25</v>
      </c>
      <c r="I2207" s="2">
        <v>230947.25</v>
      </c>
      <c r="J2207" s="2">
        <v>6.7188663482666016</v>
      </c>
      <c r="K2207" s="2">
        <v>690553.24</v>
      </c>
      <c r="L2207" s="2">
        <v>45192.3984375</v>
      </c>
      <c r="M2207" s="2">
        <v>7.0026559829711914</v>
      </c>
      <c r="N2207" s="2">
        <v>134649</v>
      </c>
      <c r="O2207" s="2">
        <v>0</v>
      </c>
      <c r="P2207" s="2">
        <v>0</v>
      </c>
      <c r="T2207" s="2">
        <v>4493444.5</v>
      </c>
      <c r="U2207" s="2">
        <v>276139.5</v>
      </c>
      <c r="V2207" s="2">
        <v>6.5477714538574219</v>
      </c>
      <c r="W2207" s="2">
        <v>6236372.5100000007</v>
      </c>
      <c r="X2207" s="2">
        <v>72.052215576171875</v>
      </c>
      <c r="Y2207" s="2">
        <v>16698337.930000002</v>
      </c>
      <c r="Z2207" s="2">
        <v>26.909530639648438</v>
      </c>
    </row>
    <row r="2208" spans="1:28" x14ac:dyDescent="0.25">
      <c r="A2208" s="2">
        <v>368005</v>
      </c>
      <c r="B2208" s="2">
        <v>129546803</v>
      </c>
      <c r="C2208" s="2" t="s">
        <v>1681</v>
      </c>
      <c r="D2208" s="2">
        <v>2023</v>
      </c>
      <c r="E2208" s="2" t="s">
        <v>662</v>
      </c>
      <c r="F2208" s="2">
        <v>368</v>
      </c>
      <c r="G2208" s="2">
        <v>5</v>
      </c>
      <c r="H2208" s="2">
        <v>4187673.99</v>
      </c>
      <c r="I2208" s="2">
        <v>519431.75</v>
      </c>
      <c r="J2208" s="2">
        <v>14.160235404968262</v>
      </c>
      <c r="K2208" s="2">
        <v>764562.6</v>
      </c>
      <c r="L2208" s="2">
        <v>74009.359375</v>
      </c>
      <c r="M2208" s="2">
        <v>10.717400550842285</v>
      </c>
      <c r="N2208" s="2">
        <v>134649</v>
      </c>
      <c r="O2208" s="2">
        <v>0</v>
      </c>
      <c r="P2208" s="2">
        <v>0</v>
      </c>
      <c r="T2208" s="2">
        <v>5086885.5</v>
      </c>
      <c r="U2208" s="2">
        <v>593441</v>
      </c>
      <c r="V2208" s="2">
        <v>13.206817626953125</v>
      </c>
      <c r="X2208" s="2">
        <v>79.835136413574219</v>
      </c>
      <c r="Z2208" s="2">
        <v>39.879409790039063</v>
      </c>
      <c r="AA2208" s="2">
        <v>12755669</v>
      </c>
      <c r="AB2208" s="2">
        <v>6371738</v>
      </c>
    </row>
    <row r="2209" spans="1:28" x14ac:dyDescent="0.25">
      <c r="A2209" s="2">
        <v>368006</v>
      </c>
      <c r="B2209" s="2">
        <v>129546803</v>
      </c>
      <c r="C2209" s="2" t="s">
        <v>1681</v>
      </c>
      <c r="D2209" s="2">
        <v>2024</v>
      </c>
      <c r="E2209" s="2" t="s">
        <v>662</v>
      </c>
      <c r="F2209" s="2">
        <v>368</v>
      </c>
      <c r="G2209" s="2">
        <v>6</v>
      </c>
      <c r="H2209" s="2">
        <v>4493941</v>
      </c>
      <c r="I2209" s="2">
        <v>306267</v>
      </c>
      <c r="J2209" s="2">
        <v>7.313535213470459</v>
      </c>
      <c r="K2209" s="2">
        <v>816035</v>
      </c>
      <c r="L2209" s="2">
        <v>51472.3984375</v>
      </c>
      <c r="M2209" s="2">
        <v>6.7322673797607422</v>
      </c>
      <c r="N2209" s="2">
        <v>134649</v>
      </c>
      <c r="O2209" s="2">
        <v>0</v>
      </c>
      <c r="P2209" s="2">
        <v>0</v>
      </c>
      <c r="T2209" s="2">
        <v>5444625</v>
      </c>
      <c r="U2209" s="2">
        <v>357739.5</v>
      </c>
      <c r="V2209" s="2">
        <v>7.0325841903686523</v>
      </c>
      <c r="X2209" s="2">
        <v>73.048492431640625</v>
      </c>
      <c r="Z2209" s="2">
        <v>39.874534606933594</v>
      </c>
      <c r="AA2209" s="2">
        <v>13654391</v>
      </c>
      <c r="AB2209" s="2">
        <v>7453439</v>
      </c>
    </row>
    <row r="2210" spans="1:28" x14ac:dyDescent="0.25">
      <c r="A2210" s="2">
        <v>369001</v>
      </c>
      <c r="B2210" s="2">
        <v>121395603</v>
      </c>
      <c r="C2210" s="2" t="s">
        <v>1682</v>
      </c>
      <c r="D2210" s="2">
        <v>2019</v>
      </c>
      <c r="E2210" s="2" t="s">
        <v>662</v>
      </c>
      <c r="F2210" s="2">
        <v>369</v>
      </c>
      <c r="G2210" s="2">
        <v>1</v>
      </c>
      <c r="H2210" s="2">
        <v>2423994.25</v>
      </c>
      <c r="K2210" s="2">
        <v>742453.06</v>
      </c>
      <c r="N2210" s="2">
        <v>103127</v>
      </c>
      <c r="T2210" s="2">
        <v>3269574.25</v>
      </c>
      <c r="W2210" s="2">
        <v>7870347.2599999998</v>
      </c>
      <c r="X2210" s="2">
        <v>41.542945861816406</v>
      </c>
      <c r="Y2210" s="2">
        <v>36412130.949999996</v>
      </c>
      <c r="Z2210" s="2">
        <v>8.9793539047241211</v>
      </c>
    </row>
    <row r="2211" spans="1:28" x14ac:dyDescent="0.25">
      <c r="A2211" s="2">
        <v>369002</v>
      </c>
      <c r="B2211" s="2">
        <v>121395603</v>
      </c>
      <c r="C2211" s="2" t="s">
        <v>1682</v>
      </c>
      <c r="D2211" s="2">
        <v>2020</v>
      </c>
      <c r="E2211" s="2" t="s">
        <v>662</v>
      </c>
      <c r="F2211" s="2">
        <v>369</v>
      </c>
      <c r="G2211" s="2">
        <v>2</v>
      </c>
      <c r="H2211" s="2">
        <v>2522540.5</v>
      </c>
      <c r="I2211" s="2">
        <v>98546.25</v>
      </c>
      <c r="J2211" s="2">
        <v>4.0654492378234863</v>
      </c>
      <c r="K2211" s="2">
        <v>939754.77</v>
      </c>
      <c r="L2211" s="2">
        <v>197301.703125</v>
      </c>
      <c r="M2211" s="2">
        <v>26.574300765991211</v>
      </c>
      <c r="N2211" s="2">
        <v>103127</v>
      </c>
      <c r="O2211" s="2">
        <v>0</v>
      </c>
      <c r="P2211" s="2">
        <v>0</v>
      </c>
      <c r="T2211" s="2">
        <v>3565422.25</v>
      </c>
      <c r="U2211" s="2">
        <v>295848</v>
      </c>
      <c r="V2211" s="2">
        <v>9.0485172271728516</v>
      </c>
      <c r="W2211" s="2">
        <v>8294058.2699999996</v>
      </c>
      <c r="X2211" s="2">
        <v>42.987667083740234</v>
      </c>
      <c r="Y2211" s="2">
        <v>52039623.129999995</v>
      </c>
      <c r="Z2211" s="2">
        <v>6.8513607978820801</v>
      </c>
    </row>
    <row r="2212" spans="1:28" x14ac:dyDescent="0.25">
      <c r="A2212" s="2">
        <v>369003</v>
      </c>
      <c r="B2212" s="2">
        <v>121395603</v>
      </c>
      <c r="C2212" s="2" t="s">
        <v>1682</v>
      </c>
      <c r="D2212" s="2">
        <v>2021</v>
      </c>
      <c r="E2212" s="2" t="s">
        <v>662</v>
      </c>
      <c r="F2212" s="2">
        <v>369</v>
      </c>
      <c r="G2212" s="2">
        <v>3</v>
      </c>
      <c r="H2212" s="2">
        <v>2522537</v>
      </c>
      <c r="I2212" s="2">
        <v>-3.5</v>
      </c>
      <c r="J2212" s="2">
        <v>-1.387490046909079E-4</v>
      </c>
      <c r="K2212" s="2">
        <v>1089713.05</v>
      </c>
      <c r="L2212" s="2">
        <v>149958.28125</v>
      </c>
      <c r="M2212" s="2">
        <v>15.957171440124512</v>
      </c>
      <c r="N2212" s="2">
        <v>103127</v>
      </c>
      <c r="O2212" s="2">
        <v>0</v>
      </c>
      <c r="P2212" s="2">
        <v>0</v>
      </c>
      <c r="T2212" s="2">
        <v>3715377</v>
      </c>
      <c r="U2212" s="2">
        <v>149954.75</v>
      </c>
      <c r="V2212" s="2">
        <v>4.2058062553405762</v>
      </c>
      <c r="W2212" s="2">
        <v>7955353.1600000011</v>
      </c>
      <c r="X2212" s="2">
        <v>46.702854156494141</v>
      </c>
      <c r="Y2212" s="2">
        <v>42797505.360000007</v>
      </c>
      <c r="Z2212" s="2">
        <v>8.6812934875488281</v>
      </c>
    </row>
    <row r="2213" spans="1:28" x14ac:dyDescent="0.25">
      <c r="A2213" s="2">
        <v>369004</v>
      </c>
      <c r="B2213" s="2">
        <v>121395603</v>
      </c>
      <c r="C2213" s="2" t="s">
        <v>1682</v>
      </c>
      <c r="D2213" s="2">
        <v>2022</v>
      </c>
      <c r="E2213" s="2" t="s">
        <v>662</v>
      </c>
      <c r="F2213" s="2">
        <v>369</v>
      </c>
      <c r="G2213" s="2">
        <v>4</v>
      </c>
      <c r="H2213" s="2">
        <v>2740986.75</v>
      </c>
      <c r="I2213" s="2">
        <v>218449.75</v>
      </c>
      <c r="J2213" s="2">
        <v>8.6599225997924805</v>
      </c>
      <c r="K2213" s="2">
        <v>972696.53</v>
      </c>
      <c r="L2213" s="2">
        <v>-117016.5234375</v>
      </c>
      <c r="M2213" s="2">
        <v>-10.738287925720215</v>
      </c>
      <c r="N2213" s="2">
        <v>103127</v>
      </c>
      <c r="O2213" s="2">
        <v>0</v>
      </c>
      <c r="P2213" s="2">
        <v>0</v>
      </c>
      <c r="T2213" s="2">
        <v>3816810.25</v>
      </c>
      <c r="U2213" s="2">
        <v>101433.25</v>
      </c>
      <c r="V2213" s="2">
        <v>2.7300930023193359</v>
      </c>
      <c r="W2213" s="2">
        <v>7987802.1500000004</v>
      </c>
      <c r="X2213" s="2">
        <v>47.782985687255859</v>
      </c>
      <c r="Y2213" s="2">
        <v>45683755.560000002</v>
      </c>
      <c r="Z2213" s="2">
        <v>8.3548517227172852</v>
      </c>
    </row>
    <row r="2214" spans="1:28" x14ac:dyDescent="0.25">
      <c r="A2214" s="2">
        <v>369005</v>
      </c>
      <c r="B2214" s="2">
        <v>121395603</v>
      </c>
      <c r="C2214" s="2" t="s">
        <v>1682</v>
      </c>
      <c r="D2214" s="2">
        <v>2023</v>
      </c>
      <c r="E2214" s="2" t="s">
        <v>662</v>
      </c>
      <c r="F2214" s="2">
        <v>369</v>
      </c>
      <c r="G2214" s="2">
        <v>5</v>
      </c>
      <c r="H2214" s="2">
        <v>3225403.4</v>
      </c>
      <c r="I2214" s="2">
        <v>484416.65625</v>
      </c>
      <c r="J2214" s="2">
        <v>17.673074722290039</v>
      </c>
      <c r="K2214" s="2">
        <v>1066667.5</v>
      </c>
      <c r="L2214" s="2">
        <v>93970.96875</v>
      </c>
      <c r="M2214" s="2">
        <v>9.6608724594116211</v>
      </c>
      <c r="N2214" s="2">
        <v>103127</v>
      </c>
      <c r="O2214" s="2">
        <v>0</v>
      </c>
      <c r="P2214" s="2">
        <v>0</v>
      </c>
      <c r="T2214" s="2">
        <v>4395198</v>
      </c>
      <c r="U2214" s="2">
        <v>578387.75</v>
      </c>
      <c r="V2214" s="2">
        <v>15.153694152832031</v>
      </c>
      <c r="X2214" s="2">
        <v>51.925552368164063</v>
      </c>
      <c r="Z2214" s="2">
        <v>10.618594169616699</v>
      </c>
      <c r="AA2214" s="2">
        <v>41391526</v>
      </c>
      <c r="AB2214" s="2">
        <v>8464422</v>
      </c>
    </row>
    <row r="2215" spans="1:28" x14ac:dyDescent="0.25">
      <c r="A2215" s="2">
        <v>369006</v>
      </c>
      <c r="B2215" s="2">
        <v>121395603</v>
      </c>
      <c r="C2215" s="2" t="s">
        <v>1682</v>
      </c>
      <c r="D2215" s="2">
        <v>2024</v>
      </c>
      <c r="E2215" s="2" t="s">
        <v>662</v>
      </c>
      <c r="F2215" s="2">
        <v>369</v>
      </c>
      <c r="G2215" s="2">
        <v>6</v>
      </c>
      <c r="H2215" s="2">
        <v>3622857</v>
      </c>
      <c r="I2215" s="2">
        <v>397453.59375</v>
      </c>
      <c r="J2215" s="2">
        <v>12.322601318359375</v>
      </c>
      <c r="K2215" s="2">
        <v>1128577</v>
      </c>
      <c r="L2215" s="2">
        <v>61909.5</v>
      </c>
      <c r="M2215" s="2">
        <v>5.8040108680725098</v>
      </c>
      <c r="N2215" s="2">
        <v>103127</v>
      </c>
      <c r="O2215" s="2">
        <v>0</v>
      </c>
      <c r="P2215" s="2">
        <v>0</v>
      </c>
      <c r="T2215" s="2">
        <v>4854561</v>
      </c>
      <c r="U2215" s="2">
        <v>459363</v>
      </c>
      <c r="V2215" s="2">
        <v>10.451474189758301</v>
      </c>
      <c r="X2215" s="2">
        <v>52.844654083251953</v>
      </c>
      <c r="Z2215" s="2">
        <v>11.074103355407715</v>
      </c>
      <c r="AA2215" s="2">
        <v>43837056</v>
      </c>
      <c r="AB2215" s="2">
        <v>9186475</v>
      </c>
    </row>
    <row r="2216" spans="1:28" x14ac:dyDescent="0.25">
      <c r="A2216" s="2">
        <v>370001</v>
      </c>
      <c r="B2216" s="2">
        <v>108567004</v>
      </c>
      <c r="C2216" s="2" t="s">
        <v>1683</v>
      </c>
      <c r="D2216" s="2">
        <v>2019</v>
      </c>
      <c r="E2216" s="2" t="s">
        <v>662</v>
      </c>
      <c r="F2216" s="2">
        <v>370</v>
      </c>
      <c r="G2216" s="2">
        <v>1</v>
      </c>
      <c r="H2216" s="2">
        <v>1991587.5</v>
      </c>
      <c r="K2216" s="2">
        <v>234581.96</v>
      </c>
      <c r="N2216" s="2">
        <v>52080</v>
      </c>
      <c r="Q2216" s="2">
        <v>40582.65</v>
      </c>
      <c r="T2216" s="2">
        <v>2318832.25</v>
      </c>
      <c r="W2216" s="2">
        <v>3052833.82</v>
      </c>
      <c r="X2216" s="2">
        <v>75.956710815429688</v>
      </c>
      <c r="Y2216" s="2">
        <v>4869109.6500000004</v>
      </c>
      <c r="Z2216" s="2">
        <v>47.623332977294922</v>
      </c>
    </row>
    <row r="2217" spans="1:28" x14ac:dyDescent="0.25">
      <c r="A2217" s="2">
        <v>370002</v>
      </c>
      <c r="B2217" s="2">
        <v>108567004</v>
      </c>
      <c r="C2217" s="2" t="s">
        <v>1683</v>
      </c>
      <c r="D2217" s="2">
        <v>2020</v>
      </c>
      <c r="E2217" s="2" t="s">
        <v>662</v>
      </c>
      <c r="F2217" s="2">
        <v>370</v>
      </c>
      <c r="G2217" s="2">
        <v>2</v>
      </c>
      <c r="H2217" s="2">
        <v>1977312.375</v>
      </c>
      <c r="I2217" s="2">
        <v>-14275.125</v>
      </c>
      <c r="J2217" s="2">
        <v>-0.71677118539810181</v>
      </c>
      <c r="K2217" s="2">
        <v>236062.81</v>
      </c>
      <c r="L2217" s="2">
        <v>1480.8499755859375</v>
      </c>
      <c r="M2217" s="2">
        <v>0.63127189874649048</v>
      </c>
      <c r="N2217" s="2">
        <v>52080</v>
      </c>
      <c r="O2217" s="2">
        <v>0</v>
      </c>
      <c r="P2217" s="2">
        <v>0</v>
      </c>
      <c r="Q2217" s="2">
        <v>33364.44</v>
      </c>
      <c r="R2217" s="2">
        <v>-7218.2099609375</v>
      </c>
      <c r="S2217" s="2">
        <v>-17.786443710327148</v>
      </c>
      <c r="T2217" s="2">
        <v>2298819.75</v>
      </c>
      <c r="U2217" s="2">
        <v>-20012.5</v>
      </c>
      <c r="V2217" s="2">
        <v>-0.86304217576980591</v>
      </c>
      <c r="W2217" s="2">
        <v>3124271.8400000003</v>
      </c>
      <c r="X2217" s="2">
        <v>73.579376220703125</v>
      </c>
      <c r="Y2217" s="2">
        <v>4954608.67</v>
      </c>
      <c r="Z2217" s="2">
        <v>46.397605895996094</v>
      </c>
    </row>
    <row r="2218" spans="1:28" x14ac:dyDescent="0.25">
      <c r="A2218" s="2">
        <v>370003</v>
      </c>
      <c r="B2218" s="2">
        <v>108567004</v>
      </c>
      <c r="C2218" s="2" t="s">
        <v>1683</v>
      </c>
      <c r="D2218" s="2">
        <v>2021</v>
      </c>
      <c r="E2218" s="2" t="s">
        <v>662</v>
      </c>
      <c r="F2218" s="2">
        <v>370</v>
      </c>
      <c r="G2218" s="2">
        <v>3</v>
      </c>
      <c r="H2218" s="2">
        <v>1977311.75</v>
      </c>
      <c r="I2218" s="2">
        <v>-0.625</v>
      </c>
      <c r="J2218" s="2">
        <v>-3.1608560675522313E-5</v>
      </c>
      <c r="K2218" s="2">
        <v>236059.91</v>
      </c>
      <c r="L2218" s="2">
        <v>-2.9000000953674316</v>
      </c>
      <c r="M2218" s="2">
        <v>-1.2284866534173489E-3</v>
      </c>
      <c r="N2218" s="2">
        <v>52080</v>
      </c>
      <c r="O2218" s="2">
        <v>0</v>
      </c>
      <c r="P2218" s="2">
        <v>0</v>
      </c>
      <c r="Q2218" s="2">
        <v>48141</v>
      </c>
      <c r="R2218" s="2">
        <v>14776.5595703125</v>
      </c>
      <c r="S2218" s="2">
        <v>44.288349151611328</v>
      </c>
      <c r="T2218" s="2">
        <v>2313592.75</v>
      </c>
      <c r="U2218" s="2">
        <v>14773</v>
      </c>
      <c r="V2218" s="2">
        <v>0.64263409376144409</v>
      </c>
      <c r="W2218" s="2">
        <v>3320324.7399999998</v>
      </c>
      <c r="X2218" s="2">
        <v>69.679710388183594</v>
      </c>
      <c r="Y2218" s="2">
        <v>5933876.1300000008</v>
      </c>
      <c r="Z2218" s="2">
        <v>38.989570617675781</v>
      </c>
    </row>
    <row r="2219" spans="1:28" x14ac:dyDescent="0.25">
      <c r="A2219" s="2">
        <v>370004</v>
      </c>
      <c r="B2219" s="2">
        <v>108567004</v>
      </c>
      <c r="C2219" s="2" t="s">
        <v>1683</v>
      </c>
      <c r="D2219" s="2">
        <v>2022</v>
      </c>
      <c r="E2219" s="2" t="s">
        <v>662</v>
      </c>
      <c r="F2219" s="2">
        <v>370</v>
      </c>
      <c r="G2219" s="2">
        <v>4</v>
      </c>
      <c r="H2219" s="2">
        <v>2019915.75</v>
      </c>
      <c r="I2219" s="2">
        <v>42604</v>
      </c>
      <c r="J2219" s="2">
        <v>2.1546425819396973</v>
      </c>
      <c r="K2219" s="2">
        <v>241606.19</v>
      </c>
      <c r="L2219" s="2">
        <v>5546.27978515625</v>
      </c>
      <c r="M2219" s="2">
        <v>2.3495221138000488</v>
      </c>
      <c r="N2219" s="2">
        <v>52080</v>
      </c>
      <c r="O2219" s="2">
        <v>0</v>
      </c>
      <c r="P2219" s="2">
        <v>0</v>
      </c>
      <c r="Q2219" s="2">
        <v>28138</v>
      </c>
      <c r="R2219" s="2">
        <v>-20003</v>
      </c>
      <c r="S2219" s="2">
        <v>-41.550861358642578</v>
      </c>
      <c r="T2219" s="2">
        <v>2341740</v>
      </c>
      <c r="U2219" s="2">
        <v>28147.25</v>
      </c>
      <c r="V2219" s="2">
        <v>1.2166035175323486</v>
      </c>
      <c r="W2219" s="2">
        <v>3134673.66</v>
      </c>
      <c r="X2219" s="2">
        <v>74.704429626464844</v>
      </c>
      <c r="Y2219" s="2">
        <v>6280312.3600000003</v>
      </c>
      <c r="Z2219" s="2">
        <v>37.286998748779297</v>
      </c>
    </row>
    <row r="2220" spans="1:28" x14ac:dyDescent="0.25">
      <c r="A2220" s="2">
        <v>370005</v>
      </c>
      <c r="B2220" s="2">
        <v>108567004</v>
      </c>
      <c r="C2220" s="2" t="s">
        <v>1683</v>
      </c>
      <c r="D2220" s="2">
        <v>2023</v>
      </c>
      <c r="E2220" s="2" t="s">
        <v>662</v>
      </c>
      <c r="F2220" s="2">
        <v>370</v>
      </c>
      <c r="G2220" s="2">
        <v>5</v>
      </c>
      <c r="H2220" s="2">
        <v>2050959.2</v>
      </c>
      <c r="I2220" s="2">
        <v>31043.44921875</v>
      </c>
      <c r="J2220" s="2">
        <v>1.5368685722351074</v>
      </c>
      <c r="K2220" s="2">
        <v>246890.49</v>
      </c>
      <c r="L2220" s="2">
        <v>5284.2998046875</v>
      </c>
      <c r="M2220" s="2">
        <v>2.1871542930603027</v>
      </c>
      <c r="N2220" s="2">
        <v>52080</v>
      </c>
      <c r="O2220" s="2">
        <v>0</v>
      </c>
      <c r="P2220" s="2">
        <v>0</v>
      </c>
      <c r="Q2220" s="2">
        <v>32083</v>
      </c>
      <c r="R2220" s="2">
        <v>3945</v>
      </c>
      <c r="S2220" s="2">
        <v>14.020186424255371</v>
      </c>
      <c r="T2220" s="2">
        <v>2382012.75</v>
      </c>
      <c r="U2220" s="2">
        <v>40272.75</v>
      </c>
      <c r="V2220" s="2">
        <v>1.7197788953781128</v>
      </c>
      <c r="X2220" s="2">
        <v>75.43231201171875</v>
      </c>
      <c r="Z2220" s="2">
        <v>38.368141174316406</v>
      </c>
      <c r="AA2220" s="2">
        <v>6208309</v>
      </c>
      <c r="AB2220" s="2">
        <v>3157815</v>
      </c>
    </row>
    <row r="2221" spans="1:28" x14ac:dyDescent="0.25">
      <c r="A2221" s="2">
        <v>370006</v>
      </c>
      <c r="B2221" s="2">
        <v>108567004</v>
      </c>
      <c r="C2221" s="2" t="s">
        <v>1683</v>
      </c>
      <c r="D2221" s="2">
        <v>2024</v>
      </c>
      <c r="E2221" s="2" t="s">
        <v>662</v>
      </c>
      <c r="F2221" s="2">
        <v>370</v>
      </c>
      <c r="G2221" s="2">
        <v>6</v>
      </c>
      <c r="H2221" s="2">
        <v>2098190</v>
      </c>
      <c r="I2221" s="2">
        <v>47230.80078125</v>
      </c>
      <c r="J2221" s="2">
        <v>2.3028638362884521</v>
      </c>
      <c r="K2221" s="2">
        <v>254383</v>
      </c>
      <c r="L2221" s="2">
        <v>7492.509765625</v>
      </c>
      <c r="M2221" s="2">
        <v>3.0347504615783691</v>
      </c>
      <c r="N2221" s="2">
        <v>52080</v>
      </c>
      <c r="O2221" s="2">
        <v>0</v>
      </c>
      <c r="P2221" s="2">
        <v>0</v>
      </c>
      <c r="Q2221" s="2">
        <v>72384</v>
      </c>
      <c r="R2221" s="2">
        <v>40301</v>
      </c>
      <c r="S2221" s="2">
        <v>125.61481475830078</v>
      </c>
      <c r="T2221" s="2">
        <v>2477037</v>
      </c>
      <c r="U2221" s="2">
        <v>95024.25</v>
      </c>
      <c r="V2221" s="2">
        <v>3.9892418384552002</v>
      </c>
      <c r="X2221" s="2">
        <v>70.687576293945313</v>
      </c>
      <c r="Z2221" s="2">
        <v>40.059318542480469</v>
      </c>
      <c r="AA2221" s="2">
        <v>6183423</v>
      </c>
      <c r="AB2221" s="2">
        <v>3504204</v>
      </c>
    </row>
    <row r="2222" spans="1:28" x14ac:dyDescent="0.25">
      <c r="A2222" s="2">
        <v>371001</v>
      </c>
      <c r="B2222" s="2">
        <v>120486003</v>
      </c>
      <c r="C2222" s="2" t="s">
        <v>1684</v>
      </c>
      <c r="D2222" s="2">
        <v>2019</v>
      </c>
      <c r="E2222" s="2" t="s">
        <v>662</v>
      </c>
      <c r="F2222" s="2">
        <v>371</v>
      </c>
      <c r="G2222" s="2">
        <v>1</v>
      </c>
      <c r="H2222" s="2">
        <v>3219269.25</v>
      </c>
      <c r="K2222" s="2">
        <v>1002235.15</v>
      </c>
      <c r="N2222" s="2">
        <v>142538</v>
      </c>
      <c r="Q2222" s="2">
        <v>481.4</v>
      </c>
      <c r="T2222" s="2">
        <v>4364524</v>
      </c>
      <c r="W2222" s="2">
        <v>10030181.68</v>
      </c>
      <c r="X2222" s="2">
        <v>43.513908386230469</v>
      </c>
      <c r="Y2222" s="2">
        <v>46259026.130000003</v>
      </c>
      <c r="Z2222" s="2">
        <v>9.434967041015625</v>
      </c>
    </row>
    <row r="2223" spans="1:28" x14ac:dyDescent="0.25">
      <c r="A2223" s="2">
        <v>371002</v>
      </c>
      <c r="B2223" s="2">
        <v>120486003</v>
      </c>
      <c r="C2223" s="2" t="s">
        <v>1684</v>
      </c>
      <c r="D2223" s="2">
        <v>2020</v>
      </c>
      <c r="E2223" s="2" t="s">
        <v>662</v>
      </c>
      <c r="F2223" s="2">
        <v>371</v>
      </c>
      <c r="G2223" s="2">
        <v>2</v>
      </c>
      <c r="H2223" s="2">
        <v>3390421</v>
      </c>
      <c r="I2223" s="2">
        <v>171151.75</v>
      </c>
      <c r="J2223" s="2">
        <v>5.3164782524108887</v>
      </c>
      <c r="K2223" s="2">
        <v>1026385.4</v>
      </c>
      <c r="L2223" s="2">
        <v>24150.25</v>
      </c>
      <c r="M2223" s="2">
        <v>2.4096391201019287</v>
      </c>
      <c r="N2223" s="2">
        <v>142538</v>
      </c>
      <c r="O2223" s="2">
        <v>0</v>
      </c>
      <c r="P2223" s="2">
        <v>0</v>
      </c>
      <c r="T2223" s="2">
        <v>4559344.5</v>
      </c>
      <c r="U2223" s="2">
        <v>194820.5</v>
      </c>
      <c r="V2223" s="2">
        <v>4.4637284278869629</v>
      </c>
      <c r="W2223" s="2">
        <v>10425076.030000001</v>
      </c>
      <c r="X2223" s="2">
        <v>43.734401702880859</v>
      </c>
      <c r="Y2223" s="2">
        <v>46887970.960000001</v>
      </c>
      <c r="Z2223" s="2">
        <v>9.7239112854003906</v>
      </c>
    </row>
    <row r="2224" spans="1:28" x14ac:dyDescent="0.25">
      <c r="A2224" s="2">
        <v>371003</v>
      </c>
      <c r="B2224" s="2">
        <v>120486003</v>
      </c>
      <c r="C2224" s="2" t="s">
        <v>1684</v>
      </c>
      <c r="D2224" s="2">
        <v>2021</v>
      </c>
      <c r="E2224" s="2" t="s">
        <v>662</v>
      </c>
      <c r="F2224" s="2">
        <v>371</v>
      </c>
      <c r="G2224" s="2">
        <v>3</v>
      </c>
      <c r="H2224" s="2">
        <v>3390415.25</v>
      </c>
      <c r="I2224" s="2">
        <v>-5.75</v>
      </c>
      <c r="J2224" s="2">
        <v>-1.6959545610006899E-4</v>
      </c>
      <c r="K2224" s="2">
        <v>1026359.93</v>
      </c>
      <c r="L2224" s="2">
        <v>-25.469999313354492</v>
      </c>
      <c r="M2224" s="2">
        <v>-2.4815239012241364E-3</v>
      </c>
      <c r="N2224" s="2">
        <v>142538</v>
      </c>
      <c r="O2224" s="2">
        <v>0</v>
      </c>
      <c r="P2224" s="2">
        <v>0</v>
      </c>
      <c r="T2224" s="2">
        <v>4559313</v>
      </c>
      <c r="U2224" s="2">
        <v>-31.5</v>
      </c>
      <c r="V2224" s="2">
        <v>-6.9088878808543086E-4</v>
      </c>
      <c r="W2224" s="2">
        <v>10310228.949999999</v>
      </c>
      <c r="X2224" s="2">
        <v>44.221260070800781</v>
      </c>
      <c r="Y2224" s="2">
        <v>49488795.090000004</v>
      </c>
      <c r="Z2224" s="2">
        <v>9.2128190994262695</v>
      </c>
    </row>
    <row r="2225" spans="1:28" x14ac:dyDescent="0.25">
      <c r="A2225" s="2">
        <v>371004</v>
      </c>
      <c r="B2225" s="2">
        <v>120486003</v>
      </c>
      <c r="C2225" s="2" t="s">
        <v>1684</v>
      </c>
      <c r="D2225" s="2">
        <v>2022</v>
      </c>
      <c r="E2225" s="2" t="s">
        <v>662</v>
      </c>
      <c r="F2225" s="2">
        <v>371</v>
      </c>
      <c r="G2225" s="2">
        <v>4</v>
      </c>
      <c r="H2225" s="2">
        <v>3510484.25</v>
      </c>
      <c r="I2225" s="2">
        <v>120069</v>
      </c>
      <c r="J2225" s="2">
        <v>3.5414245128631592</v>
      </c>
      <c r="K2225" s="2">
        <v>1033314.06</v>
      </c>
      <c r="L2225" s="2">
        <v>6954.1298828125</v>
      </c>
      <c r="M2225" s="2">
        <v>0.67755275964736938</v>
      </c>
      <c r="N2225" s="2">
        <v>142538</v>
      </c>
      <c r="O2225" s="2">
        <v>0</v>
      </c>
      <c r="P2225" s="2">
        <v>0</v>
      </c>
      <c r="T2225" s="2">
        <v>4686336.5</v>
      </c>
      <c r="U2225" s="2">
        <v>127023.5</v>
      </c>
      <c r="V2225" s="2">
        <v>2.7860229015350342</v>
      </c>
      <c r="W2225" s="2">
        <v>10574300.699999999</v>
      </c>
      <c r="X2225" s="2">
        <v>44.318168640136719</v>
      </c>
      <c r="Y2225" s="2">
        <v>50931535.140000001</v>
      </c>
      <c r="Z2225" s="2">
        <v>9.2012472152709961</v>
      </c>
    </row>
    <row r="2226" spans="1:28" x14ac:dyDescent="0.25">
      <c r="A2226" s="2">
        <v>371005</v>
      </c>
      <c r="B2226" s="2">
        <v>120486003</v>
      </c>
      <c r="C2226" s="2" t="s">
        <v>1684</v>
      </c>
      <c r="D2226" s="2">
        <v>2023</v>
      </c>
      <c r="E2226" s="2" t="s">
        <v>662</v>
      </c>
      <c r="F2226" s="2">
        <v>371</v>
      </c>
      <c r="G2226" s="2">
        <v>5</v>
      </c>
      <c r="H2226" s="2">
        <v>3914602.18</v>
      </c>
      <c r="I2226" s="2">
        <v>404117.9375</v>
      </c>
      <c r="J2226" s="2">
        <v>11.511743545532227</v>
      </c>
      <c r="K2226" s="2">
        <v>1078761.77</v>
      </c>
      <c r="L2226" s="2">
        <v>45447.7109375</v>
      </c>
      <c r="M2226" s="2">
        <v>4.3982477188110352</v>
      </c>
      <c r="N2226" s="2">
        <v>142538</v>
      </c>
      <c r="O2226" s="2">
        <v>0</v>
      </c>
      <c r="P2226" s="2">
        <v>0</v>
      </c>
      <c r="T2226" s="2">
        <v>5135902</v>
      </c>
      <c r="U2226" s="2">
        <v>449565.5</v>
      </c>
      <c r="V2226" s="2">
        <v>9.5931119918823242</v>
      </c>
      <c r="X2226" s="2">
        <v>47.318138122558594</v>
      </c>
      <c r="Z2226" s="2">
        <v>10.300719261169434</v>
      </c>
      <c r="AA2226" s="2">
        <v>49859646</v>
      </c>
      <c r="AB2226" s="2">
        <v>10853982</v>
      </c>
    </row>
    <row r="2227" spans="1:28" x14ac:dyDescent="0.25">
      <c r="A2227" s="2">
        <v>371006</v>
      </c>
      <c r="B2227" s="2">
        <v>120486003</v>
      </c>
      <c r="C2227" s="2" t="s">
        <v>1684</v>
      </c>
      <c r="D2227" s="2">
        <v>2024</v>
      </c>
      <c r="E2227" s="2" t="s">
        <v>662</v>
      </c>
      <c r="F2227" s="2">
        <v>371</v>
      </c>
      <c r="G2227" s="2">
        <v>6</v>
      </c>
      <c r="H2227" s="2">
        <v>4361653</v>
      </c>
      <c r="I2227" s="2">
        <v>447050.8125</v>
      </c>
      <c r="J2227" s="2">
        <v>11.420083045959473</v>
      </c>
      <c r="K2227" s="2">
        <v>1057968</v>
      </c>
      <c r="L2227" s="2">
        <v>-20793.76953125</v>
      </c>
      <c r="M2227" s="2">
        <v>-1.9275590181350708</v>
      </c>
      <c r="N2227" s="2">
        <v>142538</v>
      </c>
      <c r="O2227" s="2">
        <v>0</v>
      </c>
      <c r="P2227" s="2">
        <v>0</v>
      </c>
      <c r="T2227" s="2">
        <v>5562159</v>
      </c>
      <c r="U2227" s="2">
        <v>426257</v>
      </c>
      <c r="V2227" s="2">
        <v>8.2995548248291016</v>
      </c>
      <c r="X2227" s="2">
        <v>47.127796173095703</v>
      </c>
      <c r="Z2227" s="2">
        <v>10.77401065826416</v>
      </c>
      <c r="AA2227" s="2">
        <v>51625706</v>
      </c>
      <c r="AB2227" s="2">
        <v>11802290</v>
      </c>
    </row>
    <row r="2228" spans="1:28" x14ac:dyDescent="0.25">
      <c r="A2228" s="2">
        <v>372001</v>
      </c>
      <c r="B2228" s="2">
        <v>117086003</v>
      </c>
      <c r="C2228" s="2" t="s">
        <v>1685</v>
      </c>
      <c r="D2228" s="2">
        <v>2019</v>
      </c>
      <c r="E2228" s="2" t="s">
        <v>662</v>
      </c>
      <c r="F2228" s="2">
        <v>372</v>
      </c>
      <c r="G2228" s="2">
        <v>1</v>
      </c>
      <c r="H2228" s="2">
        <v>6024079</v>
      </c>
      <c r="K2228" s="2">
        <v>832799.45</v>
      </c>
      <c r="N2228" s="2">
        <v>201990</v>
      </c>
      <c r="T2228" s="2">
        <v>7058868.5</v>
      </c>
      <c r="W2228" s="2">
        <v>10147971.230000002</v>
      </c>
      <c r="X2228" s="2">
        <v>69.559402465820313</v>
      </c>
      <c r="Y2228" s="2">
        <v>19088572.260000005</v>
      </c>
      <c r="Z2228" s="2">
        <v>36.97955322265625</v>
      </c>
    </row>
    <row r="2229" spans="1:28" x14ac:dyDescent="0.25">
      <c r="A2229" s="2">
        <v>372002</v>
      </c>
      <c r="B2229" s="2">
        <v>117086003</v>
      </c>
      <c r="C2229" s="2" t="s">
        <v>1685</v>
      </c>
      <c r="D2229" s="2">
        <v>2020</v>
      </c>
      <c r="E2229" s="2" t="s">
        <v>662</v>
      </c>
      <c r="F2229" s="2">
        <v>372</v>
      </c>
      <c r="G2229" s="2">
        <v>2</v>
      </c>
      <c r="H2229" s="2">
        <v>6267853</v>
      </c>
      <c r="I2229" s="2">
        <v>243774</v>
      </c>
      <c r="J2229" s="2">
        <v>4.0466599464416504</v>
      </c>
      <c r="K2229" s="2">
        <v>876241.79</v>
      </c>
      <c r="L2229" s="2">
        <v>43442.33984375</v>
      </c>
      <c r="M2229" s="2">
        <v>5.2164225578308105</v>
      </c>
      <c r="N2229" s="2">
        <v>201990</v>
      </c>
      <c r="O2229" s="2">
        <v>0</v>
      </c>
      <c r="P2229" s="2">
        <v>0</v>
      </c>
      <c r="T2229" s="2">
        <v>7346085</v>
      </c>
      <c r="U2229" s="2">
        <v>287216.5</v>
      </c>
      <c r="V2229" s="2">
        <v>4.0688743591308594</v>
      </c>
      <c r="W2229" s="2">
        <v>10383778.34</v>
      </c>
      <c r="X2229" s="2">
        <v>70.745780944824219</v>
      </c>
      <c r="Y2229" s="2">
        <v>20106490.75</v>
      </c>
      <c r="Z2229" s="2">
        <v>36.535888671875</v>
      </c>
    </row>
    <row r="2230" spans="1:28" x14ac:dyDescent="0.25">
      <c r="A2230" s="2">
        <v>372003</v>
      </c>
      <c r="B2230" s="2">
        <v>117086003</v>
      </c>
      <c r="C2230" s="2" t="s">
        <v>1685</v>
      </c>
      <c r="D2230" s="2">
        <v>2021</v>
      </c>
      <c r="E2230" s="2" t="s">
        <v>662</v>
      </c>
      <c r="F2230" s="2">
        <v>372</v>
      </c>
      <c r="G2230" s="2">
        <v>3</v>
      </c>
      <c r="H2230" s="2">
        <v>6267848</v>
      </c>
      <c r="I2230" s="2">
        <v>-5</v>
      </c>
      <c r="J2230" s="2">
        <v>-7.9772129538469017E-5</v>
      </c>
      <c r="K2230" s="2">
        <v>876200.63</v>
      </c>
      <c r="L2230" s="2">
        <v>-41.159999847412109</v>
      </c>
      <c r="M2230" s="2">
        <v>-4.6973335556685925E-3</v>
      </c>
      <c r="N2230" s="2">
        <v>201990</v>
      </c>
      <c r="O2230" s="2">
        <v>0</v>
      </c>
      <c r="P2230" s="2">
        <v>0</v>
      </c>
      <c r="T2230" s="2">
        <v>7346038.5</v>
      </c>
      <c r="U2230" s="2">
        <v>-46.5</v>
      </c>
      <c r="V2230" s="2">
        <v>-6.3299020985141397E-4</v>
      </c>
      <c r="W2230" s="2">
        <v>10567730.51</v>
      </c>
      <c r="X2230" s="2">
        <v>69.513870239257813</v>
      </c>
      <c r="Y2230" s="2">
        <v>21158657.59</v>
      </c>
      <c r="Z2230" s="2">
        <v>34.718830108642578</v>
      </c>
    </row>
    <row r="2231" spans="1:28" x14ac:dyDescent="0.25">
      <c r="A2231" s="2">
        <v>372004</v>
      </c>
      <c r="B2231" s="2">
        <v>117086003</v>
      </c>
      <c r="C2231" s="2" t="s">
        <v>1685</v>
      </c>
      <c r="D2231" s="2">
        <v>2022</v>
      </c>
      <c r="E2231" s="2" t="s">
        <v>662</v>
      </c>
      <c r="F2231" s="2">
        <v>372</v>
      </c>
      <c r="G2231" s="2">
        <v>4</v>
      </c>
      <c r="H2231" s="2">
        <v>6441517.5</v>
      </c>
      <c r="I2231" s="2">
        <v>173669.5</v>
      </c>
      <c r="J2231" s="2">
        <v>2.7707993984222412</v>
      </c>
      <c r="K2231" s="2">
        <v>909913.24</v>
      </c>
      <c r="L2231" s="2">
        <v>33712.609375</v>
      </c>
      <c r="M2231" s="2">
        <v>3.8475902080535889</v>
      </c>
      <c r="N2231" s="2">
        <v>201990</v>
      </c>
      <c r="O2231" s="2">
        <v>0</v>
      </c>
      <c r="P2231" s="2">
        <v>0</v>
      </c>
      <c r="T2231" s="2">
        <v>7553420.5</v>
      </c>
      <c r="U2231" s="2">
        <v>207382</v>
      </c>
      <c r="V2231" s="2">
        <v>2.8230454921722412</v>
      </c>
      <c r="W2231" s="2">
        <v>10801087.540000001</v>
      </c>
      <c r="X2231" s="2">
        <v>69.932037353515625</v>
      </c>
      <c r="Y2231" s="2">
        <v>21919501.399999999</v>
      </c>
      <c r="Z2231" s="2">
        <v>34.459819793701172</v>
      </c>
    </row>
    <row r="2232" spans="1:28" x14ac:dyDescent="0.25">
      <c r="A2232" s="2">
        <v>372005</v>
      </c>
      <c r="B2232" s="2">
        <v>117086003</v>
      </c>
      <c r="C2232" s="2" t="s">
        <v>1685</v>
      </c>
      <c r="D2232" s="2">
        <v>2023</v>
      </c>
      <c r="E2232" s="2" t="s">
        <v>662</v>
      </c>
      <c r="F2232" s="2">
        <v>372</v>
      </c>
      <c r="G2232" s="2">
        <v>5</v>
      </c>
      <c r="H2232" s="2">
        <v>7171362.2999999998</v>
      </c>
      <c r="I2232" s="2">
        <v>729844.8125</v>
      </c>
      <c r="J2232" s="2">
        <v>11.330324172973633</v>
      </c>
      <c r="K2232" s="2">
        <v>1006419.91</v>
      </c>
      <c r="L2232" s="2">
        <v>96506.671875</v>
      </c>
      <c r="M2232" s="2">
        <v>10.60614013671875</v>
      </c>
      <c r="N2232" s="2">
        <v>201990</v>
      </c>
      <c r="O2232" s="2">
        <v>0</v>
      </c>
      <c r="P2232" s="2">
        <v>0</v>
      </c>
      <c r="T2232" s="2">
        <v>8379772.5</v>
      </c>
      <c r="U2232" s="2">
        <v>826352</v>
      </c>
      <c r="V2232" s="2">
        <v>10.940103530883789</v>
      </c>
      <c r="X2232" s="2">
        <v>73.679122924804688</v>
      </c>
      <c r="Z2232" s="2">
        <v>35.325935363769531</v>
      </c>
      <c r="AA2232" s="2">
        <v>23721303</v>
      </c>
      <c r="AB2232" s="2">
        <v>11373334</v>
      </c>
    </row>
    <row r="2233" spans="1:28" x14ac:dyDescent="0.25">
      <c r="A2233" s="2">
        <v>372006</v>
      </c>
      <c r="B2233" s="2">
        <v>117086003</v>
      </c>
      <c r="C2233" s="2" t="s">
        <v>1685</v>
      </c>
      <c r="D2233" s="2">
        <v>2024</v>
      </c>
      <c r="E2233" s="2" t="s">
        <v>662</v>
      </c>
      <c r="F2233" s="2">
        <v>372</v>
      </c>
      <c r="G2233" s="2">
        <v>6</v>
      </c>
      <c r="H2233" s="2">
        <v>7199123</v>
      </c>
      <c r="I2233" s="2">
        <v>27760.69921875</v>
      </c>
      <c r="J2233" s="2">
        <v>0.38710495829582214</v>
      </c>
      <c r="K2233" s="2">
        <v>1051348</v>
      </c>
      <c r="L2233" s="2">
        <v>44928.08984375</v>
      </c>
      <c r="M2233" s="2">
        <v>4.4641494750976563</v>
      </c>
      <c r="N2233" s="2">
        <v>201990</v>
      </c>
      <c r="O2233" s="2">
        <v>0</v>
      </c>
      <c r="P2233" s="2">
        <v>0</v>
      </c>
      <c r="T2233" s="2">
        <v>8452461</v>
      </c>
      <c r="U2233" s="2">
        <v>72688.5</v>
      </c>
      <c r="V2233" s="2">
        <v>0.86742806434631348</v>
      </c>
      <c r="X2233" s="2">
        <v>69.973136901855469</v>
      </c>
      <c r="Z2233" s="2">
        <v>34.982479095458984</v>
      </c>
      <c r="AA2233" s="2">
        <v>24161983</v>
      </c>
      <c r="AB2233" s="2">
        <v>12079580</v>
      </c>
    </row>
    <row r="2234" spans="1:28" x14ac:dyDescent="0.25">
      <c r="A2234" s="2">
        <v>373001</v>
      </c>
      <c r="B2234" s="2">
        <v>129547303</v>
      </c>
      <c r="C2234" s="2" t="s">
        <v>1686</v>
      </c>
      <c r="D2234" s="2">
        <v>2019</v>
      </c>
      <c r="E2234" s="2" t="s">
        <v>662</v>
      </c>
      <c r="F2234" s="2">
        <v>373</v>
      </c>
      <c r="G2234" s="2">
        <v>1</v>
      </c>
      <c r="H2234" s="2">
        <v>6387154</v>
      </c>
      <c r="K2234" s="2">
        <v>798821.75</v>
      </c>
      <c r="N2234" s="2">
        <v>221391</v>
      </c>
      <c r="T2234" s="2">
        <v>7407367</v>
      </c>
      <c r="W2234" s="2">
        <v>11082936.329999998</v>
      </c>
      <c r="X2234" s="2">
        <v>66.835777282714844</v>
      </c>
      <c r="Y2234" s="2">
        <v>20729538.890000001</v>
      </c>
      <c r="Z2234" s="2">
        <v>35.733390808105469</v>
      </c>
    </row>
    <row r="2235" spans="1:28" x14ac:dyDescent="0.25">
      <c r="A2235" s="2">
        <v>373002</v>
      </c>
      <c r="B2235" s="2">
        <v>129547303</v>
      </c>
      <c r="C2235" s="2" t="s">
        <v>1686</v>
      </c>
      <c r="D2235" s="2">
        <v>2020</v>
      </c>
      <c r="E2235" s="2" t="s">
        <v>662</v>
      </c>
      <c r="F2235" s="2">
        <v>373</v>
      </c>
      <c r="G2235" s="2">
        <v>2</v>
      </c>
      <c r="H2235" s="2">
        <v>6471886.5</v>
      </c>
      <c r="I2235" s="2">
        <v>84732.5</v>
      </c>
      <c r="J2235" s="2">
        <v>1.3266080617904663</v>
      </c>
      <c r="K2235" s="2">
        <v>849459.37</v>
      </c>
      <c r="L2235" s="2">
        <v>50637.62109375</v>
      </c>
      <c r="M2235" s="2">
        <v>6.3390388488769531</v>
      </c>
      <c r="N2235" s="2">
        <v>221391</v>
      </c>
      <c r="O2235" s="2">
        <v>0</v>
      </c>
      <c r="P2235" s="2">
        <v>0</v>
      </c>
      <c r="T2235" s="2">
        <v>7542737</v>
      </c>
      <c r="U2235" s="2">
        <v>135370</v>
      </c>
      <c r="V2235" s="2">
        <v>1.8275049924850464</v>
      </c>
      <c r="W2235" s="2">
        <v>11376694.620000001</v>
      </c>
      <c r="X2235" s="2">
        <v>66.299896240234375</v>
      </c>
      <c r="Y2235" s="2">
        <v>21077004.859999999</v>
      </c>
      <c r="Z2235" s="2">
        <v>35.786567687988281</v>
      </c>
    </row>
    <row r="2236" spans="1:28" x14ac:dyDescent="0.25">
      <c r="A2236" s="2">
        <v>373003</v>
      </c>
      <c r="B2236" s="2">
        <v>129547303</v>
      </c>
      <c r="C2236" s="2" t="s">
        <v>1686</v>
      </c>
      <c r="D2236" s="2">
        <v>2021</v>
      </c>
      <c r="E2236" s="2" t="s">
        <v>662</v>
      </c>
      <c r="F2236" s="2">
        <v>373</v>
      </c>
      <c r="G2236" s="2">
        <v>3</v>
      </c>
      <c r="H2236" s="2">
        <v>6471882.5</v>
      </c>
      <c r="I2236" s="2">
        <v>-4</v>
      </c>
      <c r="J2236" s="2">
        <v>-6.1805782024748623E-5</v>
      </c>
      <c r="K2236" s="2">
        <v>849414.51</v>
      </c>
      <c r="L2236" s="2">
        <v>-44.860000610351563</v>
      </c>
      <c r="M2236" s="2">
        <v>-5.2810059860348701E-3</v>
      </c>
      <c r="N2236" s="2">
        <v>221391</v>
      </c>
      <c r="O2236" s="2">
        <v>0</v>
      </c>
      <c r="P2236" s="2">
        <v>0</v>
      </c>
      <c r="T2236" s="2">
        <v>7542688</v>
      </c>
      <c r="U2236" s="2">
        <v>-49</v>
      </c>
      <c r="V2236" s="2">
        <v>-6.4963154727593064E-4</v>
      </c>
      <c r="W2236" s="2">
        <v>11500993.779999999</v>
      </c>
      <c r="X2236" s="2">
        <v>65.582923889160156</v>
      </c>
      <c r="Y2236" s="2">
        <v>22439468.630000003</v>
      </c>
      <c r="Z2236" s="2">
        <v>33.613487243652344</v>
      </c>
    </row>
    <row r="2237" spans="1:28" x14ac:dyDescent="0.25">
      <c r="A2237" s="2">
        <v>373004</v>
      </c>
      <c r="B2237" s="2">
        <v>129547303</v>
      </c>
      <c r="C2237" s="2" t="s">
        <v>1686</v>
      </c>
      <c r="D2237" s="2">
        <v>2022</v>
      </c>
      <c r="E2237" s="2" t="s">
        <v>662</v>
      </c>
      <c r="F2237" s="2">
        <v>373</v>
      </c>
      <c r="G2237" s="2">
        <v>4</v>
      </c>
      <c r="H2237" s="2">
        <v>6531093.5</v>
      </c>
      <c r="I2237" s="2">
        <v>59211</v>
      </c>
      <c r="J2237" s="2">
        <v>0.91489607095718384</v>
      </c>
      <c r="K2237" s="2">
        <v>897589.38</v>
      </c>
      <c r="L2237" s="2">
        <v>48174.87109375</v>
      </c>
      <c r="M2237" s="2">
        <v>5.6715383529663086</v>
      </c>
      <c r="N2237" s="2">
        <v>221391</v>
      </c>
      <c r="O2237" s="2">
        <v>0</v>
      </c>
      <c r="P2237" s="2">
        <v>0</v>
      </c>
      <c r="T2237" s="2">
        <v>7650074</v>
      </c>
      <c r="U2237" s="2">
        <v>107386</v>
      </c>
      <c r="V2237" s="2">
        <v>1.4237099885940552</v>
      </c>
      <c r="W2237" s="2">
        <v>11482794.390000001</v>
      </c>
      <c r="X2237" s="2">
        <v>66.622055053710938</v>
      </c>
      <c r="Y2237" s="2">
        <v>22311532.220000003</v>
      </c>
      <c r="Z2237" s="2">
        <v>34.287532806396484</v>
      </c>
    </row>
    <row r="2238" spans="1:28" x14ac:dyDescent="0.25">
      <c r="A2238" s="2">
        <v>373005</v>
      </c>
      <c r="B2238" s="2">
        <v>129547303</v>
      </c>
      <c r="C2238" s="2" t="s">
        <v>1686</v>
      </c>
      <c r="D2238" s="2">
        <v>2023</v>
      </c>
      <c r="E2238" s="2" t="s">
        <v>662</v>
      </c>
      <c r="F2238" s="2">
        <v>373</v>
      </c>
      <c r="G2238" s="2">
        <v>5</v>
      </c>
      <c r="H2238" s="2">
        <v>6962714.0800000001</v>
      </c>
      <c r="I2238" s="2">
        <v>431620.59375</v>
      </c>
      <c r="J2238" s="2">
        <v>6.6087031364440918</v>
      </c>
      <c r="K2238" s="2">
        <v>1015558.46</v>
      </c>
      <c r="L2238" s="2">
        <v>117969.078125</v>
      </c>
      <c r="M2238" s="2">
        <v>13.142878532409668</v>
      </c>
      <c r="N2238" s="2">
        <v>221391</v>
      </c>
      <c r="O2238" s="2">
        <v>0</v>
      </c>
      <c r="P2238" s="2">
        <v>0</v>
      </c>
      <c r="T2238" s="2">
        <v>8199663.5</v>
      </c>
      <c r="U2238" s="2">
        <v>549589.5</v>
      </c>
      <c r="V2238" s="2">
        <v>7.1841068267822266</v>
      </c>
      <c r="X2238" s="2">
        <v>71.770118713378906</v>
      </c>
      <c r="Z2238" s="2">
        <v>39.478973388671875</v>
      </c>
      <c r="AA2238" s="2">
        <v>20769697</v>
      </c>
      <c r="AB2238" s="2">
        <v>11424899</v>
      </c>
    </row>
    <row r="2239" spans="1:28" x14ac:dyDescent="0.25">
      <c r="A2239" s="2">
        <v>373006</v>
      </c>
      <c r="B2239" s="2">
        <v>129547303</v>
      </c>
      <c r="C2239" s="2" t="s">
        <v>1686</v>
      </c>
      <c r="D2239" s="2">
        <v>2024</v>
      </c>
      <c r="E2239" s="2" t="s">
        <v>662</v>
      </c>
      <c r="F2239" s="2">
        <v>373</v>
      </c>
      <c r="G2239" s="2">
        <v>6</v>
      </c>
      <c r="H2239" s="2">
        <v>7345692</v>
      </c>
      <c r="I2239" s="2">
        <v>382977.90625</v>
      </c>
      <c r="J2239" s="2">
        <v>5.5004115104675293</v>
      </c>
      <c r="K2239" s="2">
        <v>1057789</v>
      </c>
      <c r="L2239" s="2">
        <v>42230.5390625</v>
      </c>
      <c r="M2239" s="2">
        <v>4.1583561897277832</v>
      </c>
      <c r="N2239" s="2">
        <v>221391</v>
      </c>
      <c r="O2239" s="2">
        <v>0</v>
      </c>
      <c r="P2239" s="2">
        <v>0</v>
      </c>
      <c r="T2239" s="2">
        <v>8624872</v>
      </c>
      <c r="U2239" s="2">
        <v>425208.5</v>
      </c>
      <c r="V2239" s="2">
        <v>5.1856822967529297</v>
      </c>
      <c r="X2239" s="2">
        <v>69.717414855957031</v>
      </c>
      <c r="Z2239" s="2">
        <v>38.868019104003906</v>
      </c>
      <c r="AA2239" s="2">
        <v>22190151</v>
      </c>
      <c r="AB2239" s="2">
        <v>12371188</v>
      </c>
    </row>
    <row r="2240" spans="1:28" x14ac:dyDescent="0.25">
      <c r="A2240" s="2">
        <v>374001</v>
      </c>
      <c r="B2240" s="2">
        <v>114067503</v>
      </c>
      <c r="C2240" s="2" t="s">
        <v>1687</v>
      </c>
      <c r="D2240" s="2">
        <v>2019</v>
      </c>
      <c r="E2240" s="2" t="s">
        <v>662</v>
      </c>
      <c r="F2240" s="2">
        <v>374</v>
      </c>
      <c r="G2240" s="2">
        <v>1</v>
      </c>
      <c r="H2240" s="2">
        <v>2872264.25</v>
      </c>
      <c r="K2240" s="2">
        <v>965886.15</v>
      </c>
      <c r="N2240" s="2">
        <v>197972</v>
      </c>
      <c r="T2240" s="2">
        <v>4036122.5</v>
      </c>
      <c r="W2240" s="2">
        <v>9292130.8199999984</v>
      </c>
      <c r="X2240" s="2">
        <v>43.435920715332031</v>
      </c>
      <c r="Y2240" s="2">
        <v>38887282.43</v>
      </c>
      <c r="Z2240" s="2">
        <v>10.379029273986816</v>
      </c>
    </row>
    <row r="2241" spans="1:28" x14ac:dyDescent="0.25">
      <c r="A2241" s="2">
        <v>374002</v>
      </c>
      <c r="B2241" s="2">
        <v>114067503</v>
      </c>
      <c r="C2241" s="2" t="s">
        <v>1687</v>
      </c>
      <c r="D2241" s="2">
        <v>2020</v>
      </c>
      <c r="E2241" s="2" t="s">
        <v>662</v>
      </c>
      <c r="F2241" s="2">
        <v>374</v>
      </c>
      <c r="G2241" s="2">
        <v>2</v>
      </c>
      <c r="H2241" s="2">
        <v>2990691.25</v>
      </c>
      <c r="I2241" s="2">
        <v>118427</v>
      </c>
      <c r="J2241" s="2">
        <v>4.1231236457824707</v>
      </c>
      <c r="K2241" s="2">
        <v>1021573.96</v>
      </c>
      <c r="L2241" s="2">
        <v>55687.80859375</v>
      </c>
      <c r="M2241" s="2">
        <v>5.7654633522033691</v>
      </c>
      <c r="N2241" s="2">
        <v>197972</v>
      </c>
      <c r="O2241" s="2">
        <v>0</v>
      </c>
      <c r="P2241" s="2">
        <v>0</v>
      </c>
      <c r="T2241" s="2">
        <v>4210237</v>
      </c>
      <c r="U2241" s="2">
        <v>174114.5</v>
      </c>
      <c r="V2241" s="2">
        <v>4.3139052391052246</v>
      </c>
      <c r="W2241" s="2">
        <v>9520305.8100000005</v>
      </c>
      <c r="X2241" s="2">
        <v>44.223758697509766</v>
      </c>
      <c r="Y2241" s="2">
        <v>39649119.810000002</v>
      </c>
      <c r="Z2241" s="2">
        <v>10.618740081787109</v>
      </c>
    </row>
    <row r="2242" spans="1:28" x14ac:dyDescent="0.25">
      <c r="A2242" s="2">
        <v>374003</v>
      </c>
      <c r="B2242" s="2">
        <v>114067503</v>
      </c>
      <c r="C2242" s="2" t="s">
        <v>1687</v>
      </c>
      <c r="D2242" s="2">
        <v>2021</v>
      </c>
      <c r="E2242" s="2" t="s">
        <v>662</v>
      </c>
      <c r="F2242" s="2">
        <v>374</v>
      </c>
      <c r="G2242" s="2">
        <v>3</v>
      </c>
      <c r="H2242" s="2">
        <v>2990359.25</v>
      </c>
      <c r="I2242" s="2">
        <v>-332</v>
      </c>
      <c r="J2242" s="2">
        <v>-1.1101112700998783E-2</v>
      </c>
      <c r="K2242" s="2">
        <v>1021528.65</v>
      </c>
      <c r="L2242" s="2">
        <v>-45.310001373291016</v>
      </c>
      <c r="M2242" s="2">
        <v>-4.4353129342198372E-3</v>
      </c>
      <c r="N2242" s="2">
        <v>197972</v>
      </c>
      <c r="O2242" s="2">
        <v>0</v>
      </c>
      <c r="P2242" s="2">
        <v>0</v>
      </c>
      <c r="T2242" s="2">
        <v>4209860</v>
      </c>
      <c r="U2242" s="2">
        <v>-377</v>
      </c>
      <c r="V2242" s="2">
        <v>-8.9543657377362251E-3</v>
      </c>
      <c r="W2242" s="2">
        <v>9824927.9300000016</v>
      </c>
      <c r="X2242" s="2">
        <v>42.848762512207031</v>
      </c>
      <c r="Y2242" s="2">
        <v>41244592.850000001</v>
      </c>
      <c r="Z2242" s="2">
        <v>10.207058906555176</v>
      </c>
    </row>
    <row r="2243" spans="1:28" x14ac:dyDescent="0.25">
      <c r="A2243" s="2">
        <v>374004</v>
      </c>
      <c r="B2243" s="2">
        <v>114067503</v>
      </c>
      <c r="C2243" s="2" t="s">
        <v>1687</v>
      </c>
      <c r="D2243" s="2">
        <v>2022</v>
      </c>
      <c r="E2243" s="2" t="s">
        <v>662</v>
      </c>
      <c r="F2243" s="2">
        <v>374</v>
      </c>
      <c r="G2243" s="2">
        <v>4</v>
      </c>
      <c r="H2243" s="2">
        <v>3237869.25</v>
      </c>
      <c r="I2243" s="2">
        <v>247510</v>
      </c>
      <c r="J2243" s="2">
        <v>8.2769317626953125</v>
      </c>
      <c r="K2243" s="2">
        <v>1100754.68</v>
      </c>
      <c r="L2243" s="2">
        <v>79226.03125</v>
      </c>
      <c r="M2243" s="2">
        <v>7.7556347846984863</v>
      </c>
      <c r="N2243" s="2">
        <v>197972</v>
      </c>
      <c r="O2243" s="2">
        <v>0</v>
      </c>
      <c r="P2243" s="2">
        <v>0</v>
      </c>
      <c r="T2243" s="2">
        <v>4536596</v>
      </c>
      <c r="U2243" s="2">
        <v>326736</v>
      </c>
      <c r="V2243" s="2">
        <v>7.7612080574035645</v>
      </c>
      <c r="W2243" s="2">
        <v>9938736.2599999979</v>
      </c>
      <c r="X2243" s="2">
        <v>45.645603179931641</v>
      </c>
      <c r="Y2243" s="2">
        <v>41808386.659999996</v>
      </c>
      <c r="Z2243" s="2">
        <v>10.850923538208008</v>
      </c>
    </row>
    <row r="2244" spans="1:28" x14ac:dyDescent="0.25">
      <c r="A2244" s="2">
        <v>374005</v>
      </c>
      <c r="B2244" s="2">
        <v>114067503</v>
      </c>
      <c r="C2244" s="2" t="s">
        <v>1687</v>
      </c>
      <c r="D2244" s="2">
        <v>2023</v>
      </c>
      <c r="E2244" s="2" t="s">
        <v>662</v>
      </c>
      <c r="F2244" s="2">
        <v>374</v>
      </c>
      <c r="G2244" s="2">
        <v>5</v>
      </c>
      <c r="H2244" s="2">
        <v>3636393.27</v>
      </c>
      <c r="I2244" s="2">
        <v>398524.03125</v>
      </c>
      <c r="J2244" s="2">
        <v>12.308218002319336</v>
      </c>
      <c r="K2244" s="2">
        <v>1208478.6000000001</v>
      </c>
      <c r="L2244" s="2">
        <v>107723.921875</v>
      </c>
      <c r="M2244" s="2">
        <v>9.7863693237304688</v>
      </c>
      <c r="N2244" s="2">
        <v>197972</v>
      </c>
      <c r="O2244" s="2">
        <v>0</v>
      </c>
      <c r="P2244" s="2">
        <v>0</v>
      </c>
      <c r="T2244" s="2">
        <v>5042844</v>
      </c>
      <c r="U2244" s="2">
        <v>506248</v>
      </c>
      <c r="V2244" s="2">
        <v>11.15920352935791</v>
      </c>
      <c r="X2244" s="2">
        <v>47.955013275146484</v>
      </c>
      <c r="Z2244" s="2">
        <v>11.728800773620605</v>
      </c>
      <c r="AA2244" s="2">
        <v>42995392</v>
      </c>
      <c r="AB2244" s="2">
        <v>10515781</v>
      </c>
    </row>
    <row r="2245" spans="1:28" x14ac:dyDescent="0.25">
      <c r="A2245" s="2">
        <v>374006</v>
      </c>
      <c r="B2245" s="2">
        <v>114067503</v>
      </c>
      <c r="C2245" s="2" t="s">
        <v>1687</v>
      </c>
      <c r="D2245" s="2">
        <v>2024</v>
      </c>
      <c r="E2245" s="2" t="s">
        <v>662</v>
      </c>
      <c r="F2245" s="2">
        <v>374</v>
      </c>
      <c r="G2245" s="2">
        <v>6</v>
      </c>
      <c r="H2245" s="2">
        <v>4057888</v>
      </c>
      <c r="I2245" s="2">
        <v>421494.71875</v>
      </c>
      <c r="J2245" s="2">
        <v>11.591011047363281</v>
      </c>
      <c r="K2245" s="2">
        <v>1300155</v>
      </c>
      <c r="L2245" s="2">
        <v>91676.3984375</v>
      </c>
      <c r="M2245" s="2">
        <v>7.5861005783081055</v>
      </c>
      <c r="N2245" s="2">
        <v>197972</v>
      </c>
      <c r="O2245" s="2">
        <v>0</v>
      </c>
      <c r="P2245" s="2">
        <v>0</v>
      </c>
      <c r="T2245" s="2">
        <v>5556015</v>
      </c>
      <c r="U2245" s="2">
        <v>513171</v>
      </c>
      <c r="V2245" s="2">
        <v>10.17622184753418</v>
      </c>
      <c r="X2245" s="2">
        <v>51.557849884033203</v>
      </c>
      <c r="Z2245" s="2">
        <v>12.90284252166748</v>
      </c>
      <c r="AA2245" s="2">
        <v>43060394</v>
      </c>
      <c r="AB2245" s="2">
        <v>10776274</v>
      </c>
    </row>
    <row r="2246" spans="1:28" x14ac:dyDescent="0.25">
      <c r="A2246" s="2">
        <v>375001</v>
      </c>
      <c r="B2246" s="2">
        <v>119357402</v>
      </c>
      <c r="C2246" s="2" t="s">
        <v>1688</v>
      </c>
      <c r="D2246" s="2">
        <v>2019</v>
      </c>
      <c r="E2246" s="2" t="s">
        <v>662</v>
      </c>
      <c r="F2246" s="2">
        <v>375</v>
      </c>
      <c r="G2246" s="2">
        <v>1</v>
      </c>
      <c r="H2246" s="2">
        <v>43350120</v>
      </c>
      <c r="K2246" s="2">
        <v>6405416</v>
      </c>
      <c r="N2246" s="2">
        <v>7836814</v>
      </c>
      <c r="T2246" s="2">
        <v>57592352</v>
      </c>
      <c r="W2246" s="2">
        <v>83631336.670000002</v>
      </c>
      <c r="X2246" s="2">
        <v>68.86456298828125</v>
      </c>
      <c r="Y2246" s="2">
        <v>155088891.59</v>
      </c>
      <c r="Z2246" s="2">
        <v>37.135059356689453</v>
      </c>
    </row>
    <row r="2247" spans="1:28" x14ac:dyDescent="0.25">
      <c r="A2247" s="2">
        <v>375002</v>
      </c>
      <c r="B2247" s="2">
        <v>119357402</v>
      </c>
      <c r="C2247" s="2" t="s">
        <v>1688</v>
      </c>
      <c r="D2247" s="2">
        <v>2020</v>
      </c>
      <c r="E2247" s="2" t="s">
        <v>662</v>
      </c>
      <c r="F2247" s="2">
        <v>375</v>
      </c>
      <c r="G2247" s="2">
        <v>2</v>
      </c>
      <c r="H2247" s="2">
        <v>45796860</v>
      </c>
      <c r="I2247" s="2">
        <v>2446740</v>
      </c>
      <c r="J2247" s="2">
        <v>5.6441364288330078</v>
      </c>
      <c r="K2247" s="2">
        <v>7254188.5099999998</v>
      </c>
      <c r="L2247" s="2">
        <v>848772.5</v>
      </c>
      <c r="M2247" s="2">
        <v>13.250857353210449</v>
      </c>
      <c r="N2247" s="2">
        <v>7836814</v>
      </c>
      <c r="O2247" s="2">
        <v>0</v>
      </c>
      <c r="P2247" s="2">
        <v>0</v>
      </c>
      <c r="T2247" s="2">
        <v>60887864</v>
      </c>
      <c r="U2247" s="2">
        <v>3295512</v>
      </c>
      <c r="V2247" s="2">
        <v>5.7221345901489258</v>
      </c>
      <c r="W2247" s="2">
        <v>88163099.109999999</v>
      </c>
      <c r="X2247" s="2">
        <v>69.062751770019531</v>
      </c>
      <c r="Y2247" s="2">
        <v>168472809.14000002</v>
      </c>
      <c r="Z2247" s="2">
        <v>36.141063690185547</v>
      </c>
    </row>
    <row r="2248" spans="1:28" x14ac:dyDescent="0.25">
      <c r="A2248" s="2">
        <v>375003</v>
      </c>
      <c r="B2248" s="2">
        <v>119357402</v>
      </c>
      <c r="C2248" s="2" t="s">
        <v>1688</v>
      </c>
      <c r="D2248" s="2">
        <v>2021</v>
      </c>
      <c r="E2248" s="2" t="s">
        <v>662</v>
      </c>
      <c r="F2248" s="2">
        <v>375</v>
      </c>
      <c r="G2248" s="2">
        <v>3</v>
      </c>
      <c r="H2248" s="2">
        <v>45796768</v>
      </c>
      <c r="I2248" s="2">
        <v>-92</v>
      </c>
      <c r="J2248" s="2">
        <v>-2.0088713790755719E-4</v>
      </c>
      <c r="K2248" s="2">
        <v>6866082</v>
      </c>
      <c r="L2248" s="2">
        <v>-388106.5</v>
      </c>
      <c r="M2248" s="2">
        <v>-5.350102424621582</v>
      </c>
      <c r="N2248" s="2">
        <v>7836814</v>
      </c>
      <c r="O2248" s="2">
        <v>0</v>
      </c>
      <c r="P2248" s="2">
        <v>0</v>
      </c>
      <c r="T2248" s="2">
        <v>60499664</v>
      </c>
      <c r="U2248" s="2">
        <v>-388200</v>
      </c>
      <c r="V2248" s="2">
        <v>-0.6375654935836792</v>
      </c>
      <c r="W2248" s="2">
        <v>87004707</v>
      </c>
      <c r="X2248" s="2">
        <v>69.536079406738281</v>
      </c>
      <c r="Y2248" s="2">
        <v>170217576</v>
      </c>
      <c r="Z2248" s="2">
        <v>35.542549133300781</v>
      </c>
    </row>
    <row r="2249" spans="1:28" x14ac:dyDescent="0.25">
      <c r="A2249" s="2">
        <v>375004</v>
      </c>
      <c r="B2249" s="2">
        <v>119357402</v>
      </c>
      <c r="C2249" s="2" t="s">
        <v>1688</v>
      </c>
      <c r="D2249" s="2">
        <v>2022</v>
      </c>
      <c r="E2249" s="2" t="s">
        <v>662</v>
      </c>
      <c r="F2249" s="2">
        <v>375</v>
      </c>
      <c r="G2249" s="2">
        <v>4</v>
      </c>
      <c r="H2249" s="2">
        <v>51002808</v>
      </c>
      <c r="I2249" s="2">
        <v>5206040</v>
      </c>
      <c r="J2249" s="2">
        <v>11.367701530456543</v>
      </c>
      <c r="K2249" s="2">
        <v>7389239.5899999999</v>
      </c>
      <c r="L2249" s="2">
        <v>523157.59375</v>
      </c>
      <c r="M2249" s="2">
        <v>7.6194486618041992</v>
      </c>
      <c r="N2249" s="2">
        <v>7836814</v>
      </c>
      <c r="O2249" s="2">
        <v>0</v>
      </c>
      <c r="P2249" s="2">
        <v>0</v>
      </c>
      <c r="T2249" s="2">
        <v>66228864</v>
      </c>
      <c r="U2249" s="2">
        <v>5729200</v>
      </c>
      <c r="V2249" s="2">
        <v>9.4698047637939453</v>
      </c>
      <c r="W2249" s="2">
        <v>91131558.729999989</v>
      </c>
      <c r="X2249" s="2">
        <v>72.673904418945313</v>
      </c>
      <c r="Y2249" s="2">
        <v>179145501.26999998</v>
      </c>
      <c r="Z2249" s="2">
        <v>36.969314575195313</v>
      </c>
    </row>
    <row r="2250" spans="1:28" x14ac:dyDescent="0.25">
      <c r="A2250" s="2">
        <v>375005</v>
      </c>
      <c r="B2250" s="2">
        <v>119357402</v>
      </c>
      <c r="C2250" s="2" t="s">
        <v>1688</v>
      </c>
      <c r="D2250" s="2">
        <v>2023</v>
      </c>
      <c r="E2250" s="2" t="s">
        <v>662</v>
      </c>
      <c r="F2250" s="2">
        <v>375</v>
      </c>
      <c r="G2250" s="2">
        <v>5</v>
      </c>
      <c r="H2250" s="2">
        <v>62465983.710000001</v>
      </c>
      <c r="I2250" s="2">
        <v>11463176</v>
      </c>
      <c r="J2250" s="2">
        <v>22.475578308105469</v>
      </c>
      <c r="K2250" s="2">
        <v>8500597.2300000004</v>
      </c>
      <c r="L2250" s="2">
        <v>1111357.625</v>
      </c>
      <c r="M2250" s="2">
        <v>15.040216445922852</v>
      </c>
      <c r="N2250" s="2">
        <v>7836814</v>
      </c>
      <c r="O2250" s="2">
        <v>0</v>
      </c>
      <c r="P2250" s="2">
        <v>0</v>
      </c>
      <c r="T2250" s="2">
        <v>78803400</v>
      </c>
      <c r="U2250" s="2">
        <v>12574536</v>
      </c>
      <c r="V2250" s="2">
        <v>18.986488342285156</v>
      </c>
    </row>
    <row r="2251" spans="1:28" x14ac:dyDescent="0.25">
      <c r="A2251" s="2">
        <v>375006</v>
      </c>
      <c r="B2251" s="2">
        <v>119357402</v>
      </c>
      <c r="C2251" s="2" t="s">
        <v>1688</v>
      </c>
      <c r="D2251" s="2">
        <v>2024</v>
      </c>
      <c r="E2251" s="2" t="s">
        <v>662</v>
      </c>
      <c r="F2251" s="2">
        <v>375</v>
      </c>
      <c r="G2251" s="2">
        <v>6</v>
      </c>
      <c r="H2251" s="2">
        <v>69823272</v>
      </c>
      <c r="I2251" s="2">
        <v>7357288.5</v>
      </c>
      <c r="J2251" s="2">
        <v>11.778071403503418</v>
      </c>
      <c r="K2251" s="2">
        <v>9151647</v>
      </c>
      <c r="L2251" s="2">
        <v>651049.75</v>
      </c>
      <c r="M2251" s="2">
        <v>7.6588706970214844</v>
      </c>
      <c r="N2251" s="2">
        <v>9636814</v>
      </c>
      <c r="O2251" s="2">
        <v>1800000</v>
      </c>
      <c r="P2251" s="2">
        <v>22.968517303466797</v>
      </c>
      <c r="T2251" s="2">
        <v>88611736</v>
      </c>
      <c r="U2251" s="2">
        <v>9808336</v>
      </c>
      <c r="V2251" s="2">
        <v>12.446589469909668</v>
      </c>
      <c r="X2251" s="2">
        <v>73.701652526855469</v>
      </c>
      <c r="Z2251" s="2">
        <v>41.882843017578125</v>
      </c>
      <c r="AA2251" s="2">
        <v>211570490</v>
      </c>
      <c r="AB2251" s="2">
        <v>120230320</v>
      </c>
    </row>
    <row r="2252" spans="1:28" x14ac:dyDescent="0.25">
      <c r="A2252" s="2">
        <v>376001</v>
      </c>
      <c r="B2252" s="2">
        <v>116557103</v>
      </c>
      <c r="C2252" s="2" t="s">
        <v>1689</v>
      </c>
      <c r="D2252" s="2">
        <v>2019</v>
      </c>
      <c r="E2252" s="2" t="s">
        <v>662</v>
      </c>
      <c r="F2252" s="2">
        <v>376</v>
      </c>
      <c r="G2252" s="2">
        <v>1</v>
      </c>
      <c r="H2252" s="2">
        <v>7923292</v>
      </c>
      <c r="K2252" s="2">
        <v>1507925.15</v>
      </c>
      <c r="N2252" s="2">
        <v>418661</v>
      </c>
      <c r="Q2252" s="2">
        <v>34032.400000000001</v>
      </c>
      <c r="T2252" s="2">
        <v>9883910</v>
      </c>
      <c r="W2252" s="2">
        <v>15951814.169999996</v>
      </c>
      <c r="X2252" s="2">
        <v>61.961040496826172</v>
      </c>
      <c r="Y2252" s="2">
        <v>43182381.829999991</v>
      </c>
      <c r="Z2252" s="2">
        <v>22.888755798339844</v>
      </c>
    </row>
    <row r="2253" spans="1:28" x14ac:dyDescent="0.25">
      <c r="A2253" s="2">
        <v>376002</v>
      </c>
      <c r="B2253" s="2">
        <v>116557103</v>
      </c>
      <c r="C2253" s="2" t="s">
        <v>1689</v>
      </c>
      <c r="D2253" s="2">
        <v>2020</v>
      </c>
      <c r="E2253" s="2" t="s">
        <v>662</v>
      </c>
      <c r="F2253" s="2">
        <v>376</v>
      </c>
      <c r="G2253" s="2">
        <v>2</v>
      </c>
      <c r="H2253" s="2">
        <v>8015620.5</v>
      </c>
      <c r="I2253" s="2">
        <v>92328.5</v>
      </c>
      <c r="J2253" s="2">
        <v>1.1652795076370239</v>
      </c>
      <c r="K2253" s="2">
        <v>1552993.03</v>
      </c>
      <c r="L2253" s="2">
        <v>45067.87890625</v>
      </c>
      <c r="M2253" s="2">
        <v>2.9887344837188721</v>
      </c>
      <c r="N2253" s="2">
        <v>418661</v>
      </c>
      <c r="O2253" s="2">
        <v>0</v>
      </c>
      <c r="P2253" s="2">
        <v>0</v>
      </c>
      <c r="Q2253" s="2">
        <v>74657.279999999999</v>
      </c>
      <c r="R2253" s="2">
        <v>40624.87890625</v>
      </c>
      <c r="S2253" s="2">
        <v>119.37118530273438</v>
      </c>
      <c r="T2253" s="2">
        <v>10061932</v>
      </c>
      <c r="U2253" s="2">
        <v>178022</v>
      </c>
      <c r="V2253" s="2">
        <v>1.8011293411254883</v>
      </c>
      <c r="W2253" s="2">
        <v>16872109.960000001</v>
      </c>
      <c r="X2253" s="2">
        <v>59.636478424072266</v>
      </c>
      <c r="Y2253" s="2">
        <v>44165591.200000003</v>
      </c>
      <c r="Z2253" s="2">
        <v>22.78228759765625</v>
      </c>
    </row>
    <row r="2254" spans="1:28" x14ac:dyDescent="0.25">
      <c r="A2254" s="2">
        <v>376003</v>
      </c>
      <c r="B2254" s="2">
        <v>116557103</v>
      </c>
      <c r="C2254" s="2" t="s">
        <v>1689</v>
      </c>
      <c r="D2254" s="2">
        <v>2021</v>
      </c>
      <c r="E2254" s="2" t="s">
        <v>662</v>
      </c>
      <c r="F2254" s="2">
        <v>376</v>
      </c>
      <c r="G2254" s="2">
        <v>3</v>
      </c>
      <c r="H2254" s="2">
        <v>8015612.5</v>
      </c>
      <c r="I2254" s="2">
        <v>-8</v>
      </c>
      <c r="J2254" s="2">
        <v>-9.9805125501006842E-5</v>
      </c>
      <c r="K2254" s="2">
        <v>1552957.32</v>
      </c>
      <c r="L2254" s="2">
        <v>-35.709999084472656</v>
      </c>
      <c r="M2254" s="2">
        <v>-2.2994307801127434E-3</v>
      </c>
      <c r="N2254" s="2">
        <v>418661</v>
      </c>
      <c r="O2254" s="2">
        <v>0</v>
      </c>
      <c r="P2254" s="2">
        <v>0</v>
      </c>
      <c r="Q2254" s="2">
        <v>74068.31</v>
      </c>
      <c r="R2254" s="2">
        <v>-588.969970703125</v>
      </c>
      <c r="S2254" s="2">
        <v>-0.7888982892036438</v>
      </c>
      <c r="T2254" s="2">
        <v>10061299</v>
      </c>
      <c r="U2254" s="2">
        <v>-633</v>
      </c>
      <c r="V2254" s="2">
        <v>-6.2910383567214012E-3</v>
      </c>
      <c r="W2254" s="2">
        <v>17247472.399999999</v>
      </c>
      <c r="X2254" s="2">
        <v>58.334918975830078</v>
      </c>
      <c r="Y2254" s="2">
        <v>45692060.669999994</v>
      </c>
      <c r="Z2254" s="2">
        <v>22.019796371459961</v>
      </c>
    </row>
    <row r="2255" spans="1:28" x14ac:dyDescent="0.25">
      <c r="A2255" s="2">
        <v>376004</v>
      </c>
      <c r="B2255" s="2">
        <v>116557103</v>
      </c>
      <c r="C2255" s="2" t="s">
        <v>1689</v>
      </c>
      <c r="D2255" s="2">
        <v>2022</v>
      </c>
      <c r="E2255" s="2" t="s">
        <v>662</v>
      </c>
      <c r="F2255" s="2">
        <v>376</v>
      </c>
      <c r="G2255" s="2">
        <v>4</v>
      </c>
      <c r="H2255" s="2">
        <v>8183417</v>
      </c>
      <c r="I2255" s="2">
        <v>167804.5</v>
      </c>
      <c r="J2255" s="2">
        <v>2.0934708118438721</v>
      </c>
      <c r="K2255" s="2">
        <v>1602485.54</v>
      </c>
      <c r="L2255" s="2">
        <v>49528.21875</v>
      </c>
      <c r="M2255" s="2">
        <v>3.189284086227417</v>
      </c>
      <c r="N2255" s="2">
        <v>418661</v>
      </c>
      <c r="O2255" s="2">
        <v>0</v>
      </c>
      <c r="P2255" s="2">
        <v>0</v>
      </c>
      <c r="Q2255" s="2">
        <v>46123</v>
      </c>
      <c r="R2255" s="2">
        <v>-27945.310546875</v>
      </c>
      <c r="S2255" s="2">
        <v>-37.729103088378906</v>
      </c>
      <c r="T2255" s="2">
        <v>10250687</v>
      </c>
      <c r="U2255" s="2">
        <v>189388</v>
      </c>
      <c r="V2255" s="2">
        <v>1.8823413848876953</v>
      </c>
      <c r="W2255" s="2">
        <v>16755313.190000001</v>
      </c>
      <c r="X2255" s="2">
        <v>61.178726196289063</v>
      </c>
      <c r="Y2255" s="2">
        <v>47568524.969999999</v>
      </c>
      <c r="Z2255" s="2">
        <v>21.549306869506836</v>
      </c>
    </row>
    <row r="2256" spans="1:28" x14ac:dyDescent="0.25">
      <c r="A2256" s="2">
        <v>376005</v>
      </c>
      <c r="B2256" s="2">
        <v>116557103</v>
      </c>
      <c r="C2256" s="2" t="s">
        <v>1689</v>
      </c>
      <c r="D2256" s="2">
        <v>2023</v>
      </c>
      <c r="E2256" s="2" t="s">
        <v>662</v>
      </c>
      <c r="F2256" s="2">
        <v>376</v>
      </c>
      <c r="G2256" s="2">
        <v>5</v>
      </c>
      <c r="H2256" s="2">
        <v>8812812.0899999999</v>
      </c>
      <c r="I2256" s="2">
        <v>629395.0625</v>
      </c>
      <c r="J2256" s="2">
        <v>7.6911039352416992</v>
      </c>
      <c r="K2256" s="2">
        <v>1690868.04</v>
      </c>
      <c r="L2256" s="2">
        <v>88382.5</v>
      </c>
      <c r="M2256" s="2">
        <v>5.5153384208679199</v>
      </c>
      <c r="N2256" s="2">
        <v>418661</v>
      </c>
      <c r="O2256" s="2">
        <v>0</v>
      </c>
      <c r="P2256" s="2">
        <v>0</v>
      </c>
      <c r="Q2256" s="2">
        <v>48319</v>
      </c>
      <c r="R2256" s="2">
        <v>2196</v>
      </c>
      <c r="S2256" s="2">
        <v>4.7611818313598633</v>
      </c>
      <c r="T2256" s="2">
        <v>10970660</v>
      </c>
      <c r="U2256" s="2">
        <v>719973</v>
      </c>
      <c r="V2256" s="2">
        <v>7.023655891418457</v>
      </c>
      <c r="X2256" s="2">
        <v>63.039688110351563</v>
      </c>
      <c r="Z2256" s="2">
        <v>23.079763412475586</v>
      </c>
      <c r="AA2256" s="2">
        <v>47533677</v>
      </c>
      <c r="AB2256" s="2">
        <v>17402783</v>
      </c>
    </row>
    <row r="2257" spans="1:28" x14ac:dyDescent="0.25">
      <c r="A2257" s="2">
        <v>376006</v>
      </c>
      <c r="B2257" s="2">
        <v>116557103</v>
      </c>
      <c r="C2257" s="2" t="s">
        <v>1689</v>
      </c>
      <c r="D2257" s="2">
        <v>2024</v>
      </c>
      <c r="E2257" s="2" t="s">
        <v>662</v>
      </c>
      <c r="F2257" s="2">
        <v>376</v>
      </c>
      <c r="G2257" s="2">
        <v>6</v>
      </c>
      <c r="H2257" s="2">
        <v>9543519</v>
      </c>
      <c r="I2257" s="2">
        <v>730706.9375</v>
      </c>
      <c r="J2257" s="2">
        <v>8.2914161682128906</v>
      </c>
      <c r="K2257" s="2">
        <v>1727815</v>
      </c>
      <c r="L2257" s="2">
        <v>36946.9609375</v>
      </c>
      <c r="M2257" s="2">
        <v>2.1850883960723877</v>
      </c>
      <c r="N2257" s="2">
        <v>418661</v>
      </c>
      <c r="O2257" s="2">
        <v>0</v>
      </c>
      <c r="P2257" s="2">
        <v>0</v>
      </c>
      <c r="Q2257" s="2">
        <v>78767</v>
      </c>
      <c r="R2257" s="2">
        <v>30448</v>
      </c>
      <c r="S2257" s="2">
        <v>63.014549255371094</v>
      </c>
      <c r="T2257" s="2">
        <v>11768762</v>
      </c>
      <c r="U2257" s="2">
        <v>798102</v>
      </c>
      <c r="V2257" s="2">
        <v>7.274876594543457</v>
      </c>
      <c r="X2257" s="2">
        <v>64.997673034667969</v>
      </c>
      <c r="Z2257" s="2">
        <v>24.025344848632813</v>
      </c>
      <c r="AA2257" s="2">
        <v>48984778</v>
      </c>
      <c r="AB2257" s="2">
        <v>18106435</v>
      </c>
    </row>
    <row r="2258" spans="1:28" x14ac:dyDescent="0.25">
      <c r="A2258" s="2">
        <v>377001</v>
      </c>
      <c r="B2258" s="2">
        <v>104107903</v>
      </c>
      <c r="C2258" s="2" t="s">
        <v>1690</v>
      </c>
      <c r="D2258" s="2">
        <v>2019</v>
      </c>
      <c r="E2258" s="2" t="s">
        <v>662</v>
      </c>
      <c r="F2258" s="2">
        <v>377</v>
      </c>
      <c r="G2258" s="2">
        <v>1</v>
      </c>
      <c r="H2258" s="2">
        <v>14031292</v>
      </c>
      <c r="K2258" s="2">
        <v>3667071.2</v>
      </c>
      <c r="N2258" s="2">
        <v>684267</v>
      </c>
      <c r="T2258" s="2">
        <v>18382632</v>
      </c>
      <c r="W2258" s="2">
        <v>35249125.640000001</v>
      </c>
      <c r="X2258" s="2">
        <v>52.150604248046875</v>
      </c>
      <c r="Y2258" s="2">
        <v>132474610.51000001</v>
      </c>
      <c r="Z2258" s="2">
        <v>13.876343727111816</v>
      </c>
    </row>
    <row r="2259" spans="1:28" x14ac:dyDescent="0.25">
      <c r="A2259" s="2">
        <v>377002</v>
      </c>
      <c r="B2259" s="2">
        <v>104107903</v>
      </c>
      <c r="C2259" s="2" t="s">
        <v>1690</v>
      </c>
      <c r="D2259" s="2">
        <v>2020</v>
      </c>
      <c r="E2259" s="2" t="s">
        <v>662</v>
      </c>
      <c r="F2259" s="2">
        <v>377</v>
      </c>
      <c r="G2259" s="2">
        <v>2</v>
      </c>
      <c r="H2259" s="2">
        <v>14299005</v>
      </c>
      <c r="I2259" s="2">
        <v>267713</v>
      </c>
      <c r="J2259" s="2">
        <v>1.9079711437225342</v>
      </c>
      <c r="K2259" s="2">
        <v>3815446.47</v>
      </c>
      <c r="L2259" s="2">
        <v>148375.265625</v>
      </c>
      <c r="M2259" s="2">
        <v>4.0461516380310059</v>
      </c>
      <c r="N2259" s="2">
        <v>684267</v>
      </c>
      <c r="O2259" s="2">
        <v>0</v>
      </c>
      <c r="P2259" s="2">
        <v>0</v>
      </c>
      <c r="T2259" s="2">
        <v>18798720</v>
      </c>
      <c r="U2259" s="2">
        <v>416088</v>
      </c>
      <c r="V2259" s="2">
        <v>2.2634842395782471</v>
      </c>
      <c r="W2259" s="2">
        <v>36306496.509999998</v>
      </c>
      <c r="X2259" s="2">
        <v>51.777839660644531</v>
      </c>
      <c r="Y2259" s="2">
        <v>136776187.95999998</v>
      </c>
      <c r="Z2259" s="2">
        <v>13.744146347045898</v>
      </c>
    </row>
    <row r="2260" spans="1:28" x14ac:dyDescent="0.25">
      <c r="A2260" s="2">
        <v>377003</v>
      </c>
      <c r="B2260" s="2">
        <v>104107903</v>
      </c>
      <c r="C2260" s="2" t="s">
        <v>1690</v>
      </c>
      <c r="D2260" s="2">
        <v>2021</v>
      </c>
      <c r="E2260" s="2" t="s">
        <v>662</v>
      </c>
      <c r="F2260" s="2">
        <v>377</v>
      </c>
      <c r="G2260" s="2">
        <v>3</v>
      </c>
      <c r="H2260" s="2">
        <v>14298994</v>
      </c>
      <c r="I2260" s="2">
        <v>-11</v>
      </c>
      <c r="J2260" s="2">
        <v>-7.6928430644329637E-5</v>
      </c>
      <c r="K2260" s="2">
        <v>3677577.59</v>
      </c>
      <c r="L2260" s="2">
        <v>-137868.875</v>
      </c>
      <c r="M2260" s="2">
        <v>-3.6134402751922607</v>
      </c>
      <c r="N2260" s="2">
        <v>684267</v>
      </c>
      <c r="O2260" s="2">
        <v>0</v>
      </c>
      <c r="P2260" s="2">
        <v>0</v>
      </c>
      <c r="T2260" s="2">
        <v>18660840</v>
      </c>
      <c r="U2260" s="2">
        <v>-137880</v>
      </c>
      <c r="V2260" s="2">
        <v>-0.73345416784286499</v>
      </c>
      <c r="W2260" s="2">
        <v>36000496.240000002</v>
      </c>
      <c r="X2260" s="2">
        <v>51.834953308105469</v>
      </c>
      <c r="Y2260" s="2">
        <v>142170621.54000002</v>
      </c>
      <c r="Z2260" s="2">
        <v>13.125665664672852</v>
      </c>
    </row>
    <row r="2261" spans="1:28" x14ac:dyDescent="0.25">
      <c r="A2261" s="2">
        <v>377004</v>
      </c>
      <c r="B2261" s="2">
        <v>104107903</v>
      </c>
      <c r="C2261" s="2" t="s">
        <v>1690</v>
      </c>
      <c r="D2261" s="2">
        <v>2022</v>
      </c>
      <c r="E2261" s="2" t="s">
        <v>662</v>
      </c>
      <c r="F2261" s="2">
        <v>377</v>
      </c>
      <c r="G2261" s="2">
        <v>4</v>
      </c>
      <c r="H2261" s="2">
        <v>14716447</v>
      </c>
      <c r="I2261" s="2">
        <v>417453</v>
      </c>
      <c r="J2261" s="2">
        <v>2.9194571971893311</v>
      </c>
      <c r="K2261" s="2">
        <v>3838072.21</v>
      </c>
      <c r="L2261" s="2">
        <v>160494.625</v>
      </c>
      <c r="M2261" s="2">
        <v>4.3641395568847656</v>
      </c>
      <c r="N2261" s="2">
        <v>684267</v>
      </c>
      <c r="O2261" s="2">
        <v>0</v>
      </c>
      <c r="P2261" s="2">
        <v>0</v>
      </c>
      <c r="T2261" s="2">
        <v>19238788</v>
      </c>
      <c r="U2261" s="2">
        <v>577948</v>
      </c>
      <c r="V2261" s="2">
        <v>3.0971167087554932</v>
      </c>
      <c r="W2261" s="2">
        <v>36321855.609999999</v>
      </c>
      <c r="X2261" s="2">
        <v>52.967525482177734</v>
      </c>
      <c r="Y2261" s="2">
        <v>149396937.53</v>
      </c>
      <c r="Z2261" s="2">
        <v>12.877632141113281</v>
      </c>
    </row>
    <row r="2262" spans="1:28" x14ac:dyDescent="0.25">
      <c r="A2262" s="2">
        <v>377005</v>
      </c>
      <c r="B2262" s="2">
        <v>104107903</v>
      </c>
      <c r="C2262" s="2" t="s">
        <v>1690</v>
      </c>
      <c r="D2262" s="2">
        <v>2023</v>
      </c>
      <c r="E2262" s="2" t="s">
        <v>662</v>
      </c>
      <c r="F2262" s="2">
        <v>377</v>
      </c>
      <c r="G2262" s="2">
        <v>5</v>
      </c>
      <c r="H2262" s="2">
        <v>15563536.189999999</v>
      </c>
      <c r="I2262" s="2">
        <v>847089.1875</v>
      </c>
      <c r="J2262" s="2">
        <v>5.7560715675354004</v>
      </c>
      <c r="K2262" s="2">
        <v>3867998.73</v>
      </c>
      <c r="L2262" s="2">
        <v>29926.51953125</v>
      </c>
      <c r="M2262" s="2">
        <v>0.77972787618637085</v>
      </c>
      <c r="N2262" s="2">
        <v>684267</v>
      </c>
      <c r="O2262" s="2">
        <v>0</v>
      </c>
      <c r="P2262" s="2">
        <v>0</v>
      </c>
      <c r="T2262" s="2">
        <v>20115800</v>
      </c>
      <c r="U2262" s="2">
        <v>877012</v>
      </c>
      <c r="V2262" s="2">
        <v>4.5585618019104004</v>
      </c>
      <c r="X2262" s="2">
        <v>51.115379333496094</v>
      </c>
      <c r="Z2262" s="2">
        <v>13.282875061035156</v>
      </c>
      <c r="AA2262" s="2">
        <v>151441614</v>
      </c>
      <c r="AB2262" s="2">
        <v>39353714</v>
      </c>
    </row>
    <row r="2263" spans="1:28" x14ac:dyDescent="0.25">
      <c r="A2263" s="2">
        <v>377006</v>
      </c>
      <c r="B2263" s="2">
        <v>104107903</v>
      </c>
      <c r="C2263" s="2" t="s">
        <v>1690</v>
      </c>
      <c r="D2263" s="2">
        <v>2024</v>
      </c>
      <c r="E2263" s="2" t="s">
        <v>662</v>
      </c>
      <c r="F2263" s="2">
        <v>377</v>
      </c>
      <c r="G2263" s="2">
        <v>6</v>
      </c>
      <c r="H2263" s="2">
        <v>16771398</v>
      </c>
      <c r="I2263" s="2">
        <v>1207861.75</v>
      </c>
      <c r="J2263" s="2">
        <v>7.7608442306518555</v>
      </c>
      <c r="K2263" s="2">
        <v>3958452</v>
      </c>
      <c r="L2263" s="2">
        <v>90453.2734375</v>
      </c>
      <c r="M2263" s="2">
        <v>2.3385031223297119</v>
      </c>
      <c r="N2263" s="2">
        <v>684267</v>
      </c>
      <c r="O2263" s="2">
        <v>0</v>
      </c>
      <c r="P2263" s="2">
        <v>0</v>
      </c>
      <c r="T2263" s="2">
        <v>21414116</v>
      </c>
      <c r="U2263" s="2">
        <v>1298316</v>
      </c>
      <c r="V2263" s="2">
        <v>6.4542102813720703</v>
      </c>
      <c r="X2263" s="2">
        <v>53.646648406982422</v>
      </c>
      <c r="Z2263" s="2">
        <v>13.538354873657227</v>
      </c>
      <c r="AA2263" s="2">
        <v>158173695</v>
      </c>
      <c r="AB2263" s="2">
        <v>39916968</v>
      </c>
    </row>
    <row r="2264" spans="1:28" x14ac:dyDescent="0.25">
      <c r="A2264" s="2">
        <v>378001</v>
      </c>
      <c r="B2264" s="2">
        <v>108567204</v>
      </c>
      <c r="C2264" s="2" t="s">
        <v>1691</v>
      </c>
      <c r="D2264" s="2">
        <v>2019</v>
      </c>
      <c r="E2264" s="2" t="s">
        <v>662</v>
      </c>
      <c r="F2264" s="2">
        <v>378</v>
      </c>
      <c r="G2264" s="2">
        <v>1</v>
      </c>
      <c r="H2264" s="2">
        <v>3993091.5</v>
      </c>
      <c r="K2264" s="2">
        <v>372103.78</v>
      </c>
      <c r="N2264" s="2">
        <v>114785</v>
      </c>
      <c r="T2264" s="2">
        <v>4479980.5</v>
      </c>
      <c r="W2264" s="2">
        <v>6139313.8300000001</v>
      </c>
      <c r="X2264" s="2">
        <v>72.972007751464844</v>
      </c>
      <c r="Y2264" s="2">
        <v>8925445.8399999999</v>
      </c>
      <c r="Z2264" s="2">
        <v>50.193351745605469</v>
      </c>
    </row>
    <row r="2265" spans="1:28" x14ac:dyDescent="0.25">
      <c r="A2265" s="2">
        <v>378002</v>
      </c>
      <c r="B2265" s="2">
        <v>108567204</v>
      </c>
      <c r="C2265" s="2" t="s">
        <v>1691</v>
      </c>
      <c r="D2265" s="2">
        <v>2020</v>
      </c>
      <c r="E2265" s="2" t="s">
        <v>662</v>
      </c>
      <c r="F2265" s="2">
        <v>378</v>
      </c>
      <c r="G2265" s="2">
        <v>2</v>
      </c>
      <c r="H2265" s="2">
        <v>4033009.25</v>
      </c>
      <c r="I2265" s="2">
        <v>39917.75</v>
      </c>
      <c r="J2265" s="2">
        <v>0.99967032670974731</v>
      </c>
      <c r="K2265" s="2">
        <v>379293.53</v>
      </c>
      <c r="L2265" s="2">
        <v>7189.75</v>
      </c>
      <c r="M2265" s="2">
        <v>1.9321894645690918</v>
      </c>
      <c r="N2265" s="2">
        <v>114785</v>
      </c>
      <c r="O2265" s="2">
        <v>0</v>
      </c>
      <c r="P2265" s="2">
        <v>0</v>
      </c>
      <c r="T2265" s="2">
        <v>4527088</v>
      </c>
      <c r="U2265" s="2">
        <v>47107.5</v>
      </c>
      <c r="V2265" s="2">
        <v>1.051511287689209</v>
      </c>
      <c r="W2265" s="2">
        <v>6223234.3499999987</v>
      </c>
      <c r="X2265" s="2">
        <v>72.744941711425781</v>
      </c>
      <c r="Y2265" s="2">
        <v>9251831.2699999977</v>
      </c>
      <c r="Z2265" s="2">
        <v>48.931804656982422</v>
      </c>
    </row>
    <row r="2266" spans="1:28" x14ac:dyDescent="0.25">
      <c r="A2266" s="2">
        <v>378003</v>
      </c>
      <c r="B2266" s="2">
        <v>108567204</v>
      </c>
      <c r="C2266" s="2" t="s">
        <v>1691</v>
      </c>
      <c r="D2266" s="2">
        <v>2021</v>
      </c>
      <c r="E2266" s="2" t="s">
        <v>662</v>
      </c>
      <c r="F2266" s="2">
        <v>378</v>
      </c>
      <c r="G2266" s="2">
        <v>3</v>
      </c>
      <c r="H2266" s="2">
        <v>4033007</v>
      </c>
      <c r="I2266" s="2">
        <v>-2.25</v>
      </c>
      <c r="J2266" s="2">
        <v>-5.5789605539757758E-5</v>
      </c>
      <c r="K2266" s="2">
        <v>379278.96</v>
      </c>
      <c r="L2266" s="2">
        <v>-14.569999694824219</v>
      </c>
      <c r="M2266" s="2">
        <v>-3.8413521833717823E-3</v>
      </c>
      <c r="N2266" s="2">
        <v>114785</v>
      </c>
      <c r="O2266" s="2">
        <v>0</v>
      </c>
      <c r="P2266" s="2">
        <v>0</v>
      </c>
      <c r="T2266" s="2">
        <v>4527071</v>
      </c>
      <c r="U2266" s="2">
        <v>-17</v>
      </c>
      <c r="V2266" s="2">
        <v>-3.7551732384599745E-4</v>
      </c>
      <c r="W2266" s="2">
        <v>6052742.8299999991</v>
      </c>
      <c r="X2266" s="2">
        <v>74.793708801269531</v>
      </c>
      <c r="Y2266" s="2">
        <v>9433707.1599999983</v>
      </c>
      <c r="Z2266" s="2">
        <v>47.988250732421875</v>
      </c>
    </row>
    <row r="2267" spans="1:28" x14ac:dyDescent="0.25">
      <c r="A2267" s="2">
        <v>378004</v>
      </c>
      <c r="B2267" s="2">
        <v>108567204</v>
      </c>
      <c r="C2267" s="2" t="s">
        <v>1691</v>
      </c>
      <c r="D2267" s="2">
        <v>2022</v>
      </c>
      <c r="E2267" s="2" t="s">
        <v>662</v>
      </c>
      <c r="F2267" s="2">
        <v>378</v>
      </c>
      <c r="G2267" s="2">
        <v>4</v>
      </c>
      <c r="H2267" s="2">
        <v>4034454.5</v>
      </c>
      <c r="I2267" s="2">
        <v>1447.5</v>
      </c>
      <c r="J2267" s="2">
        <v>3.58913354575634E-2</v>
      </c>
      <c r="K2267" s="2">
        <v>407707.69</v>
      </c>
      <c r="L2267" s="2">
        <v>28428.73046875</v>
      </c>
      <c r="M2267" s="2">
        <v>7.4954671859741211</v>
      </c>
      <c r="N2267" s="2">
        <v>114785</v>
      </c>
      <c r="O2267" s="2">
        <v>0</v>
      </c>
      <c r="P2267" s="2">
        <v>0</v>
      </c>
      <c r="T2267" s="2">
        <v>4556947</v>
      </c>
      <c r="U2267" s="2">
        <v>29876</v>
      </c>
      <c r="V2267" s="2">
        <v>0.65994107723236084</v>
      </c>
      <c r="W2267" s="2">
        <v>5914017.3600000003</v>
      </c>
      <c r="X2267" s="2">
        <v>77.053321838378906</v>
      </c>
      <c r="Y2267" s="2">
        <v>8991291.6199999992</v>
      </c>
      <c r="Z2267" s="2">
        <v>50.681785583496094</v>
      </c>
    </row>
    <row r="2268" spans="1:28" x14ac:dyDescent="0.25">
      <c r="A2268" s="2">
        <v>378005</v>
      </c>
      <c r="B2268" s="2">
        <v>108567204</v>
      </c>
      <c r="C2268" s="2" t="s">
        <v>1691</v>
      </c>
      <c r="D2268" s="2">
        <v>2023</v>
      </c>
      <c r="E2268" s="2" t="s">
        <v>662</v>
      </c>
      <c r="F2268" s="2">
        <v>378</v>
      </c>
      <c r="G2268" s="2">
        <v>5</v>
      </c>
      <c r="H2268" s="2">
        <v>4157527.26</v>
      </c>
      <c r="I2268" s="2">
        <v>123072.7578125</v>
      </c>
      <c r="J2268" s="2">
        <v>3.0505428314208984</v>
      </c>
      <c r="K2268" s="2">
        <v>434218.68</v>
      </c>
      <c r="L2268" s="2">
        <v>26510.990234375</v>
      </c>
      <c r="M2268" s="2">
        <v>6.5024504661560059</v>
      </c>
      <c r="N2268" s="2">
        <v>114785</v>
      </c>
      <c r="O2268" s="2">
        <v>0</v>
      </c>
      <c r="P2268" s="2">
        <v>0</v>
      </c>
      <c r="T2268" s="2">
        <v>4706531</v>
      </c>
      <c r="U2268" s="2">
        <v>149584</v>
      </c>
      <c r="V2268" s="2">
        <v>3.2825486660003662</v>
      </c>
      <c r="X2268" s="2">
        <v>78.405006408691406</v>
      </c>
      <c r="Z2268" s="2">
        <v>54.246410369873047</v>
      </c>
      <c r="AA2268" s="2">
        <v>8676207</v>
      </c>
      <c r="AB2268" s="2">
        <v>6002845</v>
      </c>
    </row>
    <row r="2269" spans="1:28" x14ac:dyDescent="0.25">
      <c r="A2269" s="2">
        <v>378006</v>
      </c>
      <c r="B2269" s="2">
        <v>108567204</v>
      </c>
      <c r="C2269" s="2" t="s">
        <v>1691</v>
      </c>
      <c r="D2269" s="2">
        <v>2024</v>
      </c>
      <c r="E2269" s="2" t="s">
        <v>662</v>
      </c>
      <c r="F2269" s="2">
        <v>378</v>
      </c>
      <c r="G2269" s="2">
        <v>6</v>
      </c>
      <c r="H2269" s="2">
        <v>4224867</v>
      </c>
      <c r="I2269" s="2">
        <v>67339.7421875</v>
      </c>
      <c r="J2269" s="2">
        <v>1.6197065114974976</v>
      </c>
      <c r="K2269" s="2">
        <v>460502</v>
      </c>
      <c r="L2269" s="2">
        <v>26283.3203125</v>
      </c>
      <c r="M2269" s="2">
        <v>6.0530147552490234</v>
      </c>
      <c r="N2269" s="2">
        <v>114785</v>
      </c>
      <c r="O2269" s="2">
        <v>0</v>
      </c>
      <c r="P2269" s="2">
        <v>0</v>
      </c>
      <c r="T2269" s="2">
        <v>4800154</v>
      </c>
      <c r="U2269" s="2">
        <v>93623</v>
      </c>
      <c r="V2269" s="2">
        <v>1.9892145395278931</v>
      </c>
      <c r="X2269" s="2">
        <v>78.494155883789063</v>
      </c>
      <c r="Z2269" s="2">
        <v>54.790138244628906</v>
      </c>
      <c r="AA2269" s="2">
        <v>8760982</v>
      </c>
      <c r="AB2269" s="2">
        <v>6115301</v>
      </c>
    </row>
    <row r="2270" spans="1:28" x14ac:dyDescent="0.25">
      <c r="A2270" s="2">
        <v>379001</v>
      </c>
      <c r="B2270" s="2">
        <v>103028302</v>
      </c>
      <c r="C2270" s="2" t="s">
        <v>1692</v>
      </c>
      <c r="D2270" s="2">
        <v>2019</v>
      </c>
      <c r="E2270" s="2" t="s">
        <v>662</v>
      </c>
      <c r="F2270" s="2">
        <v>379</v>
      </c>
      <c r="G2270" s="2">
        <v>1</v>
      </c>
      <c r="H2270" s="2">
        <v>11509695</v>
      </c>
      <c r="K2270" s="2">
        <v>3429809.72</v>
      </c>
      <c r="N2270" s="2">
        <v>706470</v>
      </c>
      <c r="T2270" s="2">
        <v>15645975</v>
      </c>
      <c r="W2270" s="2">
        <v>27825037.800000004</v>
      </c>
      <c r="X2270" s="2">
        <v>56.229843139648438</v>
      </c>
      <c r="Y2270" s="2">
        <v>83983613.640000015</v>
      </c>
      <c r="Z2270" s="2">
        <v>18.629795074462891</v>
      </c>
    </row>
    <row r="2271" spans="1:28" x14ac:dyDescent="0.25">
      <c r="A2271" s="2">
        <v>379002</v>
      </c>
      <c r="B2271" s="2">
        <v>103028302</v>
      </c>
      <c r="C2271" s="2" t="s">
        <v>1692</v>
      </c>
      <c r="D2271" s="2">
        <v>2020</v>
      </c>
      <c r="E2271" s="2" t="s">
        <v>662</v>
      </c>
      <c r="F2271" s="2">
        <v>379</v>
      </c>
      <c r="G2271" s="2">
        <v>2</v>
      </c>
      <c r="H2271" s="2">
        <v>11688268</v>
      </c>
      <c r="I2271" s="2">
        <v>178573</v>
      </c>
      <c r="J2271" s="2">
        <v>1.551500678062439</v>
      </c>
      <c r="K2271" s="2">
        <v>3622327.43</v>
      </c>
      <c r="L2271" s="2">
        <v>192517.703125</v>
      </c>
      <c r="M2271" s="2">
        <v>5.613072395324707</v>
      </c>
      <c r="N2271" s="2">
        <v>706471</v>
      </c>
      <c r="O2271" s="2">
        <v>1</v>
      </c>
      <c r="P2271" s="2">
        <v>1.4154882228467613E-4</v>
      </c>
      <c r="T2271" s="2">
        <v>16017066</v>
      </c>
      <c r="U2271" s="2">
        <v>371091</v>
      </c>
      <c r="V2271" s="2">
        <v>2.3717985153198242</v>
      </c>
      <c r="W2271" s="2">
        <v>27751235.349999998</v>
      </c>
      <c r="X2271" s="2">
        <v>57.716587066650391</v>
      </c>
      <c r="Y2271" s="2">
        <v>84468879.129999995</v>
      </c>
      <c r="Z2271" s="2">
        <v>18.962091445922852</v>
      </c>
    </row>
    <row r="2272" spans="1:28" x14ac:dyDescent="0.25">
      <c r="A2272" s="2">
        <v>379003</v>
      </c>
      <c r="B2272" s="2">
        <v>103028302</v>
      </c>
      <c r="C2272" s="2" t="s">
        <v>1692</v>
      </c>
      <c r="D2272" s="2">
        <v>2021</v>
      </c>
      <c r="E2272" s="2" t="s">
        <v>662</v>
      </c>
      <c r="F2272" s="2">
        <v>379</v>
      </c>
      <c r="G2272" s="2">
        <v>3</v>
      </c>
      <c r="H2272" s="2">
        <v>11688258</v>
      </c>
      <c r="I2272" s="2">
        <v>-10</v>
      </c>
      <c r="J2272" s="2">
        <v>-8.5555875557474792E-5</v>
      </c>
      <c r="K2272" s="2">
        <v>3622203.14</v>
      </c>
      <c r="L2272" s="2">
        <v>-124.29000091552734</v>
      </c>
      <c r="M2272" s="2">
        <v>-3.4312193747609854E-3</v>
      </c>
      <c r="N2272" s="2">
        <v>706471</v>
      </c>
      <c r="O2272" s="2">
        <v>0</v>
      </c>
      <c r="P2272" s="2">
        <v>0</v>
      </c>
      <c r="T2272" s="2">
        <v>16016932</v>
      </c>
      <c r="U2272" s="2">
        <v>-134</v>
      </c>
      <c r="V2272" s="2">
        <v>-8.3660765085369349E-4</v>
      </c>
      <c r="W2272" s="2">
        <v>28058109.589999996</v>
      </c>
      <c r="X2272" s="2">
        <v>57.084857940673828</v>
      </c>
      <c r="Y2272" s="2">
        <v>98034255.890000015</v>
      </c>
      <c r="Z2272" s="2">
        <v>16.338096618652344</v>
      </c>
    </row>
    <row r="2273" spans="1:28" x14ac:dyDescent="0.25">
      <c r="A2273" s="2">
        <v>379004</v>
      </c>
      <c r="B2273" s="2">
        <v>103028302</v>
      </c>
      <c r="C2273" s="2" t="s">
        <v>1692</v>
      </c>
      <c r="D2273" s="2">
        <v>2022</v>
      </c>
      <c r="E2273" s="2" t="s">
        <v>662</v>
      </c>
      <c r="F2273" s="2">
        <v>379</v>
      </c>
      <c r="G2273" s="2">
        <v>4</v>
      </c>
      <c r="H2273" s="2">
        <v>11852416</v>
      </c>
      <c r="I2273" s="2">
        <v>164158</v>
      </c>
      <c r="J2273" s="2">
        <v>1.40446937084198</v>
      </c>
      <c r="K2273" s="2">
        <v>3724506.84</v>
      </c>
      <c r="L2273" s="2">
        <v>102303.703125</v>
      </c>
      <c r="M2273" s="2">
        <v>2.824350118637085</v>
      </c>
      <c r="N2273" s="2">
        <v>706471</v>
      </c>
      <c r="O2273" s="2">
        <v>0</v>
      </c>
      <c r="P2273" s="2">
        <v>0</v>
      </c>
      <c r="T2273" s="2">
        <v>16283394</v>
      </c>
      <c r="U2273" s="2">
        <v>266462</v>
      </c>
      <c r="V2273" s="2">
        <v>1.6636269092559814</v>
      </c>
      <c r="W2273" s="2">
        <v>27857225.600000001</v>
      </c>
      <c r="X2273" s="2">
        <v>58.453037261962891</v>
      </c>
      <c r="Y2273" s="2">
        <v>109946742.47</v>
      </c>
      <c r="Z2273" s="2">
        <v>14.810256004333496</v>
      </c>
    </row>
    <row r="2274" spans="1:28" x14ac:dyDescent="0.25">
      <c r="A2274" s="2">
        <v>379005</v>
      </c>
      <c r="B2274" s="2">
        <v>103028302</v>
      </c>
      <c r="C2274" s="2" t="s">
        <v>1692</v>
      </c>
      <c r="D2274" s="2">
        <v>2023</v>
      </c>
      <c r="E2274" s="2" t="s">
        <v>662</v>
      </c>
      <c r="F2274" s="2">
        <v>379</v>
      </c>
      <c r="G2274" s="2">
        <v>5</v>
      </c>
      <c r="H2274" s="2">
        <v>12620939.02</v>
      </c>
      <c r="I2274" s="2">
        <v>768523</v>
      </c>
      <c r="J2274" s="2">
        <v>6.4841041564941406</v>
      </c>
      <c r="K2274" s="2">
        <v>3999066.87</v>
      </c>
      <c r="L2274" s="2">
        <v>274560.03125</v>
      </c>
      <c r="M2274" s="2">
        <v>7.3717150688171387</v>
      </c>
      <c r="N2274" s="2">
        <v>706471</v>
      </c>
      <c r="O2274" s="2">
        <v>0</v>
      </c>
      <c r="P2274" s="2">
        <v>0</v>
      </c>
      <c r="T2274" s="2">
        <v>17326476</v>
      </c>
      <c r="U2274" s="2">
        <v>1043082</v>
      </c>
      <c r="V2274" s="2">
        <v>6.4058022499084473</v>
      </c>
      <c r="X2274" s="2">
        <v>58.238193511962891</v>
      </c>
      <c r="Z2274" s="2">
        <v>18.092447280883789</v>
      </c>
      <c r="AA2274" s="2">
        <v>95766348</v>
      </c>
      <c r="AB2274" s="2">
        <v>29751053</v>
      </c>
    </row>
    <row r="2275" spans="1:28" x14ac:dyDescent="0.25">
      <c r="A2275" s="2">
        <v>379006</v>
      </c>
      <c r="B2275" s="2">
        <v>103028302</v>
      </c>
      <c r="C2275" s="2" t="s">
        <v>1692</v>
      </c>
      <c r="D2275" s="2">
        <v>2024</v>
      </c>
      <c r="E2275" s="2" t="s">
        <v>662</v>
      </c>
      <c r="F2275" s="2">
        <v>379</v>
      </c>
      <c r="G2275" s="2">
        <v>6</v>
      </c>
      <c r="H2275" s="2">
        <v>13301553</v>
      </c>
      <c r="I2275" s="2">
        <v>680614</v>
      </c>
      <c r="J2275" s="2">
        <v>5.3927364349365234</v>
      </c>
      <c r="K2275" s="2">
        <v>4108778</v>
      </c>
      <c r="L2275" s="2">
        <v>109711.1328125</v>
      </c>
      <c r="M2275" s="2">
        <v>2.7434182167053223</v>
      </c>
      <c r="N2275" s="2">
        <v>706471</v>
      </c>
      <c r="O2275" s="2">
        <v>0</v>
      </c>
      <c r="P2275" s="2">
        <v>0</v>
      </c>
      <c r="T2275" s="2">
        <v>18116804</v>
      </c>
      <c r="U2275" s="2">
        <v>790328</v>
      </c>
      <c r="V2275" s="2">
        <v>4.5613889694213867</v>
      </c>
      <c r="X2275" s="2">
        <v>57.788093566894531</v>
      </c>
      <c r="Z2275" s="2">
        <v>19.014394760131836</v>
      </c>
      <c r="AA2275" s="2">
        <v>95279411</v>
      </c>
      <c r="AB2275" s="2">
        <v>31350409</v>
      </c>
    </row>
    <row r="2276" spans="1:28" x14ac:dyDescent="0.25">
      <c r="A2276" s="2">
        <v>380001</v>
      </c>
      <c r="B2276" s="2">
        <v>116496503</v>
      </c>
      <c r="C2276" s="2" t="s">
        <v>1693</v>
      </c>
      <c r="D2276" s="2">
        <v>2019</v>
      </c>
      <c r="E2276" s="2" t="s">
        <v>662</v>
      </c>
      <c r="F2276" s="2">
        <v>380</v>
      </c>
      <c r="G2276" s="2">
        <v>1</v>
      </c>
      <c r="H2276" s="2">
        <v>12628028</v>
      </c>
      <c r="K2276" s="2">
        <v>1718175.98</v>
      </c>
      <c r="N2276" s="2">
        <v>514641</v>
      </c>
      <c r="T2276" s="2">
        <v>14860845</v>
      </c>
      <c r="W2276" s="2">
        <v>20233964.989999998</v>
      </c>
      <c r="X2276" s="2">
        <v>73.445045471191406</v>
      </c>
      <c r="Y2276" s="2">
        <v>28522693.039999999</v>
      </c>
      <c r="Z2276" s="2">
        <v>52.101829528808594</v>
      </c>
    </row>
    <row r="2277" spans="1:28" x14ac:dyDescent="0.25">
      <c r="A2277" s="2">
        <v>380002</v>
      </c>
      <c r="B2277" s="2">
        <v>116496503</v>
      </c>
      <c r="C2277" s="2" t="s">
        <v>1693</v>
      </c>
      <c r="D2277" s="2">
        <v>2020</v>
      </c>
      <c r="E2277" s="2" t="s">
        <v>662</v>
      </c>
      <c r="F2277" s="2">
        <v>380</v>
      </c>
      <c r="G2277" s="2">
        <v>2</v>
      </c>
      <c r="H2277" s="2">
        <v>12738514</v>
      </c>
      <c r="I2277" s="2">
        <v>110486</v>
      </c>
      <c r="J2277" s="2">
        <v>0.87492680549621582</v>
      </c>
      <c r="K2277" s="2">
        <v>1756187.9</v>
      </c>
      <c r="L2277" s="2">
        <v>38011.921875</v>
      </c>
      <c r="M2277" s="2">
        <v>2.2123415470123291</v>
      </c>
      <c r="N2277" s="2">
        <v>514641</v>
      </c>
      <c r="O2277" s="2">
        <v>0</v>
      </c>
      <c r="P2277" s="2">
        <v>0</v>
      </c>
      <c r="T2277" s="2">
        <v>15009343</v>
      </c>
      <c r="U2277" s="2">
        <v>148498</v>
      </c>
      <c r="V2277" s="2">
        <v>0.99925678968429565</v>
      </c>
      <c r="W2277" s="2">
        <v>20729064.490000002</v>
      </c>
      <c r="X2277" s="2">
        <v>72.407234191894531</v>
      </c>
      <c r="Y2277" s="2">
        <v>30333234.610000003</v>
      </c>
      <c r="Z2277" s="2">
        <v>49.481510162353516</v>
      </c>
    </row>
    <row r="2278" spans="1:28" x14ac:dyDescent="0.25">
      <c r="A2278" s="2">
        <v>380003</v>
      </c>
      <c r="B2278" s="2">
        <v>116496503</v>
      </c>
      <c r="C2278" s="2" t="s">
        <v>1693</v>
      </c>
      <c r="D2278" s="2">
        <v>2021</v>
      </c>
      <c r="E2278" s="2" t="s">
        <v>662</v>
      </c>
      <c r="F2278" s="2">
        <v>380</v>
      </c>
      <c r="G2278" s="2">
        <v>3</v>
      </c>
      <c r="H2278" s="2">
        <v>12738505</v>
      </c>
      <c r="I2278" s="2">
        <v>-9</v>
      </c>
      <c r="J2278" s="2">
        <v>-7.0651884016115218E-5</v>
      </c>
      <c r="K2278" s="2">
        <v>1756135.95</v>
      </c>
      <c r="L2278" s="2">
        <v>-51.950000762939453</v>
      </c>
      <c r="M2278" s="2">
        <v>-2.9581116978079081E-3</v>
      </c>
      <c r="N2278" s="2">
        <v>514641</v>
      </c>
      <c r="O2278" s="2">
        <v>0</v>
      </c>
      <c r="P2278" s="2">
        <v>0</v>
      </c>
      <c r="T2278" s="2">
        <v>15009282</v>
      </c>
      <c r="U2278" s="2">
        <v>-61</v>
      </c>
      <c r="V2278" s="2">
        <v>-4.064135137014091E-4</v>
      </c>
      <c r="W2278" s="2">
        <v>20443021.859999996</v>
      </c>
      <c r="X2278" s="2">
        <v>73.420074462890625</v>
      </c>
      <c r="Y2278" s="2">
        <v>30701287.009999994</v>
      </c>
      <c r="Z2278" s="2">
        <v>48.888118743896484</v>
      </c>
    </row>
    <row r="2279" spans="1:28" x14ac:dyDescent="0.25">
      <c r="A2279" s="2">
        <v>380004</v>
      </c>
      <c r="B2279" s="2">
        <v>116496503</v>
      </c>
      <c r="C2279" s="2" t="s">
        <v>1693</v>
      </c>
      <c r="D2279" s="2">
        <v>2022</v>
      </c>
      <c r="E2279" s="2" t="s">
        <v>662</v>
      </c>
      <c r="F2279" s="2">
        <v>380</v>
      </c>
      <c r="G2279" s="2">
        <v>4</v>
      </c>
      <c r="H2279" s="2">
        <v>13674106</v>
      </c>
      <c r="I2279" s="2">
        <v>935601</v>
      </c>
      <c r="J2279" s="2">
        <v>7.3446688652038574</v>
      </c>
      <c r="K2279" s="2">
        <v>1853747.94</v>
      </c>
      <c r="L2279" s="2">
        <v>97611.9921875</v>
      </c>
      <c r="M2279" s="2">
        <v>5.5583391189575195</v>
      </c>
      <c r="N2279" s="2">
        <v>514641</v>
      </c>
      <c r="O2279" s="2">
        <v>0</v>
      </c>
      <c r="P2279" s="2">
        <v>0</v>
      </c>
      <c r="T2279" s="2">
        <v>16042495</v>
      </c>
      <c r="U2279" s="2">
        <v>1033213</v>
      </c>
      <c r="V2279" s="2">
        <v>6.883826732635498</v>
      </c>
      <c r="W2279" s="2">
        <v>21552286.599999998</v>
      </c>
      <c r="X2279" s="2">
        <v>74.435234069824219</v>
      </c>
      <c r="Y2279" s="2">
        <v>33907652.239999995</v>
      </c>
      <c r="Z2279" s="2">
        <v>47.312313079833984</v>
      </c>
    </row>
    <row r="2280" spans="1:28" x14ac:dyDescent="0.25">
      <c r="A2280" s="2">
        <v>380005</v>
      </c>
      <c r="B2280" s="2">
        <v>116496503</v>
      </c>
      <c r="C2280" s="2" t="s">
        <v>1693</v>
      </c>
      <c r="D2280" s="2">
        <v>2023</v>
      </c>
      <c r="E2280" s="2" t="s">
        <v>662</v>
      </c>
      <c r="F2280" s="2">
        <v>380</v>
      </c>
      <c r="G2280" s="2">
        <v>5</v>
      </c>
      <c r="H2280" s="2">
        <v>15235188.16</v>
      </c>
      <c r="I2280" s="2">
        <v>1561082.125</v>
      </c>
      <c r="J2280" s="2">
        <v>11.416337966918945</v>
      </c>
      <c r="K2280" s="2">
        <v>2005245.33</v>
      </c>
      <c r="L2280" s="2">
        <v>151497.390625</v>
      </c>
      <c r="M2280" s="2">
        <v>8.1724910736083984</v>
      </c>
      <c r="N2280" s="2">
        <v>514641</v>
      </c>
      <c r="O2280" s="2">
        <v>0</v>
      </c>
      <c r="P2280" s="2">
        <v>0</v>
      </c>
      <c r="T2280" s="2">
        <v>17755076</v>
      </c>
      <c r="U2280" s="2">
        <v>1712581</v>
      </c>
      <c r="V2280" s="2">
        <v>10.675278663635254</v>
      </c>
      <c r="X2280" s="2">
        <v>79.171394348144531</v>
      </c>
      <c r="Z2280" s="2">
        <v>56.707653045654297</v>
      </c>
      <c r="AA2280" s="2">
        <v>31309841</v>
      </c>
      <c r="AB2280" s="2">
        <v>22426125</v>
      </c>
    </row>
    <row r="2281" spans="1:28" x14ac:dyDescent="0.25">
      <c r="A2281" s="2">
        <v>380006</v>
      </c>
      <c r="B2281" s="2">
        <v>116496503</v>
      </c>
      <c r="C2281" s="2" t="s">
        <v>1693</v>
      </c>
      <c r="D2281" s="2">
        <v>2024</v>
      </c>
      <c r="E2281" s="2" t="s">
        <v>662</v>
      </c>
      <c r="F2281" s="2">
        <v>380</v>
      </c>
      <c r="G2281" s="2">
        <v>6</v>
      </c>
      <c r="H2281" s="2">
        <v>16417225</v>
      </c>
      <c r="I2281" s="2">
        <v>1182036.875</v>
      </c>
      <c r="J2281" s="2">
        <v>7.7585968971252441</v>
      </c>
      <c r="K2281" s="2">
        <v>2148826</v>
      </c>
      <c r="L2281" s="2">
        <v>143580.671875</v>
      </c>
      <c r="M2281" s="2">
        <v>7.1602544784545898</v>
      </c>
      <c r="N2281" s="2">
        <v>514641</v>
      </c>
      <c r="O2281" s="2">
        <v>0</v>
      </c>
      <c r="P2281" s="2">
        <v>0</v>
      </c>
      <c r="T2281" s="2">
        <v>19080692</v>
      </c>
      <c r="U2281" s="2">
        <v>1325616</v>
      </c>
      <c r="V2281" s="2">
        <v>7.4661240577697754</v>
      </c>
      <c r="X2281" s="2">
        <v>82.599151611328125</v>
      </c>
      <c r="Z2281" s="2">
        <v>57.364242553710938</v>
      </c>
      <c r="AA2281" s="2">
        <v>33262345</v>
      </c>
      <c r="AB2281" s="2">
        <v>23100349</v>
      </c>
    </row>
    <row r="2282" spans="1:28" x14ac:dyDescent="0.25">
      <c r="A2282" s="2">
        <v>381001</v>
      </c>
      <c r="B2282" s="2">
        <v>108567404</v>
      </c>
      <c r="C2282" s="2" t="s">
        <v>1694</v>
      </c>
      <c r="D2282" s="2">
        <v>2019</v>
      </c>
      <c r="E2282" s="2" t="s">
        <v>662</v>
      </c>
      <c r="F2282" s="2">
        <v>381</v>
      </c>
      <c r="G2282" s="2">
        <v>1</v>
      </c>
      <c r="H2282" s="2">
        <v>1588819.625</v>
      </c>
      <c r="K2282" s="2">
        <v>235063.23</v>
      </c>
      <c r="N2282" s="2">
        <v>35845</v>
      </c>
      <c r="T2282" s="2">
        <v>1859727.875</v>
      </c>
      <c r="W2282" s="2">
        <v>2798985.1700000004</v>
      </c>
      <c r="X2282" s="2">
        <v>66.44293212890625</v>
      </c>
      <c r="Y2282" s="2">
        <v>7127665.4900000002</v>
      </c>
      <c r="Z2282" s="2">
        <v>26.091682434082031</v>
      </c>
    </row>
    <row r="2283" spans="1:28" x14ac:dyDescent="0.25">
      <c r="A2283" s="2">
        <v>381002</v>
      </c>
      <c r="B2283" s="2">
        <v>108567404</v>
      </c>
      <c r="C2283" s="2" t="s">
        <v>1694</v>
      </c>
      <c r="D2283" s="2">
        <v>2020</v>
      </c>
      <c r="E2283" s="2" t="s">
        <v>662</v>
      </c>
      <c r="F2283" s="2">
        <v>381</v>
      </c>
      <c r="G2283" s="2">
        <v>2</v>
      </c>
      <c r="H2283" s="2">
        <v>1597039</v>
      </c>
      <c r="I2283" s="2">
        <v>8219.375</v>
      </c>
      <c r="J2283" s="2">
        <v>0.51732587814331055</v>
      </c>
      <c r="K2283" s="2">
        <v>238707</v>
      </c>
      <c r="L2283" s="2">
        <v>3643.77001953125</v>
      </c>
      <c r="M2283" s="2">
        <v>1.5501233339309692</v>
      </c>
      <c r="T2283" s="2">
        <v>1835746</v>
      </c>
      <c r="U2283" s="2">
        <v>-23981.875</v>
      </c>
      <c r="V2283" s="2">
        <v>-1.2895368337631226</v>
      </c>
      <c r="W2283" s="2">
        <v>2913396.81</v>
      </c>
      <c r="X2283" s="2">
        <v>63.010501861572266</v>
      </c>
      <c r="Y2283" s="2">
        <v>7216784.540000001</v>
      </c>
      <c r="Z2283" s="2">
        <v>25.437173843383789</v>
      </c>
    </row>
    <row r="2284" spans="1:28" x14ac:dyDescent="0.25">
      <c r="A2284" s="2">
        <v>381003</v>
      </c>
      <c r="B2284" s="2">
        <v>108567404</v>
      </c>
      <c r="C2284" s="2" t="s">
        <v>1694</v>
      </c>
      <c r="D2284" s="2">
        <v>2021</v>
      </c>
      <c r="E2284" s="2" t="s">
        <v>662</v>
      </c>
      <c r="F2284" s="2">
        <v>381</v>
      </c>
      <c r="G2284" s="2">
        <v>3</v>
      </c>
      <c r="H2284" s="2">
        <v>1597037.75</v>
      </c>
      <c r="I2284" s="2">
        <v>-1.25</v>
      </c>
      <c r="J2284" s="2">
        <v>-7.8269848017953336E-5</v>
      </c>
      <c r="K2284" s="2">
        <v>238704.01</v>
      </c>
      <c r="L2284" s="2">
        <v>-2.9900000095367432</v>
      </c>
      <c r="M2284" s="2">
        <v>-1.2525815982371569E-3</v>
      </c>
      <c r="N2284" s="2">
        <v>35845</v>
      </c>
      <c r="T2284" s="2">
        <v>1871586.75</v>
      </c>
      <c r="U2284" s="2">
        <v>35840.75</v>
      </c>
      <c r="V2284" s="2">
        <v>1.9523806571960449</v>
      </c>
      <c r="W2284" s="2">
        <v>2736843.88</v>
      </c>
      <c r="X2284" s="2">
        <v>68.384857177734375</v>
      </c>
      <c r="Y2284" s="2">
        <v>7345074.2400000002</v>
      </c>
      <c r="Z2284" s="2">
        <v>25.480842590332031</v>
      </c>
    </row>
    <row r="2285" spans="1:28" x14ac:dyDescent="0.25">
      <c r="A2285" s="2">
        <v>381004</v>
      </c>
      <c r="B2285" s="2">
        <v>108567404</v>
      </c>
      <c r="C2285" s="2" t="s">
        <v>1694</v>
      </c>
      <c r="D2285" s="2">
        <v>2022</v>
      </c>
      <c r="E2285" s="2" t="s">
        <v>662</v>
      </c>
      <c r="F2285" s="2">
        <v>381</v>
      </c>
      <c r="G2285" s="2">
        <v>4</v>
      </c>
      <c r="H2285" s="2">
        <v>1608012.625</v>
      </c>
      <c r="I2285" s="2">
        <v>10974.875</v>
      </c>
      <c r="J2285" s="2">
        <v>0.68720197677612305</v>
      </c>
      <c r="K2285" s="2">
        <v>240536.01</v>
      </c>
      <c r="L2285" s="2">
        <v>1832</v>
      </c>
      <c r="M2285" s="2">
        <v>0.76747769117355347</v>
      </c>
      <c r="N2285" s="2">
        <v>35845</v>
      </c>
      <c r="O2285" s="2">
        <v>0</v>
      </c>
      <c r="P2285" s="2">
        <v>0</v>
      </c>
      <c r="T2285" s="2">
        <v>1884393.625</v>
      </c>
      <c r="U2285" s="2">
        <v>12806.875</v>
      </c>
      <c r="V2285" s="2">
        <v>0.68427902460098267</v>
      </c>
      <c r="W2285" s="2">
        <v>2792793.9499999997</v>
      </c>
      <c r="X2285" s="2">
        <v>67.473419189453125</v>
      </c>
      <c r="Y2285" s="2">
        <v>7472687.3899999997</v>
      </c>
      <c r="Z2285" s="2">
        <v>25.217081069946289</v>
      </c>
    </row>
    <row r="2286" spans="1:28" x14ac:dyDescent="0.25">
      <c r="A2286" s="2">
        <v>381005</v>
      </c>
      <c r="B2286" s="2">
        <v>108567404</v>
      </c>
      <c r="C2286" s="2" t="s">
        <v>1694</v>
      </c>
      <c r="D2286" s="2">
        <v>2023</v>
      </c>
      <c r="E2286" s="2" t="s">
        <v>662</v>
      </c>
      <c r="F2286" s="2">
        <v>381</v>
      </c>
      <c r="G2286" s="2">
        <v>5</v>
      </c>
      <c r="H2286" s="2">
        <v>1669482.68</v>
      </c>
      <c r="I2286" s="2">
        <v>61470.0546875</v>
      </c>
      <c r="J2286" s="2">
        <v>3.8227345943450928</v>
      </c>
      <c r="K2286" s="2">
        <v>247217.9</v>
      </c>
      <c r="L2286" s="2">
        <v>6681.89013671875</v>
      </c>
      <c r="M2286" s="2">
        <v>2.7779166698455811</v>
      </c>
      <c r="N2286" s="2">
        <v>35845</v>
      </c>
      <c r="O2286" s="2">
        <v>0</v>
      </c>
      <c r="P2286" s="2">
        <v>0</v>
      </c>
      <c r="T2286" s="2">
        <v>1952545.5</v>
      </c>
      <c r="U2286" s="2">
        <v>68151.875</v>
      </c>
      <c r="V2286" s="2">
        <v>3.616647481918335</v>
      </c>
      <c r="X2286" s="2">
        <v>70.051803588867188</v>
      </c>
      <c r="Z2286" s="2">
        <v>26.479026794433594</v>
      </c>
      <c r="AA2286" s="2">
        <v>7373932</v>
      </c>
      <c r="AB2286" s="2">
        <v>2787288</v>
      </c>
    </row>
    <row r="2287" spans="1:28" x14ac:dyDescent="0.25">
      <c r="A2287" s="2">
        <v>381006</v>
      </c>
      <c r="B2287" s="2">
        <v>108567404</v>
      </c>
      <c r="C2287" s="2" t="s">
        <v>1694</v>
      </c>
      <c r="D2287" s="2">
        <v>2024</v>
      </c>
      <c r="E2287" s="2" t="s">
        <v>662</v>
      </c>
      <c r="F2287" s="2">
        <v>381</v>
      </c>
      <c r="G2287" s="2">
        <v>6</v>
      </c>
      <c r="H2287" s="2">
        <v>1737255</v>
      </c>
      <c r="I2287" s="2">
        <v>67772.3203125</v>
      </c>
      <c r="J2287" s="2">
        <v>4.0594801902770996</v>
      </c>
      <c r="K2287" s="2">
        <v>246473</v>
      </c>
      <c r="L2287" s="2">
        <v>-744.9000244140625</v>
      </c>
      <c r="M2287" s="2">
        <v>-0.3013131320476532</v>
      </c>
      <c r="N2287" s="2">
        <v>35845</v>
      </c>
      <c r="O2287" s="2">
        <v>0</v>
      </c>
      <c r="P2287" s="2">
        <v>0</v>
      </c>
      <c r="T2287" s="2">
        <v>2019573</v>
      </c>
      <c r="U2287" s="2">
        <v>67027.5</v>
      </c>
      <c r="V2287" s="2">
        <v>3.4328265190124512</v>
      </c>
      <c r="X2287" s="2">
        <v>71.330535888671875</v>
      </c>
      <c r="Z2287" s="2">
        <v>27.286209106445313</v>
      </c>
      <c r="AA2287" s="2">
        <v>7401442</v>
      </c>
      <c r="AB2287" s="2">
        <v>2831288</v>
      </c>
    </row>
    <row r="2288" spans="1:28" x14ac:dyDescent="0.25">
      <c r="A2288" s="2">
        <v>382001</v>
      </c>
      <c r="B2288" s="2">
        <v>104435603</v>
      </c>
      <c r="C2288" s="2" t="s">
        <v>1695</v>
      </c>
      <c r="D2288" s="2">
        <v>2019</v>
      </c>
      <c r="E2288" s="2" t="s">
        <v>662</v>
      </c>
      <c r="F2288" s="2">
        <v>382</v>
      </c>
      <c r="G2288" s="2">
        <v>1</v>
      </c>
      <c r="H2288" s="2">
        <v>14991114</v>
      </c>
      <c r="K2288" s="2">
        <v>1917483.8</v>
      </c>
      <c r="N2288" s="2">
        <v>493812</v>
      </c>
      <c r="T2288" s="2">
        <v>17402410</v>
      </c>
      <c r="W2288" s="2">
        <v>23623461.149999999</v>
      </c>
      <c r="X2288" s="2">
        <v>73.665794372558594</v>
      </c>
      <c r="Y2288" s="2">
        <v>35147958.140000001</v>
      </c>
      <c r="Z2288" s="2">
        <v>49.511867523193359</v>
      </c>
    </row>
    <row r="2289" spans="1:28" x14ac:dyDescent="0.25">
      <c r="A2289" s="2">
        <v>382002</v>
      </c>
      <c r="B2289" s="2">
        <v>104435603</v>
      </c>
      <c r="C2289" s="2" t="s">
        <v>1695</v>
      </c>
      <c r="D2289" s="2">
        <v>2020</v>
      </c>
      <c r="E2289" s="2" t="s">
        <v>662</v>
      </c>
      <c r="F2289" s="2">
        <v>382</v>
      </c>
      <c r="G2289" s="2">
        <v>2</v>
      </c>
      <c r="H2289" s="2">
        <v>15444750</v>
      </c>
      <c r="I2289" s="2">
        <v>453636</v>
      </c>
      <c r="J2289" s="2">
        <v>3.0260326862335205</v>
      </c>
      <c r="K2289" s="2">
        <v>1861231.37</v>
      </c>
      <c r="L2289" s="2">
        <v>-56252.4296875</v>
      </c>
      <c r="M2289" s="2">
        <v>-2.9336585998535156</v>
      </c>
      <c r="N2289" s="2">
        <v>493812</v>
      </c>
      <c r="O2289" s="2">
        <v>0</v>
      </c>
      <c r="P2289" s="2">
        <v>0</v>
      </c>
      <c r="T2289" s="2">
        <v>17799794</v>
      </c>
      <c r="U2289" s="2">
        <v>397384</v>
      </c>
      <c r="V2289" s="2">
        <v>2.2834997177124023</v>
      </c>
      <c r="W2289" s="2">
        <v>24938948.140000001</v>
      </c>
      <c r="X2289" s="2">
        <v>71.37347412109375</v>
      </c>
      <c r="Y2289" s="2">
        <v>36908147.210000001</v>
      </c>
      <c r="Z2289" s="2">
        <v>48.227275848388672</v>
      </c>
    </row>
    <row r="2290" spans="1:28" x14ac:dyDescent="0.25">
      <c r="A2290" s="2">
        <v>382003</v>
      </c>
      <c r="B2290" s="2">
        <v>104435603</v>
      </c>
      <c r="C2290" s="2" t="s">
        <v>1695</v>
      </c>
      <c r="D2290" s="2">
        <v>2021</v>
      </c>
      <c r="E2290" s="2" t="s">
        <v>662</v>
      </c>
      <c r="F2290" s="2">
        <v>382</v>
      </c>
      <c r="G2290" s="2">
        <v>3</v>
      </c>
      <c r="H2290" s="2">
        <v>15444731</v>
      </c>
      <c r="I2290" s="2">
        <v>-19</v>
      </c>
      <c r="J2290" s="2">
        <v>-1.2301915558055043E-4</v>
      </c>
      <c r="K2290" s="2">
        <v>1868355.16</v>
      </c>
      <c r="L2290" s="2">
        <v>7123.7900390625</v>
      </c>
      <c r="M2290" s="2">
        <v>0.38274607062339783</v>
      </c>
      <c r="N2290" s="2">
        <v>493812</v>
      </c>
      <c r="O2290" s="2">
        <v>0</v>
      </c>
      <c r="P2290" s="2">
        <v>0</v>
      </c>
      <c r="T2290" s="2">
        <v>17806898</v>
      </c>
      <c r="U2290" s="2">
        <v>7104</v>
      </c>
      <c r="V2290" s="2">
        <v>3.991057351231575E-2</v>
      </c>
      <c r="W2290" s="2">
        <v>23921578.869999997</v>
      </c>
      <c r="X2290" s="2">
        <v>74.438636779785156</v>
      </c>
      <c r="Y2290" s="2">
        <v>38808471.489999995</v>
      </c>
      <c r="Z2290" s="2">
        <v>45.884048461914063</v>
      </c>
    </row>
    <row r="2291" spans="1:28" x14ac:dyDescent="0.25">
      <c r="A2291" s="2">
        <v>382004</v>
      </c>
      <c r="B2291" s="2">
        <v>104435603</v>
      </c>
      <c r="C2291" s="2" t="s">
        <v>1695</v>
      </c>
      <c r="D2291" s="2">
        <v>2022</v>
      </c>
      <c r="E2291" s="2" t="s">
        <v>662</v>
      </c>
      <c r="F2291" s="2">
        <v>382</v>
      </c>
      <c r="G2291" s="2">
        <v>4</v>
      </c>
      <c r="H2291" s="2">
        <v>16904838</v>
      </c>
      <c r="I2291" s="2">
        <v>1460107</v>
      </c>
      <c r="J2291" s="2">
        <v>9.4537544250488281</v>
      </c>
      <c r="K2291" s="2">
        <v>1996719.96</v>
      </c>
      <c r="L2291" s="2">
        <v>128364.796875</v>
      </c>
      <c r="M2291" s="2">
        <v>6.8704710006713867</v>
      </c>
      <c r="N2291" s="2">
        <v>493812</v>
      </c>
      <c r="O2291" s="2">
        <v>0</v>
      </c>
      <c r="P2291" s="2">
        <v>0</v>
      </c>
      <c r="T2291" s="2">
        <v>19395370</v>
      </c>
      <c r="U2291" s="2">
        <v>1588472</v>
      </c>
      <c r="V2291" s="2">
        <v>8.9205427169799805</v>
      </c>
      <c r="W2291" s="2">
        <v>26114879.830000006</v>
      </c>
      <c r="X2291" s="2">
        <v>74.269424438476563</v>
      </c>
      <c r="Y2291" s="2">
        <v>43411452.800000004</v>
      </c>
      <c r="Z2291" s="2">
        <v>44.678001403808594</v>
      </c>
    </row>
    <row r="2292" spans="1:28" x14ac:dyDescent="0.25">
      <c r="A2292" s="2">
        <v>382005</v>
      </c>
      <c r="B2292" s="2">
        <v>104435603</v>
      </c>
      <c r="C2292" s="2" t="s">
        <v>1695</v>
      </c>
      <c r="D2292" s="2">
        <v>2023</v>
      </c>
      <c r="E2292" s="2" t="s">
        <v>662</v>
      </c>
      <c r="F2292" s="2">
        <v>382</v>
      </c>
      <c r="G2292" s="2">
        <v>5</v>
      </c>
      <c r="H2292" s="2">
        <v>19787435.34</v>
      </c>
      <c r="I2292" s="2">
        <v>2882597.25</v>
      </c>
      <c r="J2292" s="2">
        <v>17.051906585693359</v>
      </c>
      <c r="K2292" s="2">
        <v>2224182.7999999998</v>
      </c>
      <c r="L2292" s="2">
        <v>227462.84375</v>
      </c>
      <c r="M2292" s="2">
        <v>11.391824722290039</v>
      </c>
      <c r="N2292" s="2">
        <v>493812</v>
      </c>
      <c r="O2292" s="2">
        <v>0</v>
      </c>
      <c r="P2292" s="2">
        <v>0</v>
      </c>
      <c r="T2292" s="2">
        <v>22505430</v>
      </c>
      <c r="U2292" s="2">
        <v>3110060</v>
      </c>
      <c r="V2292" s="2">
        <v>16.035064697265625</v>
      </c>
      <c r="X2292" s="2">
        <v>89.133735656738281</v>
      </c>
      <c r="Z2292" s="2">
        <v>53.698451995849609</v>
      </c>
      <c r="AA2292" s="2">
        <v>41910760</v>
      </c>
      <c r="AB2292" s="2">
        <v>25249060</v>
      </c>
    </row>
    <row r="2293" spans="1:28" x14ac:dyDescent="0.25">
      <c r="A2293" s="2">
        <v>382006</v>
      </c>
      <c r="B2293" s="2">
        <v>104435603</v>
      </c>
      <c r="C2293" s="2" t="s">
        <v>1695</v>
      </c>
      <c r="D2293" s="2">
        <v>2024</v>
      </c>
      <c r="E2293" s="2" t="s">
        <v>662</v>
      </c>
      <c r="F2293" s="2">
        <v>382</v>
      </c>
      <c r="G2293" s="2">
        <v>6</v>
      </c>
      <c r="H2293" s="2">
        <v>21112772</v>
      </c>
      <c r="I2293" s="2">
        <v>1325336.625</v>
      </c>
      <c r="J2293" s="2">
        <v>6.6978697776794434</v>
      </c>
      <c r="K2293" s="2">
        <v>2439142</v>
      </c>
      <c r="L2293" s="2">
        <v>214959.203125</v>
      </c>
      <c r="M2293" s="2">
        <v>9.664637565612793</v>
      </c>
      <c r="N2293" s="2">
        <v>493812</v>
      </c>
      <c r="O2293" s="2">
        <v>0</v>
      </c>
      <c r="P2293" s="2">
        <v>0</v>
      </c>
      <c r="T2293" s="2">
        <v>24045726</v>
      </c>
      <c r="U2293" s="2">
        <v>1540296</v>
      </c>
      <c r="V2293" s="2">
        <v>6.8441081047058105</v>
      </c>
      <c r="X2293" s="2">
        <v>83.2718505859375</v>
      </c>
      <c r="Z2293" s="2">
        <v>50.586372375488281</v>
      </c>
      <c r="AA2293" s="2">
        <v>47534000</v>
      </c>
      <c r="AB2293" s="2">
        <v>28876175</v>
      </c>
    </row>
    <row r="2294" spans="1:28" x14ac:dyDescent="0.25">
      <c r="A2294" s="2">
        <v>383001</v>
      </c>
      <c r="B2294" s="2">
        <v>104435703</v>
      </c>
      <c r="C2294" s="2" t="s">
        <v>1696</v>
      </c>
      <c r="D2294" s="2">
        <v>2019</v>
      </c>
      <c r="E2294" s="2" t="s">
        <v>662</v>
      </c>
      <c r="F2294" s="2">
        <v>383</v>
      </c>
      <c r="G2294" s="2">
        <v>1</v>
      </c>
      <c r="H2294" s="2">
        <v>6384316.5</v>
      </c>
      <c r="K2294" s="2">
        <v>753639.3</v>
      </c>
      <c r="N2294" s="2">
        <v>239259</v>
      </c>
      <c r="T2294" s="2">
        <v>7377215</v>
      </c>
      <c r="W2294" s="2">
        <v>10886634.860000001</v>
      </c>
      <c r="X2294" s="2">
        <v>67.763961791992188</v>
      </c>
      <c r="Y2294" s="2">
        <v>18063183.010000002</v>
      </c>
      <c r="Z2294" s="2">
        <v>40.841167449951172</v>
      </c>
    </row>
    <row r="2295" spans="1:28" x14ac:dyDescent="0.25">
      <c r="A2295" s="2">
        <v>383002</v>
      </c>
      <c r="B2295" s="2">
        <v>104435703</v>
      </c>
      <c r="C2295" s="2" t="s">
        <v>1696</v>
      </c>
      <c r="D2295" s="2">
        <v>2020</v>
      </c>
      <c r="E2295" s="2" t="s">
        <v>662</v>
      </c>
      <c r="F2295" s="2">
        <v>383</v>
      </c>
      <c r="G2295" s="2">
        <v>2</v>
      </c>
      <c r="H2295" s="2">
        <v>6456178</v>
      </c>
      <c r="I2295" s="2">
        <v>71861.5</v>
      </c>
      <c r="J2295" s="2">
        <v>1.1255942583084106</v>
      </c>
      <c r="K2295" s="2">
        <v>798941.17</v>
      </c>
      <c r="L2295" s="2">
        <v>45301.87109375</v>
      </c>
      <c r="M2295" s="2">
        <v>6.0110812187194824</v>
      </c>
      <c r="N2295" s="2">
        <v>239259</v>
      </c>
      <c r="O2295" s="2">
        <v>0</v>
      </c>
      <c r="P2295" s="2">
        <v>0</v>
      </c>
      <c r="T2295" s="2">
        <v>7494378</v>
      </c>
      <c r="U2295" s="2">
        <v>117163</v>
      </c>
      <c r="V2295" s="2">
        <v>1.5881738662719727</v>
      </c>
      <c r="W2295" s="2">
        <v>10858457.68</v>
      </c>
      <c r="X2295" s="2">
        <v>69.018806457519531</v>
      </c>
      <c r="Y2295" s="2">
        <v>17866800.300000001</v>
      </c>
      <c r="Z2295" s="2">
        <v>41.945831298828125</v>
      </c>
    </row>
    <row r="2296" spans="1:28" x14ac:dyDescent="0.25">
      <c r="A2296" s="2">
        <v>383003</v>
      </c>
      <c r="B2296" s="2">
        <v>104435703</v>
      </c>
      <c r="C2296" s="2" t="s">
        <v>1696</v>
      </c>
      <c r="D2296" s="2">
        <v>2021</v>
      </c>
      <c r="E2296" s="2" t="s">
        <v>662</v>
      </c>
      <c r="F2296" s="2">
        <v>383</v>
      </c>
      <c r="G2296" s="2">
        <v>3</v>
      </c>
      <c r="H2296" s="2">
        <v>6456173.5</v>
      </c>
      <c r="I2296" s="2">
        <v>-4.5</v>
      </c>
      <c r="J2296" s="2">
        <v>-6.9700683525297791E-5</v>
      </c>
      <c r="K2296" s="2">
        <v>798906.02</v>
      </c>
      <c r="L2296" s="2">
        <v>-35.150001525878906</v>
      </c>
      <c r="M2296" s="2">
        <v>-4.3995729647576809E-3</v>
      </c>
      <c r="N2296" s="2">
        <v>239259</v>
      </c>
      <c r="O2296" s="2">
        <v>0</v>
      </c>
      <c r="P2296" s="2">
        <v>0</v>
      </c>
      <c r="T2296" s="2">
        <v>7494338.5</v>
      </c>
      <c r="U2296" s="2">
        <v>-39.5</v>
      </c>
      <c r="V2296" s="2">
        <v>-5.2706175483763218E-4</v>
      </c>
      <c r="W2296" s="2">
        <v>11219900.359999999</v>
      </c>
      <c r="X2296" s="2">
        <v>66.795051574707031</v>
      </c>
      <c r="Y2296" s="2">
        <v>18871601.48</v>
      </c>
      <c r="Z2296" s="2">
        <v>39.712253570556641</v>
      </c>
    </row>
    <row r="2297" spans="1:28" x14ac:dyDescent="0.25">
      <c r="A2297" s="2">
        <v>383004</v>
      </c>
      <c r="B2297" s="2">
        <v>104435703</v>
      </c>
      <c r="C2297" s="2" t="s">
        <v>1696</v>
      </c>
      <c r="D2297" s="2">
        <v>2022</v>
      </c>
      <c r="E2297" s="2" t="s">
        <v>662</v>
      </c>
      <c r="F2297" s="2">
        <v>383</v>
      </c>
      <c r="G2297" s="2">
        <v>4</v>
      </c>
      <c r="H2297" s="2">
        <v>6546400.5</v>
      </c>
      <c r="I2297" s="2">
        <v>90227</v>
      </c>
      <c r="J2297" s="2">
        <v>1.3975305557250977</v>
      </c>
      <c r="K2297" s="2">
        <v>839320.6</v>
      </c>
      <c r="L2297" s="2">
        <v>40414.578125</v>
      </c>
      <c r="M2297" s="2">
        <v>5.0587401390075684</v>
      </c>
      <c r="N2297" s="2">
        <v>239259</v>
      </c>
      <c r="O2297" s="2">
        <v>0</v>
      </c>
      <c r="P2297" s="2">
        <v>0</v>
      </c>
      <c r="T2297" s="2">
        <v>7624980</v>
      </c>
      <c r="U2297" s="2">
        <v>130641.5</v>
      </c>
      <c r="V2297" s="2">
        <v>1.7432025671005249</v>
      </c>
      <c r="W2297" s="2">
        <v>11094160.349999998</v>
      </c>
      <c r="X2297" s="2">
        <v>68.72967529296875</v>
      </c>
      <c r="Y2297" s="2">
        <v>18784698.219999999</v>
      </c>
      <c r="Z2297" s="2">
        <v>40.591442108154297</v>
      </c>
    </row>
    <row r="2298" spans="1:28" x14ac:dyDescent="0.25">
      <c r="A2298" s="2">
        <v>383005</v>
      </c>
      <c r="B2298" s="2">
        <v>104435703</v>
      </c>
      <c r="C2298" s="2" t="s">
        <v>1696</v>
      </c>
      <c r="D2298" s="2">
        <v>2023</v>
      </c>
      <c r="E2298" s="2" t="s">
        <v>662</v>
      </c>
      <c r="F2298" s="2">
        <v>383</v>
      </c>
      <c r="G2298" s="2">
        <v>5</v>
      </c>
      <c r="H2298" s="2">
        <v>6939588.1500000004</v>
      </c>
      <c r="I2298" s="2">
        <v>393187.65625</v>
      </c>
      <c r="J2298" s="2">
        <v>6.0061655044555664</v>
      </c>
      <c r="K2298" s="2">
        <v>927966.17</v>
      </c>
      <c r="L2298" s="2">
        <v>88645.5703125</v>
      </c>
      <c r="M2298" s="2">
        <v>10.561586380004883</v>
      </c>
      <c r="N2298" s="2">
        <v>239259</v>
      </c>
      <c r="O2298" s="2">
        <v>0</v>
      </c>
      <c r="P2298" s="2">
        <v>0</v>
      </c>
      <c r="T2298" s="2">
        <v>8106813</v>
      </c>
      <c r="U2298" s="2">
        <v>481833</v>
      </c>
      <c r="V2298" s="2">
        <v>6.3191380500793457</v>
      </c>
      <c r="X2298" s="2">
        <v>71.628227233886719</v>
      </c>
      <c r="Z2298" s="2">
        <v>41.260581970214844</v>
      </c>
      <c r="AA2298" s="2">
        <v>19647840</v>
      </c>
      <c r="AB2298" s="2">
        <v>11317903</v>
      </c>
    </row>
    <row r="2299" spans="1:28" x14ac:dyDescent="0.25">
      <c r="A2299" s="2">
        <v>383006</v>
      </c>
      <c r="B2299" s="2">
        <v>104435703</v>
      </c>
      <c r="C2299" s="2" t="s">
        <v>1696</v>
      </c>
      <c r="D2299" s="2">
        <v>2024</v>
      </c>
      <c r="E2299" s="2" t="s">
        <v>662</v>
      </c>
      <c r="F2299" s="2">
        <v>383</v>
      </c>
      <c r="G2299" s="2">
        <v>6</v>
      </c>
      <c r="H2299" s="2">
        <v>7294970</v>
      </c>
      <c r="I2299" s="2">
        <v>355381.84375</v>
      </c>
      <c r="J2299" s="2">
        <v>5.1210799217224121</v>
      </c>
      <c r="K2299" s="2">
        <v>953776</v>
      </c>
      <c r="L2299" s="2">
        <v>25809.830078125</v>
      </c>
      <c r="M2299" s="2">
        <v>2.7813329696655273</v>
      </c>
      <c r="N2299" s="2">
        <v>239259</v>
      </c>
      <c r="O2299" s="2">
        <v>0</v>
      </c>
      <c r="P2299" s="2">
        <v>0</v>
      </c>
      <c r="T2299" s="2">
        <v>8488005</v>
      </c>
      <c r="U2299" s="2">
        <v>381192</v>
      </c>
      <c r="V2299" s="2">
        <v>4.7021188735961914</v>
      </c>
      <c r="X2299" s="2">
        <v>72.862274169921875</v>
      </c>
      <c r="Z2299" s="2">
        <v>41.638191223144531</v>
      </c>
      <c r="AA2299" s="2">
        <v>20385143</v>
      </c>
      <c r="AB2299" s="2">
        <v>11649383</v>
      </c>
    </row>
    <row r="2300" spans="1:28" x14ac:dyDescent="0.25">
      <c r="A2300" s="2">
        <v>384001</v>
      </c>
      <c r="B2300" s="2">
        <v>129547203</v>
      </c>
      <c r="C2300" s="2" t="s">
        <v>1697</v>
      </c>
      <c r="D2300" s="2">
        <v>2019</v>
      </c>
      <c r="E2300" s="2" t="s">
        <v>662</v>
      </c>
      <c r="F2300" s="2">
        <v>384</v>
      </c>
      <c r="G2300" s="2">
        <v>1</v>
      </c>
      <c r="H2300" s="2">
        <v>7700445</v>
      </c>
      <c r="K2300" s="2">
        <v>866087.26</v>
      </c>
      <c r="N2300" s="2">
        <v>237689</v>
      </c>
      <c r="T2300" s="2">
        <v>8804221</v>
      </c>
      <c r="W2300" s="2">
        <v>12118783.390000001</v>
      </c>
      <c r="X2300" s="2">
        <v>72.649383544921875</v>
      </c>
      <c r="Y2300" s="2">
        <v>18131512.93</v>
      </c>
      <c r="Z2300" s="2">
        <v>48.557563781738281</v>
      </c>
    </row>
    <row r="2301" spans="1:28" x14ac:dyDescent="0.25">
      <c r="A2301" s="2">
        <v>384002</v>
      </c>
      <c r="B2301" s="2">
        <v>129547203</v>
      </c>
      <c r="C2301" s="2" t="s">
        <v>1697</v>
      </c>
      <c r="D2301" s="2">
        <v>2020</v>
      </c>
      <c r="E2301" s="2" t="s">
        <v>662</v>
      </c>
      <c r="F2301" s="2">
        <v>384</v>
      </c>
      <c r="G2301" s="2">
        <v>2</v>
      </c>
      <c r="H2301" s="2">
        <v>8116931</v>
      </c>
      <c r="I2301" s="2">
        <v>416486</v>
      </c>
      <c r="J2301" s="2">
        <v>5.4085965156555176</v>
      </c>
      <c r="K2301" s="2">
        <v>933335.13</v>
      </c>
      <c r="L2301" s="2">
        <v>67247.8671875</v>
      </c>
      <c r="M2301" s="2">
        <v>7.7645606994628906</v>
      </c>
      <c r="N2301" s="2">
        <v>237689</v>
      </c>
      <c r="O2301" s="2">
        <v>0</v>
      </c>
      <c r="P2301" s="2">
        <v>0</v>
      </c>
      <c r="T2301" s="2">
        <v>9287955</v>
      </c>
      <c r="U2301" s="2">
        <v>483734</v>
      </c>
      <c r="V2301" s="2">
        <v>5.4943418502807617</v>
      </c>
      <c r="W2301" s="2">
        <v>12715910.34</v>
      </c>
      <c r="X2301" s="2">
        <v>73.041999816894531</v>
      </c>
      <c r="Y2301" s="2">
        <v>31362826.129999999</v>
      </c>
      <c r="Z2301" s="2">
        <v>29.614534378051758</v>
      </c>
    </row>
    <row r="2302" spans="1:28" x14ac:dyDescent="0.25">
      <c r="A2302" s="2">
        <v>384003</v>
      </c>
      <c r="B2302" s="2">
        <v>129547203</v>
      </c>
      <c r="C2302" s="2" t="s">
        <v>1697</v>
      </c>
      <c r="D2302" s="2">
        <v>2021</v>
      </c>
      <c r="E2302" s="2" t="s">
        <v>662</v>
      </c>
      <c r="F2302" s="2">
        <v>384</v>
      </c>
      <c r="G2302" s="2">
        <v>3</v>
      </c>
      <c r="H2302" s="2">
        <v>8116839</v>
      </c>
      <c r="I2302" s="2">
        <v>-92</v>
      </c>
      <c r="J2302" s="2">
        <v>-1.1334333103150129E-3</v>
      </c>
      <c r="K2302" s="2">
        <v>933279.35</v>
      </c>
      <c r="L2302" s="2">
        <v>-55.779998779296875</v>
      </c>
      <c r="M2302" s="2">
        <v>-5.976417101919651E-3</v>
      </c>
      <c r="N2302" s="2">
        <v>237689</v>
      </c>
      <c r="O2302" s="2">
        <v>0</v>
      </c>
      <c r="P2302" s="2">
        <v>0</v>
      </c>
      <c r="T2302" s="2">
        <v>9287807</v>
      </c>
      <c r="U2302" s="2">
        <v>-148</v>
      </c>
      <c r="V2302" s="2">
        <v>-1.5934616094455123E-3</v>
      </c>
      <c r="W2302" s="2">
        <v>12803080.939999999</v>
      </c>
      <c r="X2302" s="2">
        <v>72.543533325195313</v>
      </c>
      <c r="Y2302" s="2">
        <v>20276030.109999999</v>
      </c>
      <c r="Z2302" s="2">
        <v>45.806831359863281</v>
      </c>
    </row>
    <row r="2303" spans="1:28" x14ac:dyDescent="0.25">
      <c r="A2303" s="2">
        <v>384004</v>
      </c>
      <c r="B2303" s="2">
        <v>129547203</v>
      </c>
      <c r="C2303" s="2" t="s">
        <v>1697</v>
      </c>
      <c r="D2303" s="2">
        <v>2022</v>
      </c>
      <c r="E2303" s="2" t="s">
        <v>662</v>
      </c>
      <c r="F2303" s="2">
        <v>384</v>
      </c>
      <c r="G2303" s="2">
        <v>4</v>
      </c>
      <c r="H2303" s="2">
        <v>8261565.5</v>
      </c>
      <c r="I2303" s="2">
        <v>144726.5</v>
      </c>
      <c r="J2303" s="2">
        <v>1.7830401659011841</v>
      </c>
      <c r="K2303" s="2">
        <v>982951.73</v>
      </c>
      <c r="L2303" s="2">
        <v>49672.37890625</v>
      </c>
      <c r="M2303" s="2">
        <v>5.3223485946655273</v>
      </c>
      <c r="N2303" s="2">
        <v>237689</v>
      </c>
      <c r="O2303" s="2">
        <v>0</v>
      </c>
      <c r="P2303" s="2">
        <v>0</v>
      </c>
      <c r="T2303" s="2">
        <v>9482206</v>
      </c>
      <c r="U2303" s="2">
        <v>194399</v>
      </c>
      <c r="V2303" s="2">
        <v>2.0930559635162354</v>
      </c>
      <c r="W2303" s="2">
        <v>13264314.75</v>
      </c>
      <c r="X2303" s="2">
        <v>71.486587524414063</v>
      </c>
      <c r="Y2303" s="2">
        <v>22162915.780000001</v>
      </c>
      <c r="Z2303" s="2">
        <v>42.784107208251953</v>
      </c>
    </row>
    <row r="2304" spans="1:28" x14ac:dyDescent="0.25">
      <c r="A2304" s="2">
        <v>384005</v>
      </c>
      <c r="B2304" s="2">
        <v>129547203</v>
      </c>
      <c r="C2304" s="2" t="s">
        <v>1697</v>
      </c>
      <c r="D2304" s="2">
        <v>2023</v>
      </c>
      <c r="E2304" s="2" t="s">
        <v>662</v>
      </c>
      <c r="F2304" s="2">
        <v>384</v>
      </c>
      <c r="G2304" s="2">
        <v>5</v>
      </c>
      <c r="H2304" s="2">
        <v>9948070.0800000001</v>
      </c>
      <c r="I2304" s="2">
        <v>1686504.625</v>
      </c>
      <c r="J2304" s="2">
        <v>20.413862228393555</v>
      </c>
      <c r="K2304" s="2">
        <v>1108027.76</v>
      </c>
      <c r="L2304" s="2">
        <v>125076.03125</v>
      </c>
      <c r="M2304" s="2">
        <v>12.724534034729004</v>
      </c>
      <c r="N2304" s="2">
        <v>237689</v>
      </c>
      <c r="O2304" s="2">
        <v>0</v>
      </c>
      <c r="P2304" s="2">
        <v>0</v>
      </c>
      <c r="T2304" s="2">
        <v>11293787</v>
      </c>
      <c r="U2304" s="2">
        <v>1811581</v>
      </c>
      <c r="V2304" s="2">
        <v>19.105058670043945</v>
      </c>
      <c r="X2304" s="2">
        <v>85.490646362304688</v>
      </c>
      <c r="Z2304" s="2">
        <v>48.592334747314453</v>
      </c>
      <c r="AA2304" s="2">
        <v>23241910</v>
      </c>
      <c r="AB2304" s="2">
        <v>13210553</v>
      </c>
    </row>
    <row r="2305" spans="1:28" x14ac:dyDescent="0.25">
      <c r="A2305" s="2">
        <v>384006</v>
      </c>
      <c r="B2305" s="2">
        <v>129547203</v>
      </c>
      <c r="C2305" s="2" t="s">
        <v>1697</v>
      </c>
      <c r="D2305" s="2">
        <v>2024</v>
      </c>
      <c r="E2305" s="2" t="s">
        <v>662</v>
      </c>
      <c r="F2305" s="2">
        <v>384</v>
      </c>
      <c r="G2305" s="2">
        <v>6</v>
      </c>
      <c r="H2305" s="2">
        <v>10787723</v>
      </c>
      <c r="I2305" s="2">
        <v>839652.9375</v>
      </c>
      <c r="J2305" s="2">
        <v>8.4403600692749023</v>
      </c>
      <c r="K2305" s="2">
        <v>1174563</v>
      </c>
      <c r="L2305" s="2">
        <v>66535.2421875</v>
      </c>
      <c r="M2305" s="2">
        <v>6.0048351287841797</v>
      </c>
      <c r="N2305" s="2">
        <v>237689</v>
      </c>
      <c r="O2305" s="2">
        <v>0</v>
      </c>
      <c r="P2305" s="2">
        <v>0</v>
      </c>
      <c r="T2305" s="2">
        <v>12199975</v>
      </c>
      <c r="U2305" s="2">
        <v>906188</v>
      </c>
      <c r="V2305" s="2">
        <v>8.0237741470336914</v>
      </c>
      <c r="X2305" s="2">
        <v>76.959609985351563</v>
      </c>
      <c r="Z2305" s="2">
        <v>51.037334442138672</v>
      </c>
      <c r="AA2305" s="2">
        <v>23904021</v>
      </c>
      <c r="AB2305" s="2">
        <v>15852438</v>
      </c>
    </row>
    <row r="2306" spans="1:28" x14ac:dyDescent="0.25">
      <c r="A2306" s="2">
        <v>385001</v>
      </c>
      <c r="B2306" s="2">
        <v>104376203</v>
      </c>
      <c r="C2306" s="2" t="s">
        <v>1698</v>
      </c>
      <c r="D2306" s="2">
        <v>2019</v>
      </c>
      <c r="E2306" s="2" t="s">
        <v>662</v>
      </c>
      <c r="F2306" s="2">
        <v>385</v>
      </c>
      <c r="G2306" s="2">
        <v>1</v>
      </c>
      <c r="H2306" s="2">
        <v>7371771.5</v>
      </c>
      <c r="K2306" s="2">
        <v>801464.81</v>
      </c>
      <c r="N2306" s="2">
        <v>215465</v>
      </c>
      <c r="T2306" s="2">
        <v>8388702</v>
      </c>
      <c r="W2306" s="2">
        <v>11547504.33</v>
      </c>
      <c r="X2306" s="2">
        <v>72.645149230957031</v>
      </c>
      <c r="Y2306" s="2">
        <v>18430889.049999997</v>
      </c>
      <c r="Z2306" s="2">
        <v>45.514366149902344</v>
      </c>
    </row>
    <row r="2307" spans="1:28" x14ac:dyDescent="0.25">
      <c r="A2307" s="2">
        <v>385002</v>
      </c>
      <c r="B2307" s="2">
        <v>104376203</v>
      </c>
      <c r="C2307" s="2" t="s">
        <v>1698</v>
      </c>
      <c r="D2307" s="2">
        <v>2020</v>
      </c>
      <c r="E2307" s="2" t="s">
        <v>662</v>
      </c>
      <c r="F2307" s="2">
        <v>385</v>
      </c>
      <c r="G2307" s="2">
        <v>2</v>
      </c>
      <c r="H2307" s="2">
        <v>7463328.5</v>
      </c>
      <c r="I2307" s="2">
        <v>91557</v>
      </c>
      <c r="J2307" s="2">
        <v>1.2419945001602173</v>
      </c>
      <c r="K2307" s="2">
        <v>832392.44</v>
      </c>
      <c r="L2307" s="2">
        <v>30927.630859375</v>
      </c>
      <c r="M2307" s="2">
        <v>3.8588881492614746</v>
      </c>
      <c r="N2307" s="2">
        <v>215465</v>
      </c>
      <c r="O2307" s="2">
        <v>0</v>
      </c>
      <c r="P2307" s="2">
        <v>0</v>
      </c>
      <c r="T2307" s="2">
        <v>8511186</v>
      </c>
      <c r="U2307" s="2">
        <v>122484</v>
      </c>
      <c r="V2307" s="2">
        <v>1.4601067304611206</v>
      </c>
      <c r="W2307" s="2">
        <v>11612381.77</v>
      </c>
      <c r="X2307" s="2">
        <v>73.294059753417969</v>
      </c>
      <c r="Y2307" s="2">
        <v>18576932.530000001</v>
      </c>
      <c r="Z2307" s="2">
        <v>45.815883636474609</v>
      </c>
    </row>
    <row r="2308" spans="1:28" x14ac:dyDescent="0.25">
      <c r="A2308" s="2">
        <v>385003</v>
      </c>
      <c r="B2308" s="2">
        <v>104376203</v>
      </c>
      <c r="C2308" s="2" t="s">
        <v>1698</v>
      </c>
      <c r="D2308" s="2">
        <v>2021</v>
      </c>
      <c r="E2308" s="2" t="s">
        <v>662</v>
      </c>
      <c r="F2308" s="2">
        <v>385</v>
      </c>
      <c r="G2308" s="2">
        <v>3</v>
      </c>
      <c r="H2308" s="2">
        <v>7463325</v>
      </c>
      <c r="I2308" s="2">
        <v>-3.5</v>
      </c>
      <c r="J2308" s="2">
        <v>-4.6895966079318896E-5</v>
      </c>
      <c r="K2308" s="2">
        <v>832371.76</v>
      </c>
      <c r="L2308" s="2">
        <v>-20.680000305175781</v>
      </c>
      <c r="M2308" s="2">
        <v>-2.484405180439353E-3</v>
      </c>
      <c r="N2308" s="2">
        <v>215465</v>
      </c>
      <c r="O2308" s="2">
        <v>0</v>
      </c>
      <c r="P2308" s="2">
        <v>0</v>
      </c>
      <c r="T2308" s="2">
        <v>8511162</v>
      </c>
      <c r="U2308" s="2">
        <v>-24</v>
      </c>
      <c r="V2308" s="2">
        <v>-2.8198186191730201E-4</v>
      </c>
      <c r="W2308" s="2">
        <v>12012677.5</v>
      </c>
      <c r="X2308" s="2">
        <v>70.85150146484375</v>
      </c>
      <c r="Y2308" s="2">
        <v>24467908.140000001</v>
      </c>
      <c r="Z2308" s="2">
        <v>34.784999847412109</v>
      </c>
    </row>
    <row r="2309" spans="1:28" x14ac:dyDescent="0.25">
      <c r="A2309" s="2">
        <v>385004</v>
      </c>
      <c r="B2309" s="2">
        <v>104376203</v>
      </c>
      <c r="C2309" s="2" t="s">
        <v>1698</v>
      </c>
      <c r="D2309" s="2">
        <v>2022</v>
      </c>
      <c r="E2309" s="2" t="s">
        <v>662</v>
      </c>
      <c r="F2309" s="2">
        <v>385</v>
      </c>
      <c r="G2309" s="2">
        <v>4</v>
      </c>
      <c r="H2309" s="2">
        <v>7541556.5</v>
      </c>
      <c r="I2309" s="2">
        <v>78231.5</v>
      </c>
      <c r="J2309" s="2">
        <v>1.0482124090194702</v>
      </c>
      <c r="K2309" s="2">
        <v>852885.23</v>
      </c>
      <c r="L2309" s="2">
        <v>20513.470703125</v>
      </c>
      <c r="M2309" s="2">
        <v>2.4644601345062256</v>
      </c>
      <c r="N2309" s="2">
        <v>215465</v>
      </c>
      <c r="O2309" s="2">
        <v>0</v>
      </c>
      <c r="P2309" s="2">
        <v>0</v>
      </c>
      <c r="T2309" s="2">
        <v>8609907</v>
      </c>
      <c r="U2309" s="2">
        <v>98745</v>
      </c>
      <c r="V2309" s="2">
        <v>1.1601823568344116</v>
      </c>
      <c r="W2309" s="2">
        <v>12060747.770000001</v>
      </c>
      <c r="X2309" s="2">
        <v>71.387840270996094</v>
      </c>
      <c r="Y2309" s="2">
        <v>22540463.710000005</v>
      </c>
      <c r="Z2309" s="2">
        <v>38.197559356689453</v>
      </c>
    </row>
    <row r="2310" spans="1:28" x14ac:dyDescent="0.25">
      <c r="A2310" s="2">
        <v>385005</v>
      </c>
      <c r="B2310" s="2">
        <v>104376203</v>
      </c>
      <c r="C2310" s="2" t="s">
        <v>1698</v>
      </c>
      <c r="D2310" s="2">
        <v>2023</v>
      </c>
      <c r="E2310" s="2" t="s">
        <v>662</v>
      </c>
      <c r="F2310" s="2">
        <v>385</v>
      </c>
      <c r="G2310" s="2">
        <v>5</v>
      </c>
      <c r="H2310" s="2">
        <v>7666349.2599999998</v>
      </c>
      <c r="I2310" s="2">
        <v>124792.7578125</v>
      </c>
      <c r="J2310" s="2">
        <v>1.6547348499298096</v>
      </c>
      <c r="K2310" s="2">
        <v>909099.92</v>
      </c>
      <c r="L2310" s="2">
        <v>56214.69140625</v>
      </c>
      <c r="M2310" s="2">
        <v>6.5911202430725098</v>
      </c>
      <c r="N2310" s="2">
        <v>215465</v>
      </c>
      <c r="O2310" s="2">
        <v>0</v>
      </c>
      <c r="P2310" s="2">
        <v>0</v>
      </c>
      <c r="T2310" s="2">
        <v>8790914</v>
      </c>
      <c r="U2310" s="2">
        <v>181007</v>
      </c>
      <c r="V2310" s="2">
        <v>2.1023106575012207</v>
      </c>
      <c r="X2310" s="2">
        <v>68.009284973144531</v>
      </c>
      <c r="Z2310" s="2">
        <v>41.716655731201172</v>
      </c>
      <c r="AA2310" s="2">
        <v>21072911</v>
      </c>
      <c r="AB2310" s="2">
        <v>12926050</v>
      </c>
    </row>
    <row r="2311" spans="1:28" x14ac:dyDescent="0.25">
      <c r="A2311" s="2">
        <v>385006</v>
      </c>
      <c r="B2311" s="2">
        <v>104376203</v>
      </c>
      <c r="C2311" s="2" t="s">
        <v>1698</v>
      </c>
      <c r="D2311" s="2">
        <v>2024</v>
      </c>
      <c r="E2311" s="2" t="s">
        <v>662</v>
      </c>
      <c r="F2311" s="2">
        <v>385</v>
      </c>
      <c r="G2311" s="2">
        <v>6</v>
      </c>
      <c r="H2311" s="2">
        <v>7925270</v>
      </c>
      <c r="I2311" s="2">
        <v>258920.734375</v>
      </c>
      <c r="J2311" s="2">
        <v>3.3773667812347412</v>
      </c>
      <c r="K2311" s="2">
        <v>933588</v>
      </c>
      <c r="L2311" s="2">
        <v>24488.080078125</v>
      </c>
      <c r="M2311" s="2">
        <v>2.693662166595459</v>
      </c>
      <c r="N2311" s="2">
        <v>215465</v>
      </c>
      <c r="O2311" s="2">
        <v>0</v>
      </c>
      <c r="P2311" s="2">
        <v>0</v>
      </c>
      <c r="T2311" s="2">
        <v>9074323</v>
      </c>
      <c r="U2311" s="2">
        <v>283409</v>
      </c>
      <c r="V2311" s="2">
        <v>3.2238855361938477</v>
      </c>
      <c r="X2311" s="2">
        <v>71.198959350585938</v>
      </c>
      <c r="Z2311" s="2">
        <v>44.007148742675781</v>
      </c>
      <c r="AA2311" s="2">
        <v>20620111</v>
      </c>
      <c r="AB2311" s="2">
        <v>12745022</v>
      </c>
    </row>
    <row r="2312" spans="1:28" x14ac:dyDescent="0.25">
      <c r="A2312" s="2">
        <v>386001</v>
      </c>
      <c r="B2312" s="2">
        <v>116496603</v>
      </c>
      <c r="C2312" s="2" t="s">
        <v>1699</v>
      </c>
      <c r="D2312" s="2">
        <v>2019</v>
      </c>
      <c r="E2312" s="2" t="s">
        <v>662</v>
      </c>
      <c r="F2312" s="2">
        <v>386</v>
      </c>
      <c r="G2312" s="2">
        <v>1</v>
      </c>
      <c r="H2312" s="2">
        <v>12783424</v>
      </c>
      <c r="K2312" s="2">
        <v>1965906.62</v>
      </c>
      <c r="N2312" s="2">
        <v>530067</v>
      </c>
      <c r="T2312" s="2">
        <v>15279398</v>
      </c>
      <c r="W2312" s="2">
        <v>23054417.469999995</v>
      </c>
      <c r="X2312" s="2">
        <v>66.275360107421875</v>
      </c>
      <c r="Y2312" s="2">
        <v>47250490.229999997</v>
      </c>
      <c r="Z2312" s="2">
        <v>32.337013244628906</v>
      </c>
    </row>
    <row r="2313" spans="1:28" x14ac:dyDescent="0.25">
      <c r="A2313" s="2">
        <v>386002</v>
      </c>
      <c r="B2313" s="2">
        <v>116496603</v>
      </c>
      <c r="C2313" s="2" t="s">
        <v>1699</v>
      </c>
      <c r="D2313" s="2">
        <v>2020</v>
      </c>
      <c r="E2313" s="2" t="s">
        <v>662</v>
      </c>
      <c r="F2313" s="2">
        <v>386</v>
      </c>
      <c r="G2313" s="2">
        <v>2</v>
      </c>
      <c r="H2313" s="2">
        <v>13048756</v>
      </c>
      <c r="I2313" s="2">
        <v>265332</v>
      </c>
      <c r="J2313" s="2">
        <v>2.0755941867828369</v>
      </c>
      <c r="K2313" s="2">
        <v>2090353.8</v>
      </c>
      <c r="L2313" s="2">
        <v>124447.1796875</v>
      </c>
      <c r="M2313" s="2">
        <v>6.3302693367004395</v>
      </c>
      <c r="N2313" s="2">
        <v>530067</v>
      </c>
      <c r="O2313" s="2">
        <v>0</v>
      </c>
      <c r="P2313" s="2">
        <v>0</v>
      </c>
      <c r="T2313" s="2">
        <v>15669177</v>
      </c>
      <c r="U2313" s="2">
        <v>389779</v>
      </c>
      <c r="V2313" s="2">
        <v>2.5510101318359375</v>
      </c>
      <c r="W2313" s="2">
        <v>23612927.790000003</v>
      </c>
      <c r="X2313" s="2">
        <v>66.358467102050781</v>
      </c>
      <c r="Y2313" s="2">
        <v>58100641.230000004</v>
      </c>
      <c r="Z2313" s="2">
        <v>26.969026565551758</v>
      </c>
    </row>
    <row r="2314" spans="1:28" x14ac:dyDescent="0.25">
      <c r="A2314" s="2">
        <v>386003</v>
      </c>
      <c r="B2314" s="2">
        <v>116496603</v>
      </c>
      <c r="C2314" s="2" t="s">
        <v>1699</v>
      </c>
      <c r="D2314" s="2">
        <v>2021</v>
      </c>
      <c r="E2314" s="2" t="s">
        <v>662</v>
      </c>
      <c r="F2314" s="2">
        <v>386</v>
      </c>
      <c r="G2314" s="2">
        <v>3</v>
      </c>
      <c r="H2314" s="2">
        <v>13048743</v>
      </c>
      <c r="I2314" s="2">
        <v>-13</v>
      </c>
      <c r="J2314" s="2">
        <v>-9.9626355222426355E-5</v>
      </c>
      <c r="K2314" s="2">
        <v>2090266.94</v>
      </c>
      <c r="L2314" s="2">
        <v>-86.860000610351563</v>
      </c>
      <c r="M2314" s="2">
        <v>-4.1552772745490074E-3</v>
      </c>
      <c r="N2314" s="2">
        <v>530067</v>
      </c>
      <c r="O2314" s="2">
        <v>0</v>
      </c>
      <c r="P2314" s="2">
        <v>0</v>
      </c>
      <c r="T2314" s="2">
        <v>15669077</v>
      </c>
      <c r="U2314" s="2">
        <v>-100</v>
      </c>
      <c r="V2314" s="2">
        <v>-6.3819560455158353E-4</v>
      </c>
      <c r="W2314" s="2">
        <v>24112891.789999999</v>
      </c>
      <c r="X2314" s="2">
        <v>64.982154846191406</v>
      </c>
      <c r="Y2314" s="2">
        <v>60287964.810000002</v>
      </c>
      <c r="Z2314" s="2">
        <v>25.990388870239258</v>
      </c>
    </row>
    <row r="2315" spans="1:28" x14ac:dyDescent="0.25">
      <c r="A2315" s="2">
        <v>386004</v>
      </c>
      <c r="B2315" s="2">
        <v>116496603</v>
      </c>
      <c r="C2315" s="2" t="s">
        <v>1699</v>
      </c>
      <c r="D2315" s="2">
        <v>2022</v>
      </c>
      <c r="E2315" s="2" t="s">
        <v>662</v>
      </c>
      <c r="F2315" s="2">
        <v>386</v>
      </c>
      <c r="G2315" s="2">
        <v>4</v>
      </c>
      <c r="H2315" s="2">
        <v>13678458</v>
      </c>
      <c r="I2315" s="2">
        <v>629715</v>
      </c>
      <c r="J2315" s="2">
        <v>4.8258671760559082</v>
      </c>
      <c r="K2315" s="2">
        <v>2336974.8199999998</v>
      </c>
      <c r="L2315" s="2">
        <v>246707.875</v>
      </c>
      <c r="M2315" s="2">
        <v>11.80269718170166</v>
      </c>
      <c r="N2315" s="2">
        <v>530067</v>
      </c>
      <c r="O2315" s="2">
        <v>0</v>
      </c>
      <c r="P2315" s="2">
        <v>0</v>
      </c>
      <c r="T2315" s="2">
        <v>16545500</v>
      </c>
      <c r="U2315" s="2">
        <v>876423</v>
      </c>
      <c r="V2315" s="2">
        <v>5.5933289527893066</v>
      </c>
      <c r="W2315" s="2">
        <v>24126895.409999996</v>
      </c>
      <c r="X2315" s="2">
        <v>68.576995849609375</v>
      </c>
      <c r="Y2315" s="2">
        <v>56423364.149999999</v>
      </c>
      <c r="Z2315" s="2">
        <v>29.323844909667969</v>
      </c>
    </row>
    <row r="2316" spans="1:28" x14ac:dyDescent="0.25">
      <c r="A2316" s="2">
        <v>386005</v>
      </c>
      <c r="B2316" s="2">
        <v>116496603</v>
      </c>
      <c r="C2316" s="2" t="s">
        <v>1699</v>
      </c>
      <c r="D2316" s="2">
        <v>2023</v>
      </c>
      <c r="E2316" s="2" t="s">
        <v>662</v>
      </c>
      <c r="F2316" s="2">
        <v>386</v>
      </c>
      <c r="G2316" s="2">
        <v>5</v>
      </c>
      <c r="H2316" s="2">
        <v>15134911.57</v>
      </c>
      <c r="I2316" s="2">
        <v>1456453.625</v>
      </c>
      <c r="J2316" s="2">
        <v>10.647790908813477</v>
      </c>
      <c r="K2316" s="2">
        <v>2558857.9700000002</v>
      </c>
      <c r="L2316" s="2">
        <v>221883.15625</v>
      </c>
      <c r="M2316" s="2">
        <v>9.4944601058959961</v>
      </c>
      <c r="N2316" s="2">
        <v>530067</v>
      </c>
      <c r="O2316" s="2">
        <v>0</v>
      </c>
      <c r="P2316" s="2">
        <v>0</v>
      </c>
      <c r="T2316" s="2">
        <v>18223836</v>
      </c>
      <c r="U2316" s="2">
        <v>1678336</v>
      </c>
      <c r="V2316" s="2">
        <v>10.143760681152344</v>
      </c>
      <c r="X2316" s="2">
        <v>75.303131103515625</v>
      </c>
      <c r="Z2316" s="2">
        <v>33.186428070068359</v>
      </c>
      <c r="AA2316" s="2">
        <v>54913520</v>
      </c>
      <c r="AB2316" s="2">
        <v>24200635</v>
      </c>
    </row>
    <row r="2317" spans="1:28" x14ac:dyDescent="0.25">
      <c r="A2317" s="2">
        <v>386006</v>
      </c>
      <c r="B2317" s="2">
        <v>116496603</v>
      </c>
      <c r="C2317" s="2" t="s">
        <v>1699</v>
      </c>
      <c r="D2317" s="2">
        <v>2024</v>
      </c>
      <c r="E2317" s="2" t="s">
        <v>662</v>
      </c>
      <c r="F2317" s="2">
        <v>386</v>
      </c>
      <c r="G2317" s="2">
        <v>6</v>
      </c>
      <c r="H2317" s="2">
        <v>16474256</v>
      </c>
      <c r="I2317" s="2">
        <v>1339344.375</v>
      </c>
      <c r="J2317" s="2">
        <v>8.8493709564208984</v>
      </c>
      <c r="K2317" s="2">
        <v>2760692</v>
      </c>
      <c r="L2317" s="2">
        <v>201834.03125</v>
      </c>
      <c r="M2317" s="2">
        <v>7.8876605033874512</v>
      </c>
      <c r="N2317" s="2">
        <v>530067</v>
      </c>
      <c r="O2317" s="2">
        <v>0</v>
      </c>
      <c r="P2317" s="2">
        <v>0</v>
      </c>
      <c r="T2317" s="2">
        <v>19765016</v>
      </c>
      <c r="U2317" s="2">
        <v>1541180</v>
      </c>
      <c r="V2317" s="2">
        <v>8.4569463729858398</v>
      </c>
      <c r="X2317" s="2">
        <v>75.643669128417969</v>
      </c>
      <c r="Z2317" s="2">
        <v>36.065025329589844</v>
      </c>
      <c r="AA2317" s="2">
        <v>54803831</v>
      </c>
      <c r="AB2317" s="2">
        <v>26129108</v>
      </c>
    </row>
    <row r="2318" spans="1:28" x14ac:dyDescent="0.25">
      <c r="A2318" s="2">
        <v>387001</v>
      </c>
      <c r="B2318" s="2">
        <v>115218003</v>
      </c>
      <c r="C2318" s="2" t="s">
        <v>1700</v>
      </c>
      <c r="D2318" s="2">
        <v>2019</v>
      </c>
      <c r="E2318" s="2" t="s">
        <v>662</v>
      </c>
      <c r="F2318" s="2">
        <v>387</v>
      </c>
      <c r="G2318" s="2">
        <v>1</v>
      </c>
      <c r="H2318" s="2">
        <v>9698911</v>
      </c>
      <c r="K2318" s="2">
        <v>1860877.57</v>
      </c>
      <c r="N2318" s="2">
        <v>527156</v>
      </c>
      <c r="T2318" s="2">
        <v>12086945</v>
      </c>
      <c r="W2318" s="2">
        <v>19928088.620000001</v>
      </c>
      <c r="X2318" s="2">
        <v>60.652805328369141</v>
      </c>
      <c r="Y2318" s="2">
        <v>50909127.810000002</v>
      </c>
      <c r="Z2318" s="2">
        <v>23.742197036743164</v>
      </c>
    </row>
    <row r="2319" spans="1:28" x14ac:dyDescent="0.25">
      <c r="A2319" s="2">
        <v>387002</v>
      </c>
      <c r="B2319" s="2">
        <v>115218003</v>
      </c>
      <c r="C2319" s="2" t="s">
        <v>1700</v>
      </c>
      <c r="D2319" s="2">
        <v>2020</v>
      </c>
      <c r="E2319" s="2" t="s">
        <v>662</v>
      </c>
      <c r="F2319" s="2">
        <v>387</v>
      </c>
      <c r="G2319" s="2">
        <v>2</v>
      </c>
      <c r="H2319" s="2">
        <v>9937653</v>
      </c>
      <c r="I2319" s="2">
        <v>238742</v>
      </c>
      <c r="J2319" s="2">
        <v>2.4615340232849121</v>
      </c>
      <c r="K2319" s="2">
        <v>2058544.22</v>
      </c>
      <c r="L2319" s="2">
        <v>197666.65625</v>
      </c>
      <c r="M2319" s="2">
        <v>10.622227668762207</v>
      </c>
      <c r="N2319" s="2">
        <v>527156</v>
      </c>
      <c r="O2319" s="2">
        <v>0</v>
      </c>
      <c r="P2319" s="2">
        <v>0</v>
      </c>
      <c r="T2319" s="2">
        <v>12523353</v>
      </c>
      <c r="U2319" s="2">
        <v>436408</v>
      </c>
      <c r="V2319" s="2">
        <v>3.6105732917785645</v>
      </c>
      <c r="W2319" s="2">
        <v>20515790.349999998</v>
      </c>
      <c r="X2319" s="2">
        <v>61.042507171630859</v>
      </c>
      <c r="Y2319" s="2">
        <v>51780731.439999998</v>
      </c>
      <c r="Z2319" s="2">
        <v>24.185354232788086</v>
      </c>
    </row>
    <row r="2320" spans="1:28" x14ac:dyDescent="0.25">
      <c r="A2320" s="2">
        <v>387003</v>
      </c>
      <c r="B2320" s="2">
        <v>115218003</v>
      </c>
      <c r="C2320" s="2" t="s">
        <v>1700</v>
      </c>
      <c r="D2320" s="2">
        <v>2021</v>
      </c>
      <c r="E2320" s="2" t="s">
        <v>662</v>
      </c>
      <c r="F2320" s="2">
        <v>387</v>
      </c>
      <c r="G2320" s="2">
        <v>3</v>
      </c>
      <c r="H2320" s="2">
        <v>9937641</v>
      </c>
      <c r="I2320" s="2">
        <v>-12</v>
      </c>
      <c r="J2320" s="2">
        <v>-1.2075285485479981E-4</v>
      </c>
      <c r="K2320" s="2">
        <v>1920738.42</v>
      </c>
      <c r="L2320" s="2">
        <v>-137805.796875</v>
      </c>
      <c r="M2320" s="2">
        <v>-6.6943325996398926</v>
      </c>
      <c r="N2320" s="2">
        <v>527156</v>
      </c>
      <c r="O2320" s="2">
        <v>0</v>
      </c>
      <c r="P2320" s="2">
        <v>0</v>
      </c>
      <c r="T2320" s="2">
        <v>12385535</v>
      </c>
      <c r="U2320" s="2">
        <v>-137818</v>
      </c>
      <c r="V2320" s="2">
        <v>-1.1004880666732788</v>
      </c>
      <c r="W2320" s="2">
        <v>20242856.930000003</v>
      </c>
      <c r="X2320" s="2">
        <v>61.184719085693359</v>
      </c>
      <c r="Y2320" s="2">
        <v>60552773.830000006</v>
      </c>
      <c r="Z2320" s="2">
        <v>20.454116821289063</v>
      </c>
    </row>
    <row r="2321" spans="1:28" x14ac:dyDescent="0.25">
      <c r="A2321" s="2">
        <v>387004</v>
      </c>
      <c r="B2321" s="2">
        <v>115218003</v>
      </c>
      <c r="C2321" s="2" t="s">
        <v>1700</v>
      </c>
      <c r="D2321" s="2">
        <v>2022</v>
      </c>
      <c r="E2321" s="2" t="s">
        <v>662</v>
      </c>
      <c r="F2321" s="2">
        <v>387</v>
      </c>
      <c r="G2321" s="2">
        <v>4</v>
      </c>
      <c r="H2321" s="2">
        <v>10389515</v>
      </c>
      <c r="I2321" s="2">
        <v>451874</v>
      </c>
      <c r="J2321" s="2">
        <v>4.5470952987670898</v>
      </c>
      <c r="K2321" s="2">
        <v>2031449.75</v>
      </c>
      <c r="L2321" s="2">
        <v>110711.328125</v>
      </c>
      <c r="M2321" s="2">
        <v>5.7639985084533691</v>
      </c>
      <c r="N2321" s="2">
        <v>527156</v>
      </c>
      <c r="O2321" s="2">
        <v>0</v>
      </c>
      <c r="P2321" s="2">
        <v>0</v>
      </c>
      <c r="T2321" s="2">
        <v>12948121</v>
      </c>
      <c r="U2321" s="2">
        <v>562586</v>
      </c>
      <c r="V2321" s="2">
        <v>4.5422825813293457</v>
      </c>
      <c r="W2321" s="2">
        <v>20219136.879999999</v>
      </c>
      <c r="X2321" s="2">
        <v>64.0389404296875</v>
      </c>
      <c r="Y2321" s="2">
        <v>58815054.429999992</v>
      </c>
      <c r="Z2321" s="2">
        <v>22.014978408813477</v>
      </c>
    </row>
    <row r="2322" spans="1:28" x14ac:dyDescent="0.25">
      <c r="A2322" s="2">
        <v>387005</v>
      </c>
      <c r="B2322" s="2">
        <v>115218003</v>
      </c>
      <c r="C2322" s="2" t="s">
        <v>1700</v>
      </c>
      <c r="D2322" s="2">
        <v>2023</v>
      </c>
      <c r="E2322" s="2" t="s">
        <v>662</v>
      </c>
      <c r="F2322" s="2">
        <v>387</v>
      </c>
      <c r="G2322" s="2">
        <v>5</v>
      </c>
      <c r="H2322" s="2">
        <v>12034123.699999999</v>
      </c>
      <c r="I2322" s="2">
        <v>1644608.75</v>
      </c>
      <c r="J2322" s="2">
        <v>15.829504013061523</v>
      </c>
      <c r="K2322" s="2">
        <v>2183699.85</v>
      </c>
      <c r="L2322" s="2">
        <v>152250.09375</v>
      </c>
      <c r="M2322" s="2">
        <v>7.4946527481079102</v>
      </c>
      <c r="N2322" s="2">
        <v>527156</v>
      </c>
      <c r="O2322" s="2">
        <v>0</v>
      </c>
      <c r="P2322" s="2">
        <v>0</v>
      </c>
      <c r="T2322" s="2">
        <v>14744980</v>
      </c>
      <c r="U2322" s="2">
        <v>1796859</v>
      </c>
      <c r="V2322" s="2">
        <v>13.877372741699219</v>
      </c>
      <c r="X2322" s="2">
        <v>66.156623840332031</v>
      </c>
      <c r="Z2322" s="2">
        <v>24.905538558959961</v>
      </c>
      <c r="AA2322" s="2">
        <v>59203618</v>
      </c>
      <c r="AB2322" s="2">
        <v>22287987</v>
      </c>
    </row>
    <row r="2323" spans="1:28" x14ac:dyDescent="0.25">
      <c r="A2323" s="2">
        <v>387006</v>
      </c>
      <c r="B2323" s="2">
        <v>115218003</v>
      </c>
      <c r="C2323" s="2" t="s">
        <v>1700</v>
      </c>
      <c r="D2323" s="2">
        <v>2024</v>
      </c>
      <c r="E2323" s="2" t="s">
        <v>662</v>
      </c>
      <c r="F2323" s="2">
        <v>387</v>
      </c>
      <c r="G2323" s="2">
        <v>6</v>
      </c>
      <c r="H2323" s="2">
        <v>13355410</v>
      </c>
      <c r="I2323" s="2">
        <v>1321286.25</v>
      </c>
      <c r="J2323" s="2">
        <v>10.979496955871582</v>
      </c>
      <c r="K2323" s="2">
        <v>2337104</v>
      </c>
      <c r="L2323" s="2">
        <v>153404.15625</v>
      </c>
      <c r="M2323" s="2">
        <v>7.0249648094177246</v>
      </c>
      <c r="N2323" s="2">
        <v>527156</v>
      </c>
      <c r="O2323" s="2">
        <v>0</v>
      </c>
      <c r="P2323" s="2">
        <v>0</v>
      </c>
      <c r="T2323" s="2">
        <v>16219670</v>
      </c>
      <c r="U2323" s="2">
        <v>1474690</v>
      </c>
      <c r="V2323" s="2">
        <v>10.001301765441895</v>
      </c>
      <c r="X2323" s="2">
        <v>66.390823364257813</v>
      </c>
      <c r="Z2323" s="2">
        <v>24.787075042724609</v>
      </c>
      <c r="AA2323" s="2">
        <v>65435997</v>
      </c>
      <c r="AB2323" s="2">
        <v>24430590</v>
      </c>
    </row>
    <row r="2324" spans="1:28" x14ac:dyDescent="0.25">
      <c r="A2324" s="2">
        <v>388001</v>
      </c>
      <c r="B2324" s="2">
        <v>104107503</v>
      </c>
      <c r="C2324" s="2" t="s">
        <v>1701</v>
      </c>
      <c r="D2324" s="2">
        <v>2019</v>
      </c>
      <c r="E2324" s="2" t="s">
        <v>662</v>
      </c>
      <c r="F2324" s="2">
        <v>388</v>
      </c>
      <c r="G2324" s="2">
        <v>1</v>
      </c>
      <c r="H2324" s="2">
        <v>8513633</v>
      </c>
      <c r="K2324" s="2">
        <v>1510358</v>
      </c>
      <c r="N2324" s="2">
        <v>334886</v>
      </c>
      <c r="T2324" s="2">
        <v>10358877</v>
      </c>
      <c r="W2324" s="2">
        <v>15410036</v>
      </c>
      <c r="X2324" s="2">
        <v>67.221626281738281</v>
      </c>
      <c r="Y2324" s="2">
        <v>32331141</v>
      </c>
      <c r="Z2324" s="2">
        <v>32.039936065673828</v>
      </c>
    </row>
    <row r="2325" spans="1:28" x14ac:dyDescent="0.25">
      <c r="A2325" s="2">
        <v>388002</v>
      </c>
      <c r="B2325" s="2">
        <v>104107503</v>
      </c>
      <c r="C2325" s="2" t="s">
        <v>1701</v>
      </c>
      <c r="D2325" s="2">
        <v>2020</v>
      </c>
      <c r="E2325" s="2" t="s">
        <v>662</v>
      </c>
      <c r="F2325" s="2">
        <v>388</v>
      </c>
      <c r="G2325" s="2">
        <v>2</v>
      </c>
      <c r="H2325" s="2">
        <v>8590788</v>
      </c>
      <c r="I2325" s="2">
        <v>77155</v>
      </c>
      <c r="J2325" s="2">
        <v>0.90625238418579102</v>
      </c>
      <c r="K2325" s="2">
        <v>1539757</v>
      </c>
      <c r="L2325" s="2">
        <v>29399</v>
      </c>
      <c r="M2325" s="2">
        <v>1.9464921951293945</v>
      </c>
      <c r="N2325" s="2">
        <v>334886</v>
      </c>
      <c r="O2325" s="2">
        <v>0</v>
      </c>
      <c r="P2325" s="2">
        <v>0</v>
      </c>
      <c r="T2325" s="2">
        <v>10465431</v>
      </c>
      <c r="U2325" s="2">
        <v>106554</v>
      </c>
      <c r="V2325" s="2">
        <v>1.0286250114440918</v>
      </c>
      <c r="W2325" s="2">
        <v>15548330</v>
      </c>
      <c r="X2325" s="2">
        <v>67.309036254882813</v>
      </c>
      <c r="Y2325" s="2">
        <v>32979462</v>
      </c>
      <c r="Z2325" s="2">
        <v>31.733177185058594</v>
      </c>
    </row>
    <row r="2326" spans="1:28" x14ac:dyDescent="0.25">
      <c r="A2326" s="2">
        <v>388003</v>
      </c>
      <c r="B2326" s="2">
        <v>104107503</v>
      </c>
      <c r="C2326" s="2" t="s">
        <v>1701</v>
      </c>
      <c r="D2326" s="2">
        <v>2021</v>
      </c>
      <c r="E2326" s="2" t="s">
        <v>662</v>
      </c>
      <c r="F2326" s="2">
        <v>388</v>
      </c>
      <c r="G2326" s="2">
        <v>3</v>
      </c>
      <c r="H2326" s="2">
        <v>8590762</v>
      </c>
      <c r="I2326" s="2">
        <v>-26</v>
      </c>
      <c r="J2326" s="2">
        <v>-3.0264977249316871E-4</v>
      </c>
      <c r="K2326" s="2">
        <v>1539722</v>
      </c>
      <c r="L2326" s="2">
        <v>-35</v>
      </c>
      <c r="M2326" s="2">
        <v>-2.273085992783308E-3</v>
      </c>
      <c r="N2326" s="2">
        <v>334886</v>
      </c>
      <c r="O2326" s="2">
        <v>0</v>
      </c>
      <c r="P2326" s="2">
        <v>0</v>
      </c>
      <c r="T2326" s="2">
        <v>10465370</v>
      </c>
      <c r="U2326" s="2">
        <v>-61</v>
      </c>
      <c r="V2326" s="2">
        <v>-5.8287137653678656E-4</v>
      </c>
      <c r="W2326" s="2">
        <v>15326547</v>
      </c>
      <c r="X2326" s="2">
        <v>68.282630920410156</v>
      </c>
      <c r="Y2326" s="2">
        <v>33474602</v>
      </c>
      <c r="Z2326" s="2">
        <v>31.263612747192383</v>
      </c>
    </row>
    <row r="2327" spans="1:28" x14ac:dyDescent="0.25">
      <c r="A2327" s="2">
        <v>388004</v>
      </c>
      <c r="B2327" s="2">
        <v>104107503</v>
      </c>
      <c r="C2327" s="2" t="s">
        <v>1701</v>
      </c>
      <c r="D2327" s="2">
        <v>2022</v>
      </c>
      <c r="E2327" s="2" t="s">
        <v>662</v>
      </c>
      <c r="F2327" s="2">
        <v>388</v>
      </c>
      <c r="G2327" s="2">
        <v>4</v>
      </c>
      <c r="H2327" s="2">
        <v>8804887</v>
      </c>
      <c r="I2327" s="2">
        <v>214125</v>
      </c>
      <c r="J2327" s="2">
        <v>2.4925029277801514</v>
      </c>
      <c r="K2327" s="2">
        <v>1582729</v>
      </c>
      <c r="L2327" s="2">
        <v>43007</v>
      </c>
      <c r="M2327" s="2">
        <v>2.7931666374206543</v>
      </c>
      <c r="N2327" s="2">
        <v>334886</v>
      </c>
      <c r="O2327" s="2">
        <v>0</v>
      </c>
      <c r="P2327" s="2">
        <v>0</v>
      </c>
      <c r="T2327" s="2">
        <v>10722502</v>
      </c>
      <c r="U2327" s="2">
        <v>257132</v>
      </c>
      <c r="V2327" s="2">
        <v>2.456979513168335</v>
      </c>
      <c r="W2327" s="2">
        <v>15703363</v>
      </c>
      <c r="X2327" s="2">
        <v>68.281562805175781</v>
      </c>
      <c r="Y2327" s="2">
        <v>33993445</v>
      </c>
      <c r="Z2327" s="2">
        <v>31.542852401733398</v>
      </c>
    </row>
    <row r="2328" spans="1:28" x14ac:dyDescent="0.25">
      <c r="A2328" s="2">
        <v>388005</v>
      </c>
      <c r="B2328" s="2">
        <v>104107503</v>
      </c>
      <c r="C2328" s="2" t="s">
        <v>1701</v>
      </c>
      <c r="D2328" s="2">
        <v>2023</v>
      </c>
      <c r="E2328" s="2" t="s">
        <v>662</v>
      </c>
      <c r="F2328" s="2">
        <v>388</v>
      </c>
      <c r="G2328" s="2">
        <v>5</v>
      </c>
      <c r="H2328" s="2">
        <v>9108104.7599999998</v>
      </c>
      <c r="I2328" s="2">
        <v>303217.75</v>
      </c>
      <c r="J2328" s="2">
        <v>3.4437439441680908</v>
      </c>
      <c r="K2328" s="2">
        <v>1652815.54</v>
      </c>
      <c r="L2328" s="2">
        <v>70086.5390625</v>
      </c>
      <c r="M2328" s="2">
        <v>4.4282083511352539</v>
      </c>
      <c r="N2328" s="2">
        <v>334886</v>
      </c>
      <c r="O2328" s="2">
        <v>0</v>
      </c>
      <c r="P2328" s="2">
        <v>0</v>
      </c>
      <c r="T2328" s="2">
        <v>11095807</v>
      </c>
      <c r="U2328" s="2">
        <v>373305</v>
      </c>
      <c r="V2328" s="2">
        <v>3.4815101623535156</v>
      </c>
      <c r="X2328" s="2">
        <v>66.089828491210938</v>
      </c>
      <c r="Z2328" s="2">
        <v>31.27342414855957</v>
      </c>
      <c r="AA2328" s="2">
        <v>35479987</v>
      </c>
      <c r="AB2328" s="2">
        <v>16788979</v>
      </c>
    </row>
    <row r="2329" spans="1:28" x14ac:dyDescent="0.25">
      <c r="A2329" s="2">
        <v>388006</v>
      </c>
      <c r="B2329" s="2">
        <v>104107503</v>
      </c>
      <c r="C2329" s="2" t="s">
        <v>1701</v>
      </c>
      <c r="D2329" s="2">
        <v>2024</v>
      </c>
      <c r="E2329" s="2" t="s">
        <v>662</v>
      </c>
      <c r="F2329" s="2">
        <v>388</v>
      </c>
      <c r="G2329" s="2">
        <v>6</v>
      </c>
      <c r="H2329" s="2">
        <v>9788269</v>
      </c>
      <c r="I2329" s="2">
        <v>680164.25</v>
      </c>
      <c r="J2329" s="2">
        <v>7.4676814079284668</v>
      </c>
      <c r="K2329" s="2">
        <v>1703360</v>
      </c>
      <c r="L2329" s="2">
        <v>50544.4609375</v>
      </c>
      <c r="M2329" s="2">
        <v>3.0580823421478271</v>
      </c>
      <c r="N2329" s="2">
        <v>334886</v>
      </c>
      <c r="O2329" s="2">
        <v>0</v>
      </c>
      <c r="P2329" s="2">
        <v>0</v>
      </c>
      <c r="T2329" s="2">
        <v>11826515</v>
      </c>
      <c r="U2329" s="2">
        <v>730708</v>
      </c>
      <c r="V2329" s="2">
        <v>6.5854425430297852</v>
      </c>
      <c r="X2329" s="2">
        <v>68.830360412597656</v>
      </c>
      <c r="Z2329" s="2">
        <v>32.625408172607422</v>
      </c>
      <c r="AA2329" s="2">
        <v>36249400</v>
      </c>
      <c r="AB2329" s="2">
        <v>17182120</v>
      </c>
    </row>
    <row r="2330" spans="1:28" x14ac:dyDescent="0.25">
      <c r="A2330" s="2">
        <v>389001</v>
      </c>
      <c r="B2330" s="2">
        <v>109427503</v>
      </c>
      <c r="C2330" s="2" t="s">
        <v>1702</v>
      </c>
      <c r="D2330" s="2">
        <v>2019</v>
      </c>
      <c r="E2330" s="2" t="s">
        <v>662</v>
      </c>
      <c r="F2330" s="2">
        <v>389</v>
      </c>
      <c r="G2330" s="2">
        <v>1</v>
      </c>
      <c r="H2330" s="2">
        <v>6541720.5</v>
      </c>
      <c r="K2330" s="2">
        <v>673491.56</v>
      </c>
      <c r="N2330" s="2">
        <v>185322</v>
      </c>
      <c r="T2330" s="2">
        <v>7400534</v>
      </c>
      <c r="W2330" s="2">
        <v>10123019.509999998</v>
      </c>
      <c r="X2330" s="2">
        <v>73.105995178222656</v>
      </c>
      <c r="Y2330" s="2">
        <v>15528012.149999999</v>
      </c>
      <c r="Z2330" s="2">
        <v>47.659248352050781</v>
      </c>
    </row>
    <row r="2331" spans="1:28" x14ac:dyDescent="0.25">
      <c r="A2331" s="2">
        <v>389002</v>
      </c>
      <c r="B2331" s="2">
        <v>109427503</v>
      </c>
      <c r="C2331" s="2" t="s">
        <v>1702</v>
      </c>
      <c r="D2331" s="2">
        <v>2020</v>
      </c>
      <c r="E2331" s="2" t="s">
        <v>662</v>
      </c>
      <c r="F2331" s="2">
        <v>389</v>
      </c>
      <c r="G2331" s="2">
        <v>2</v>
      </c>
      <c r="H2331" s="2">
        <v>6626693.5</v>
      </c>
      <c r="I2331" s="2">
        <v>84973</v>
      </c>
      <c r="J2331" s="2">
        <v>1.29893958568573</v>
      </c>
      <c r="K2331" s="2">
        <v>705231.07</v>
      </c>
      <c r="L2331" s="2">
        <v>31739.509765625</v>
      </c>
      <c r="M2331" s="2">
        <v>4.7126812934875488</v>
      </c>
      <c r="N2331" s="2">
        <v>185322</v>
      </c>
      <c r="O2331" s="2">
        <v>0</v>
      </c>
      <c r="P2331" s="2">
        <v>0</v>
      </c>
      <c r="T2331" s="2">
        <v>7517246.5</v>
      </c>
      <c r="U2331" s="2">
        <v>116712.5</v>
      </c>
      <c r="V2331" s="2">
        <v>1.5770821571350098</v>
      </c>
      <c r="W2331" s="2">
        <v>10557709.870000001</v>
      </c>
      <c r="X2331" s="2">
        <v>71.201484680175781</v>
      </c>
      <c r="Y2331" s="2">
        <v>15675514.330000002</v>
      </c>
      <c r="Z2331" s="2">
        <v>47.955341339111328</v>
      </c>
    </row>
    <row r="2332" spans="1:28" x14ac:dyDescent="0.25">
      <c r="A2332" s="2">
        <v>389003</v>
      </c>
      <c r="B2332" s="2">
        <v>109427503</v>
      </c>
      <c r="C2332" s="2" t="s">
        <v>1702</v>
      </c>
      <c r="D2332" s="2">
        <v>2021</v>
      </c>
      <c r="E2332" s="2" t="s">
        <v>662</v>
      </c>
      <c r="F2332" s="2">
        <v>389</v>
      </c>
      <c r="G2332" s="2">
        <v>3</v>
      </c>
      <c r="H2332" s="2">
        <v>6626689.5</v>
      </c>
      <c r="I2332" s="2">
        <v>-4</v>
      </c>
      <c r="J2332" s="2">
        <v>-6.0361930081853643E-5</v>
      </c>
      <c r="K2332" s="2">
        <v>705196.75</v>
      </c>
      <c r="L2332" s="2">
        <v>-34.319999694824219</v>
      </c>
      <c r="M2332" s="2">
        <v>-4.8664901405572891E-3</v>
      </c>
      <c r="N2332" s="2">
        <v>185322</v>
      </c>
      <c r="O2332" s="2">
        <v>0</v>
      </c>
      <c r="P2332" s="2">
        <v>0</v>
      </c>
      <c r="T2332" s="2">
        <v>7517208</v>
      </c>
      <c r="U2332" s="2">
        <v>-38.5</v>
      </c>
      <c r="V2332" s="2">
        <v>-5.1215558778494596E-4</v>
      </c>
      <c r="W2332" s="2">
        <v>10524303.9</v>
      </c>
      <c r="X2332" s="2">
        <v>71.4271240234375</v>
      </c>
      <c r="Y2332" s="2">
        <v>16129357.18</v>
      </c>
      <c r="Z2332" s="2">
        <v>46.605751037597656</v>
      </c>
    </row>
    <row r="2333" spans="1:28" x14ac:dyDescent="0.25">
      <c r="A2333" s="2">
        <v>389004</v>
      </c>
      <c r="B2333" s="2">
        <v>109427503</v>
      </c>
      <c r="C2333" s="2" t="s">
        <v>1702</v>
      </c>
      <c r="D2333" s="2">
        <v>2022</v>
      </c>
      <c r="E2333" s="2" t="s">
        <v>662</v>
      </c>
      <c r="F2333" s="2">
        <v>389</v>
      </c>
      <c r="G2333" s="2">
        <v>4</v>
      </c>
      <c r="H2333" s="2">
        <v>6776433.5</v>
      </c>
      <c r="I2333" s="2">
        <v>149744</v>
      </c>
      <c r="J2333" s="2">
        <v>2.2597105503082275</v>
      </c>
      <c r="K2333" s="2">
        <v>739414.74</v>
      </c>
      <c r="L2333" s="2">
        <v>34217.98828125</v>
      </c>
      <c r="M2333" s="2">
        <v>4.8522615432739258</v>
      </c>
      <c r="N2333" s="2">
        <v>185322</v>
      </c>
      <c r="O2333" s="2">
        <v>0</v>
      </c>
      <c r="P2333" s="2">
        <v>0</v>
      </c>
      <c r="T2333" s="2">
        <v>7701170</v>
      </c>
      <c r="U2333" s="2">
        <v>183962</v>
      </c>
      <c r="V2333" s="2">
        <v>2.447211742401123</v>
      </c>
      <c r="W2333" s="2">
        <v>10803456.27</v>
      </c>
      <c r="X2333" s="2">
        <v>71.284317016601563</v>
      </c>
      <c r="Y2333" s="2">
        <v>23402435.07</v>
      </c>
      <c r="Z2333" s="2">
        <v>32.907558441162109</v>
      </c>
    </row>
    <row r="2334" spans="1:28" x14ac:dyDescent="0.25">
      <c r="A2334" s="2">
        <v>389005</v>
      </c>
      <c r="B2334" s="2">
        <v>109427503</v>
      </c>
      <c r="C2334" s="2" t="s">
        <v>1702</v>
      </c>
      <c r="D2334" s="2">
        <v>2023</v>
      </c>
      <c r="E2334" s="2" t="s">
        <v>662</v>
      </c>
      <c r="F2334" s="2">
        <v>389</v>
      </c>
      <c r="G2334" s="2">
        <v>5</v>
      </c>
      <c r="H2334" s="2">
        <v>7319353.6299999999</v>
      </c>
      <c r="I2334" s="2">
        <v>542920.125</v>
      </c>
      <c r="J2334" s="2">
        <v>8.0118856430053711</v>
      </c>
      <c r="K2334" s="2">
        <v>813992.55</v>
      </c>
      <c r="L2334" s="2">
        <v>74577.8125</v>
      </c>
      <c r="M2334" s="2">
        <v>10.0860595703125</v>
      </c>
      <c r="N2334" s="2">
        <v>185322</v>
      </c>
      <c r="O2334" s="2">
        <v>0</v>
      </c>
      <c r="P2334" s="2">
        <v>0</v>
      </c>
      <c r="T2334" s="2">
        <v>8318668</v>
      </c>
      <c r="U2334" s="2">
        <v>617498</v>
      </c>
      <c r="V2334" s="2">
        <v>8.0182361602783203</v>
      </c>
      <c r="X2334" s="2">
        <v>78.342170715332031</v>
      </c>
      <c r="Z2334" s="2">
        <v>46.614452362060547</v>
      </c>
      <c r="AA2334" s="2">
        <v>17845685</v>
      </c>
      <c r="AB2334" s="2">
        <v>10618378</v>
      </c>
    </row>
    <row r="2335" spans="1:28" x14ac:dyDescent="0.25">
      <c r="A2335" s="2">
        <v>389006</v>
      </c>
      <c r="B2335" s="2">
        <v>109427503</v>
      </c>
      <c r="C2335" s="2" t="s">
        <v>1702</v>
      </c>
      <c r="D2335" s="2">
        <v>2024</v>
      </c>
      <c r="E2335" s="2" t="s">
        <v>662</v>
      </c>
      <c r="F2335" s="2">
        <v>389</v>
      </c>
      <c r="G2335" s="2">
        <v>6</v>
      </c>
      <c r="H2335" s="2">
        <v>7855268</v>
      </c>
      <c r="I2335" s="2">
        <v>535914.375</v>
      </c>
      <c r="J2335" s="2">
        <v>7.3218812942504883</v>
      </c>
      <c r="K2335" s="2">
        <v>844051</v>
      </c>
      <c r="L2335" s="2">
        <v>30058.44921875</v>
      </c>
      <c r="M2335" s="2">
        <v>3.6927180290222168</v>
      </c>
      <c r="N2335" s="2">
        <v>185322</v>
      </c>
      <c r="O2335" s="2">
        <v>0</v>
      </c>
      <c r="P2335" s="2">
        <v>0</v>
      </c>
      <c r="T2335" s="2">
        <v>8884641</v>
      </c>
      <c r="U2335" s="2">
        <v>565973</v>
      </c>
      <c r="V2335" s="2">
        <v>6.8036494255065918</v>
      </c>
      <c r="X2335" s="2">
        <v>79.384193420410156</v>
      </c>
      <c r="Z2335" s="2">
        <v>49.663913726806641</v>
      </c>
      <c r="AA2335" s="2">
        <v>17889530</v>
      </c>
      <c r="AB2335" s="2">
        <v>11191952</v>
      </c>
    </row>
    <row r="2336" spans="1:28" x14ac:dyDescent="0.25">
      <c r="A2336" s="2">
        <v>390001</v>
      </c>
      <c r="B2336" s="2">
        <v>113367003</v>
      </c>
      <c r="C2336" s="2" t="s">
        <v>1703</v>
      </c>
      <c r="D2336" s="2">
        <v>2019</v>
      </c>
      <c r="E2336" s="2" t="s">
        <v>662</v>
      </c>
      <c r="F2336" s="2">
        <v>390</v>
      </c>
      <c r="G2336" s="2">
        <v>1</v>
      </c>
      <c r="H2336" s="2">
        <v>10148447</v>
      </c>
      <c r="K2336" s="2">
        <v>2149399.85</v>
      </c>
      <c r="N2336" s="2">
        <v>427715</v>
      </c>
      <c r="Q2336" s="2">
        <v>118118.92</v>
      </c>
      <c r="T2336" s="2">
        <v>12843681</v>
      </c>
      <c r="W2336" s="2">
        <v>20047274.399999999</v>
      </c>
      <c r="X2336" s="2">
        <v>64.066970825195313</v>
      </c>
      <c r="Y2336" s="2">
        <v>57138831.07</v>
      </c>
      <c r="Z2336" s="2">
        <v>22.478025436401367</v>
      </c>
    </row>
    <row r="2337" spans="1:28" x14ac:dyDescent="0.25">
      <c r="A2337" s="2">
        <v>390002</v>
      </c>
      <c r="B2337" s="2">
        <v>113367003</v>
      </c>
      <c r="C2337" s="2" t="s">
        <v>1703</v>
      </c>
      <c r="D2337" s="2">
        <v>2020</v>
      </c>
      <c r="E2337" s="2" t="s">
        <v>662</v>
      </c>
      <c r="F2337" s="2">
        <v>390</v>
      </c>
      <c r="G2337" s="2">
        <v>2</v>
      </c>
      <c r="H2337" s="2">
        <v>10334847</v>
      </c>
      <c r="I2337" s="2">
        <v>186400</v>
      </c>
      <c r="J2337" s="2">
        <v>1.8367341756820679</v>
      </c>
      <c r="K2337" s="2">
        <v>2200598.4700000002</v>
      </c>
      <c r="L2337" s="2">
        <v>51198.62109375</v>
      </c>
      <c r="M2337" s="2">
        <v>2.3819961547851563</v>
      </c>
      <c r="N2337" s="2">
        <v>427715</v>
      </c>
      <c r="O2337" s="2">
        <v>0</v>
      </c>
      <c r="P2337" s="2">
        <v>0</v>
      </c>
      <c r="Q2337" s="2">
        <v>115194.12</v>
      </c>
      <c r="R2337" s="2">
        <v>-2924.800048828125</v>
      </c>
      <c r="S2337" s="2">
        <v>-2.4761486053466797</v>
      </c>
      <c r="T2337" s="2">
        <v>13078354</v>
      </c>
      <c r="U2337" s="2">
        <v>234673</v>
      </c>
      <c r="V2337" s="2">
        <v>1.8271474838256836</v>
      </c>
      <c r="W2337" s="2">
        <v>20629534.539999999</v>
      </c>
      <c r="X2337" s="2">
        <v>63.396263122558594</v>
      </c>
      <c r="Y2337" s="2">
        <v>58627797.309999995</v>
      </c>
      <c r="Z2337" s="2">
        <v>22.307428359985352</v>
      </c>
    </row>
    <row r="2338" spans="1:28" x14ac:dyDescent="0.25">
      <c r="A2338" s="2">
        <v>390003</v>
      </c>
      <c r="B2338" s="2">
        <v>113367003</v>
      </c>
      <c r="C2338" s="2" t="s">
        <v>1703</v>
      </c>
      <c r="D2338" s="2">
        <v>2021</v>
      </c>
      <c r="E2338" s="2" t="s">
        <v>662</v>
      </c>
      <c r="F2338" s="2">
        <v>390</v>
      </c>
      <c r="G2338" s="2">
        <v>3</v>
      </c>
      <c r="H2338" s="2">
        <v>10334838</v>
      </c>
      <c r="I2338" s="2">
        <v>-9</v>
      </c>
      <c r="J2338" s="2">
        <v>-8.708401583135128E-5</v>
      </c>
      <c r="K2338" s="2">
        <v>2200551.96</v>
      </c>
      <c r="L2338" s="2">
        <v>-46.509998321533203</v>
      </c>
      <c r="M2338" s="2">
        <v>-2.1135159768164158E-3</v>
      </c>
      <c r="N2338" s="2">
        <v>427715</v>
      </c>
      <c r="O2338" s="2">
        <v>0</v>
      </c>
      <c r="P2338" s="2">
        <v>0</v>
      </c>
      <c r="Q2338" s="2">
        <v>120059.43</v>
      </c>
      <c r="R2338" s="2">
        <v>4865.31005859375</v>
      </c>
      <c r="S2338" s="2">
        <v>4.2235751152038574</v>
      </c>
      <c r="T2338" s="2">
        <v>13083164</v>
      </c>
      <c r="U2338" s="2">
        <v>4810</v>
      </c>
      <c r="V2338" s="2">
        <v>3.6778327077627182E-2</v>
      </c>
      <c r="W2338" s="2">
        <v>20659185.240000002</v>
      </c>
      <c r="X2338" s="2">
        <v>63.328556060791016</v>
      </c>
      <c r="Y2338" s="2">
        <v>61828896.149999999</v>
      </c>
      <c r="Z2338" s="2">
        <v>21.160274505615234</v>
      </c>
    </row>
    <row r="2339" spans="1:28" x14ac:dyDescent="0.25">
      <c r="A2339" s="2">
        <v>390004</v>
      </c>
      <c r="B2339" s="2">
        <v>113367003</v>
      </c>
      <c r="C2339" s="2" t="s">
        <v>1703</v>
      </c>
      <c r="D2339" s="2">
        <v>2022</v>
      </c>
      <c r="E2339" s="2" t="s">
        <v>662</v>
      </c>
      <c r="F2339" s="2">
        <v>390</v>
      </c>
      <c r="G2339" s="2">
        <v>4</v>
      </c>
      <c r="H2339" s="2">
        <v>10663798</v>
      </c>
      <c r="I2339" s="2">
        <v>328960</v>
      </c>
      <c r="J2339" s="2">
        <v>3.1830203533172607</v>
      </c>
      <c r="K2339" s="2">
        <v>2268785.61</v>
      </c>
      <c r="L2339" s="2">
        <v>68233.6484375</v>
      </c>
      <c r="M2339" s="2">
        <v>3.1007516384124756</v>
      </c>
      <c r="N2339" s="2">
        <v>427715</v>
      </c>
      <c r="O2339" s="2">
        <v>0</v>
      </c>
      <c r="P2339" s="2">
        <v>0</v>
      </c>
      <c r="Q2339" s="2">
        <v>113354</v>
      </c>
      <c r="R2339" s="2">
        <v>-6705.43017578125</v>
      </c>
      <c r="S2339" s="2">
        <v>-5.5850925445556641</v>
      </c>
      <c r="T2339" s="2">
        <v>13473653</v>
      </c>
      <c r="U2339" s="2">
        <v>390489</v>
      </c>
      <c r="V2339" s="2">
        <v>2.9846680164337158</v>
      </c>
      <c r="W2339" s="2">
        <v>20846716.98</v>
      </c>
      <c r="X2339" s="2">
        <v>64.632011413574219</v>
      </c>
      <c r="Y2339" s="2">
        <v>65136580.020000003</v>
      </c>
      <c r="Z2339" s="2">
        <v>20.685232162475586</v>
      </c>
    </row>
    <row r="2340" spans="1:28" x14ac:dyDescent="0.25">
      <c r="A2340" s="2">
        <v>390005</v>
      </c>
      <c r="B2340" s="2">
        <v>113367003</v>
      </c>
      <c r="C2340" s="2" t="s">
        <v>1703</v>
      </c>
      <c r="D2340" s="2">
        <v>2023</v>
      </c>
      <c r="E2340" s="2" t="s">
        <v>662</v>
      </c>
      <c r="F2340" s="2">
        <v>390</v>
      </c>
      <c r="G2340" s="2">
        <v>5</v>
      </c>
      <c r="H2340" s="2">
        <v>11311149.560000001</v>
      </c>
      <c r="I2340" s="2">
        <v>647351.5625</v>
      </c>
      <c r="J2340" s="2">
        <v>6.0705533027648926</v>
      </c>
      <c r="K2340" s="2">
        <v>2373558.04</v>
      </c>
      <c r="L2340" s="2">
        <v>104772.4296875</v>
      </c>
      <c r="M2340" s="2">
        <v>4.6179962158203125</v>
      </c>
      <c r="N2340" s="2">
        <v>427715</v>
      </c>
      <c r="O2340" s="2">
        <v>0</v>
      </c>
      <c r="P2340" s="2">
        <v>0</v>
      </c>
      <c r="Q2340" s="2">
        <v>118159</v>
      </c>
      <c r="R2340" s="2">
        <v>4805</v>
      </c>
      <c r="S2340" s="2">
        <v>4.2389330863952637</v>
      </c>
      <c r="T2340" s="2">
        <v>14230582</v>
      </c>
      <c r="U2340" s="2">
        <v>756929</v>
      </c>
      <c r="V2340" s="2">
        <v>5.6178455352783203</v>
      </c>
      <c r="X2340" s="2">
        <v>67.443511962890625</v>
      </c>
      <c r="Z2340" s="2">
        <v>17.771419525146484</v>
      </c>
      <c r="AA2340" s="2">
        <v>80075666</v>
      </c>
      <c r="AB2340" s="2">
        <v>21100001</v>
      </c>
    </row>
    <row r="2341" spans="1:28" x14ac:dyDescent="0.25">
      <c r="A2341" s="2">
        <v>390006</v>
      </c>
      <c r="B2341" s="2">
        <v>113367003</v>
      </c>
      <c r="C2341" s="2" t="s">
        <v>1703</v>
      </c>
      <c r="D2341" s="2">
        <v>2024</v>
      </c>
      <c r="E2341" s="2" t="s">
        <v>662</v>
      </c>
      <c r="F2341" s="2">
        <v>390</v>
      </c>
      <c r="G2341" s="2">
        <v>6</v>
      </c>
      <c r="H2341" s="2">
        <v>12313924</v>
      </c>
      <c r="I2341" s="2">
        <v>1002774.4375</v>
      </c>
      <c r="J2341" s="2">
        <v>8.8653631210327148</v>
      </c>
      <c r="K2341" s="2">
        <v>2441469</v>
      </c>
      <c r="L2341" s="2">
        <v>67910.9609375</v>
      </c>
      <c r="M2341" s="2">
        <v>2.8611459732055664</v>
      </c>
      <c r="N2341" s="2">
        <v>427715</v>
      </c>
      <c r="O2341" s="2">
        <v>0</v>
      </c>
      <c r="P2341" s="2">
        <v>0</v>
      </c>
      <c r="Q2341" s="2">
        <v>154893</v>
      </c>
      <c r="R2341" s="2">
        <v>36734</v>
      </c>
      <c r="S2341" s="2">
        <v>31.088617324829102</v>
      </c>
      <c r="T2341" s="2">
        <v>15338001</v>
      </c>
      <c r="U2341" s="2">
        <v>1107419</v>
      </c>
      <c r="V2341" s="2">
        <v>7.7819657325744629</v>
      </c>
      <c r="X2341" s="2">
        <v>64.709907531738281</v>
      </c>
      <c r="Z2341" s="2">
        <v>18.544225692749023</v>
      </c>
      <c r="AA2341" s="2">
        <v>82710391</v>
      </c>
      <c r="AB2341" s="2">
        <v>23702709</v>
      </c>
    </row>
    <row r="2342" spans="1:28" x14ac:dyDescent="0.25">
      <c r="A2342" s="2">
        <v>391001</v>
      </c>
      <c r="B2342" s="2">
        <v>108567703</v>
      </c>
      <c r="C2342" s="2" t="s">
        <v>1704</v>
      </c>
      <c r="D2342" s="2">
        <v>2019</v>
      </c>
      <c r="E2342" s="2" t="s">
        <v>662</v>
      </c>
      <c r="F2342" s="2">
        <v>391</v>
      </c>
      <c r="G2342" s="2">
        <v>1</v>
      </c>
      <c r="H2342" s="2">
        <v>8113656</v>
      </c>
      <c r="K2342" s="2">
        <v>1518107.8</v>
      </c>
      <c r="N2342" s="2">
        <v>304698</v>
      </c>
      <c r="Q2342" s="2">
        <v>50197.34</v>
      </c>
      <c r="T2342" s="2">
        <v>9986659</v>
      </c>
      <c r="W2342" s="2">
        <v>14854042.439999998</v>
      </c>
      <c r="X2342" s="2">
        <v>67.231925964355469</v>
      </c>
      <c r="Y2342" s="2">
        <v>38034339.599999994</v>
      </c>
      <c r="Z2342" s="2">
        <v>26.256954193115234</v>
      </c>
    </row>
    <row r="2343" spans="1:28" x14ac:dyDescent="0.25">
      <c r="A2343" s="2">
        <v>391002</v>
      </c>
      <c r="B2343" s="2">
        <v>108567703</v>
      </c>
      <c r="C2343" s="2" t="s">
        <v>1704</v>
      </c>
      <c r="D2343" s="2">
        <v>2020</v>
      </c>
      <c r="E2343" s="2" t="s">
        <v>662</v>
      </c>
      <c r="F2343" s="2">
        <v>391</v>
      </c>
      <c r="G2343" s="2">
        <v>2</v>
      </c>
      <c r="H2343" s="2">
        <v>8294901</v>
      </c>
      <c r="I2343" s="2">
        <v>181245</v>
      </c>
      <c r="J2343" s="2">
        <v>2.2338266372680664</v>
      </c>
      <c r="K2343" s="2">
        <v>1674932.59</v>
      </c>
      <c r="L2343" s="2">
        <v>156824.796875</v>
      </c>
      <c r="M2343" s="2">
        <v>10.330280303955078</v>
      </c>
      <c r="N2343" s="2">
        <v>304698</v>
      </c>
      <c r="O2343" s="2">
        <v>0</v>
      </c>
      <c r="P2343" s="2">
        <v>0</v>
      </c>
      <c r="Q2343" s="2">
        <v>33698.58</v>
      </c>
      <c r="R2343" s="2">
        <v>-16498.759765625</v>
      </c>
      <c r="S2343" s="2">
        <v>-32.8677978515625</v>
      </c>
      <c r="T2343" s="2">
        <v>10308231</v>
      </c>
      <c r="U2343" s="2">
        <v>321572</v>
      </c>
      <c r="V2343" s="2">
        <v>3.2200157642364502</v>
      </c>
      <c r="W2343" s="2">
        <v>15439661.579999998</v>
      </c>
      <c r="X2343" s="2">
        <v>66.764617919921875</v>
      </c>
      <c r="Y2343" s="2">
        <v>38949696.759999998</v>
      </c>
      <c r="Z2343" s="2">
        <v>26.465497970581055</v>
      </c>
    </row>
    <row r="2344" spans="1:28" x14ac:dyDescent="0.25">
      <c r="A2344" s="2">
        <v>391003</v>
      </c>
      <c r="B2344" s="2">
        <v>108567703</v>
      </c>
      <c r="C2344" s="2" t="s">
        <v>1704</v>
      </c>
      <c r="D2344" s="2">
        <v>2021</v>
      </c>
      <c r="E2344" s="2" t="s">
        <v>662</v>
      </c>
      <c r="F2344" s="2">
        <v>391</v>
      </c>
      <c r="G2344" s="2">
        <v>3</v>
      </c>
      <c r="H2344" s="2">
        <v>8294892.5</v>
      </c>
      <c r="I2344" s="2">
        <v>-8.5</v>
      </c>
      <c r="J2344" s="2">
        <v>-1.0247259342577308E-4</v>
      </c>
      <c r="K2344" s="2">
        <v>1692891.2</v>
      </c>
      <c r="L2344" s="2">
        <v>17958.609375</v>
      </c>
      <c r="M2344" s="2">
        <v>1.0721989870071411</v>
      </c>
      <c r="N2344" s="2">
        <v>304698</v>
      </c>
      <c r="O2344" s="2">
        <v>0</v>
      </c>
      <c r="P2344" s="2">
        <v>0</v>
      </c>
      <c r="Q2344" s="2">
        <v>45258</v>
      </c>
      <c r="R2344" s="2">
        <v>11559.419921875</v>
      </c>
      <c r="S2344" s="2">
        <v>34.302394866943359</v>
      </c>
      <c r="T2344" s="2">
        <v>10337740</v>
      </c>
      <c r="U2344" s="2">
        <v>29509</v>
      </c>
      <c r="V2344" s="2">
        <v>0.28626638650894165</v>
      </c>
      <c r="W2344" s="2">
        <v>15741755.15</v>
      </c>
      <c r="X2344" s="2">
        <v>65.670822143554688</v>
      </c>
      <c r="Y2344" s="2">
        <v>41251394.710000001</v>
      </c>
      <c r="Z2344" s="2">
        <v>25.060340881347656</v>
      </c>
    </row>
    <row r="2345" spans="1:28" x14ac:dyDescent="0.25">
      <c r="A2345" s="2">
        <v>391004</v>
      </c>
      <c r="B2345" s="2">
        <v>108567703</v>
      </c>
      <c r="C2345" s="2" t="s">
        <v>1704</v>
      </c>
      <c r="D2345" s="2">
        <v>2022</v>
      </c>
      <c r="E2345" s="2" t="s">
        <v>662</v>
      </c>
      <c r="F2345" s="2">
        <v>391</v>
      </c>
      <c r="G2345" s="2">
        <v>4</v>
      </c>
      <c r="H2345" s="2">
        <v>8641093</v>
      </c>
      <c r="I2345" s="2">
        <v>346200.5</v>
      </c>
      <c r="J2345" s="2">
        <v>4.1736588478088379</v>
      </c>
      <c r="K2345" s="2">
        <v>1575155.64</v>
      </c>
      <c r="L2345" s="2">
        <v>-117735.5625</v>
      </c>
      <c r="M2345" s="2">
        <v>-6.9547033309936523</v>
      </c>
      <c r="N2345" s="2">
        <v>304698</v>
      </c>
      <c r="O2345" s="2">
        <v>0</v>
      </c>
      <c r="P2345" s="2">
        <v>0</v>
      </c>
      <c r="Q2345" s="2">
        <v>45697</v>
      </c>
      <c r="R2345" s="2">
        <v>439</v>
      </c>
      <c r="S2345" s="2">
        <v>0.96999424695968628</v>
      </c>
      <c r="T2345" s="2">
        <v>10566644</v>
      </c>
      <c r="U2345" s="2">
        <v>228904</v>
      </c>
      <c r="V2345" s="2">
        <v>2.2142558097839355</v>
      </c>
      <c r="W2345" s="2">
        <v>16274399.41</v>
      </c>
      <c r="X2345" s="2">
        <v>64.928009033203125</v>
      </c>
      <c r="Y2345" s="2">
        <v>42176741.779999994</v>
      </c>
      <c r="Z2345" s="2">
        <v>25.053249359130859</v>
      </c>
    </row>
    <row r="2346" spans="1:28" x14ac:dyDescent="0.25">
      <c r="A2346" s="2">
        <v>391005</v>
      </c>
      <c r="B2346" s="2">
        <v>108567703</v>
      </c>
      <c r="C2346" s="2" t="s">
        <v>1704</v>
      </c>
      <c r="D2346" s="2">
        <v>2023</v>
      </c>
      <c r="E2346" s="2" t="s">
        <v>662</v>
      </c>
      <c r="F2346" s="2">
        <v>391</v>
      </c>
      <c r="G2346" s="2">
        <v>5</v>
      </c>
      <c r="H2346" s="2">
        <v>9162896.2300000004</v>
      </c>
      <c r="I2346" s="2">
        <v>521803.21875</v>
      </c>
      <c r="J2346" s="2">
        <v>6.0386252403259277</v>
      </c>
      <c r="K2346" s="2">
        <v>1673517.69</v>
      </c>
      <c r="L2346" s="2">
        <v>98362.046875</v>
      </c>
      <c r="M2346" s="2">
        <v>6.2445926666259766</v>
      </c>
      <c r="N2346" s="2">
        <v>304698</v>
      </c>
      <c r="O2346" s="2">
        <v>0</v>
      </c>
      <c r="P2346" s="2">
        <v>0</v>
      </c>
      <c r="Q2346" s="2">
        <v>51241</v>
      </c>
      <c r="R2346" s="2">
        <v>5544</v>
      </c>
      <c r="S2346" s="2">
        <v>12.132087707519531</v>
      </c>
      <c r="T2346" s="2">
        <v>11192353</v>
      </c>
      <c r="U2346" s="2">
        <v>625709</v>
      </c>
      <c r="V2346" s="2">
        <v>5.9215488433837891</v>
      </c>
      <c r="X2346" s="2">
        <v>68.007041931152344</v>
      </c>
      <c r="Z2346" s="2">
        <v>26.623756408691406</v>
      </c>
      <c r="AA2346" s="2">
        <v>42038970</v>
      </c>
      <c r="AB2346" s="2">
        <v>16457638</v>
      </c>
    </row>
    <row r="2347" spans="1:28" x14ac:dyDescent="0.25">
      <c r="A2347" s="2">
        <v>391006</v>
      </c>
      <c r="B2347" s="2">
        <v>108567703</v>
      </c>
      <c r="C2347" s="2" t="s">
        <v>1704</v>
      </c>
      <c r="D2347" s="2">
        <v>2024</v>
      </c>
      <c r="E2347" s="2" t="s">
        <v>662</v>
      </c>
      <c r="F2347" s="2">
        <v>391</v>
      </c>
      <c r="G2347" s="2">
        <v>6</v>
      </c>
      <c r="H2347" s="2">
        <v>10175945</v>
      </c>
      <c r="I2347" s="2">
        <v>1013048.75</v>
      </c>
      <c r="J2347" s="2">
        <v>11.055988311767578</v>
      </c>
      <c r="K2347" s="2">
        <v>1742203</v>
      </c>
      <c r="L2347" s="2">
        <v>68685.3125</v>
      </c>
      <c r="M2347" s="2">
        <v>4.1042475700378418</v>
      </c>
      <c r="N2347" s="2">
        <v>304698</v>
      </c>
      <c r="O2347" s="2">
        <v>0</v>
      </c>
      <c r="P2347" s="2">
        <v>0</v>
      </c>
      <c r="Q2347" s="2">
        <v>69814</v>
      </c>
      <c r="R2347" s="2">
        <v>18573</v>
      </c>
      <c r="S2347" s="2">
        <v>36.246364593505859</v>
      </c>
      <c r="T2347" s="2">
        <v>12292660</v>
      </c>
      <c r="U2347" s="2">
        <v>1100307</v>
      </c>
      <c r="V2347" s="2">
        <v>9.8308820724487305</v>
      </c>
      <c r="X2347" s="2">
        <v>70.416206359863281</v>
      </c>
      <c r="Z2347" s="2">
        <v>28.470296859741211</v>
      </c>
      <c r="AA2347" s="2">
        <v>43177140</v>
      </c>
      <c r="AB2347" s="2">
        <v>17457147</v>
      </c>
    </row>
    <row r="2348" spans="1:28" x14ac:dyDescent="0.25">
      <c r="A2348" s="2">
        <v>392001</v>
      </c>
      <c r="B2348" s="2">
        <v>123467103</v>
      </c>
      <c r="C2348" s="2" t="s">
        <v>1705</v>
      </c>
      <c r="D2348" s="2">
        <v>2019</v>
      </c>
      <c r="E2348" s="2" t="s">
        <v>662</v>
      </c>
      <c r="F2348" s="2">
        <v>392</v>
      </c>
      <c r="G2348" s="2">
        <v>1</v>
      </c>
      <c r="H2348" s="2">
        <v>9540634</v>
      </c>
      <c r="K2348" s="2">
        <v>3301431.06</v>
      </c>
      <c r="N2348" s="2">
        <v>524477</v>
      </c>
      <c r="T2348" s="2">
        <v>13366542</v>
      </c>
      <c r="W2348" s="2">
        <v>29773758.66</v>
      </c>
      <c r="X2348" s="2">
        <v>44.893699645996094</v>
      </c>
      <c r="Y2348" s="2">
        <v>129508729.00999999</v>
      </c>
      <c r="Z2348" s="2">
        <v>10.320958137512207</v>
      </c>
    </row>
    <row r="2349" spans="1:28" x14ac:dyDescent="0.25">
      <c r="A2349" s="2">
        <v>392002</v>
      </c>
      <c r="B2349" s="2">
        <v>123467103</v>
      </c>
      <c r="C2349" s="2" t="s">
        <v>1705</v>
      </c>
      <c r="D2349" s="2">
        <v>2020</v>
      </c>
      <c r="E2349" s="2" t="s">
        <v>662</v>
      </c>
      <c r="F2349" s="2">
        <v>392</v>
      </c>
      <c r="G2349" s="2">
        <v>2</v>
      </c>
      <c r="H2349" s="2">
        <v>9808494</v>
      </c>
      <c r="I2349" s="2">
        <v>267860</v>
      </c>
      <c r="J2349" s="2">
        <v>2.807570219039917</v>
      </c>
      <c r="K2349" s="2">
        <v>3426835.2</v>
      </c>
      <c r="L2349" s="2">
        <v>125404.140625</v>
      </c>
      <c r="M2349" s="2">
        <v>3.7984781265258789</v>
      </c>
      <c r="N2349" s="2">
        <v>524477</v>
      </c>
      <c r="O2349" s="2">
        <v>0</v>
      </c>
      <c r="P2349" s="2">
        <v>0</v>
      </c>
      <c r="T2349" s="2">
        <v>13759806</v>
      </c>
      <c r="U2349" s="2">
        <v>393264</v>
      </c>
      <c r="V2349" s="2">
        <v>2.9421520233154297</v>
      </c>
      <c r="W2349" s="2">
        <v>31340704.730000004</v>
      </c>
      <c r="X2349" s="2">
        <v>43.903945922851563</v>
      </c>
      <c r="Y2349" s="2">
        <v>130533330.87</v>
      </c>
      <c r="Z2349" s="2">
        <v>10.541220664978027</v>
      </c>
    </row>
    <row r="2350" spans="1:28" x14ac:dyDescent="0.25">
      <c r="A2350" s="2">
        <v>392003</v>
      </c>
      <c r="B2350" s="2">
        <v>123467103</v>
      </c>
      <c r="C2350" s="2" t="s">
        <v>1705</v>
      </c>
      <c r="D2350" s="2">
        <v>2021</v>
      </c>
      <c r="E2350" s="2" t="s">
        <v>662</v>
      </c>
      <c r="F2350" s="2">
        <v>392</v>
      </c>
      <c r="G2350" s="2">
        <v>3</v>
      </c>
      <c r="H2350" s="2">
        <v>9808482</v>
      </c>
      <c r="I2350" s="2">
        <v>-12</v>
      </c>
      <c r="J2350" s="2">
        <v>-1.2234294263180345E-4</v>
      </c>
      <c r="K2350" s="2">
        <v>3426717.43</v>
      </c>
      <c r="L2350" s="2">
        <v>-117.76999664306641</v>
      </c>
      <c r="M2350" s="2">
        <v>-3.4366985782980919E-3</v>
      </c>
      <c r="N2350" s="2">
        <v>524477</v>
      </c>
      <c r="O2350" s="2">
        <v>0</v>
      </c>
      <c r="P2350" s="2">
        <v>0</v>
      </c>
      <c r="T2350" s="2">
        <v>13759676</v>
      </c>
      <c r="U2350" s="2">
        <v>-130</v>
      </c>
      <c r="V2350" s="2">
        <v>-9.4478076789528131E-4</v>
      </c>
      <c r="W2350" s="2">
        <v>31288738.480000004</v>
      </c>
      <c r="X2350" s="2">
        <v>43.976448059082031</v>
      </c>
      <c r="Y2350" s="2">
        <v>134792599.78</v>
      </c>
      <c r="Z2350" s="2">
        <v>10.208035469055176</v>
      </c>
    </row>
    <row r="2351" spans="1:28" x14ac:dyDescent="0.25">
      <c r="A2351" s="2">
        <v>392004</v>
      </c>
      <c r="B2351" s="2">
        <v>123467103</v>
      </c>
      <c r="C2351" s="2" t="s">
        <v>1705</v>
      </c>
      <c r="D2351" s="2">
        <v>2022</v>
      </c>
      <c r="E2351" s="2" t="s">
        <v>662</v>
      </c>
      <c r="F2351" s="2">
        <v>392</v>
      </c>
      <c r="G2351" s="2">
        <v>4</v>
      </c>
      <c r="H2351" s="2">
        <v>10251773</v>
      </c>
      <c r="I2351" s="2">
        <v>443291</v>
      </c>
      <c r="J2351" s="2">
        <v>4.5194659233093262</v>
      </c>
      <c r="K2351" s="2">
        <v>3418973.22</v>
      </c>
      <c r="L2351" s="2">
        <v>-7744.2099609375</v>
      </c>
      <c r="M2351" s="2">
        <v>-0.22599500417709351</v>
      </c>
      <c r="N2351" s="2">
        <v>524477</v>
      </c>
      <c r="O2351" s="2">
        <v>0</v>
      </c>
      <c r="P2351" s="2">
        <v>0</v>
      </c>
      <c r="T2351" s="2">
        <v>14195223</v>
      </c>
      <c r="U2351" s="2">
        <v>435547</v>
      </c>
      <c r="V2351" s="2">
        <v>3.1653869152069092</v>
      </c>
      <c r="W2351" s="2">
        <v>31514164.259999998</v>
      </c>
      <c r="X2351" s="2">
        <v>45.0439453125</v>
      </c>
      <c r="Y2351" s="2">
        <v>137399296.75999999</v>
      </c>
      <c r="Z2351" s="2">
        <v>10.331364631652832</v>
      </c>
    </row>
    <row r="2352" spans="1:28" x14ac:dyDescent="0.25">
      <c r="A2352" s="2">
        <v>392005</v>
      </c>
      <c r="B2352" s="2">
        <v>123467103</v>
      </c>
      <c r="C2352" s="2" t="s">
        <v>1705</v>
      </c>
      <c r="D2352" s="2">
        <v>2023</v>
      </c>
      <c r="E2352" s="2" t="s">
        <v>662</v>
      </c>
      <c r="F2352" s="2">
        <v>392</v>
      </c>
      <c r="G2352" s="2">
        <v>5</v>
      </c>
      <c r="H2352" s="2">
        <v>10943079.689999999</v>
      </c>
      <c r="I2352" s="2">
        <v>691306.6875</v>
      </c>
      <c r="J2352" s="2">
        <v>6.7432889938354492</v>
      </c>
      <c r="K2352" s="2">
        <v>3682431.87</v>
      </c>
      <c r="L2352" s="2">
        <v>263458.65625</v>
      </c>
      <c r="M2352" s="2">
        <v>7.7057828903198242</v>
      </c>
      <c r="N2352" s="2">
        <v>524477</v>
      </c>
      <c r="O2352" s="2">
        <v>0</v>
      </c>
      <c r="P2352" s="2">
        <v>0</v>
      </c>
      <c r="T2352" s="2">
        <v>15149989</v>
      </c>
      <c r="U2352" s="2">
        <v>954766</v>
      </c>
      <c r="V2352" s="2">
        <v>6.7259669303894043</v>
      </c>
      <c r="X2352" s="2">
        <v>44.499332427978516</v>
      </c>
      <c r="Z2352" s="2">
        <v>10.823330879211426</v>
      </c>
      <c r="AA2352" s="2">
        <v>139975287</v>
      </c>
      <c r="AB2352" s="2">
        <v>34045431</v>
      </c>
    </row>
    <row r="2353" spans="1:28" x14ac:dyDescent="0.25">
      <c r="A2353" s="2">
        <v>392006</v>
      </c>
      <c r="B2353" s="2">
        <v>123467103</v>
      </c>
      <c r="C2353" s="2" t="s">
        <v>1705</v>
      </c>
      <c r="D2353" s="2">
        <v>2024</v>
      </c>
      <c r="E2353" s="2" t="s">
        <v>662</v>
      </c>
      <c r="F2353" s="2">
        <v>392</v>
      </c>
      <c r="G2353" s="2">
        <v>6</v>
      </c>
      <c r="H2353" s="2">
        <v>11910265</v>
      </c>
      <c r="I2353" s="2">
        <v>967185.3125</v>
      </c>
      <c r="J2353" s="2">
        <v>8.8383283615112305</v>
      </c>
      <c r="K2353" s="2">
        <v>3814805</v>
      </c>
      <c r="L2353" s="2">
        <v>132373.125</v>
      </c>
      <c r="M2353" s="2">
        <v>3.5947203636169434</v>
      </c>
      <c r="N2353" s="2">
        <v>524477</v>
      </c>
      <c r="O2353" s="2">
        <v>0</v>
      </c>
      <c r="P2353" s="2">
        <v>0</v>
      </c>
      <c r="T2353" s="2">
        <v>16249547</v>
      </c>
      <c r="U2353" s="2">
        <v>1099558</v>
      </c>
      <c r="V2353" s="2">
        <v>7.2578139305114746</v>
      </c>
      <c r="X2353" s="2">
        <v>46.7972412109375</v>
      </c>
      <c r="Z2353" s="2">
        <v>11.157890319824219</v>
      </c>
      <c r="AA2353" s="2">
        <v>145632789</v>
      </c>
      <c r="AB2353" s="2">
        <v>34723301</v>
      </c>
    </row>
    <row r="2354" spans="1:28" x14ac:dyDescent="0.25">
      <c r="A2354" s="2">
        <v>393001</v>
      </c>
      <c r="B2354" s="2">
        <v>103028653</v>
      </c>
      <c r="C2354" s="2" t="s">
        <v>1706</v>
      </c>
      <c r="D2354" s="2">
        <v>2019</v>
      </c>
      <c r="E2354" s="2" t="s">
        <v>662</v>
      </c>
      <c r="F2354" s="2">
        <v>393</v>
      </c>
      <c r="G2354" s="2">
        <v>1</v>
      </c>
      <c r="H2354" s="2">
        <v>9809767</v>
      </c>
      <c r="K2354" s="2">
        <v>1251194</v>
      </c>
      <c r="N2354" s="2">
        <v>343234</v>
      </c>
      <c r="T2354" s="2">
        <v>11404195</v>
      </c>
      <c r="W2354" s="2">
        <v>16457980</v>
      </c>
      <c r="X2354" s="2">
        <v>69.292800903320313</v>
      </c>
      <c r="Y2354" s="2">
        <v>25077827.07</v>
      </c>
      <c r="Z2354" s="2">
        <v>45.475212097167969</v>
      </c>
    </row>
    <row r="2355" spans="1:28" x14ac:dyDescent="0.25">
      <c r="A2355" s="2">
        <v>393002</v>
      </c>
      <c r="B2355" s="2">
        <v>103028653</v>
      </c>
      <c r="C2355" s="2" t="s">
        <v>1706</v>
      </c>
      <c r="D2355" s="2">
        <v>2020</v>
      </c>
      <c r="E2355" s="2" t="s">
        <v>662</v>
      </c>
      <c r="F2355" s="2">
        <v>393</v>
      </c>
      <c r="G2355" s="2">
        <v>2</v>
      </c>
      <c r="H2355" s="2">
        <v>9984452</v>
      </c>
      <c r="I2355" s="2">
        <v>174685</v>
      </c>
      <c r="J2355" s="2">
        <v>1.7807252407073975</v>
      </c>
      <c r="K2355" s="2">
        <v>1319389.58</v>
      </c>
      <c r="L2355" s="2">
        <v>68195.578125</v>
      </c>
      <c r="M2355" s="2">
        <v>5.4504399299621582</v>
      </c>
      <c r="N2355" s="2">
        <v>343234</v>
      </c>
      <c r="O2355" s="2">
        <v>0</v>
      </c>
      <c r="P2355" s="2">
        <v>0</v>
      </c>
      <c r="T2355" s="2">
        <v>11647076</v>
      </c>
      <c r="U2355" s="2">
        <v>242881</v>
      </c>
      <c r="V2355" s="2">
        <v>2.129751443862915</v>
      </c>
      <c r="W2355" s="2">
        <v>16908070.050000001</v>
      </c>
      <c r="X2355" s="2">
        <v>68.884712219238281</v>
      </c>
      <c r="Y2355" s="2">
        <v>25616044.859999999</v>
      </c>
      <c r="Z2355" s="2">
        <v>45.467891693115234</v>
      </c>
    </row>
    <row r="2356" spans="1:28" x14ac:dyDescent="0.25">
      <c r="A2356" s="2">
        <v>393003</v>
      </c>
      <c r="B2356" s="2">
        <v>103028653</v>
      </c>
      <c r="C2356" s="2" t="s">
        <v>1706</v>
      </c>
      <c r="D2356" s="2">
        <v>2021</v>
      </c>
      <c r="E2356" s="2" t="s">
        <v>662</v>
      </c>
      <c r="F2356" s="2">
        <v>393</v>
      </c>
      <c r="G2356" s="2">
        <v>3</v>
      </c>
      <c r="H2356" s="2">
        <v>9984445</v>
      </c>
      <c r="I2356" s="2">
        <v>-7</v>
      </c>
      <c r="J2356" s="2">
        <v>-7.010900299064815E-5</v>
      </c>
      <c r="K2356" s="2">
        <v>1319318.27</v>
      </c>
      <c r="L2356" s="2">
        <v>-71.30999755859375</v>
      </c>
      <c r="M2356" s="2">
        <v>-5.4047722369432449E-3</v>
      </c>
      <c r="N2356" s="2">
        <v>340034</v>
      </c>
      <c r="O2356" s="2">
        <v>-3200</v>
      </c>
      <c r="P2356" s="2">
        <v>-0.93230855464935303</v>
      </c>
      <c r="T2356" s="2">
        <v>11643797</v>
      </c>
      <c r="U2356" s="2">
        <v>-3279</v>
      </c>
      <c r="V2356" s="2">
        <v>-2.8152989223599434E-2</v>
      </c>
      <c r="W2356" s="2">
        <v>16647148.35</v>
      </c>
      <c r="X2356" s="2">
        <v>69.944694519042969</v>
      </c>
      <c r="Y2356" s="2">
        <v>26757310.640000001</v>
      </c>
      <c r="Z2356" s="2">
        <v>43.516319274902344</v>
      </c>
    </row>
    <row r="2357" spans="1:28" x14ac:dyDescent="0.25">
      <c r="A2357" s="2">
        <v>393004</v>
      </c>
      <c r="B2357" s="2">
        <v>103028653</v>
      </c>
      <c r="C2357" s="2" t="s">
        <v>1706</v>
      </c>
      <c r="D2357" s="2">
        <v>2022</v>
      </c>
      <c r="E2357" s="2" t="s">
        <v>662</v>
      </c>
      <c r="F2357" s="2">
        <v>393</v>
      </c>
      <c r="G2357" s="2">
        <v>4</v>
      </c>
      <c r="H2357" s="2">
        <v>10318658</v>
      </c>
      <c r="I2357" s="2">
        <v>334213</v>
      </c>
      <c r="J2357" s="2">
        <v>3.3473367691040039</v>
      </c>
      <c r="K2357" s="2">
        <v>1505653.09</v>
      </c>
      <c r="L2357" s="2">
        <v>186334.8125</v>
      </c>
      <c r="M2357" s="2">
        <v>14.123568534851074</v>
      </c>
      <c r="N2357" s="2">
        <v>343234</v>
      </c>
      <c r="O2357" s="2">
        <v>3200</v>
      </c>
      <c r="P2357" s="2">
        <v>0.94108235836029053</v>
      </c>
      <c r="T2357" s="2">
        <v>12167545</v>
      </c>
      <c r="U2357" s="2">
        <v>523748</v>
      </c>
      <c r="V2357" s="2">
        <v>4.4980859756469727</v>
      </c>
      <c r="W2357" s="2">
        <v>16794292.759999998</v>
      </c>
      <c r="X2357" s="2">
        <v>72.450477600097656</v>
      </c>
      <c r="Y2357" s="2">
        <v>28630628.619999997</v>
      </c>
      <c r="Z2357" s="2">
        <v>42.49835205078125</v>
      </c>
    </row>
    <row r="2358" spans="1:28" x14ac:dyDescent="0.25">
      <c r="A2358" s="2">
        <v>393005</v>
      </c>
      <c r="B2358" s="2">
        <v>103028653</v>
      </c>
      <c r="C2358" s="2" t="s">
        <v>1706</v>
      </c>
      <c r="D2358" s="2">
        <v>2023</v>
      </c>
      <c r="E2358" s="2" t="s">
        <v>662</v>
      </c>
      <c r="F2358" s="2">
        <v>393</v>
      </c>
      <c r="G2358" s="2">
        <v>5</v>
      </c>
      <c r="H2358" s="2">
        <v>11133966.91</v>
      </c>
      <c r="I2358" s="2">
        <v>815308.9375</v>
      </c>
      <c r="J2358" s="2">
        <v>7.9013075828552246</v>
      </c>
      <c r="K2358" s="2">
        <v>1667061.26</v>
      </c>
      <c r="L2358" s="2">
        <v>161408.171875</v>
      </c>
      <c r="M2358" s="2">
        <v>10.72014331817627</v>
      </c>
      <c r="N2358" s="2">
        <v>343234</v>
      </c>
      <c r="O2358" s="2">
        <v>0</v>
      </c>
      <c r="P2358" s="2">
        <v>0</v>
      </c>
      <c r="T2358" s="2">
        <v>13144262</v>
      </c>
      <c r="U2358" s="2">
        <v>976717</v>
      </c>
      <c r="V2358" s="2">
        <v>8.0272312164306641</v>
      </c>
      <c r="X2358" s="2">
        <v>72.719398498535156</v>
      </c>
      <c r="Z2358" s="2">
        <v>45.782871246337891</v>
      </c>
      <c r="AA2358" s="2">
        <v>28710000</v>
      </c>
      <c r="AB2358" s="2">
        <v>18075317</v>
      </c>
    </row>
    <row r="2359" spans="1:28" x14ac:dyDescent="0.25">
      <c r="A2359" s="2">
        <v>393006</v>
      </c>
      <c r="B2359" s="2">
        <v>103028653</v>
      </c>
      <c r="C2359" s="2" t="s">
        <v>1706</v>
      </c>
      <c r="D2359" s="2">
        <v>2024</v>
      </c>
      <c r="E2359" s="2" t="s">
        <v>662</v>
      </c>
      <c r="F2359" s="2">
        <v>393</v>
      </c>
      <c r="G2359" s="2">
        <v>6</v>
      </c>
      <c r="H2359" s="2">
        <v>11858158</v>
      </c>
      <c r="I2359" s="2">
        <v>724191.0625</v>
      </c>
      <c r="J2359" s="2">
        <v>6.5043401718139648</v>
      </c>
      <c r="K2359" s="2">
        <v>1844458</v>
      </c>
      <c r="L2359" s="2">
        <v>177396.734375</v>
      </c>
      <c r="M2359" s="2">
        <v>10.641284942626953</v>
      </c>
      <c r="N2359" s="2">
        <v>343234</v>
      </c>
      <c r="O2359" s="2">
        <v>0</v>
      </c>
      <c r="P2359" s="2">
        <v>0</v>
      </c>
      <c r="T2359" s="2">
        <v>14045850</v>
      </c>
      <c r="U2359" s="2">
        <v>901588</v>
      </c>
      <c r="V2359" s="2">
        <v>6.8591756820678711</v>
      </c>
      <c r="X2359" s="2">
        <v>81.995094299316406</v>
      </c>
      <c r="Z2359" s="2">
        <v>48.020000457763672</v>
      </c>
      <c r="AA2359" s="2">
        <v>29250000</v>
      </c>
      <c r="AB2359" s="2">
        <v>17130110</v>
      </c>
    </row>
    <row r="2360" spans="1:28" x14ac:dyDescent="0.25">
      <c r="A2360" s="2">
        <v>394001</v>
      </c>
      <c r="B2360" s="2">
        <v>104107803</v>
      </c>
      <c r="C2360" s="2" t="s">
        <v>1707</v>
      </c>
      <c r="D2360" s="2">
        <v>2019</v>
      </c>
      <c r="E2360" s="2" t="s">
        <v>662</v>
      </c>
      <c r="F2360" s="2">
        <v>394</v>
      </c>
      <c r="G2360" s="2">
        <v>1</v>
      </c>
      <c r="H2360" s="2">
        <v>7706283</v>
      </c>
      <c r="K2360" s="2">
        <v>1489429.35</v>
      </c>
      <c r="N2360" s="2">
        <v>336435</v>
      </c>
      <c r="Q2360" s="2">
        <v>8235.2800000000007</v>
      </c>
      <c r="T2360" s="2">
        <v>9540382</v>
      </c>
      <c r="W2360" s="2">
        <v>15230350.4</v>
      </c>
      <c r="X2360" s="2">
        <v>62.640594482421875</v>
      </c>
      <c r="Y2360" s="2">
        <v>35569629.920000002</v>
      </c>
      <c r="Z2360" s="2">
        <v>26.821706771850586</v>
      </c>
    </row>
    <row r="2361" spans="1:28" x14ac:dyDescent="0.25">
      <c r="A2361" s="2">
        <v>394002</v>
      </c>
      <c r="B2361" s="2">
        <v>104107803</v>
      </c>
      <c r="C2361" s="2" t="s">
        <v>1707</v>
      </c>
      <c r="D2361" s="2">
        <v>2020</v>
      </c>
      <c r="E2361" s="2" t="s">
        <v>662</v>
      </c>
      <c r="F2361" s="2">
        <v>394</v>
      </c>
      <c r="G2361" s="2">
        <v>2</v>
      </c>
      <c r="H2361" s="2">
        <v>7751675</v>
      </c>
      <c r="I2361" s="2">
        <v>45392</v>
      </c>
      <c r="J2361" s="2">
        <v>0.58902585506439209</v>
      </c>
      <c r="K2361" s="2">
        <v>1511294</v>
      </c>
      <c r="L2361" s="2">
        <v>21864.650390625</v>
      </c>
      <c r="M2361" s="2">
        <v>1.4679883718490601</v>
      </c>
      <c r="N2361" s="2">
        <v>336435</v>
      </c>
      <c r="O2361" s="2">
        <v>0</v>
      </c>
      <c r="P2361" s="2">
        <v>0</v>
      </c>
      <c r="T2361" s="2">
        <v>9599404</v>
      </c>
      <c r="U2361" s="2">
        <v>59022</v>
      </c>
      <c r="V2361" s="2">
        <v>0.61865448951721191</v>
      </c>
      <c r="W2361" s="2">
        <v>14989671</v>
      </c>
      <c r="X2361" s="2">
        <v>64.040122985839844</v>
      </c>
      <c r="Y2361" s="2">
        <v>35731947</v>
      </c>
      <c r="Z2361" s="2">
        <v>26.865045547485352</v>
      </c>
    </row>
    <row r="2362" spans="1:28" x14ac:dyDescent="0.25">
      <c r="A2362" s="2">
        <v>394003</v>
      </c>
      <c r="B2362" s="2">
        <v>104107803</v>
      </c>
      <c r="C2362" s="2" t="s">
        <v>1707</v>
      </c>
      <c r="D2362" s="2">
        <v>2021</v>
      </c>
      <c r="E2362" s="2" t="s">
        <v>662</v>
      </c>
      <c r="F2362" s="2">
        <v>394</v>
      </c>
      <c r="G2362" s="2">
        <v>3</v>
      </c>
      <c r="H2362" s="2">
        <v>7751671</v>
      </c>
      <c r="I2362" s="2">
        <v>-4</v>
      </c>
      <c r="J2362" s="2">
        <v>-5.160174987395294E-5</v>
      </c>
      <c r="K2362" s="2">
        <v>1511271.89</v>
      </c>
      <c r="L2362" s="2">
        <v>-22.110000610351563</v>
      </c>
      <c r="M2362" s="2">
        <v>-1.4629847137257457E-3</v>
      </c>
      <c r="N2362" s="2">
        <v>336435</v>
      </c>
      <c r="O2362" s="2">
        <v>0</v>
      </c>
      <c r="P2362" s="2">
        <v>0</v>
      </c>
      <c r="T2362" s="2">
        <v>9599378</v>
      </c>
      <c r="U2362" s="2">
        <v>-26</v>
      </c>
      <c r="V2362" s="2">
        <v>-2.7085014153271914E-4</v>
      </c>
      <c r="W2362" s="2">
        <v>14840939.200000003</v>
      </c>
      <c r="X2362" s="2">
        <v>64.681739807128906</v>
      </c>
      <c r="Y2362" s="2">
        <v>36413070.510000005</v>
      </c>
      <c r="Z2362" s="2">
        <v>26.362451553344727</v>
      </c>
    </row>
    <row r="2363" spans="1:28" x14ac:dyDescent="0.25">
      <c r="A2363" s="2">
        <v>394004</v>
      </c>
      <c r="B2363" s="2">
        <v>104107803</v>
      </c>
      <c r="C2363" s="2" t="s">
        <v>1707</v>
      </c>
      <c r="D2363" s="2">
        <v>2022</v>
      </c>
      <c r="E2363" s="2" t="s">
        <v>662</v>
      </c>
      <c r="F2363" s="2">
        <v>394</v>
      </c>
      <c r="G2363" s="2">
        <v>4</v>
      </c>
      <c r="H2363" s="2">
        <v>7963238</v>
      </c>
      <c r="I2363" s="2">
        <v>211567</v>
      </c>
      <c r="J2363" s="2">
        <v>2.7293083667755127</v>
      </c>
      <c r="K2363" s="2">
        <v>1536997.43</v>
      </c>
      <c r="L2363" s="2">
        <v>25725.5390625</v>
      </c>
      <c r="M2363" s="2">
        <v>1.7022442817687988</v>
      </c>
      <c r="N2363" s="2">
        <v>336435</v>
      </c>
      <c r="O2363" s="2">
        <v>0</v>
      </c>
      <c r="P2363" s="2">
        <v>0</v>
      </c>
      <c r="T2363" s="2">
        <v>9836670</v>
      </c>
      <c r="U2363" s="2">
        <v>237292</v>
      </c>
      <c r="V2363" s="2">
        <v>2.4719517230987549</v>
      </c>
      <c r="W2363" s="2">
        <v>15319766.550000001</v>
      </c>
      <c r="X2363" s="2">
        <v>64.209007263183594</v>
      </c>
      <c r="Y2363" s="2">
        <v>38060180.390000001</v>
      </c>
      <c r="Z2363" s="2">
        <v>25.845043182373047</v>
      </c>
    </row>
    <row r="2364" spans="1:28" x14ac:dyDescent="0.25">
      <c r="A2364" s="2">
        <v>394005</v>
      </c>
      <c r="B2364" s="2">
        <v>104107803</v>
      </c>
      <c r="C2364" s="2" t="s">
        <v>1707</v>
      </c>
      <c r="D2364" s="2">
        <v>2023</v>
      </c>
      <c r="E2364" s="2" t="s">
        <v>662</v>
      </c>
      <c r="F2364" s="2">
        <v>394</v>
      </c>
      <c r="G2364" s="2">
        <v>5</v>
      </c>
      <c r="H2364" s="2">
        <v>8432576.7300000004</v>
      </c>
      <c r="I2364" s="2">
        <v>469338.71875</v>
      </c>
      <c r="J2364" s="2">
        <v>5.8938179016113281</v>
      </c>
      <c r="K2364" s="2">
        <v>1585698.99</v>
      </c>
      <c r="L2364" s="2">
        <v>48701.55859375</v>
      </c>
      <c r="M2364" s="2">
        <v>3.168616771697998</v>
      </c>
      <c r="N2364" s="2">
        <v>336435</v>
      </c>
      <c r="O2364" s="2">
        <v>0</v>
      </c>
      <c r="P2364" s="2">
        <v>0</v>
      </c>
      <c r="T2364" s="2">
        <v>10354711</v>
      </c>
      <c r="U2364" s="2">
        <v>518041</v>
      </c>
      <c r="V2364" s="2">
        <v>5.2664265632629395</v>
      </c>
      <c r="X2364" s="2">
        <v>66.723930358886719</v>
      </c>
      <c r="Z2364" s="2">
        <v>27.501428604125977</v>
      </c>
      <c r="AA2364" s="2">
        <v>37651538</v>
      </c>
      <c r="AB2364" s="2">
        <v>15518737</v>
      </c>
    </row>
    <row r="2365" spans="1:28" x14ac:dyDescent="0.25">
      <c r="A2365" s="2">
        <v>394006</v>
      </c>
      <c r="B2365" s="2">
        <v>104107803</v>
      </c>
      <c r="C2365" s="2" t="s">
        <v>1707</v>
      </c>
      <c r="D2365" s="2">
        <v>2024</v>
      </c>
      <c r="E2365" s="2" t="s">
        <v>662</v>
      </c>
      <c r="F2365" s="2">
        <v>394</v>
      </c>
      <c r="G2365" s="2">
        <v>6</v>
      </c>
      <c r="H2365" s="2">
        <v>8685835</v>
      </c>
      <c r="I2365" s="2">
        <v>253258.265625</v>
      </c>
      <c r="J2365" s="2">
        <v>3.0033318996429443</v>
      </c>
      <c r="K2365" s="2">
        <v>1610075</v>
      </c>
      <c r="L2365" s="2">
        <v>24376.009765625</v>
      </c>
      <c r="M2365" s="2">
        <v>1.5372406244277954</v>
      </c>
      <c r="N2365" s="2">
        <v>336435</v>
      </c>
      <c r="O2365" s="2">
        <v>0</v>
      </c>
      <c r="P2365" s="2">
        <v>0</v>
      </c>
      <c r="T2365" s="2">
        <v>10632345</v>
      </c>
      <c r="U2365" s="2">
        <v>277634</v>
      </c>
      <c r="V2365" s="2">
        <v>2.6812336444854736</v>
      </c>
      <c r="X2365" s="2">
        <v>65.470344543457031</v>
      </c>
      <c r="Z2365" s="2">
        <v>27.602823257446289</v>
      </c>
      <c r="AA2365" s="2">
        <v>38519048</v>
      </c>
      <c r="AB2365" s="2">
        <v>16239940</v>
      </c>
    </row>
    <row r="2366" spans="1:28" x14ac:dyDescent="0.25">
      <c r="A2366" s="2">
        <v>395001</v>
      </c>
      <c r="B2366" s="2">
        <v>112676203</v>
      </c>
      <c r="C2366" s="2" t="s">
        <v>1708</v>
      </c>
      <c r="D2366" s="2">
        <v>2019</v>
      </c>
      <c r="E2366" s="2" t="s">
        <v>662</v>
      </c>
      <c r="F2366" s="2">
        <v>395</v>
      </c>
      <c r="G2366" s="2">
        <v>1</v>
      </c>
      <c r="H2366" s="2">
        <v>8996288</v>
      </c>
      <c r="K2366" s="2">
        <v>1986622.6</v>
      </c>
      <c r="N2366" s="2">
        <v>438108</v>
      </c>
      <c r="Q2366" s="2">
        <v>67639.509999999995</v>
      </c>
      <c r="T2366" s="2">
        <v>11488659</v>
      </c>
      <c r="W2366" s="2">
        <v>18971302.239999998</v>
      </c>
      <c r="X2366" s="2">
        <v>60.558094024658203</v>
      </c>
      <c r="Y2366" s="2">
        <v>54929811.379999995</v>
      </c>
      <c r="Z2366" s="2">
        <v>20.9151611328125</v>
      </c>
    </row>
    <row r="2367" spans="1:28" x14ac:dyDescent="0.25">
      <c r="A2367" s="2">
        <v>395002</v>
      </c>
      <c r="B2367" s="2">
        <v>112676203</v>
      </c>
      <c r="C2367" s="2" t="s">
        <v>1708</v>
      </c>
      <c r="D2367" s="2">
        <v>2020</v>
      </c>
      <c r="E2367" s="2" t="s">
        <v>662</v>
      </c>
      <c r="F2367" s="2">
        <v>395</v>
      </c>
      <c r="G2367" s="2">
        <v>2</v>
      </c>
      <c r="H2367" s="2">
        <v>9085951</v>
      </c>
      <c r="I2367" s="2">
        <v>89663</v>
      </c>
      <c r="J2367" s="2">
        <v>0.99666661024093628</v>
      </c>
      <c r="K2367" s="2">
        <v>1924066.02</v>
      </c>
      <c r="L2367" s="2">
        <v>-62556.578125</v>
      </c>
      <c r="M2367" s="2">
        <v>-3.1488909721374512</v>
      </c>
      <c r="N2367" s="2">
        <v>438108</v>
      </c>
      <c r="O2367" s="2">
        <v>0</v>
      </c>
      <c r="P2367" s="2">
        <v>0</v>
      </c>
      <c r="Q2367" s="2">
        <v>70598.58</v>
      </c>
      <c r="R2367" s="2">
        <v>2959.070068359375</v>
      </c>
      <c r="S2367" s="2">
        <v>4.3747653961181641</v>
      </c>
      <c r="T2367" s="2">
        <v>11518724</v>
      </c>
      <c r="U2367" s="2">
        <v>30065</v>
      </c>
      <c r="V2367" s="2">
        <v>0.26169285178184509</v>
      </c>
      <c r="W2367" s="2">
        <v>19562252.219999999</v>
      </c>
      <c r="X2367" s="2">
        <v>58.882400512695313</v>
      </c>
      <c r="Y2367" s="2">
        <v>55552581.640000001</v>
      </c>
      <c r="Z2367" s="2">
        <v>20.734813690185547</v>
      </c>
    </row>
    <row r="2368" spans="1:28" x14ac:dyDescent="0.25">
      <c r="A2368" s="2">
        <v>395003</v>
      </c>
      <c r="B2368" s="2">
        <v>112676203</v>
      </c>
      <c r="C2368" s="2" t="s">
        <v>1708</v>
      </c>
      <c r="D2368" s="2">
        <v>2021</v>
      </c>
      <c r="E2368" s="2" t="s">
        <v>662</v>
      </c>
      <c r="F2368" s="2">
        <v>395</v>
      </c>
      <c r="G2368" s="2">
        <v>3</v>
      </c>
      <c r="H2368" s="2">
        <v>9085945</v>
      </c>
      <c r="I2368" s="2">
        <v>-6</v>
      </c>
      <c r="J2368" s="2">
        <v>-6.6036016505677253E-5</v>
      </c>
      <c r="K2368" s="2">
        <v>1924009.22</v>
      </c>
      <c r="L2368" s="2">
        <v>-56.799999237060547</v>
      </c>
      <c r="M2368" s="2">
        <v>-2.9520816169679165E-3</v>
      </c>
      <c r="N2368" s="2">
        <v>438108</v>
      </c>
      <c r="O2368" s="2">
        <v>0</v>
      </c>
      <c r="P2368" s="2">
        <v>0</v>
      </c>
      <c r="Q2368" s="2">
        <v>69665.61</v>
      </c>
      <c r="R2368" s="2">
        <v>-932.969970703125</v>
      </c>
      <c r="S2368" s="2">
        <v>-1.3215138912200928</v>
      </c>
      <c r="T2368" s="2">
        <v>11517728</v>
      </c>
      <c r="U2368" s="2">
        <v>-996</v>
      </c>
      <c r="V2368" s="2">
        <v>-8.6467908695340157E-3</v>
      </c>
      <c r="W2368" s="2">
        <v>19497176.32</v>
      </c>
      <c r="X2368" s="2">
        <v>59.073825836181641</v>
      </c>
      <c r="Y2368" s="2">
        <v>57391822.350000001</v>
      </c>
      <c r="Z2368" s="2">
        <v>20.068588256835938</v>
      </c>
    </row>
    <row r="2369" spans="1:28" x14ac:dyDescent="0.25">
      <c r="A2369" s="2">
        <v>395004</v>
      </c>
      <c r="B2369" s="2">
        <v>112676203</v>
      </c>
      <c r="C2369" s="2" t="s">
        <v>1708</v>
      </c>
      <c r="D2369" s="2">
        <v>2022</v>
      </c>
      <c r="E2369" s="2" t="s">
        <v>662</v>
      </c>
      <c r="F2369" s="2">
        <v>395</v>
      </c>
      <c r="G2369" s="2">
        <v>4</v>
      </c>
      <c r="H2369" s="2">
        <v>9143880</v>
      </c>
      <c r="I2369" s="2">
        <v>57935</v>
      </c>
      <c r="J2369" s="2">
        <v>0.63763320446014404</v>
      </c>
      <c r="K2369" s="2">
        <v>1982832.53</v>
      </c>
      <c r="L2369" s="2">
        <v>58823.30859375</v>
      </c>
      <c r="M2369" s="2">
        <v>3.0573298931121826</v>
      </c>
      <c r="N2369" s="2">
        <v>438108</v>
      </c>
      <c r="O2369" s="2">
        <v>0</v>
      </c>
      <c r="P2369" s="2">
        <v>0</v>
      </c>
      <c r="Q2369" s="2">
        <v>121320.28</v>
      </c>
      <c r="R2369" s="2">
        <v>51654.671875</v>
      </c>
      <c r="S2369" s="2">
        <v>74.146583557128906</v>
      </c>
      <c r="T2369" s="2">
        <v>11686141</v>
      </c>
      <c r="U2369" s="2">
        <v>168413</v>
      </c>
      <c r="V2369" s="2">
        <v>1.4622068405151367</v>
      </c>
      <c r="W2369" s="2">
        <v>19327409.990000002</v>
      </c>
      <c r="X2369" s="2">
        <v>60.464080810546875</v>
      </c>
      <c r="Y2369" s="2">
        <v>56914159.910000004</v>
      </c>
      <c r="Z2369" s="2">
        <v>20.532922744750977</v>
      </c>
    </row>
    <row r="2370" spans="1:28" x14ac:dyDescent="0.25">
      <c r="A2370" s="2">
        <v>395005</v>
      </c>
      <c r="B2370" s="2">
        <v>112676203</v>
      </c>
      <c r="C2370" s="2" t="s">
        <v>1708</v>
      </c>
      <c r="D2370" s="2">
        <v>2023</v>
      </c>
      <c r="E2370" s="2" t="s">
        <v>662</v>
      </c>
      <c r="F2370" s="2">
        <v>395</v>
      </c>
      <c r="G2370" s="2">
        <v>5</v>
      </c>
      <c r="H2370" s="2">
        <v>9618343.8000000007</v>
      </c>
      <c r="I2370" s="2">
        <v>474463.8125</v>
      </c>
      <c r="J2370" s="2">
        <v>5.1888670921325684</v>
      </c>
      <c r="K2370" s="2">
        <v>2125373.91</v>
      </c>
      <c r="L2370" s="2">
        <v>142541.375</v>
      </c>
      <c r="M2370" s="2">
        <v>7.1887755393981934</v>
      </c>
      <c r="N2370" s="2">
        <v>438108</v>
      </c>
      <c r="O2370" s="2">
        <v>0</v>
      </c>
      <c r="P2370" s="2">
        <v>0</v>
      </c>
      <c r="Q2370" s="2">
        <v>127407</v>
      </c>
      <c r="R2370" s="2">
        <v>6086.72021484375</v>
      </c>
      <c r="S2370" s="2">
        <v>5.0170674324035645</v>
      </c>
      <c r="T2370" s="2">
        <v>12309233</v>
      </c>
      <c r="U2370" s="2">
        <v>623092</v>
      </c>
      <c r="V2370" s="2">
        <v>5.3318881988525391</v>
      </c>
      <c r="X2370" s="2">
        <v>62.659805297851563</v>
      </c>
      <c r="Z2370" s="2">
        <v>21.830116271972656</v>
      </c>
      <c r="AA2370" s="2">
        <v>56386477</v>
      </c>
      <c r="AB2370" s="2">
        <v>19644544</v>
      </c>
    </row>
    <row r="2371" spans="1:28" x14ac:dyDescent="0.25">
      <c r="A2371" s="2">
        <v>395006</v>
      </c>
      <c r="B2371" s="2">
        <v>112676203</v>
      </c>
      <c r="C2371" s="2" t="s">
        <v>1708</v>
      </c>
      <c r="D2371" s="2">
        <v>2024</v>
      </c>
      <c r="E2371" s="2" t="s">
        <v>662</v>
      </c>
      <c r="F2371" s="2">
        <v>395</v>
      </c>
      <c r="G2371" s="2">
        <v>6</v>
      </c>
      <c r="H2371" s="2">
        <v>10266512</v>
      </c>
      <c r="I2371" s="2">
        <v>648168.1875</v>
      </c>
      <c r="J2371" s="2">
        <v>6.7388753890991211</v>
      </c>
      <c r="K2371" s="2">
        <v>2175746</v>
      </c>
      <c r="L2371" s="2">
        <v>50372.08984375</v>
      </c>
      <c r="M2371" s="2">
        <v>2.3700342178344727</v>
      </c>
      <c r="N2371" s="2">
        <v>438108</v>
      </c>
      <c r="O2371" s="2">
        <v>0</v>
      </c>
      <c r="P2371" s="2">
        <v>0</v>
      </c>
      <c r="Q2371" s="2">
        <v>153748</v>
      </c>
      <c r="R2371" s="2">
        <v>26341</v>
      </c>
      <c r="S2371" s="2">
        <v>20.674688339233398</v>
      </c>
      <c r="T2371" s="2">
        <v>13034114</v>
      </c>
      <c r="U2371" s="2">
        <v>724881</v>
      </c>
      <c r="V2371" s="2">
        <v>5.888920783996582</v>
      </c>
      <c r="X2371" s="2">
        <v>64.0535888671875</v>
      </c>
      <c r="Z2371" s="2">
        <v>22.315336227416992</v>
      </c>
      <c r="AA2371" s="2">
        <v>58408772</v>
      </c>
      <c r="AB2371" s="2">
        <v>20348765</v>
      </c>
    </row>
    <row r="2372" spans="1:28" x14ac:dyDescent="0.25">
      <c r="A2372" s="2">
        <v>396001</v>
      </c>
      <c r="B2372" s="2">
        <v>103028703</v>
      </c>
      <c r="C2372" s="2" t="s">
        <v>1709</v>
      </c>
      <c r="D2372" s="2">
        <v>2019</v>
      </c>
      <c r="E2372" s="2" t="s">
        <v>662</v>
      </c>
      <c r="F2372" s="2">
        <v>396</v>
      </c>
      <c r="G2372" s="2">
        <v>1</v>
      </c>
      <c r="H2372" s="2">
        <v>3371815.5</v>
      </c>
      <c r="K2372" s="2">
        <v>978144.43</v>
      </c>
      <c r="N2372" s="2">
        <v>263996</v>
      </c>
      <c r="T2372" s="2">
        <v>4613956</v>
      </c>
      <c r="W2372" s="2">
        <v>12213002.110000001</v>
      </c>
      <c r="X2372" s="2">
        <v>37.779048919677734</v>
      </c>
      <c r="Y2372" s="2">
        <v>57031432.630000003</v>
      </c>
      <c r="Z2372" s="2">
        <v>8.0901985168457031</v>
      </c>
    </row>
    <row r="2373" spans="1:28" x14ac:dyDescent="0.25">
      <c r="A2373" s="2">
        <v>396002</v>
      </c>
      <c r="B2373" s="2">
        <v>103028703</v>
      </c>
      <c r="C2373" s="2" t="s">
        <v>1709</v>
      </c>
      <c r="D2373" s="2">
        <v>2020</v>
      </c>
      <c r="E2373" s="2" t="s">
        <v>662</v>
      </c>
      <c r="F2373" s="2">
        <v>396</v>
      </c>
      <c r="G2373" s="2">
        <v>2</v>
      </c>
      <c r="H2373" s="2">
        <v>3589847</v>
      </c>
      <c r="I2373" s="2">
        <v>218031.5</v>
      </c>
      <c r="J2373" s="2">
        <v>6.4662938117980957</v>
      </c>
      <c r="K2373" s="2">
        <v>1057297.1399999999</v>
      </c>
      <c r="L2373" s="2">
        <v>79152.7109375</v>
      </c>
      <c r="M2373" s="2">
        <v>8.0921287536621094</v>
      </c>
      <c r="N2373" s="2">
        <v>263996</v>
      </c>
      <c r="O2373" s="2">
        <v>0</v>
      </c>
      <c r="P2373" s="2">
        <v>0</v>
      </c>
      <c r="T2373" s="2">
        <v>4911140</v>
      </c>
      <c r="U2373" s="2">
        <v>297184</v>
      </c>
      <c r="V2373" s="2">
        <v>6.4409804344177246</v>
      </c>
      <c r="W2373" s="2">
        <v>13555759.149999999</v>
      </c>
      <c r="X2373" s="2">
        <v>36.229175567626953</v>
      </c>
      <c r="Y2373" s="2">
        <v>60310908.619999997</v>
      </c>
      <c r="Z2373" s="2">
        <v>8.1430377960205078</v>
      </c>
    </row>
    <row r="2374" spans="1:28" x14ac:dyDescent="0.25">
      <c r="A2374" s="2">
        <v>396003</v>
      </c>
      <c r="B2374" s="2">
        <v>103028703</v>
      </c>
      <c r="C2374" s="2" t="s">
        <v>1709</v>
      </c>
      <c r="D2374" s="2">
        <v>2021</v>
      </c>
      <c r="E2374" s="2" t="s">
        <v>662</v>
      </c>
      <c r="F2374" s="2">
        <v>396</v>
      </c>
      <c r="G2374" s="2">
        <v>3</v>
      </c>
      <c r="H2374" s="2">
        <v>3589839</v>
      </c>
      <c r="I2374" s="2">
        <v>-8</v>
      </c>
      <c r="J2374" s="2">
        <v>-2.2285072191152722E-4</v>
      </c>
      <c r="K2374" s="2">
        <v>1057244.8799999999</v>
      </c>
      <c r="L2374" s="2">
        <v>-52.259998321533203</v>
      </c>
      <c r="M2374" s="2">
        <v>-4.9427920021116734E-3</v>
      </c>
      <c r="N2374" s="2">
        <v>263996</v>
      </c>
      <c r="O2374" s="2">
        <v>0</v>
      </c>
      <c r="P2374" s="2">
        <v>0</v>
      </c>
      <c r="T2374" s="2">
        <v>4911080</v>
      </c>
      <c r="U2374" s="2">
        <v>-60</v>
      </c>
      <c r="V2374" s="2">
        <v>-1.2217122130095959E-3</v>
      </c>
      <c r="W2374" s="2">
        <v>13850926.629999999</v>
      </c>
      <c r="X2374" s="2">
        <v>35.456687927246094</v>
      </c>
      <c r="Y2374" s="2">
        <v>62431962.949999996</v>
      </c>
      <c r="Z2374" s="2">
        <v>7.8662910461425781</v>
      </c>
    </row>
    <row r="2375" spans="1:28" x14ac:dyDescent="0.25">
      <c r="A2375" s="2">
        <v>396004</v>
      </c>
      <c r="B2375" s="2">
        <v>103028703</v>
      </c>
      <c r="C2375" s="2" t="s">
        <v>1709</v>
      </c>
      <c r="D2375" s="2">
        <v>2022</v>
      </c>
      <c r="E2375" s="2" t="s">
        <v>662</v>
      </c>
      <c r="F2375" s="2">
        <v>396</v>
      </c>
      <c r="G2375" s="2">
        <v>4</v>
      </c>
      <c r="H2375" s="2">
        <v>3977928</v>
      </c>
      <c r="I2375" s="2">
        <v>388089</v>
      </c>
      <c r="J2375" s="2">
        <v>10.810763359069824</v>
      </c>
      <c r="K2375" s="2">
        <v>1133759</v>
      </c>
      <c r="L2375" s="2">
        <v>76514.1171875</v>
      </c>
      <c r="M2375" s="2">
        <v>7.2371234893798828</v>
      </c>
      <c r="N2375" s="2">
        <v>263996</v>
      </c>
      <c r="O2375" s="2">
        <v>0</v>
      </c>
      <c r="P2375" s="2">
        <v>0</v>
      </c>
      <c r="T2375" s="2">
        <v>5375683</v>
      </c>
      <c r="U2375" s="2">
        <v>464603</v>
      </c>
      <c r="V2375" s="2">
        <v>9.4603023529052734</v>
      </c>
      <c r="W2375" s="2">
        <v>14412417</v>
      </c>
      <c r="X2375" s="2">
        <v>37.298969268798828</v>
      </c>
      <c r="Y2375" s="2">
        <v>66294327</v>
      </c>
      <c r="Z2375" s="2">
        <v>8.1088132858276367</v>
      </c>
    </row>
    <row r="2376" spans="1:28" x14ac:dyDescent="0.25">
      <c r="A2376" s="2">
        <v>396005</v>
      </c>
      <c r="B2376" s="2">
        <v>103028703</v>
      </c>
      <c r="C2376" s="2" t="s">
        <v>1709</v>
      </c>
      <c r="D2376" s="2">
        <v>2023</v>
      </c>
      <c r="E2376" s="2" t="s">
        <v>662</v>
      </c>
      <c r="F2376" s="2">
        <v>396</v>
      </c>
      <c r="G2376" s="2">
        <v>5</v>
      </c>
      <c r="H2376" s="2">
        <v>4621327.55</v>
      </c>
      <c r="I2376" s="2">
        <v>643399.5625</v>
      </c>
      <c r="J2376" s="2">
        <v>16.174238204956055</v>
      </c>
      <c r="K2376" s="2">
        <v>1253251.8</v>
      </c>
      <c r="L2376" s="2">
        <v>119492.796875</v>
      </c>
      <c r="M2376" s="2">
        <v>10.539524078369141</v>
      </c>
      <c r="N2376" s="2">
        <v>263996</v>
      </c>
      <c r="O2376" s="2">
        <v>0</v>
      </c>
      <c r="P2376" s="2">
        <v>0</v>
      </c>
      <c r="T2376" s="2">
        <v>6138575.5</v>
      </c>
      <c r="U2376" s="2">
        <v>762892.5</v>
      </c>
      <c r="V2376" s="2">
        <v>14.191545486450195</v>
      </c>
      <c r="X2376" s="2">
        <v>40.934806823730469</v>
      </c>
      <c r="Z2376" s="2">
        <v>9.2788381576538086</v>
      </c>
      <c r="AA2376" s="2">
        <v>66156725</v>
      </c>
      <c r="AB2376" s="2">
        <v>14995980</v>
      </c>
    </row>
    <row r="2377" spans="1:28" x14ac:dyDescent="0.25">
      <c r="A2377" s="2">
        <v>396006</v>
      </c>
      <c r="B2377" s="2">
        <v>103028703</v>
      </c>
      <c r="C2377" s="2" t="s">
        <v>1709</v>
      </c>
      <c r="D2377" s="2">
        <v>2024</v>
      </c>
      <c r="E2377" s="2" t="s">
        <v>662</v>
      </c>
      <c r="F2377" s="2">
        <v>396</v>
      </c>
      <c r="G2377" s="2">
        <v>6</v>
      </c>
      <c r="H2377" s="2">
        <v>5044518</v>
      </c>
      <c r="I2377" s="2">
        <v>423190.4375</v>
      </c>
      <c r="J2377" s="2">
        <v>9.1573352813720703</v>
      </c>
      <c r="K2377" s="2">
        <v>1282922</v>
      </c>
      <c r="L2377" s="2">
        <v>29670.19921875</v>
      </c>
      <c r="M2377" s="2">
        <v>2.3674571514129639</v>
      </c>
      <c r="N2377" s="2">
        <v>263996</v>
      </c>
      <c r="O2377" s="2">
        <v>0</v>
      </c>
      <c r="P2377" s="2">
        <v>0</v>
      </c>
      <c r="T2377" s="2">
        <v>6591436</v>
      </c>
      <c r="U2377" s="2">
        <v>452860.5</v>
      </c>
      <c r="V2377" s="2">
        <v>7.3772897720336914</v>
      </c>
      <c r="X2377" s="2">
        <v>39.854442596435547</v>
      </c>
      <c r="Z2377" s="2">
        <v>9.3429861068725586</v>
      </c>
      <c r="AA2377" s="2">
        <v>70549565</v>
      </c>
      <c r="AB2377" s="2">
        <v>16538774</v>
      </c>
    </row>
    <row r="2378" spans="1:28" x14ac:dyDescent="0.25">
      <c r="A2378" s="2">
        <v>397001</v>
      </c>
      <c r="B2378" s="2">
        <v>115218303</v>
      </c>
      <c r="C2378" s="2" t="s">
        <v>1710</v>
      </c>
      <c r="D2378" s="2">
        <v>2019</v>
      </c>
      <c r="E2378" s="2" t="s">
        <v>662</v>
      </c>
      <c r="F2378" s="2">
        <v>397</v>
      </c>
      <c r="G2378" s="2">
        <v>1</v>
      </c>
      <c r="H2378" s="2">
        <v>4435395.5</v>
      </c>
      <c r="K2378" s="2">
        <v>1017975.95</v>
      </c>
      <c r="N2378" s="2">
        <v>208431</v>
      </c>
      <c r="Q2378" s="2">
        <v>42035.18</v>
      </c>
      <c r="T2378" s="2">
        <v>5703837.5</v>
      </c>
      <c r="W2378" s="2">
        <v>10511546.23</v>
      </c>
      <c r="X2378" s="2">
        <v>54.262592315673828</v>
      </c>
      <c r="Y2378" s="2">
        <v>37070764.230000004</v>
      </c>
      <c r="Z2378" s="2">
        <v>15.386349678039551</v>
      </c>
    </row>
    <row r="2379" spans="1:28" x14ac:dyDescent="0.25">
      <c r="A2379" s="2">
        <v>397002</v>
      </c>
      <c r="B2379" s="2">
        <v>115218303</v>
      </c>
      <c r="C2379" s="2" t="s">
        <v>1710</v>
      </c>
      <c r="D2379" s="2">
        <v>2020</v>
      </c>
      <c r="E2379" s="2" t="s">
        <v>662</v>
      </c>
      <c r="F2379" s="2">
        <v>397</v>
      </c>
      <c r="G2379" s="2">
        <v>2</v>
      </c>
      <c r="H2379" s="2">
        <v>4565315</v>
      </c>
      <c r="I2379" s="2">
        <v>129919.5</v>
      </c>
      <c r="J2379" s="2">
        <v>2.9291524887084961</v>
      </c>
      <c r="K2379" s="2">
        <v>1192886.44</v>
      </c>
      <c r="L2379" s="2">
        <v>174910.484375</v>
      </c>
      <c r="M2379" s="2">
        <v>17.182182312011719</v>
      </c>
      <c r="N2379" s="2">
        <v>208431</v>
      </c>
      <c r="O2379" s="2">
        <v>0</v>
      </c>
      <c r="P2379" s="2">
        <v>0</v>
      </c>
      <c r="Q2379" s="2">
        <v>45368.5</v>
      </c>
      <c r="R2379" s="2">
        <v>3333.320068359375</v>
      </c>
      <c r="S2379" s="2">
        <v>7.9298338890075684</v>
      </c>
      <c r="T2379" s="2">
        <v>6012001</v>
      </c>
      <c r="U2379" s="2">
        <v>308163.5</v>
      </c>
      <c r="V2379" s="2">
        <v>5.4027400016784668</v>
      </c>
      <c r="W2379" s="2">
        <v>10870460.620000001</v>
      </c>
      <c r="X2379" s="2">
        <v>55.305854797363281</v>
      </c>
      <c r="Y2379" s="2">
        <v>38525154.740000002</v>
      </c>
      <c r="Z2379" s="2">
        <v>15.605390548706055</v>
      </c>
    </row>
    <row r="2380" spans="1:28" x14ac:dyDescent="0.25">
      <c r="A2380" s="2">
        <v>397003</v>
      </c>
      <c r="B2380" s="2">
        <v>115218303</v>
      </c>
      <c r="C2380" s="2" t="s">
        <v>1710</v>
      </c>
      <c r="D2380" s="2">
        <v>2021</v>
      </c>
      <c r="E2380" s="2" t="s">
        <v>662</v>
      </c>
      <c r="F2380" s="2">
        <v>397</v>
      </c>
      <c r="G2380" s="2">
        <v>3</v>
      </c>
      <c r="H2380" s="2">
        <v>4565310.5</v>
      </c>
      <c r="I2380" s="2">
        <v>-4.5</v>
      </c>
      <c r="J2380" s="2">
        <v>-9.8569318652153015E-5</v>
      </c>
      <c r="K2380" s="2">
        <v>1043659.52</v>
      </c>
      <c r="L2380" s="2">
        <v>-149226.921875</v>
      </c>
      <c r="M2380" s="2">
        <v>-12.509734153747559</v>
      </c>
      <c r="N2380" s="2">
        <v>208431</v>
      </c>
      <c r="O2380" s="2">
        <v>0</v>
      </c>
      <c r="P2380" s="2">
        <v>0</v>
      </c>
      <c r="Q2380" s="2">
        <v>51612.88</v>
      </c>
      <c r="R2380" s="2">
        <v>6244.3798828125</v>
      </c>
      <c r="S2380" s="2">
        <v>13.763690948486328</v>
      </c>
      <c r="T2380" s="2">
        <v>5869014</v>
      </c>
      <c r="U2380" s="2">
        <v>-142987</v>
      </c>
      <c r="V2380" s="2">
        <v>-2.3783595561981201</v>
      </c>
      <c r="W2380" s="2">
        <v>10929242.540000001</v>
      </c>
      <c r="X2380" s="2">
        <v>53.700099945068359</v>
      </c>
      <c r="Y2380" s="2">
        <v>39295282.649999999</v>
      </c>
      <c r="Z2380" s="2">
        <v>14.935670852661133</v>
      </c>
    </row>
    <row r="2381" spans="1:28" x14ac:dyDescent="0.25">
      <c r="A2381" s="2">
        <v>397004</v>
      </c>
      <c r="B2381" s="2">
        <v>115218303</v>
      </c>
      <c r="C2381" s="2" t="s">
        <v>1710</v>
      </c>
      <c r="D2381" s="2">
        <v>2022</v>
      </c>
      <c r="E2381" s="2" t="s">
        <v>662</v>
      </c>
      <c r="F2381" s="2">
        <v>397</v>
      </c>
      <c r="G2381" s="2">
        <v>4</v>
      </c>
      <c r="H2381" s="2">
        <v>4752119.5</v>
      </c>
      <c r="I2381" s="2">
        <v>186809</v>
      </c>
      <c r="J2381" s="2">
        <v>4.0919232368469238</v>
      </c>
      <c r="K2381" s="2">
        <v>1215437.58</v>
      </c>
      <c r="L2381" s="2">
        <v>171778.0625</v>
      </c>
      <c r="M2381" s="2">
        <v>16.459205627441406</v>
      </c>
      <c r="N2381" s="2">
        <v>208431</v>
      </c>
      <c r="O2381" s="2">
        <v>0</v>
      </c>
      <c r="P2381" s="2">
        <v>0</v>
      </c>
      <c r="Q2381" s="2">
        <v>50381</v>
      </c>
      <c r="R2381" s="2">
        <v>-1231.8800048828125</v>
      </c>
      <c r="S2381" s="2">
        <v>-2.3867685794830322</v>
      </c>
      <c r="T2381" s="2">
        <v>6226369</v>
      </c>
      <c r="U2381" s="2">
        <v>357355</v>
      </c>
      <c r="V2381" s="2">
        <v>6.0888423919677734</v>
      </c>
      <c r="W2381" s="2">
        <v>10953054.98</v>
      </c>
      <c r="X2381" s="2">
        <v>56.845958709716797</v>
      </c>
      <c r="Y2381" s="2">
        <v>41378606</v>
      </c>
      <c r="Z2381" s="2">
        <v>15.047314643859863</v>
      </c>
    </row>
    <row r="2382" spans="1:28" x14ac:dyDescent="0.25">
      <c r="A2382" s="2">
        <v>397005</v>
      </c>
      <c r="B2382" s="2">
        <v>115218303</v>
      </c>
      <c r="C2382" s="2" t="s">
        <v>1710</v>
      </c>
      <c r="D2382" s="2">
        <v>2023</v>
      </c>
      <c r="E2382" s="2" t="s">
        <v>662</v>
      </c>
      <c r="F2382" s="2">
        <v>397</v>
      </c>
      <c r="G2382" s="2">
        <v>5</v>
      </c>
      <c r="H2382" s="2">
        <v>5054233.1500000004</v>
      </c>
      <c r="I2382" s="2">
        <v>302113.65625</v>
      </c>
      <c r="J2382" s="2">
        <v>6.3574504852294922</v>
      </c>
      <c r="K2382" s="2">
        <v>1144421.76</v>
      </c>
      <c r="L2382" s="2">
        <v>-71015.8203125</v>
      </c>
      <c r="M2382" s="2">
        <v>-5.8428192138671875</v>
      </c>
      <c r="N2382" s="2">
        <v>208431</v>
      </c>
      <c r="O2382" s="2">
        <v>0</v>
      </c>
      <c r="P2382" s="2">
        <v>0</v>
      </c>
      <c r="T2382" s="2">
        <v>6407086</v>
      </c>
      <c r="U2382" s="2">
        <v>180717</v>
      </c>
      <c r="V2382" s="2">
        <v>2.9024460315704346</v>
      </c>
      <c r="X2382" s="2">
        <v>56.872001647949219</v>
      </c>
      <c r="Z2382" s="2">
        <v>15.094921112060547</v>
      </c>
      <c r="AA2382" s="2">
        <v>42445310</v>
      </c>
      <c r="AB2382" s="2">
        <v>11265800</v>
      </c>
    </row>
    <row r="2383" spans="1:28" x14ac:dyDescent="0.25">
      <c r="A2383" s="2">
        <v>397006</v>
      </c>
      <c r="B2383" s="2">
        <v>115218303</v>
      </c>
      <c r="C2383" s="2" t="s">
        <v>1710</v>
      </c>
      <c r="D2383" s="2">
        <v>2024</v>
      </c>
      <c r="E2383" s="2" t="s">
        <v>662</v>
      </c>
      <c r="F2383" s="2">
        <v>397</v>
      </c>
      <c r="G2383" s="2">
        <v>6</v>
      </c>
      <c r="H2383" s="2">
        <v>5591079</v>
      </c>
      <c r="I2383" s="2">
        <v>536845.875</v>
      </c>
      <c r="J2383" s="2">
        <v>10.621706962585449</v>
      </c>
      <c r="K2383" s="2">
        <v>1190974</v>
      </c>
      <c r="L2383" s="2">
        <v>46552.23828125</v>
      </c>
      <c r="M2383" s="2">
        <v>4.0677518844604492</v>
      </c>
      <c r="N2383" s="2">
        <v>208431</v>
      </c>
      <c r="O2383" s="2">
        <v>0</v>
      </c>
      <c r="P2383" s="2">
        <v>0</v>
      </c>
      <c r="T2383" s="2">
        <v>6990484</v>
      </c>
      <c r="U2383" s="2">
        <v>583398</v>
      </c>
      <c r="V2383" s="2">
        <v>9.1055126190185547</v>
      </c>
      <c r="X2383" s="2">
        <v>59.686332702636719</v>
      </c>
      <c r="Z2383" s="2">
        <v>15.401358604431152</v>
      </c>
      <c r="AA2383" s="2">
        <v>45388748</v>
      </c>
      <c r="AB2383" s="2">
        <v>11712035</v>
      </c>
    </row>
    <row r="2384" spans="1:28" x14ac:dyDescent="0.25">
      <c r="A2384" s="2">
        <v>398001</v>
      </c>
      <c r="B2384" s="2">
        <v>103028753</v>
      </c>
      <c r="C2384" s="2" t="s">
        <v>1711</v>
      </c>
      <c r="D2384" s="2">
        <v>2019</v>
      </c>
      <c r="E2384" s="2" t="s">
        <v>662</v>
      </c>
      <c r="F2384" s="2">
        <v>398</v>
      </c>
      <c r="G2384" s="2">
        <v>1</v>
      </c>
      <c r="H2384" s="2">
        <v>6424921</v>
      </c>
      <c r="K2384" s="2">
        <v>1380031.16</v>
      </c>
      <c r="N2384" s="2">
        <v>308092</v>
      </c>
      <c r="T2384" s="2">
        <v>8113044</v>
      </c>
      <c r="W2384" s="2">
        <v>12980260.85</v>
      </c>
      <c r="X2384" s="2">
        <v>62.502933502197266</v>
      </c>
      <c r="Y2384" s="2">
        <v>34924227.359999999</v>
      </c>
      <c r="Z2384" s="2">
        <v>23.230417251586914</v>
      </c>
    </row>
    <row r="2385" spans="1:28" x14ac:dyDescent="0.25">
      <c r="A2385" s="2">
        <v>398002</v>
      </c>
      <c r="B2385" s="2">
        <v>103028753</v>
      </c>
      <c r="C2385" s="2" t="s">
        <v>1711</v>
      </c>
      <c r="D2385" s="2">
        <v>2020</v>
      </c>
      <c r="E2385" s="2" t="s">
        <v>662</v>
      </c>
      <c r="F2385" s="2">
        <v>398</v>
      </c>
      <c r="G2385" s="2">
        <v>2</v>
      </c>
      <c r="H2385" s="2">
        <v>6499181.5</v>
      </c>
      <c r="I2385" s="2">
        <v>74260.5</v>
      </c>
      <c r="J2385" s="2">
        <v>1.1558196544647217</v>
      </c>
      <c r="K2385" s="2">
        <v>1452123.59</v>
      </c>
      <c r="L2385" s="2">
        <v>72092.4296875</v>
      </c>
      <c r="M2385" s="2">
        <v>5.2239713668823242</v>
      </c>
      <c r="N2385" s="2">
        <v>308092</v>
      </c>
      <c r="O2385" s="2">
        <v>0</v>
      </c>
      <c r="P2385" s="2">
        <v>0</v>
      </c>
      <c r="T2385" s="2">
        <v>8259397</v>
      </c>
      <c r="U2385" s="2">
        <v>146353</v>
      </c>
      <c r="V2385" s="2">
        <v>1.803922176361084</v>
      </c>
      <c r="W2385" s="2">
        <v>13947490.370000001</v>
      </c>
      <c r="X2385" s="2">
        <v>59.217800140380859</v>
      </c>
      <c r="Y2385" s="2">
        <v>37143103.660000004</v>
      </c>
      <c r="Z2385" s="2">
        <v>22.236690521240234</v>
      </c>
    </row>
    <row r="2386" spans="1:28" x14ac:dyDescent="0.25">
      <c r="A2386" s="2">
        <v>398003</v>
      </c>
      <c r="B2386" s="2">
        <v>103028753</v>
      </c>
      <c r="C2386" s="2" t="s">
        <v>1711</v>
      </c>
      <c r="D2386" s="2">
        <v>2021</v>
      </c>
      <c r="E2386" s="2" t="s">
        <v>662</v>
      </c>
      <c r="F2386" s="2">
        <v>398</v>
      </c>
      <c r="G2386" s="2">
        <v>3</v>
      </c>
      <c r="H2386" s="2">
        <v>6499178</v>
      </c>
      <c r="I2386" s="2">
        <v>-3.5</v>
      </c>
      <c r="J2386" s="2">
        <v>-5.3852934797760099E-5</v>
      </c>
      <c r="K2386" s="2">
        <v>1435648.62</v>
      </c>
      <c r="L2386" s="2">
        <v>-16474.970703125</v>
      </c>
      <c r="M2386" s="2">
        <v>-1.1345431804656982</v>
      </c>
      <c r="N2386" s="2">
        <v>308092</v>
      </c>
      <c r="O2386" s="2">
        <v>0</v>
      </c>
      <c r="P2386" s="2">
        <v>0</v>
      </c>
      <c r="T2386" s="2">
        <v>8242918.5</v>
      </c>
      <c r="U2386" s="2">
        <v>-16478.5</v>
      </c>
      <c r="V2386" s="2">
        <v>-0.19951213896274567</v>
      </c>
      <c r="W2386" s="2">
        <v>13234767.420000002</v>
      </c>
      <c r="X2386" s="2">
        <v>62.282306671142578</v>
      </c>
      <c r="Y2386" s="2">
        <v>36678834.350000001</v>
      </c>
      <c r="Z2386" s="2">
        <v>22.473228454589844</v>
      </c>
    </row>
    <row r="2387" spans="1:28" x14ac:dyDescent="0.25">
      <c r="A2387" s="2">
        <v>398004</v>
      </c>
      <c r="B2387" s="2">
        <v>103028753</v>
      </c>
      <c r="C2387" s="2" t="s">
        <v>1711</v>
      </c>
      <c r="D2387" s="2">
        <v>2022</v>
      </c>
      <c r="E2387" s="2" t="s">
        <v>662</v>
      </c>
      <c r="F2387" s="2">
        <v>398</v>
      </c>
      <c r="G2387" s="2">
        <v>4</v>
      </c>
      <c r="H2387" s="2">
        <v>6663574.5</v>
      </c>
      <c r="I2387" s="2">
        <v>164396.5</v>
      </c>
      <c r="J2387" s="2">
        <v>2.5294969081878662</v>
      </c>
      <c r="K2387" s="2">
        <v>1485106.08</v>
      </c>
      <c r="L2387" s="2">
        <v>49457.4609375</v>
      </c>
      <c r="M2387" s="2">
        <v>3.4449558258056641</v>
      </c>
      <c r="N2387" s="2">
        <v>308092</v>
      </c>
      <c r="O2387" s="2">
        <v>0</v>
      </c>
      <c r="P2387" s="2">
        <v>0</v>
      </c>
      <c r="T2387" s="2">
        <v>8456772</v>
      </c>
      <c r="U2387" s="2">
        <v>213853.5</v>
      </c>
      <c r="V2387" s="2">
        <v>2.5943906307220459</v>
      </c>
      <c r="W2387" s="2">
        <v>13723386.060000001</v>
      </c>
      <c r="X2387" s="2">
        <v>61.623069763183594</v>
      </c>
      <c r="Y2387" s="2">
        <v>38306130.630000003</v>
      </c>
      <c r="Z2387" s="2">
        <v>22.076810836791992</v>
      </c>
    </row>
    <row r="2388" spans="1:28" x14ac:dyDescent="0.25">
      <c r="A2388" s="2">
        <v>398005</v>
      </c>
      <c r="B2388" s="2">
        <v>103028753</v>
      </c>
      <c r="C2388" s="2" t="s">
        <v>1711</v>
      </c>
      <c r="D2388" s="2">
        <v>2023</v>
      </c>
      <c r="E2388" s="2" t="s">
        <v>662</v>
      </c>
      <c r="F2388" s="2">
        <v>398</v>
      </c>
      <c r="G2388" s="2">
        <v>5</v>
      </c>
      <c r="H2388" s="2">
        <v>7079023.4199999999</v>
      </c>
      <c r="I2388" s="2">
        <v>415448.90625</v>
      </c>
      <c r="J2388" s="2">
        <v>6.2346253395080566</v>
      </c>
      <c r="K2388" s="2">
        <v>1458066.58</v>
      </c>
      <c r="L2388" s="2">
        <v>-27039.5</v>
      </c>
      <c r="M2388" s="2">
        <v>-1.8207117319107056</v>
      </c>
      <c r="N2388" s="2">
        <v>308092</v>
      </c>
      <c r="O2388" s="2">
        <v>0</v>
      </c>
      <c r="P2388" s="2">
        <v>0</v>
      </c>
      <c r="T2388" s="2">
        <v>8845182</v>
      </c>
      <c r="U2388" s="2">
        <v>388410</v>
      </c>
      <c r="V2388" s="2">
        <v>4.5928874015808105</v>
      </c>
      <c r="X2388" s="2">
        <v>61.5994873046875</v>
      </c>
      <c r="Z2388" s="2">
        <v>22.069198608398438</v>
      </c>
      <c r="AA2388" s="2">
        <v>40079307</v>
      </c>
      <c r="AB2388" s="2">
        <v>14359181</v>
      </c>
    </row>
    <row r="2389" spans="1:28" x14ac:dyDescent="0.25">
      <c r="A2389" s="2">
        <v>398006</v>
      </c>
      <c r="B2389" s="2">
        <v>103028753</v>
      </c>
      <c r="C2389" s="2" t="s">
        <v>1711</v>
      </c>
      <c r="D2389" s="2">
        <v>2024</v>
      </c>
      <c r="E2389" s="2" t="s">
        <v>662</v>
      </c>
      <c r="F2389" s="2">
        <v>398</v>
      </c>
      <c r="G2389" s="2">
        <v>6</v>
      </c>
      <c r="H2389" s="2">
        <v>7245263</v>
      </c>
      <c r="I2389" s="2">
        <v>166239.578125</v>
      </c>
      <c r="J2389" s="2">
        <v>2.3483405113220215</v>
      </c>
      <c r="K2389" s="2">
        <v>1538074</v>
      </c>
      <c r="L2389" s="2">
        <v>80007.421875</v>
      </c>
      <c r="M2389" s="2">
        <v>5.4872269630432129</v>
      </c>
      <c r="N2389" s="2">
        <v>308092</v>
      </c>
      <c r="O2389" s="2">
        <v>0</v>
      </c>
      <c r="P2389" s="2">
        <v>0</v>
      </c>
      <c r="T2389" s="2">
        <v>9091429</v>
      </c>
      <c r="U2389" s="2">
        <v>246247</v>
      </c>
      <c r="V2389" s="2">
        <v>2.7839674949645996</v>
      </c>
      <c r="X2389" s="2">
        <v>62.484897613525391</v>
      </c>
      <c r="Z2389" s="2">
        <v>22.009311676025391</v>
      </c>
      <c r="AA2389" s="2">
        <v>41307195</v>
      </c>
      <c r="AB2389" s="2">
        <v>14549802</v>
      </c>
    </row>
    <row r="2390" spans="1:28" x14ac:dyDescent="0.25">
      <c r="A2390" s="2">
        <v>399001</v>
      </c>
      <c r="B2390" s="2">
        <v>127047404</v>
      </c>
      <c r="C2390" s="2" t="s">
        <v>1712</v>
      </c>
      <c r="D2390" s="2">
        <v>2019</v>
      </c>
      <c r="E2390" s="2" t="s">
        <v>662</v>
      </c>
      <c r="F2390" s="2">
        <v>399</v>
      </c>
      <c r="G2390" s="2">
        <v>1</v>
      </c>
      <c r="H2390" s="2">
        <v>10208605</v>
      </c>
      <c r="K2390" s="2">
        <v>747255.44</v>
      </c>
      <c r="N2390" s="2">
        <v>188678</v>
      </c>
      <c r="T2390" s="2">
        <v>11144538</v>
      </c>
      <c r="W2390" s="2">
        <v>14534014.84</v>
      </c>
      <c r="X2390" s="2">
        <v>76.679008483886719</v>
      </c>
      <c r="Y2390" s="2">
        <v>23816796.73</v>
      </c>
      <c r="Z2390" s="2">
        <v>46.792766571044922</v>
      </c>
    </row>
    <row r="2391" spans="1:28" x14ac:dyDescent="0.25">
      <c r="A2391" s="2">
        <v>399002</v>
      </c>
      <c r="B2391" s="2">
        <v>127047404</v>
      </c>
      <c r="C2391" s="2" t="s">
        <v>1712</v>
      </c>
      <c r="D2391" s="2">
        <v>2020</v>
      </c>
      <c r="E2391" s="2" t="s">
        <v>662</v>
      </c>
      <c r="F2391" s="2">
        <v>399</v>
      </c>
      <c r="G2391" s="2">
        <v>2</v>
      </c>
      <c r="H2391" s="2">
        <v>10249845</v>
      </c>
      <c r="I2391" s="2">
        <v>41240</v>
      </c>
      <c r="J2391" s="2">
        <v>0.40397292375564575</v>
      </c>
      <c r="K2391" s="2">
        <v>766223.98</v>
      </c>
      <c r="L2391" s="2">
        <v>18968.5390625</v>
      </c>
      <c r="M2391" s="2">
        <v>2.5384278297424316</v>
      </c>
      <c r="N2391" s="2">
        <v>188678</v>
      </c>
      <c r="O2391" s="2">
        <v>0</v>
      </c>
      <c r="P2391" s="2">
        <v>0</v>
      </c>
      <c r="T2391" s="2">
        <v>11204747</v>
      </c>
      <c r="U2391" s="2">
        <v>60209</v>
      </c>
      <c r="V2391" s="2">
        <v>0.54025566577911377</v>
      </c>
      <c r="W2391" s="2">
        <v>14594999.560000001</v>
      </c>
      <c r="X2391" s="2">
        <v>76.771133422851563</v>
      </c>
      <c r="Y2391" s="2">
        <v>23906430.880000003</v>
      </c>
      <c r="Z2391" s="2">
        <v>46.869174957275391</v>
      </c>
    </row>
    <row r="2392" spans="1:28" x14ac:dyDescent="0.25">
      <c r="A2392" s="2">
        <v>399003</v>
      </c>
      <c r="B2392" s="2">
        <v>127047404</v>
      </c>
      <c r="C2392" s="2" t="s">
        <v>1712</v>
      </c>
      <c r="D2392" s="2">
        <v>2021</v>
      </c>
      <c r="E2392" s="2" t="s">
        <v>662</v>
      </c>
      <c r="F2392" s="2">
        <v>399</v>
      </c>
      <c r="G2392" s="2">
        <v>3</v>
      </c>
      <c r="H2392" s="2">
        <v>10249843</v>
      </c>
      <c r="I2392" s="2">
        <v>-2</v>
      </c>
      <c r="J2392" s="2">
        <v>-1.9512490325723775E-5</v>
      </c>
      <c r="K2392" s="2">
        <v>766202.35</v>
      </c>
      <c r="L2392" s="2">
        <v>-21.629999160766602</v>
      </c>
      <c r="M2392" s="2">
        <v>-2.8229344170540571E-3</v>
      </c>
      <c r="N2392" s="2">
        <v>188678</v>
      </c>
      <c r="O2392" s="2">
        <v>0</v>
      </c>
      <c r="P2392" s="2">
        <v>0</v>
      </c>
      <c r="T2392" s="2">
        <v>11204723</v>
      </c>
      <c r="U2392" s="2">
        <v>-24</v>
      </c>
      <c r="V2392" s="2">
        <v>-2.1419493714347482E-4</v>
      </c>
      <c r="W2392" s="2">
        <v>14644061.41</v>
      </c>
      <c r="X2392" s="2">
        <v>76.513763427734375</v>
      </c>
      <c r="Y2392" s="2">
        <v>24449937.75</v>
      </c>
      <c r="Z2392" s="2">
        <v>45.827205657958984</v>
      </c>
    </row>
    <row r="2393" spans="1:28" x14ac:dyDescent="0.25">
      <c r="A2393" s="2">
        <v>399004</v>
      </c>
      <c r="B2393" s="2">
        <v>127047404</v>
      </c>
      <c r="C2393" s="2" t="s">
        <v>1712</v>
      </c>
      <c r="D2393" s="2">
        <v>2022</v>
      </c>
      <c r="E2393" s="2" t="s">
        <v>662</v>
      </c>
      <c r="F2393" s="2">
        <v>399</v>
      </c>
      <c r="G2393" s="2">
        <v>4</v>
      </c>
      <c r="H2393" s="2">
        <v>10339335</v>
      </c>
      <c r="I2393" s="2">
        <v>89492</v>
      </c>
      <c r="J2393" s="2">
        <v>0.87310606241226196</v>
      </c>
      <c r="K2393" s="2">
        <v>783465.93</v>
      </c>
      <c r="L2393" s="2">
        <v>17263.580078125</v>
      </c>
      <c r="M2393" s="2">
        <v>2.2531359195709229</v>
      </c>
      <c r="N2393" s="2">
        <v>188678</v>
      </c>
      <c r="O2393" s="2">
        <v>0</v>
      </c>
      <c r="P2393" s="2">
        <v>0</v>
      </c>
      <c r="T2393" s="2">
        <v>11311479</v>
      </c>
      <c r="U2393" s="2">
        <v>106756</v>
      </c>
      <c r="V2393" s="2">
        <v>0.95277678966522217</v>
      </c>
      <c r="W2393" s="2">
        <v>14835517.999999998</v>
      </c>
      <c r="X2393" s="2">
        <v>76.245933532714844</v>
      </c>
      <c r="Y2393" s="2">
        <v>25621027.530000001</v>
      </c>
      <c r="Z2393" s="2">
        <v>44.149200439453125</v>
      </c>
    </row>
    <row r="2394" spans="1:28" x14ac:dyDescent="0.25">
      <c r="A2394" s="2">
        <v>399005</v>
      </c>
      <c r="B2394" s="2">
        <v>127047404</v>
      </c>
      <c r="C2394" s="2" t="s">
        <v>1712</v>
      </c>
      <c r="D2394" s="2">
        <v>2023</v>
      </c>
      <c r="E2394" s="2" t="s">
        <v>662</v>
      </c>
      <c r="F2394" s="2">
        <v>399</v>
      </c>
      <c r="G2394" s="2">
        <v>5</v>
      </c>
      <c r="H2394" s="2">
        <v>10496326.77</v>
      </c>
      <c r="I2394" s="2">
        <v>156991.765625</v>
      </c>
      <c r="J2394" s="2">
        <v>1.5183932781219482</v>
      </c>
      <c r="K2394" s="2">
        <v>824063.04</v>
      </c>
      <c r="L2394" s="2">
        <v>40597.109375</v>
      </c>
      <c r="M2394" s="2">
        <v>5.1817326545715332</v>
      </c>
      <c r="N2394" s="2">
        <v>188678</v>
      </c>
      <c r="O2394" s="2">
        <v>0</v>
      </c>
      <c r="P2394" s="2">
        <v>0</v>
      </c>
      <c r="T2394" s="2">
        <v>11509068</v>
      </c>
      <c r="U2394" s="2">
        <v>197589</v>
      </c>
      <c r="V2394" s="2">
        <v>1.7468007802963257</v>
      </c>
      <c r="X2394" s="2">
        <v>74.649650573730469</v>
      </c>
      <c r="Z2394" s="2">
        <v>46.843860626220703</v>
      </c>
      <c r="AA2394" s="2">
        <v>24569000</v>
      </c>
      <c r="AB2394" s="2">
        <v>15417444</v>
      </c>
    </row>
    <row r="2395" spans="1:28" x14ac:dyDescent="0.25">
      <c r="A2395" s="2">
        <v>399006</v>
      </c>
      <c r="B2395" s="2">
        <v>127047404</v>
      </c>
      <c r="C2395" s="2" t="s">
        <v>1712</v>
      </c>
      <c r="D2395" s="2">
        <v>2024</v>
      </c>
      <c r="E2395" s="2" t="s">
        <v>662</v>
      </c>
      <c r="F2395" s="2">
        <v>399</v>
      </c>
      <c r="G2395" s="2">
        <v>6</v>
      </c>
      <c r="H2395" s="2">
        <v>10730269</v>
      </c>
      <c r="I2395" s="2">
        <v>233942.234375</v>
      </c>
      <c r="J2395" s="2">
        <v>2.2288010120391846</v>
      </c>
      <c r="K2395" s="2">
        <v>843367</v>
      </c>
      <c r="L2395" s="2">
        <v>19303.9609375</v>
      </c>
      <c r="M2395" s="2">
        <v>2.3425343036651611</v>
      </c>
      <c r="N2395" s="2">
        <v>188678</v>
      </c>
      <c r="O2395" s="2">
        <v>0</v>
      </c>
      <c r="P2395" s="2">
        <v>0</v>
      </c>
      <c r="T2395" s="2">
        <v>11762314</v>
      </c>
      <c r="U2395" s="2">
        <v>253246</v>
      </c>
      <c r="V2395" s="2">
        <v>2.200404167175293</v>
      </c>
      <c r="X2395" s="2">
        <v>75.985969543457031</v>
      </c>
      <c r="Z2395" s="2">
        <v>46.383937835693359</v>
      </c>
      <c r="AA2395" s="2">
        <v>25358593</v>
      </c>
      <c r="AB2395" s="2">
        <v>15479587</v>
      </c>
    </row>
    <row r="2396" spans="1:28" x14ac:dyDescent="0.25">
      <c r="A2396" s="2">
        <v>400001</v>
      </c>
      <c r="B2396" s="2">
        <v>112676403</v>
      </c>
      <c r="C2396" s="2" t="s">
        <v>1713</v>
      </c>
      <c r="D2396" s="2">
        <v>2019</v>
      </c>
      <c r="E2396" s="2" t="s">
        <v>662</v>
      </c>
      <c r="F2396" s="2">
        <v>400</v>
      </c>
      <c r="G2396" s="2">
        <v>1</v>
      </c>
      <c r="H2396" s="2">
        <v>10424949</v>
      </c>
      <c r="K2396" s="2">
        <v>2147340.33</v>
      </c>
      <c r="N2396" s="2">
        <v>521680</v>
      </c>
      <c r="T2396" s="2">
        <v>13093969</v>
      </c>
      <c r="W2396" s="2">
        <v>22122610.089999996</v>
      </c>
      <c r="X2396" s="2">
        <v>59.188175201416016</v>
      </c>
      <c r="Y2396" s="2">
        <v>76900403.74000001</v>
      </c>
      <c r="Z2396" s="2">
        <v>17.027177810668945</v>
      </c>
    </row>
    <row r="2397" spans="1:28" x14ac:dyDescent="0.25">
      <c r="A2397" s="2">
        <v>400002</v>
      </c>
      <c r="B2397" s="2">
        <v>112676403</v>
      </c>
      <c r="C2397" s="2" t="s">
        <v>1713</v>
      </c>
      <c r="D2397" s="2">
        <v>2020</v>
      </c>
      <c r="E2397" s="2" t="s">
        <v>662</v>
      </c>
      <c r="F2397" s="2">
        <v>400</v>
      </c>
      <c r="G2397" s="2">
        <v>2</v>
      </c>
      <c r="H2397" s="2">
        <v>10687365</v>
      </c>
      <c r="I2397" s="2">
        <v>262416</v>
      </c>
      <c r="J2397" s="2">
        <v>2.5171921253204346</v>
      </c>
      <c r="K2397" s="2">
        <v>2245655.25</v>
      </c>
      <c r="L2397" s="2">
        <v>98314.921875</v>
      </c>
      <c r="M2397" s="2">
        <v>4.5784506797790527</v>
      </c>
      <c r="N2397" s="2">
        <v>521680</v>
      </c>
      <c r="O2397" s="2">
        <v>0</v>
      </c>
      <c r="P2397" s="2">
        <v>0</v>
      </c>
      <c r="T2397" s="2">
        <v>13454700</v>
      </c>
      <c r="U2397" s="2">
        <v>360731</v>
      </c>
      <c r="V2397" s="2">
        <v>2.7549400329589844</v>
      </c>
      <c r="W2397" s="2">
        <v>23498499.68</v>
      </c>
      <c r="X2397" s="2">
        <v>57.257698059082031</v>
      </c>
      <c r="Y2397" s="2">
        <v>72674017.670000002</v>
      </c>
      <c r="Z2397" s="2">
        <v>18.513769149780273</v>
      </c>
    </row>
    <row r="2398" spans="1:28" x14ac:dyDescent="0.25">
      <c r="A2398" s="2">
        <v>400003</v>
      </c>
      <c r="B2398" s="2">
        <v>112676403</v>
      </c>
      <c r="C2398" s="2" t="s">
        <v>1713</v>
      </c>
      <c r="D2398" s="2">
        <v>2021</v>
      </c>
      <c r="E2398" s="2" t="s">
        <v>662</v>
      </c>
      <c r="F2398" s="2">
        <v>400</v>
      </c>
      <c r="G2398" s="2">
        <v>3</v>
      </c>
      <c r="H2398" s="2">
        <v>10687354</v>
      </c>
      <c r="I2398" s="2">
        <v>-11</v>
      </c>
      <c r="J2398" s="2">
        <v>-1.0292527440469712E-4</v>
      </c>
      <c r="K2398" s="2">
        <v>2245580.63</v>
      </c>
      <c r="L2398" s="2">
        <v>-74.620002746582031</v>
      </c>
      <c r="M2398" s="2">
        <v>-3.3228609245270491E-3</v>
      </c>
      <c r="N2398" s="2">
        <v>521680</v>
      </c>
      <c r="O2398" s="2">
        <v>0</v>
      </c>
      <c r="P2398" s="2">
        <v>0</v>
      </c>
      <c r="T2398" s="2">
        <v>13454615</v>
      </c>
      <c r="U2398" s="2">
        <v>-85</v>
      </c>
      <c r="V2398" s="2">
        <v>-6.3174951355904341E-4</v>
      </c>
      <c r="W2398" s="2">
        <v>23011691.399999999</v>
      </c>
      <c r="X2398" s="2">
        <v>58.468605041503906</v>
      </c>
      <c r="Y2398" s="2">
        <v>73656950.350000009</v>
      </c>
      <c r="Z2398" s="2">
        <v>18.266592025756836</v>
      </c>
    </row>
    <row r="2399" spans="1:28" x14ac:dyDescent="0.25">
      <c r="A2399" s="2">
        <v>400004</v>
      </c>
      <c r="B2399" s="2">
        <v>112676403</v>
      </c>
      <c r="C2399" s="2" t="s">
        <v>1713</v>
      </c>
      <c r="D2399" s="2">
        <v>2022</v>
      </c>
      <c r="E2399" s="2" t="s">
        <v>662</v>
      </c>
      <c r="F2399" s="2">
        <v>400</v>
      </c>
      <c r="G2399" s="2">
        <v>4</v>
      </c>
      <c r="H2399" s="2">
        <v>11170877</v>
      </c>
      <c r="I2399" s="2">
        <v>483523</v>
      </c>
      <c r="J2399" s="2">
        <v>4.5242538452148438</v>
      </c>
      <c r="K2399" s="2">
        <v>2430415.61</v>
      </c>
      <c r="L2399" s="2">
        <v>184834.984375</v>
      </c>
      <c r="M2399" s="2">
        <v>8.2310552597045898</v>
      </c>
      <c r="N2399" s="2">
        <v>521680</v>
      </c>
      <c r="O2399" s="2">
        <v>0</v>
      </c>
      <c r="P2399" s="2">
        <v>0</v>
      </c>
      <c r="T2399" s="2">
        <v>14122973</v>
      </c>
      <c r="U2399" s="2">
        <v>668358</v>
      </c>
      <c r="V2399" s="2">
        <v>4.9675002098083496</v>
      </c>
      <c r="W2399" s="2">
        <v>24572434.129999999</v>
      </c>
      <c r="X2399" s="2">
        <v>57.474864959716797</v>
      </c>
      <c r="Y2399" s="2">
        <v>77782152.829999998</v>
      </c>
      <c r="Z2399" s="2">
        <v>18.157087326049805</v>
      </c>
    </row>
    <row r="2400" spans="1:28" x14ac:dyDescent="0.25">
      <c r="A2400" s="2">
        <v>400005</v>
      </c>
      <c r="B2400" s="2">
        <v>112676403</v>
      </c>
      <c r="C2400" s="2" t="s">
        <v>1713</v>
      </c>
      <c r="D2400" s="2">
        <v>2023</v>
      </c>
      <c r="E2400" s="2" t="s">
        <v>662</v>
      </c>
      <c r="F2400" s="2">
        <v>400</v>
      </c>
      <c r="G2400" s="2">
        <v>5</v>
      </c>
      <c r="H2400" s="2">
        <v>12030335.83</v>
      </c>
      <c r="I2400" s="2">
        <v>859458.8125</v>
      </c>
      <c r="J2400" s="2">
        <v>7.6937451362609863</v>
      </c>
      <c r="K2400" s="2">
        <v>2594656.56</v>
      </c>
      <c r="L2400" s="2">
        <v>164240.953125</v>
      </c>
      <c r="M2400" s="2">
        <v>6.7577309608459473</v>
      </c>
      <c r="N2400" s="2">
        <v>521680</v>
      </c>
      <c r="O2400" s="2">
        <v>0</v>
      </c>
      <c r="P2400" s="2">
        <v>0</v>
      </c>
      <c r="T2400" s="2">
        <v>15146673</v>
      </c>
      <c r="U2400" s="2">
        <v>1023700</v>
      </c>
      <c r="V2400" s="2">
        <v>7.2484736442565918</v>
      </c>
      <c r="X2400" s="2">
        <v>60.00634765625</v>
      </c>
      <c r="Z2400" s="2">
        <v>18.979427337646484</v>
      </c>
      <c r="AA2400" s="2">
        <v>79805746</v>
      </c>
      <c r="AB2400" s="2">
        <v>25241784</v>
      </c>
    </row>
    <row r="2401" spans="1:28" x14ac:dyDescent="0.25">
      <c r="A2401" s="2">
        <v>400006</v>
      </c>
      <c r="B2401" s="2">
        <v>112676403</v>
      </c>
      <c r="C2401" s="2" t="s">
        <v>1713</v>
      </c>
      <c r="D2401" s="2">
        <v>2024</v>
      </c>
      <c r="E2401" s="2" t="s">
        <v>662</v>
      </c>
      <c r="F2401" s="2">
        <v>400</v>
      </c>
      <c r="G2401" s="2">
        <v>6</v>
      </c>
      <c r="H2401" s="2">
        <v>13451681</v>
      </c>
      <c r="I2401" s="2">
        <v>1421345.125</v>
      </c>
      <c r="J2401" s="2">
        <v>11.814675331115723</v>
      </c>
      <c r="K2401" s="2">
        <v>2792224</v>
      </c>
      <c r="L2401" s="2">
        <v>197567.4375</v>
      </c>
      <c r="M2401" s="2">
        <v>7.6143965721130371</v>
      </c>
      <c r="N2401" s="2">
        <v>521680</v>
      </c>
      <c r="O2401" s="2">
        <v>0</v>
      </c>
      <c r="P2401" s="2">
        <v>0</v>
      </c>
      <c r="T2401" s="2">
        <v>16765585</v>
      </c>
      <c r="U2401" s="2">
        <v>1618912</v>
      </c>
      <c r="V2401" s="2">
        <v>10.688235282897949</v>
      </c>
      <c r="X2401" s="2">
        <v>63.183353424072266</v>
      </c>
      <c r="Z2401" s="2">
        <v>19.747533798217773</v>
      </c>
      <c r="AA2401" s="2">
        <v>84899640</v>
      </c>
      <c r="AB2401" s="2">
        <v>26534814</v>
      </c>
    </row>
    <row r="2402" spans="1:28" x14ac:dyDescent="0.25">
      <c r="A2402" s="2">
        <v>401001</v>
      </c>
      <c r="B2402" s="2">
        <v>117416103</v>
      </c>
      <c r="C2402" s="2" t="s">
        <v>1714</v>
      </c>
      <c r="D2402" s="2">
        <v>2019</v>
      </c>
      <c r="E2402" s="2" t="s">
        <v>662</v>
      </c>
      <c r="F2402" s="2">
        <v>401</v>
      </c>
      <c r="G2402" s="2">
        <v>1</v>
      </c>
      <c r="H2402" s="2">
        <v>6118894.5</v>
      </c>
      <c r="K2402" s="2">
        <v>856543.06</v>
      </c>
      <c r="N2402" s="2">
        <v>228011</v>
      </c>
      <c r="T2402" s="2">
        <v>7203448.5</v>
      </c>
      <c r="W2402" s="2">
        <v>10749028.239999998</v>
      </c>
      <c r="X2402" s="2">
        <v>67.014884948730469</v>
      </c>
      <c r="Y2402" s="2">
        <v>19419915.369999997</v>
      </c>
      <c r="Z2402" s="2">
        <v>37.093097686767578</v>
      </c>
    </row>
    <row r="2403" spans="1:28" x14ac:dyDescent="0.25">
      <c r="A2403" s="2">
        <v>401002</v>
      </c>
      <c r="B2403" s="2">
        <v>117416103</v>
      </c>
      <c r="C2403" s="2" t="s">
        <v>1714</v>
      </c>
      <c r="D2403" s="2">
        <v>2020</v>
      </c>
      <c r="E2403" s="2" t="s">
        <v>662</v>
      </c>
      <c r="F2403" s="2">
        <v>401</v>
      </c>
      <c r="G2403" s="2">
        <v>2</v>
      </c>
      <c r="H2403" s="2">
        <v>6154310.5</v>
      </c>
      <c r="I2403" s="2">
        <v>35416</v>
      </c>
      <c r="J2403" s="2">
        <v>0.57879734039306641</v>
      </c>
      <c r="K2403" s="2">
        <v>873485.5</v>
      </c>
      <c r="L2403" s="2">
        <v>16942.439453125</v>
      </c>
      <c r="M2403" s="2">
        <v>1.9780021905899048</v>
      </c>
      <c r="N2403" s="2">
        <v>228011</v>
      </c>
      <c r="O2403" s="2">
        <v>0</v>
      </c>
      <c r="P2403" s="2">
        <v>0</v>
      </c>
      <c r="T2403" s="2">
        <v>7255807</v>
      </c>
      <c r="U2403" s="2">
        <v>52358.5</v>
      </c>
      <c r="V2403" s="2">
        <v>0.72685325145721436</v>
      </c>
      <c r="W2403" s="2">
        <v>10609747.1</v>
      </c>
      <c r="X2403" s="2">
        <v>68.38812255859375</v>
      </c>
      <c r="Y2403" s="2">
        <v>19591820.98</v>
      </c>
      <c r="Z2403" s="2">
        <v>37.034877777099609</v>
      </c>
    </row>
    <row r="2404" spans="1:28" x14ac:dyDescent="0.25">
      <c r="A2404" s="2">
        <v>401003</v>
      </c>
      <c r="B2404" s="2">
        <v>117416103</v>
      </c>
      <c r="C2404" s="2" t="s">
        <v>1714</v>
      </c>
      <c r="D2404" s="2">
        <v>2021</v>
      </c>
      <c r="E2404" s="2" t="s">
        <v>662</v>
      </c>
      <c r="F2404" s="2">
        <v>401</v>
      </c>
      <c r="G2404" s="2">
        <v>3</v>
      </c>
      <c r="H2404" s="2">
        <v>6154306.5</v>
      </c>
      <c r="I2404" s="2">
        <v>-4</v>
      </c>
      <c r="J2404" s="2">
        <v>-6.499509618151933E-5</v>
      </c>
      <c r="K2404" s="2">
        <v>873466.9</v>
      </c>
      <c r="L2404" s="2">
        <v>-18.600000381469727</v>
      </c>
      <c r="M2404" s="2">
        <v>-2.1293999161571264E-3</v>
      </c>
      <c r="N2404" s="2">
        <v>228011</v>
      </c>
      <c r="O2404" s="2">
        <v>0</v>
      </c>
      <c r="P2404" s="2">
        <v>0</v>
      </c>
      <c r="T2404" s="2">
        <v>7255784.5</v>
      </c>
      <c r="U2404" s="2">
        <v>-22.5</v>
      </c>
      <c r="V2404" s="2">
        <v>-3.1009645317681134E-4</v>
      </c>
      <c r="W2404" s="2">
        <v>10386356.17</v>
      </c>
      <c r="X2404" s="2">
        <v>69.858810424804688</v>
      </c>
      <c r="Y2404" s="2">
        <v>22369576.580000002</v>
      </c>
      <c r="Z2404" s="2">
        <v>32.435947418212891</v>
      </c>
    </row>
    <row r="2405" spans="1:28" x14ac:dyDescent="0.25">
      <c r="A2405" s="2">
        <v>401004</v>
      </c>
      <c r="B2405" s="2">
        <v>117416103</v>
      </c>
      <c r="C2405" s="2" t="s">
        <v>1714</v>
      </c>
      <c r="D2405" s="2">
        <v>2022</v>
      </c>
      <c r="E2405" s="2" t="s">
        <v>662</v>
      </c>
      <c r="F2405" s="2">
        <v>401</v>
      </c>
      <c r="G2405" s="2">
        <v>4</v>
      </c>
      <c r="H2405" s="2">
        <v>6340560</v>
      </c>
      <c r="I2405" s="2">
        <v>186253.5</v>
      </c>
      <c r="J2405" s="2">
        <v>3.026392936706543</v>
      </c>
      <c r="K2405" s="2">
        <v>907097.96</v>
      </c>
      <c r="L2405" s="2">
        <v>33631.05859375</v>
      </c>
      <c r="M2405" s="2">
        <v>3.8502957820892334</v>
      </c>
      <c r="N2405" s="2">
        <v>228011</v>
      </c>
      <c r="O2405" s="2">
        <v>0</v>
      </c>
      <c r="P2405" s="2">
        <v>0</v>
      </c>
      <c r="T2405" s="2">
        <v>7475669</v>
      </c>
      <c r="U2405" s="2">
        <v>219884.5</v>
      </c>
      <c r="V2405" s="2">
        <v>3.0304718017578125</v>
      </c>
      <c r="W2405" s="2">
        <v>10531824.759999998</v>
      </c>
      <c r="X2405" s="2">
        <v>70.981704711914063</v>
      </c>
      <c r="Y2405" s="2">
        <v>21411706.239999998</v>
      </c>
      <c r="Z2405" s="2">
        <v>34.913932800292969</v>
      </c>
    </row>
    <row r="2406" spans="1:28" x14ac:dyDescent="0.25">
      <c r="A2406" s="2">
        <v>401005</v>
      </c>
      <c r="B2406" s="2">
        <v>117416103</v>
      </c>
      <c r="C2406" s="2" t="s">
        <v>1714</v>
      </c>
      <c r="D2406" s="2">
        <v>2023</v>
      </c>
      <c r="E2406" s="2" t="s">
        <v>662</v>
      </c>
      <c r="F2406" s="2">
        <v>401</v>
      </c>
      <c r="G2406" s="2">
        <v>5</v>
      </c>
      <c r="H2406" s="2">
        <v>6674953.1500000004</v>
      </c>
      <c r="I2406" s="2">
        <v>334393.15625</v>
      </c>
      <c r="J2406" s="2">
        <v>5.2738742828369141</v>
      </c>
      <c r="K2406" s="2">
        <v>956845.68</v>
      </c>
      <c r="L2406" s="2">
        <v>49747.71875</v>
      </c>
      <c r="M2406" s="2">
        <v>5.4842720031738281</v>
      </c>
      <c r="N2406" s="2">
        <v>228011</v>
      </c>
      <c r="O2406" s="2">
        <v>0</v>
      </c>
      <c r="P2406" s="2">
        <v>0</v>
      </c>
      <c r="T2406" s="2">
        <v>7859809.5</v>
      </c>
      <c r="U2406" s="2">
        <v>384140.5</v>
      </c>
      <c r="V2406" s="2">
        <v>5.1385436058044434</v>
      </c>
      <c r="X2406" s="2">
        <v>73.951972961425781</v>
      </c>
      <c r="Z2406" s="2">
        <v>38.528823852539063</v>
      </c>
      <c r="AA2406" s="2">
        <v>20399816</v>
      </c>
      <c r="AB2406" s="2">
        <v>10628262</v>
      </c>
    </row>
    <row r="2407" spans="1:28" x14ac:dyDescent="0.25">
      <c r="A2407" s="2">
        <v>401006</v>
      </c>
      <c r="B2407" s="2">
        <v>117416103</v>
      </c>
      <c r="C2407" s="2" t="s">
        <v>1714</v>
      </c>
      <c r="D2407" s="2">
        <v>2024</v>
      </c>
      <c r="E2407" s="2" t="s">
        <v>662</v>
      </c>
      <c r="F2407" s="2">
        <v>401</v>
      </c>
      <c r="G2407" s="2">
        <v>6</v>
      </c>
      <c r="H2407" s="2">
        <v>7122695</v>
      </c>
      <c r="I2407" s="2">
        <v>447741.84375</v>
      </c>
      <c r="J2407" s="2">
        <v>6.7077903747558594</v>
      </c>
      <c r="K2407" s="2">
        <v>1003717</v>
      </c>
      <c r="L2407" s="2">
        <v>46871.3203125</v>
      </c>
      <c r="M2407" s="2">
        <v>4.898524284362793</v>
      </c>
      <c r="N2407" s="2">
        <v>228011</v>
      </c>
      <c r="O2407" s="2">
        <v>0</v>
      </c>
      <c r="P2407" s="2">
        <v>0</v>
      </c>
      <c r="T2407" s="2">
        <v>8354423</v>
      </c>
      <c r="U2407" s="2">
        <v>494613.5</v>
      </c>
      <c r="V2407" s="2">
        <v>6.2929449081420898</v>
      </c>
      <c r="X2407" s="2">
        <v>75.090911865234375</v>
      </c>
      <c r="Z2407" s="2">
        <v>36.316581726074219</v>
      </c>
      <c r="AA2407" s="2">
        <v>23004431</v>
      </c>
      <c r="AB2407" s="2">
        <v>11125745</v>
      </c>
    </row>
    <row r="2408" spans="1:28" x14ac:dyDescent="0.25">
      <c r="A2408" s="2">
        <v>402001</v>
      </c>
      <c r="B2408" s="2">
        <v>125238402</v>
      </c>
      <c r="C2408" s="2" t="s">
        <v>1715</v>
      </c>
      <c r="D2408" s="2">
        <v>2019</v>
      </c>
      <c r="E2408" s="2" t="s">
        <v>662</v>
      </c>
      <c r="F2408" s="2">
        <v>402</v>
      </c>
      <c r="G2408" s="2">
        <v>1</v>
      </c>
      <c r="H2408" s="2">
        <v>16684393</v>
      </c>
      <c r="K2408" s="2">
        <v>2811071.63</v>
      </c>
      <c r="N2408" s="2">
        <v>888165</v>
      </c>
      <c r="T2408" s="2">
        <v>20383628</v>
      </c>
      <c r="W2408" s="2">
        <v>35027045.989999995</v>
      </c>
      <c r="X2408" s="2">
        <v>58.1939697265625</v>
      </c>
      <c r="Y2408" s="2">
        <v>81079303.86999999</v>
      </c>
      <c r="Z2408" s="2">
        <v>25.140357971191406</v>
      </c>
    </row>
    <row r="2409" spans="1:28" x14ac:dyDescent="0.25">
      <c r="A2409" s="2">
        <v>402002</v>
      </c>
      <c r="B2409" s="2">
        <v>125238402</v>
      </c>
      <c r="C2409" s="2" t="s">
        <v>1715</v>
      </c>
      <c r="D2409" s="2">
        <v>2020</v>
      </c>
      <c r="E2409" s="2" t="s">
        <v>662</v>
      </c>
      <c r="F2409" s="2">
        <v>402</v>
      </c>
      <c r="G2409" s="2">
        <v>2</v>
      </c>
      <c r="H2409" s="2">
        <v>17441928</v>
      </c>
      <c r="I2409" s="2">
        <v>757535</v>
      </c>
      <c r="J2409" s="2">
        <v>4.5403809547424316</v>
      </c>
      <c r="K2409" s="2">
        <v>3080661.06</v>
      </c>
      <c r="L2409" s="2">
        <v>269589.4375</v>
      </c>
      <c r="M2409" s="2">
        <v>9.5902729034423828</v>
      </c>
      <c r="N2409" s="2">
        <v>888165</v>
      </c>
      <c r="O2409" s="2">
        <v>0</v>
      </c>
      <c r="P2409" s="2">
        <v>0</v>
      </c>
      <c r="T2409" s="2">
        <v>21410756</v>
      </c>
      <c r="U2409" s="2">
        <v>1027128</v>
      </c>
      <c r="V2409" s="2">
        <v>5.0389852523803711</v>
      </c>
      <c r="W2409" s="2">
        <v>37137140</v>
      </c>
      <c r="X2409" s="2">
        <v>57.653217315673828</v>
      </c>
      <c r="Y2409" s="2">
        <v>83886095</v>
      </c>
      <c r="Z2409" s="2">
        <v>25.523605346679688</v>
      </c>
    </row>
    <row r="2410" spans="1:28" x14ac:dyDescent="0.25">
      <c r="A2410" s="2">
        <v>402003</v>
      </c>
      <c r="B2410" s="2">
        <v>125238402</v>
      </c>
      <c r="C2410" s="2" t="s">
        <v>1715</v>
      </c>
      <c r="D2410" s="2">
        <v>2021</v>
      </c>
      <c r="E2410" s="2" t="s">
        <v>662</v>
      </c>
      <c r="F2410" s="2">
        <v>402</v>
      </c>
      <c r="G2410" s="2">
        <v>3</v>
      </c>
      <c r="H2410" s="2">
        <v>17441900</v>
      </c>
      <c r="I2410" s="2">
        <v>-28</v>
      </c>
      <c r="J2410" s="2">
        <v>-1.6053271247074008E-4</v>
      </c>
      <c r="K2410" s="2">
        <v>3080436</v>
      </c>
      <c r="L2410" s="2">
        <v>-225.05999755859375</v>
      </c>
      <c r="M2410" s="2">
        <v>-7.30557506904006E-3</v>
      </c>
      <c r="N2410" s="2">
        <v>888165</v>
      </c>
      <c r="O2410" s="2">
        <v>0</v>
      </c>
      <c r="P2410" s="2">
        <v>0</v>
      </c>
      <c r="T2410" s="2">
        <v>21410500</v>
      </c>
      <c r="U2410" s="2">
        <v>-256</v>
      </c>
      <c r="V2410" s="2">
        <v>-1.1956606758758426E-3</v>
      </c>
      <c r="W2410" s="2">
        <v>38339090</v>
      </c>
      <c r="X2410" s="2">
        <v>55.8450927734375</v>
      </c>
      <c r="Y2410" s="2">
        <v>91496832</v>
      </c>
      <c r="Z2410" s="2">
        <v>23.400262832641602</v>
      </c>
    </row>
    <row r="2411" spans="1:28" x14ac:dyDescent="0.25">
      <c r="A2411" s="2">
        <v>402004</v>
      </c>
      <c r="B2411" s="2">
        <v>125238402</v>
      </c>
      <c r="C2411" s="2" t="s">
        <v>1715</v>
      </c>
      <c r="D2411" s="2">
        <v>2022</v>
      </c>
      <c r="E2411" s="2" t="s">
        <v>662</v>
      </c>
      <c r="F2411" s="2">
        <v>402</v>
      </c>
      <c r="G2411" s="2">
        <v>4</v>
      </c>
      <c r="H2411" s="2">
        <v>19300306</v>
      </c>
      <c r="I2411" s="2">
        <v>1858406</v>
      </c>
      <c r="J2411" s="2">
        <v>10.654836654663086</v>
      </c>
      <c r="K2411" s="2">
        <v>3114082</v>
      </c>
      <c r="L2411" s="2">
        <v>33646</v>
      </c>
      <c r="M2411" s="2">
        <v>1.0922479629516602</v>
      </c>
      <c r="N2411" s="2">
        <v>888165</v>
      </c>
      <c r="O2411" s="2">
        <v>0</v>
      </c>
      <c r="P2411" s="2">
        <v>0</v>
      </c>
      <c r="T2411" s="2">
        <v>23302552</v>
      </c>
      <c r="U2411" s="2">
        <v>1892052</v>
      </c>
      <c r="V2411" s="2">
        <v>8.8370285034179688</v>
      </c>
      <c r="W2411" s="2">
        <v>39054922</v>
      </c>
      <c r="X2411" s="2">
        <v>59.666107177734375</v>
      </c>
      <c r="Y2411" s="2">
        <v>99664314</v>
      </c>
      <c r="Z2411" s="2">
        <v>23.381038665771484</v>
      </c>
    </row>
    <row r="2412" spans="1:28" x14ac:dyDescent="0.25">
      <c r="A2412" s="2">
        <v>402005</v>
      </c>
      <c r="B2412" s="2">
        <v>125238402</v>
      </c>
      <c r="C2412" s="2" t="s">
        <v>1715</v>
      </c>
      <c r="D2412" s="2">
        <v>2023</v>
      </c>
      <c r="E2412" s="2" t="s">
        <v>662</v>
      </c>
      <c r="F2412" s="2">
        <v>402</v>
      </c>
      <c r="G2412" s="2">
        <v>5</v>
      </c>
      <c r="H2412" s="2">
        <v>24950605.84</v>
      </c>
      <c r="I2412" s="2">
        <v>5650300</v>
      </c>
      <c r="J2412" s="2">
        <v>29.275701522827148</v>
      </c>
      <c r="K2412" s="2">
        <v>3712694.38</v>
      </c>
      <c r="L2412" s="2">
        <v>598612.375</v>
      </c>
      <c r="M2412" s="2">
        <v>19.222755432128906</v>
      </c>
      <c r="N2412" s="2">
        <v>888165</v>
      </c>
      <c r="O2412" s="2">
        <v>0</v>
      </c>
      <c r="P2412" s="2">
        <v>0</v>
      </c>
      <c r="T2412" s="2">
        <v>29551464</v>
      </c>
      <c r="U2412" s="2">
        <v>6248912</v>
      </c>
      <c r="V2412" s="2">
        <v>26.816427230834961</v>
      </c>
      <c r="X2412" s="2">
        <v>73.3592529296875</v>
      </c>
      <c r="Z2412" s="2">
        <v>29.083452224731445</v>
      </c>
      <c r="AA2412" s="2">
        <v>101609204</v>
      </c>
      <c r="AB2412" s="2">
        <v>40283211</v>
      </c>
    </row>
    <row r="2413" spans="1:28" x14ac:dyDescent="0.25">
      <c r="A2413" s="2">
        <v>402006</v>
      </c>
      <c r="B2413" s="2">
        <v>125238402</v>
      </c>
      <c r="C2413" s="2" t="s">
        <v>1715</v>
      </c>
      <c r="D2413" s="2">
        <v>2024</v>
      </c>
      <c r="E2413" s="2" t="s">
        <v>662</v>
      </c>
      <c r="F2413" s="2">
        <v>402</v>
      </c>
      <c r="G2413" s="2">
        <v>6</v>
      </c>
      <c r="H2413" s="2">
        <v>28061896</v>
      </c>
      <c r="I2413" s="2">
        <v>3111290.25</v>
      </c>
      <c r="J2413" s="2">
        <v>12.46979808807373</v>
      </c>
      <c r="K2413" s="2">
        <v>3822366</v>
      </c>
      <c r="L2413" s="2">
        <v>109671.6171875</v>
      </c>
      <c r="M2413" s="2">
        <v>2.953963041305542</v>
      </c>
      <c r="N2413" s="2">
        <v>888165</v>
      </c>
      <c r="O2413" s="2">
        <v>0</v>
      </c>
      <c r="P2413" s="2">
        <v>0</v>
      </c>
      <c r="T2413" s="2">
        <v>32772428</v>
      </c>
      <c r="U2413" s="2">
        <v>3220964</v>
      </c>
      <c r="V2413" s="2">
        <v>10.899507522583008</v>
      </c>
      <c r="X2413" s="2">
        <v>74.424613952636719</v>
      </c>
      <c r="Z2413" s="2">
        <v>31.74376106262207</v>
      </c>
      <c r="AA2413" s="2">
        <v>103240534</v>
      </c>
      <c r="AB2413" s="2">
        <v>44034396</v>
      </c>
    </row>
    <row r="2414" spans="1:28" x14ac:dyDescent="0.25">
      <c r="A2414" s="2">
        <v>403001</v>
      </c>
      <c r="B2414" s="2">
        <v>101306503</v>
      </c>
      <c r="C2414" s="2" t="s">
        <v>1716</v>
      </c>
      <c r="D2414" s="2">
        <v>2019</v>
      </c>
      <c r="E2414" s="2" t="s">
        <v>662</v>
      </c>
      <c r="F2414" s="2">
        <v>403</v>
      </c>
      <c r="G2414" s="2">
        <v>1</v>
      </c>
      <c r="H2414" s="2">
        <v>5065739.5</v>
      </c>
      <c r="K2414" s="2">
        <v>560381.23</v>
      </c>
      <c r="N2414" s="2">
        <v>133840</v>
      </c>
      <c r="T2414" s="2">
        <v>5759960.5</v>
      </c>
      <c r="W2414" s="2">
        <v>8028249.2400000002</v>
      </c>
      <c r="X2414" s="2">
        <v>71.746162414550781</v>
      </c>
      <c r="Y2414" s="2">
        <v>11883776.040000001</v>
      </c>
      <c r="Z2414" s="2">
        <v>48.469108581542969</v>
      </c>
    </row>
    <row r="2415" spans="1:28" x14ac:dyDescent="0.25">
      <c r="A2415" s="2">
        <v>403002</v>
      </c>
      <c r="B2415" s="2">
        <v>101306503</v>
      </c>
      <c r="C2415" s="2" t="s">
        <v>1716</v>
      </c>
      <c r="D2415" s="2">
        <v>2020</v>
      </c>
      <c r="E2415" s="2" t="s">
        <v>662</v>
      </c>
      <c r="F2415" s="2">
        <v>403</v>
      </c>
      <c r="G2415" s="2">
        <v>2</v>
      </c>
      <c r="H2415" s="2">
        <v>5116675</v>
      </c>
      <c r="I2415" s="2">
        <v>50935.5</v>
      </c>
      <c r="J2415" s="2">
        <v>1.0054899454116821</v>
      </c>
      <c r="K2415" s="2">
        <v>588062.41</v>
      </c>
      <c r="L2415" s="2">
        <v>27681.1796875</v>
      </c>
      <c r="M2415" s="2">
        <v>4.9397048950195313</v>
      </c>
      <c r="N2415" s="2">
        <v>133840</v>
      </c>
      <c r="O2415" s="2">
        <v>0</v>
      </c>
      <c r="P2415" s="2">
        <v>0</v>
      </c>
      <c r="T2415" s="2">
        <v>5838577.5</v>
      </c>
      <c r="U2415" s="2">
        <v>78617</v>
      </c>
      <c r="V2415" s="2">
        <v>1.3648878335952759</v>
      </c>
      <c r="W2415" s="2">
        <v>8151160.6399999997</v>
      </c>
      <c r="X2415" s="2">
        <v>71.6287841796875</v>
      </c>
      <c r="Y2415" s="2">
        <v>12015518</v>
      </c>
      <c r="Z2415" s="2">
        <v>48.591976165771484</v>
      </c>
    </row>
    <row r="2416" spans="1:28" x14ac:dyDescent="0.25">
      <c r="A2416" s="2">
        <v>403003</v>
      </c>
      <c r="B2416" s="2">
        <v>101306503</v>
      </c>
      <c r="C2416" s="2" t="s">
        <v>1716</v>
      </c>
      <c r="D2416" s="2">
        <v>2021</v>
      </c>
      <c r="E2416" s="2" t="s">
        <v>662</v>
      </c>
      <c r="F2416" s="2">
        <v>403</v>
      </c>
      <c r="G2416" s="2">
        <v>3</v>
      </c>
      <c r="H2416" s="2">
        <v>5116672</v>
      </c>
      <c r="I2416" s="2">
        <v>-3</v>
      </c>
      <c r="J2416" s="2">
        <v>-5.8631827414501458E-5</v>
      </c>
      <c r="K2416" s="2">
        <v>588038.52</v>
      </c>
      <c r="L2416" s="2">
        <v>-23.889999389648438</v>
      </c>
      <c r="M2416" s="2">
        <v>-4.0624937973916531E-3</v>
      </c>
      <c r="N2416" s="2">
        <v>133840</v>
      </c>
      <c r="O2416" s="2">
        <v>0</v>
      </c>
      <c r="P2416" s="2">
        <v>0</v>
      </c>
      <c r="T2416" s="2">
        <v>5838550.5</v>
      </c>
      <c r="U2416" s="2">
        <v>-27</v>
      </c>
      <c r="V2416" s="2">
        <v>-4.6244141412898898E-4</v>
      </c>
      <c r="W2416" s="2">
        <v>8247370.1900000013</v>
      </c>
      <c r="X2416" s="2">
        <v>70.792877197265625</v>
      </c>
      <c r="Y2416" s="2">
        <v>12565377.020000001</v>
      </c>
      <c r="Z2416" s="2">
        <v>46.465381622314453</v>
      </c>
    </row>
    <row r="2417" spans="1:28" x14ac:dyDescent="0.25">
      <c r="A2417" s="2">
        <v>403004</v>
      </c>
      <c r="B2417" s="2">
        <v>101306503</v>
      </c>
      <c r="C2417" s="2" t="s">
        <v>1716</v>
      </c>
      <c r="D2417" s="2">
        <v>2022</v>
      </c>
      <c r="E2417" s="2" t="s">
        <v>662</v>
      </c>
      <c r="F2417" s="2">
        <v>403</v>
      </c>
      <c r="G2417" s="2">
        <v>4</v>
      </c>
      <c r="H2417" s="2">
        <v>5211782</v>
      </c>
      <c r="I2417" s="2">
        <v>95110</v>
      </c>
      <c r="J2417" s="2">
        <v>1.8588254451751709</v>
      </c>
      <c r="K2417" s="2">
        <v>596663.25</v>
      </c>
      <c r="L2417" s="2">
        <v>8624.73046875</v>
      </c>
      <c r="M2417" s="2">
        <v>1.466694712638855</v>
      </c>
      <c r="N2417" s="2">
        <v>133840</v>
      </c>
      <c r="O2417" s="2">
        <v>0</v>
      </c>
      <c r="P2417" s="2">
        <v>0</v>
      </c>
      <c r="T2417" s="2">
        <v>5942285</v>
      </c>
      <c r="U2417" s="2">
        <v>103734.5</v>
      </c>
      <c r="V2417" s="2">
        <v>1.7767167091369629</v>
      </c>
      <c r="W2417" s="2">
        <v>8399087.0099999998</v>
      </c>
      <c r="X2417" s="2">
        <v>70.749176025390625</v>
      </c>
      <c r="Y2417" s="2">
        <v>13241720.58</v>
      </c>
      <c r="Z2417" s="2">
        <v>44.875476837158203</v>
      </c>
    </row>
    <row r="2418" spans="1:28" x14ac:dyDescent="0.25">
      <c r="A2418" s="2">
        <v>403005</v>
      </c>
      <c r="B2418" s="2">
        <v>101306503</v>
      </c>
      <c r="C2418" s="2" t="s">
        <v>1716</v>
      </c>
      <c r="D2418" s="2">
        <v>2023</v>
      </c>
      <c r="E2418" s="2" t="s">
        <v>662</v>
      </c>
      <c r="F2418" s="2">
        <v>403</v>
      </c>
      <c r="G2418" s="2">
        <v>5</v>
      </c>
      <c r="H2418" s="2">
        <v>5575715.4699999997</v>
      </c>
      <c r="I2418" s="2">
        <v>363933.46875</v>
      </c>
      <c r="J2418" s="2">
        <v>6.9828987121582031</v>
      </c>
      <c r="K2418" s="2">
        <v>656941.46</v>
      </c>
      <c r="L2418" s="2">
        <v>60278.2109375</v>
      </c>
      <c r="M2418" s="2">
        <v>10.102551460266113</v>
      </c>
      <c r="N2418" s="2">
        <v>133840</v>
      </c>
      <c r="O2418" s="2">
        <v>0</v>
      </c>
      <c r="P2418" s="2">
        <v>0</v>
      </c>
      <c r="T2418" s="2">
        <v>6366497</v>
      </c>
      <c r="U2418" s="2">
        <v>424212</v>
      </c>
      <c r="V2418" s="2">
        <v>7.1388697624206543</v>
      </c>
      <c r="X2418" s="2">
        <v>80.033729553222656</v>
      </c>
      <c r="Z2418" s="2">
        <v>49.886955261230469</v>
      </c>
      <c r="AA2418" s="2">
        <v>12761847</v>
      </c>
      <c r="AB2418" s="2">
        <v>7954767</v>
      </c>
    </row>
    <row r="2419" spans="1:28" x14ac:dyDescent="0.25">
      <c r="A2419" s="2">
        <v>403006</v>
      </c>
      <c r="B2419" s="2">
        <v>101306503</v>
      </c>
      <c r="C2419" s="2" t="s">
        <v>1716</v>
      </c>
      <c r="D2419" s="2">
        <v>2024</v>
      </c>
      <c r="E2419" s="2" t="s">
        <v>662</v>
      </c>
      <c r="F2419" s="2">
        <v>403</v>
      </c>
      <c r="G2419" s="2">
        <v>6</v>
      </c>
      <c r="H2419" s="2">
        <v>5734682</v>
      </c>
      <c r="I2419" s="2">
        <v>158966.53125</v>
      </c>
      <c r="J2419" s="2">
        <v>2.8510515689849854</v>
      </c>
      <c r="K2419" s="2">
        <v>679400</v>
      </c>
      <c r="L2419" s="2">
        <v>22458.5390625</v>
      </c>
      <c r="M2419" s="2">
        <v>3.4186515808105469</v>
      </c>
      <c r="N2419" s="2">
        <v>133840</v>
      </c>
      <c r="O2419" s="2">
        <v>0</v>
      </c>
      <c r="P2419" s="2">
        <v>0</v>
      </c>
      <c r="T2419" s="2">
        <v>6547922</v>
      </c>
      <c r="U2419" s="2">
        <v>181425</v>
      </c>
      <c r="V2419" s="2">
        <v>2.8496832847595215</v>
      </c>
      <c r="X2419" s="2">
        <v>78.195655822753906</v>
      </c>
      <c r="Z2419" s="2">
        <v>48.749229431152344</v>
      </c>
      <c r="AA2419" s="2">
        <v>13431847</v>
      </c>
      <c r="AB2419" s="2">
        <v>8373767</v>
      </c>
    </row>
    <row r="2420" spans="1:28" x14ac:dyDescent="0.25">
      <c r="A2420" s="2">
        <v>404001</v>
      </c>
      <c r="B2420" s="2">
        <v>116197503</v>
      </c>
      <c r="C2420" s="2" t="s">
        <v>1717</v>
      </c>
      <c r="D2420" s="2">
        <v>2019</v>
      </c>
      <c r="E2420" s="2" t="s">
        <v>662</v>
      </c>
      <c r="F2420" s="2">
        <v>404</v>
      </c>
      <c r="G2420" s="2">
        <v>1</v>
      </c>
      <c r="H2420" s="2">
        <v>4684253.5</v>
      </c>
      <c r="K2420" s="2">
        <v>819948.31</v>
      </c>
      <c r="N2420" s="2">
        <v>197956</v>
      </c>
      <c r="T2420" s="2">
        <v>5702158</v>
      </c>
      <c r="W2420" s="2">
        <v>9142981.0500000007</v>
      </c>
      <c r="X2420" s="2">
        <v>62.366508483886719</v>
      </c>
      <c r="Y2420" s="2">
        <v>22707985.530000001</v>
      </c>
      <c r="Z2420" s="2">
        <v>25.110805511474609</v>
      </c>
    </row>
    <row r="2421" spans="1:28" x14ac:dyDescent="0.25">
      <c r="A2421" s="2">
        <v>404002</v>
      </c>
      <c r="B2421" s="2">
        <v>116197503</v>
      </c>
      <c r="C2421" s="2" t="s">
        <v>1717</v>
      </c>
      <c r="D2421" s="2">
        <v>2020</v>
      </c>
      <c r="E2421" s="2" t="s">
        <v>662</v>
      </c>
      <c r="F2421" s="2">
        <v>404</v>
      </c>
      <c r="G2421" s="2">
        <v>2</v>
      </c>
      <c r="H2421" s="2">
        <v>4784907.5</v>
      </c>
      <c r="I2421" s="2">
        <v>100654</v>
      </c>
      <c r="J2421" s="2">
        <v>2.1487734317779541</v>
      </c>
      <c r="K2421" s="2">
        <v>846897.89</v>
      </c>
      <c r="L2421" s="2">
        <v>26949.580078125</v>
      </c>
      <c r="M2421" s="2">
        <v>3.2867412567138672</v>
      </c>
      <c r="N2421" s="2">
        <v>197956</v>
      </c>
      <c r="O2421" s="2">
        <v>0</v>
      </c>
      <c r="P2421" s="2">
        <v>0</v>
      </c>
      <c r="T2421" s="2">
        <v>5829761.5</v>
      </c>
      <c r="U2421" s="2">
        <v>127603.5</v>
      </c>
      <c r="V2421" s="2">
        <v>2.2378106117248535</v>
      </c>
      <c r="W2421" s="2">
        <v>9211814.129999999</v>
      </c>
      <c r="X2421" s="2">
        <v>63.28570556640625</v>
      </c>
      <c r="Y2421" s="2">
        <v>23275755.119999997</v>
      </c>
      <c r="Z2421" s="2">
        <v>25.046497344970703</v>
      </c>
    </row>
    <row r="2422" spans="1:28" x14ac:dyDescent="0.25">
      <c r="A2422" s="2">
        <v>404003</v>
      </c>
      <c r="B2422" s="2">
        <v>116197503</v>
      </c>
      <c r="C2422" s="2" t="s">
        <v>1717</v>
      </c>
      <c r="D2422" s="2">
        <v>2021</v>
      </c>
      <c r="E2422" s="2" t="s">
        <v>662</v>
      </c>
      <c r="F2422" s="2">
        <v>404</v>
      </c>
      <c r="G2422" s="2">
        <v>3</v>
      </c>
      <c r="H2422" s="2">
        <v>4784903.5</v>
      </c>
      <c r="I2422" s="2">
        <v>-4</v>
      </c>
      <c r="J2422" s="2">
        <v>-8.3596183685585856E-5</v>
      </c>
      <c r="K2422" s="2">
        <v>846869.68</v>
      </c>
      <c r="L2422" s="2">
        <v>-28.209999084472656</v>
      </c>
      <c r="M2422" s="2">
        <v>-3.3309801947325468E-3</v>
      </c>
      <c r="N2422" s="2">
        <v>197956</v>
      </c>
      <c r="O2422" s="2">
        <v>0</v>
      </c>
      <c r="P2422" s="2">
        <v>0</v>
      </c>
      <c r="T2422" s="2">
        <v>5829729</v>
      </c>
      <c r="U2422" s="2">
        <v>-32.5</v>
      </c>
      <c r="V2422" s="2">
        <v>-5.5748422164469957E-4</v>
      </c>
      <c r="W2422" s="2">
        <v>9028524.7699999996</v>
      </c>
      <c r="X2422" s="2">
        <v>64.570114135742188</v>
      </c>
      <c r="Y2422" s="2">
        <v>23592070.66</v>
      </c>
      <c r="Z2422" s="2">
        <v>24.710544586181641</v>
      </c>
    </row>
    <row r="2423" spans="1:28" x14ac:dyDescent="0.25">
      <c r="A2423" s="2">
        <v>404004</v>
      </c>
      <c r="B2423" s="2">
        <v>116197503</v>
      </c>
      <c r="C2423" s="2" t="s">
        <v>1717</v>
      </c>
      <c r="D2423" s="2">
        <v>2022</v>
      </c>
      <c r="E2423" s="2" t="s">
        <v>662</v>
      </c>
      <c r="F2423" s="2">
        <v>404</v>
      </c>
      <c r="G2423" s="2">
        <v>4</v>
      </c>
      <c r="H2423" s="2">
        <v>4869731</v>
      </c>
      <c r="I2423" s="2">
        <v>84827.5</v>
      </c>
      <c r="J2423" s="2">
        <v>1.7728152275085449</v>
      </c>
      <c r="K2423" s="2">
        <v>884478.1</v>
      </c>
      <c r="L2423" s="2">
        <v>37608.421875</v>
      </c>
      <c r="M2423" s="2">
        <v>4.4408745765686035</v>
      </c>
      <c r="N2423" s="2">
        <v>197956</v>
      </c>
      <c r="O2423" s="2">
        <v>0</v>
      </c>
      <c r="P2423" s="2">
        <v>0</v>
      </c>
      <c r="T2423" s="2">
        <v>5952165</v>
      </c>
      <c r="U2423" s="2">
        <v>122436</v>
      </c>
      <c r="V2423" s="2">
        <v>2.1002006530761719</v>
      </c>
      <c r="W2423" s="2">
        <v>8747590.7100000009</v>
      </c>
      <c r="X2423" s="2">
        <v>68.043479919433594</v>
      </c>
      <c r="Y2423" s="2">
        <v>23575943.84</v>
      </c>
      <c r="Z2423" s="2">
        <v>25.246772766113281</v>
      </c>
    </row>
    <row r="2424" spans="1:28" x14ac:dyDescent="0.25">
      <c r="A2424" s="2">
        <v>404005</v>
      </c>
      <c r="B2424" s="2">
        <v>116197503</v>
      </c>
      <c r="C2424" s="2" t="s">
        <v>1717</v>
      </c>
      <c r="D2424" s="2">
        <v>2023</v>
      </c>
      <c r="E2424" s="2" t="s">
        <v>662</v>
      </c>
      <c r="F2424" s="2">
        <v>404</v>
      </c>
      <c r="G2424" s="2">
        <v>5</v>
      </c>
      <c r="H2424" s="2">
        <v>5128596.3</v>
      </c>
      <c r="I2424" s="2">
        <v>258865.296875</v>
      </c>
      <c r="J2424" s="2">
        <v>5.315803050994873</v>
      </c>
      <c r="K2424" s="2">
        <v>941366.98</v>
      </c>
      <c r="L2424" s="2">
        <v>56888.87890625</v>
      </c>
      <c r="M2424" s="2">
        <v>6.431915283203125</v>
      </c>
      <c r="N2424" s="2">
        <v>197956</v>
      </c>
      <c r="O2424" s="2">
        <v>0</v>
      </c>
      <c r="P2424" s="2">
        <v>0</v>
      </c>
      <c r="T2424" s="2">
        <v>6267919.5</v>
      </c>
      <c r="U2424" s="2">
        <v>315754.5</v>
      </c>
      <c r="V2424" s="2">
        <v>5.304868221282959</v>
      </c>
      <c r="X2424" s="2">
        <v>67.15301513671875</v>
      </c>
      <c r="Z2424" s="2">
        <v>26.366920471191406</v>
      </c>
      <c r="AA2424" s="2">
        <v>23771906</v>
      </c>
      <c r="AB2424" s="2">
        <v>9333787</v>
      </c>
    </row>
    <row r="2425" spans="1:28" x14ac:dyDescent="0.25">
      <c r="A2425" s="2">
        <v>404006</v>
      </c>
      <c r="B2425" s="2">
        <v>116197503</v>
      </c>
      <c r="C2425" s="2" t="s">
        <v>1717</v>
      </c>
      <c r="D2425" s="2">
        <v>2024</v>
      </c>
      <c r="E2425" s="2" t="s">
        <v>662</v>
      </c>
      <c r="F2425" s="2">
        <v>404</v>
      </c>
      <c r="G2425" s="2">
        <v>6</v>
      </c>
      <c r="H2425" s="2">
        <v>5403898</v>
      </c>
      <c r="I2425" s="2">
        <v>275301.6875</v>
      </c>
      <c r="J2425" s="2">
        <v>5.367973804473877</v>
      </c>
      <c r="K2425" s="2">
        <v>982356</v>
      </c>
      <c r="L2425" s="2">
        <v>40989.01953125</v>
      </c>
      <c r="M2425" s="2">
        <v>4.3542017936706543</v>
      </c>
      <c r="N2425" s="2">
        <v>197956</v>
      </c>
      <c r="O2425" s="2">
        <v>0</v>
      </c>
      <c r="P2425" s="2">
        <v>0</v>
      </c>
      <c r="T2425" s="2">
        <v>6584210</v>
      </c>
      <c r="U2425" s="2">
        <v>316290.5</v>
      </c>
      <c r="V2425" s="2">
        <v>5.0461797714233398</v>
      </c>
      <c r="X2425" s="2">
        <v>64.7039794921875</v>
      </c>
      <c r="Z2425" s="2">
        <v>26.478277206420898</v>
      </c>
      <c r="AA2425" s="2">
        <v>24866460</v>
      </c>
      <c r="AB2425" s="2">
        <v>10175897</v>
      </c>
    </row>
    <row r="2426" spans="1:28" x14ac:dyDescent="0.25">
      <c r="A2426" s="2">
        <v>405001</v>
      </c>
      <c r="B2426" s="2">
        <v>111297504</v>
      </c>
      <c r="C2426" s="2" t="s">
        <v>1718</v>
      </c>
      <c r="D2426" s="2">
        <v>2019</v>
      </c>
      <c r="E2426" s="2" t="s">
        <v>662</v>
      </c>
      <c r="F2426" s="2">
        <v>405</v>
      </c>
      <c r="G2426" s="2">
        <v>1</v>
      </c>
      <c r="H2426" s="2">
        <v>4472582</v>
      </c>
      <c r="K2426" s="2">
        <v>492199.71</v>
      </c>
      <c r="N2426" s="2">
        <v>153038</v>
      </c>
      <c r="T2426" s="2">
        <v>5117819.5</v>
      </c>
      <c r="W2426" s="2">
        <v>7662145.6999999993</v>
      </c>
      <c r="X2426" s="2">
        <v>66.793556213378906</v>
      </c>
      <c r="Y2426" s="2">
        <v>12688328.68</v>
      </c>
      <c r="Z2426" s="2">
        <v>40.334857940673828</v>
      </c>
    </row>
    <row r="2427" spans="1:28" x14ac:dyDescent="0.25">
      <c r="A2427" s="2">
        <v>405002</v>
      </c>
      <c r="B2427" s="2">
        <v>111297504</v>
      </c>
      <c r="C2427" s="2" t="s">
        <v>1718</v>
      </c>
      <c r="D2427" s="2">
        <v>2020</v>
      </c>
      <c r="E2427" s="2" t="s">
        <v>662</v>
      </c>
      <c r="F2427" s="2">
        <v>405</v>
      </c>
      <c r="G2427" s="2">
        <v>2</v>
      </c>
      <c r="H2427" s="2">
        <v>4524871</v>
      </c>
      <c r="I2427" s="2">
        <v>52289</v>
      </c>
      <c r="J2427" s="2">
        <v>1.1691009998321533</v>
      </c>
      <c r="K2427" s="2">
        <v>508369</v>
      </c>
      <c r="L2427" s="2">
        <v>16169.2900390625</v>
      </c>
      <c r="M2427" s="2">
        <v>3.2851076126098633</v>
      </c>
      <c r="N2427" s="2">
        <v>153038</v>
      </c>
      <c r="O2427" s="2">
        <v>0</v>
      </c>
      <c r="P2427" s="2">
        <v>0</v>
      </c>
      <c r="T2427" s="2">
        <v>5186278</v>
      </c>
      <c r="U2427" s="2">
        <v>68458.5</v>
      </c>
      <c r="V2427" s="2">
        <v>1.3376497030258179</v>
      </c>
      <c r="W2427" s="2">
        <v>7700356.5600000005</v>
      </c>
      <c r="X2427" s="2">
        <v>67.351142883300781</v>
      </c>
      <c r="Y2427" s="2">
        <v>12871209.109999999</v>
      </c>
      <c r="Z2427" s="2">
        <v>40.293636322021484</v>
      </c>
    </row>
    <row r="2428" spans="1:28" x14ac:dyDescent="0.25">
      <c r="A2428" s="2">
        <v>405003</v>
      </c>
      <c r="B2428" s="2">
        <v>111297504</v>
      </c>
      <c r="C2428" s="2" t="s">
        <v>1718</v>
      </c>
      <c r="D2428" s="2">
        <v>2021</v>
      </c>
      <c r="E2428" s="2" t="s">
        <v>662</v>
      </c>
      <c r="F2428" s="2">
        <v>405</v>
      </c>
      <c r="G2428" s="2">
        <v>3</v>
      </c>
      <c r="H2428" s="2">
        <v>4524868.5</v>
      </c>
      <c r="I2428" s="2">
        <v>-2.5</v>
      </c>
      <c r="J2428" s="2">
        <v>-5.5250195146072656E-5</v>
      </c>
      <c r="K2428" s="2">
        <v>508353.28000000003</v>
      </c>
      <c r="L2428" s="2">
        <v>-15.720000267028809</v>
      </c>
      <c r="M2428" s="2">
        <v>-3.0922419391572475E-3</v>
      </c>
      <c r="N2428" s="2">
        <v>153038</v>
      </c>
      <c r="O2428" s="2">
        <v>0</v>
      </c>
      <c r="P2428" s="2">
        <v>0</v>
      </c>
      <c r="T2428" s="2">
        <v>5186260</v>
      </c>
      <c r="U2428" s="2">
        <v>-18</v>
      </c>
      <c r="V2428" s="2">
        <v>-3.4706969745457172E-4</v>
      </c>
      <c r="W2428" s="2">
        <v>7797704.2300000004</v>
      </c>
      <c r="X2428" s="2">
        <v>66.510086059570313</v>
      </c>
      <c r="Y2428" s="2">
        <v>13454217.030000001</v>
      </c>
      <c r="Z2428" s="2">
        <v>38.547466278076172</v>
      </c>
    </row>
    <row r="2429" spans="1:28" x14ac:dyDescent="0.25">
      <c r="A2429" s="2">
        <v>405004</v>
      </c>
      <c r="B2429" s="2">
        <v>111297504</v>
      </c>
      <c r="C2429" s="2" t="s">
        <v>1718</v>
      </c>
      <c r="D2429" s="2">
        <v>2022</v>
      </c>
      <c r="E2429" s="2" t="s">
        <v>662</v>
      </c>
      <c r="F2429" s="2">
        <v>405</v>
      </c>
      <c r="G2429" s="2">
        <v>4</v>
      </c>
      <c r="H2429" s="2">
        <v>4592559</v>
      </c>
      <c r="I2429" s="2">
        <v>67690.5</v>
      </c>
      <c r="J2429" s="2">
        <v>1.4959660768508911</v>
      </c>
      <c r="K2429" s="2">
        <v>515416.29</v>
      </c>
      <c r="L2429" s="2">
        <v>7063.009765625</v>
      </c>
      <c r="M2429" s="2">
        <v>1.3893901109695435</v>
      </c>
      <c r="N2429" s="2">
        <v>153038</v>
      </c>
      <c r="O2429" s="2">
        <v>0</v>
      </c>
      <c r="P2429" s="2">
        <v>0</v>
      </c>
      <c r="T2429" s="2">
        <v>5261013.5</v>
      </c>
      <c r="U2429" s="2">
        <v>74753.5</v>
      </c>
      <c r="V2429" s="2">
        <v>1.4413758516311646</v>
      </c>
      <c r="W2429" s="2">
        <v>8025418.1499999994</v>
      </c>
      <c r="X2429" s="2">
        <v>65.55438232421875</v>
      </c>
      <c r="Y2429" s="2">
        <v>14138219.799999999</v>
      </c>
      <c r="Z2429" s="2">
        <v>37.211288452148438</v>
      </c>
    </row>
    <row r="2430" spans="1:28" x14ac:dyDescent="0.25">
      <c r="A2430" s="2">
        <v>405005</v>
      </c>
      <c r="B2430" s="2">
        <v>111297504</v>
      </c>
      <c r="C2430" s="2" t="s">
        <v>1718</v>
      </c>
      <c r="D2430" s="2">
        <v>2023</v>
      </c>
      <c r="E2430" s="2" t="s">
        <v>662</v>
      </c>
      <c r="F2430" s="2">
        <v>405</v>
      </c>
      <c r="G2430" s="2">
        <v>5</v>
      </c>
      <c r="H2430" s="2">
        <v>4762313.8600000003</v>
      </c>
      <c r="I2430" s="2">
        <v>169754.859375</v>
      </c>
      <c r="J2430" s="2">
        <v>3.6963021755218506</v>
      </c>
      <c r="K2430" s="2">
        <v>550660.16</v>
      </c>
      <c r="L2430" s="2">
        <v>35243.87109375</v>
      </c>
      <c r="M2430" s="2">
        <v>6.8379426002502441</v>
      </c>
      <c r="N2430" s="2">
        <v>153038</v>
      </c>
      <c r="O2430" s="2">
        <v>0</v>
      </c>
      <c r="P2430" s="2">
        <v>0</v>
      </c>
      <c r="T2430" s="2">
        <v>5466012</v>
      </c>
      <c r="U2430" s="2">
        <v>204998.5</v>
      </c>
      <c r="V2430" s="2">
        <v>3.8965590000152588</v>
      </c>
      <c r="X2430" s="2">
        <v>66.582260131835938</v>
      </c>
      <c r="Z2430" s="2">
        <v>39.612236022949219</v>
      </c>
      <c r="AA2430" s="2">
        <v>13798797</v>
      </c>
      <c r="AB2430" s="2">
        <v>8209412</v>
      </c>
    </row>
    <row r="2431" spans="1:28" x14ac:dyDescent="0.25">
      <c r="A2431" s="2">
        <v>405006</v>
      </c>
      <c r="B2431" s="2">
        <v>111297504</v>
      </c>
      <c r="C2431" s="2" t="s">
        <v>1718</v>
      </c>
      <c r="D2431" s="2">
        <v>2024</v>
      </c>
      <c r="E2431" s="2" t="s">
        <v>662</v>
      </c>
      <c r="F2431" s="2">
        <v>405</v>
      </c>
      <c r="G2431" s="2">
        <v>6</v>
      </c>
      <c r="H2431" s="2">
        <v>4970015</v>
      </c>
      <c r="I2431" s="2">
        <v>207701.140625</v>
      </c>
      <c r="J2431" s="2">
        <v>4.3613491058349609</v>
      </c>
      <c r="K2431" s="2">
        <v>563454</v>
      </c>
      <c r="L2431" s="2">
        <v>12793.83984375</v>
      </c>
      <c r="M2431" s="2">
        <v>2.3233640193939209</v>
      </c>
      <c r="N2431" s="2">
        <v>153038</v>
      </c>
      <c r="O2431" s="2">
        <v>0</v>
      </c>
      <c r="P2431" s="2">
        <v>0</v>
      </c>
      <c r="T2431" s="2">
        <v>5686507</v>
      </c>
      <c r="U2431" s="2">
        <v>220495</v>
      </c>
      <c r="V2431" s="2">
        <v>4.033928394317627</v>
      </c>
      <c r="X2431" s="2">
        <v>65.909271240234375</v>
      </c>
      <c r="Z2431" s="2">
        <v>39.103836059570313</v>
      </c>
      <c r="AA2431" s="2">
        <v>14542070</v>
      </c>
      <c r="AB2431" s="2">
        <v>8627780</v>
      </c>
    </row>
    <row r="2432" spans="1:28" x14ac:dyDescent="0.25">
      <c r="A2432" s="2">
        <v>406001</v>
      </c>
      <c r="B2432" s="2">
        <v>111317503</v>
      </c>
      <c r="C2432" s="2" t="s">
        <v>1719</v>
      </c>
      <c r="D2432" s="2">
        <v>2019</v>
      </c>
      <c r="E2432" s="2" t="s">
        <v>662</v>
      </c>
      <c r="F2432" s="2">
        <v>406</v>
      </c>
      <c r="G2432" s="2">
        <v>1</v>
      </c>
      <c r="H2432" s="2">
        <v>6922517</v>
      </c>
      <c r="K2432" s="2">
        <v>770108.48</v>
      </c>
      <c r="N2432" s="2">
        <v>238273</v>
      </c>
      <c r="Q2432" s="2">
        <v>29380.68</v>
      </c>
      <c r="T2432" s="2">
        <v>7960279</v>
      </c>
      <c r="W2432" s="2">
        <v>11271642.329999998</v>
      </c>
      <c r="X2432" s="2">
        <v>70.622177124023438</v>
      </c>
      <c r="Y2432" s="2">
        <v>17415427.189999998</v>
      </c>
      <c r="Z2432" s="2">
        <v>45.708202362060547</v>
      </c>
    </row>
    <row r="2433" spans="1:28" x14ac:dyDescent="0.25">
      <c r="A2433" s="2">
        <v>406002</v>
      </c>
      <c r="B2433" s="2">
        <v>111317503</v>
      </c>
      <c r="C2433" s="2" t="s">
        <v>1719</v>
      </c>
      <c r="D2433" s="2">
        <v>2020</v>
      </c>
      <c r="E2433" s="2" t="s">
        <v>662</v>
      </c>
      <c r="F2433" s="2">
        <v>406</v>
      </c>
      <c r="G2433" s="2">
        <v>2</v>
      </c>
      <c r="H2433" s="2">
        <v>7022372</v>
      </c>
      <c r="I2433" s="2">
        <v>99855</v>
      </c>
      <c r="J2433" s="2">
        <v>1.4424666166305542</v>
      </c>
      <c r="K2433" s="2">
        <v>788785</v>
      </c>
      <c r="L2433" s="2">
        <v>18676.51953125</v>
      </c>
      <c r="M2433" s="2">
        <v>2.4251804351806641</v>
      </c>
      <c r="N2433" s="2">
        <v>269155</v>
      </c>
      <c r="O2433" s="2">
        <v>30882</v>
      </c>
      <c r="P2433" s="2">
        <v>12.960763931274414</v>
      </c>
      <c r="Q2433" s="2">
        <v>24924</v>
      </c>
      <c r="R2433" s="2">
        <v>-4456.68017578125</v>
      </c>
      <c r="S2433" s="2">
        <v>-15.168743133544922</v>
      </c>
      <c r="T2433" s="2">
        <v>8105236</v>
      </c>
      <c r="U2433" s="2">
        <v>144957</v>
      </c>
      <c r="V2433" s="2">
        <v>1.8210040330886841</v>
      </c>
      <c r="W2433" s="2">
        <v>11441947</v>
      </c>
      <c r="X2433" s="2">
        <v>70.837905883789063</v>
      </c>
      <c r="Y2433" s="2">
        <v>17538871</v>
      </c>
      <c r="Z2433" s="2">
        <v>46.212985992431641</v>
      </c>
    </row>
    <row r="2434" spans="1:28" x14ac:dyDescent="0.25">
      <c r="A2434" s="2">
        <v>406003</v>
      </c>
      <c r="B2434" s="2">
        <v>111317503</v>
      </c>
      <c r="C2434" s="2" t="s">
        <v>1719</v>
      </c>
      <c r="D2434" s="2">
        <v>2021</v>
      </c>
      <c r="E2434" s="2" t="s">
        <v>662</v>
      </c>
      <c r="F2434" s="2">
        <v>406</v>
      </c>
      <c r="G2434" s="2">
        <v>3</v>
      </c>
      <c r="H2434" s="2">
        <v>7022368</v>
      </c>
      <c r="I2434" s="2">
        <v>-4</v>
      </c>
      <c r="J2434" s="2">
        <v>-5.696080916095525E-5</v>
      </c>
      <c r="K2434" s="2">
        <v>788762.46</v>
      </c>
      <c r="L2434" s="2">
        <v>-22.540000915527344</v>
      </c>
      <c r="M2434" s="2">
        <v>-2.857559360563755E-3</v>
      </c>
      <c r="N2434" s="2">
        <v>238273</v>
      </c>
      <c r="O2434" s="2">
        <v>-30882</v>
      </c>
      <c r="P2434" s="2">
        <v>-11.473686218261719</v>
      </c>
      <c r="Q2434" s="2">
        <v>30680</v>
      </c>
      <c r="R2434" s="2">
        <v>5756</v>
      </c>
      <c r="S2434" s="2">
        <v>23.094205856323242</v>
      </c>
      <c r="T2434" s="2">
        <v>8080083.5</v>
      </c>
      <c r="U2434" s="2">
        <v>-25152.5</v>
      </c>
      <c r="V2434" s="2">
        <v>-0.31032410264015198</v>
      </c>
      <c r="W2434" s="2">
        <v>11613846.549999999</v>
      </c>
      <c r="X2434" s="2">
        <v>69.572845458984375</v>
      </c>
      <c r="Y2434" s="2">
        <v>18119400.749999996</v>
      </c>
      <c r="Z2434" s="2">
        <v>44.593547821044922</v>
      </c>
    </row>
    <row r="2435" spans="1:28" x14ac:dyDescent="0.25">
      <c r="A2435" s="2">
        <v>406004</v>
      </c>
      <c r="B2435" s="2">
        <v>111317503</v>
      </c>
      <c r="C2435" s="2" t="s">
        <v>1719</v>
      </c>
      <c r="D2435" s="2">
        <v>2022</v>
      </c>
      <c r="E2435" s="2" t="s">
        <v>662</v>
      </c>
      <c r="F2435" s="2">
        <v>406</v>
      </c>
      <c r="G2435" s="2">
        <v>4</v>
      </c>
      <c r="H2435" s="2">
        <v>7158882</v>
      </c>
      <c r="I2435" s="2">
        <v>136514</v>
      </c>
      <c r="J2435" s="2">
        <v>1.9439880847930908</v>
      </c>
      <c r="K2435" s="2">
        <v>817234.39</v>
      </c>
      <c r="L2435" s="2">
        <v>28471.9296875</v>
      </c>
      <c r="M2435" s="2">
        <v>3.6096963882446289</v>
      </c>
      <c r="N2435" s="2">
        <v>238273</v>
      </c>
      <c r="O2435" s="2">
        <v>0</v>
      </c>
      <c r="P2435" s="2">
        <v>0</v>
      </c>
      <c r="Q2435" s="2">
        <v>37159</v>
      </c>
      <c r="R2435" s="2">
        <v>6479</v>
      </c>
      <c r="S2435" s="2">
        <v>21.117992401123047</v>
      </c>
      <c r="T2435" s="2">
        <v>8251548.5</v>
      </c>
      <c r="U2435" s="2">
        <v>171465</v>
      </c>
      <c r="V2435" s="2">
        <v>2.1220695972442627</v>
      </c>
      <c r="W2435" s="2">
        <v>11752029.109999998</v>
      </c>
      <c r="X2435" s="2">
        <v>70.213821411132813</v>
      </c>
      <c r="Y2435" s="2">
        <v>19232451.689999998</v>
      </c>
      <c r="Z2435" s="2">
        <v>42.904296875</v>
      </c>
    </row>
    <row r="2436" spans="1:28" x14ac:dyDescent="0.25">
      <c r="A2436" s="2">
        <v>406005</v>
      </c>
      <c r="B2436" s="2">
        <v>111317503</v>
      </c>
      <c r="C2436" s="2" t="s">
        <v>1719</v>
      </c>
      <c r="D2436" s="2">
        <v>2023</v>
      </c>
      <c r="E2436" s="2" t="s">
        <v>662</v>
      </c>
      <c r="F2436" s="2">
        <v>406</v>
      </c>
      <c r="G2436" s="2">
        <v>5</v>
      </c>
      <c r="H2436" s="2">
        <v>7587987.7400000002</v>
      </c>
      <c r="I2436" s="2">
        <v>429105.75</v>
      </c>
      <c r="J2436" s="2">
        <v>5.9940328598022461</v>
      </c>
      <c r="K2436" s="2">
        <v>861042.56</v>
      </c>
      <c r="L2436" s="2">
        <v>43808.171875</v>
      </c>
      <c r="M2436" s="2">
        <v>5.360539436340332</v>
      </c>
      <c r="N2436" s="2">
        <v>238273</v>
      </c>
      <c r="O2436" s="2">
        <v>0</v>
      </c>
      <c r="P2436" s="2">
        <v>0</v>
      </c>
      <c r="Q2436" s="2">
        <v>40642</v>
      </c>
      <c r="R2436" s="2">
        <v>3483</v>
      </c>
      <c r="S2436" s="2">
        <v>9.3732337951660156</v>
      </c>
      <c r="T2436" s="2">
        <v>8727945</v>
      </c>
      <c r="U2436" s="2">
        <v>476396.5</v>
      </c>
      <c r="V2436" s="2">
        <v>5.7734193801879883</v>
      </c>
      <c r="X2436" s="2">
        <v>75.9403076171875</v>
      </c>
      <c r="Z2436" s="2">
        <v>49.086101531982422</v>
      </c>
      <c r="AA2436" s="2">
        <v>17780889</v>
      </c>
      <c r="AB2436" s="2">
        <v>11493165</v>
      </c>
    </row>
    <row r="2437" spans="1:28" x14ac:dyDescent="0.25">
      <c r="A2437" s="2">
        <v>406006</v>
      </c>
      <c r="B2437" s="2">
        <v>111317503</v>
      </c>
      <c r="C2437" s="2" t="s">
        <v>1719</v>
      </c>
      <c r="D2437" s="2">
        <v>2024</v>
      </c>
      <c r="E2437" s="2" t="s">
        <v>662</v>
      </c>
      <c r="F2437" s="2">
        <v>406</v>
      </c>
      <c r="G2437" s="2">
        <v>6</v>
      </c>
      <c r="H2437" s="2">
        <v>7903584</v>
      </c>
      <c r="I2437" s="2">
        <v>315596.25</v>
      </c>
      <c r="J2437" s="2">
        <v>4.159156322479248</v>
      </c>
      <c r="K2437" s="2">
        <v>892520</v>
      </c>
      <c r="L2437" s="2">
        <v>31477.439453125</v>
      </c>
      <c r="M2437" s="2">
        <v>3.6557357311248779</v>
      </c>
      <c r="N2437" s="2">
        <v>238273</v>
      </c>
      <c r="O2437" s="2">
        <v>0</v>
      </c>
      <c r="P2437" s="2">
        <v>0</v>
      </c>
      <c r="Q2437" s="2">
        <v>44382</v>
      </c>
      <c r="R2437" s="2">
        <v>3740</v>
      </c>
      <c r="S2437" s="2">
        <v>9.2023029327392578</v>
      </c>
      <c r="T2437" s="2">
        <v>9078759</v>
      </c>
      <c r="U2437" s="2">
        <v>350814</v>
      </c>
      <c r="V2437" s="2">
        <v>4.0194339752197266</v>
      </c>
      <c r="X2437" s="2">
        <v>73.295440673828125</v>
      </c>
      <c r="Z2437" s="2">
        <v>48.528961181640625</v>
      </c>
      <c r="AA2437" s="2">
        <v>18707920</v>
      </c>
      <c r="AB2437" s="2">
        <v>12386526</v>
      </c>
    </row>
    <row r="2438" spans="1:28" x14ac:dyDescent="0.25">
      <c r="A2438" s="2">
        <v>407001</v>
      </c>
      <c r="B2438" s="2">
        <v>121395703</v>
      </c>
      <c r="C2438" s="2" t="s">
        <v>1720</v>
      </c>
      <c r="D2438" s="2">
        <v>2019</v>
      </c>
      <c r="E2438" s="2" t="s">
        <v>662</v>
      </c>
      <c r="F2438" s="2">
        <v>407</v>
      </c>
      <c r="G2438" s="2">
        <v>1</v>
      </c>
      <c r="H2438" s="2">
        <v>4665623.5</v>
      </c>
      <c r="K2438" s="2">
        <v>1339442.4099999999</v>
      </c>
      <c r="N2438" s="2">
        <v>147449</v>
      </c>
      <c r="T2438" s="2">
        <v>6152515</v>
      </c>
      <c r="W2438" s="2">
        <v>14481545.49</v>
      </c>
      <c r="X2438" s="2">
        <v>42.485210418701172</v>
      </c>
      <c r="Y2438" s="2">
        <v>65014909.380000003</v>
      </c>
      <c r="Z2438" s="2">
        <v>9.4632368087768555</v>
      </c>
    </row>
    <row r="2439" spans="1:28" x14ac:dyDescent="0.25">
      <c r="A2439" s="2">
        <v>407002</v>
      </c>
      <c r="B2439" s="2">
        <v>121395703</v>
      </c>
      <c r="C2439" s="2" t="s">
        <v>1720</v>
      </c>
      <c r="D2439" s="2">
        <v>2020</v>
      </c>
      <c r="E2439" s="2" t="s">
        <v>662</v>
      </c>
      <c r="F2439" s="2">
        <v>407</v>
      </c>
      <c r="G2439" s="2">
        <v>2</v>
      </c>
      <c r="H2439" s="2">
        <v>4752379</v>
      </c>
      <c r="I2439" s="2">
        <v>86755.5</v>
      </c>
      <c r="J2439" s="2">
        <v>1.8594621419906616</v>
      </c>
      <c r="K2439" s="2">
        <v>1362417.8</v>
      </c>
      <c r="L2439" s="2">
        <v>22975.390625</v>
      </c>
      <c r="M2439" s="2">
        <v>1.7152950763702393</v>
      </c>
      <c r="N2439" s="2">
        <v>147449</v>
      </c>
      <c r="O2439" s="2">
        <v>0</v>
      </c>
      <c r="P2439" s="2">
        <v>0</v>
      </c>
      <c r="T2439" s="2">
        <v>6262246</v>
      </c>
      <c r="U2439" s="2">
        <v>109731</v>
      </c>
      <c r="V2439" s="2">
        <v>1.7835144996643066</v>
      </c>
      <c r="W2439" s="2">
        <v>14759327.290000001</v>
      </c>
      <c r="X2439" s="2">
        <v>42.429073333740234</v>
      </c>
      <c r="Y2439" s="2">
        <v>66477192.990000002</v>
      </c>
      <c r="Z2439" s="2">
        <v>9.4201421737670898</v>
      </c>
    </row>
    <row r="2440" spans="1:28" x14ac:dyDescent="0.25">
      <c r="A2440" s="2">
        <v>407003</v>
      </c>
      <c r="B2440" s="2">
        <v>121395703</v>
      </c>
      <c r="C2440" s="2" t="s">
        <v>1720</v>
      </c>
      <c r="D2440" s="2">
        <v>2021</v>
      </c>
      <c r="E2440" s="2" t="s">
        <v>662</v>
      </c>
      <c r="F2440" s="2">
        <v>407</v>
      </c>
      <c r="G2440" s="2">
        <v>3</v>
      </c>
      <c r="H2440" s="2">
        <v>4752373.5</v>
      </c>
      <c r="I2440" s="2">
        <v>-5.5</v>
      </c>
      <c r="J2440" s="2">
        <v>-1.1573151277843863E-4</v>
      </c>
      <c r="K2440" s="2">
        <v>1362399.64</v>
      </c>
      <c r="L2440" s="2">
        <v>-18.159999847412109</v>
      </c>
      <c r="M2440" s="2">
        <v>-1.3329244684427977E-3</v>
      </c>
      <c r="N2440" s="2">
        <v>147449</v>
      </c>
      <c r="O2440" s="2">
        <v>0</v>
      </c>
      <c r="P2440" s="2">
        <v>0</v>
      </c>
      <c r="T2440" s="2">
        <v>6262222</v>
      </c>
      <c r="U2440" s="2">
        <v>-24</v>
      </c>
      <c r="V2440" s="2">
        <v>-3.8324907654896379E-4</v>
      </c>
      <c r="W2440" s="2">
        <v>14962482.959999999</v>
      </c>
      <c r="X2440" s="2">
        <v>41.852825164794922</v>
      </c>
      <c r="Y2440" s="2">
        <v>69156962.579999998</v>
      </c>
      <c r="Z2440" s="2">
        <v>9.0550851821899414</v>
      </c>
    </row>
    <row r="2441" spans="1:28" x14ac:dyDescent="0.25">
      <c r="A2441" s="2">
        <v>407004</v>
      </c>
      <c r="B2441" s="2">
        <v>121395703</v>
      </c>
      <c r="C2441" s="2" t="s">
        <v>1720</v>
      </c>
      <c r="D2441" s="2">
        <v>2022</v>
      </c>
      <c r="E2441" s="2" t="s">
        <v>662</v>
      </c>
      <c r="F2441" s="2">
        <v>407</v>
      </c>
      <c r="G2441" s="2">
        <v>4</v>
      </c>
      <c r="H2441" s="2">
        <v>4911463</v>
      </c>
      <c r="I2441" s="2">
        <v>159089.5</v>
      </c>
      <c r="J2441" s="2">
        <v>3.3475799560546875</v>
      </c>
      <c r="K2441" s="2">
        <v>1380318.36</v>
      </c>
      <c r="L2441" s="2">
        <v>17918.720703125</v>
      </c>
      <c r="M2441" s="2">
        <v>1.3152322769165039</v>
      </c>
      <c r="N2441" s="2">
        <v>147449</v>
      </c>
      <c r="O2441" s="2">
        <v>0</v>
      </c>
      <c r="P2441" s="2">
        <v>0</v>
      </c>
      <c r="T2441" s="2">
        <v>6439230.5</v>
      </c>
      <c r="U2441" s="2">
        <v>177008.5</v>
      </c>
      <c r="V2441" s="2">
        <v>2.826608419418335</v>
      </c>
      <c r="W2441" s="2">
        <v>15174385.879999999</v>
      </c>
      <c r="X2441" s="2">
        <v>42.434867858886719</v>
      </c>
      <c r="Y2441" s="2">
        <v>71731681.629999995</v>
      </c>
      <c r="Z2441" s="2">
        <v>8.9768295288085938</v>
      </c>
    </row>
    <row r="2442" spans="1:28" x14ac:dyDescent="0.25">
      <c r="A2442" s="2">
        <v>407005</v>
      </c>
      <c r="B2442" s="2">
        <v>121395703</v>
      </c>
      <c r="C2442" s="2" t="s">
        <v>1720</v>
      </c>
      <c r="D2442" s="2">
        <v>2023</v>
      </c>
      <c r="E2442" s="2" t="s">
        <v>662</v>
      </c>
      <c r="F2442" s="2">
        <v>407</v>
      </c>
      <c r="G2442" s="2">
        <v>5</v>
      </c>
      <c r="H2442" s="2">
        <v>5300822.63</v>
      </c>
      <c r="I2442" s="2">
        <v>389359.625</v>
      </c>
      <c r="J2442" s="2">
        <v>7.9275693893432617</v>
      </c>
      <c r="K2442" s="2">
        <v>1260862.1200000001</v>
      </c>
      <c r="L2442" s="2">
        <v>-119456.2421875</v>
      </c>
      <c r="M2442" s="2">
        <v>-8.6542530059814453</v>
      </c>
      <c r="N2442" s="2">
        <v>147449</v>
      </c>
      <c r="O2442" s="2">
        <v>0</v>
      </c>
      <c r="P2442" s="2">
        <v>0</v>
      </c>
      <c r="T2442" s="2">
        <v>6709133.5</v>
      </c>
      <c r="U2442" s="2">
        <v>269903</v>
      </c>
      <c r="V2442" s="2">
        <v>4.1915411949157715</v>
      </c>
      <c r="X2442" s="2">
        <v>44.571300506591797</v>
      </c>
      <c r="Z2442" s="2">
        <v>9.3224906921386719</v>
      </c>
      <c r="AA2442" s="2">
        <v>71967177</v>
      </c>
      <c r="AB2442" s="2">
        <v>15052586</v>
      </c>
    </row>
    <row r="2443" spans="1:28" x14ac:dyDescent="0.25">
      <c r="A2443" s="2">
        <v>407006</v>
      </c>
      <c r="B2443" s="2">
        <v>121395703</v>
      </c>
      <c r="C2443" s="2" t="s">
        <v>1720</v>
      </c>
      <c r="D2443" s="2">
        <v>2024</v>
      </c>
      <c r="E2443" s="2" t="s">
        <v>662</v>
      </c>
      <c r="F2443" s="2">
        <v>407</v>
      </c>
      <c r="G2443" s="2">
        <v>6</v>
      </c>
      <c r="H2443" s="2">
        <v>5907882</v>
      </c>
      <c r="I2443" s="2">
        <v>607059.375</v>
      </c>
      <c r="J2443" s="2">
        <v>11.452173233032227</v>
      </c>
      <c r="K2443" s="2">
        <v>1258066</v>
      </c>
      <c r="L2443" s="2">
        <v>-2796.1201171875</v>
      </c>
      <c r="M2443" s="2">
        <v>-0.22176255285739899</v>
      </c>
      <c r="N2443" s="2">
        <v>147449</v>
      </c>
      <c r="O2443" s="2">
        <v>0</v>
      </c>
      <c r="P2443" s="2">
        <v>0</v>
      </c>
      <c r="T2443" s="2">
        <v>7313397</v>
      </c>
      <c r="U2443" s="2">
        <v>604263.5</v>
      </c>
      <c r="V2443" s="2">
        <v>9.0065803527832031</v>
      </c>
      <c r="X2443" s="2">
        <v>47.683265686035156</v>
      </c>
      <c r="Z2443" s="2">
        <v>9.9701566696166992</v>
      </c>
      <c r="AA2443" s="2">
        <v>73352880</v>
      </c>
      <c r="AB2443" s="2">
        <v>15337450</v>
      </c>
    </row>
    <row r="2444" spans="1:28" x14ac:dyDescent="0.25">
      <c r="A2444" s="2">
        <v>408001</v>
      </c>
      <c r="B2444" s="2">
        <v>117597003</v>
      </c>
      <c r="C2444" s="2" t="s">
        <v>1721</v>
      </c>
      <c r="D2444" s="2">
        <v>2019</v>
      </c>
      <c r="E2444" s="2" t="s">
        <v>662</v>
      </c>
      <c r="F2444" s="2">
        <v>408</v>
      </c>
      <c r="G2444" s="2">
        <v>1</v>
      </c>
      <c r="H2444" s="2">
        <v>8826777</v>
      </c>
      <c r="K2444" s="2">
        <v>1344569.9</v>
      </c>
      <c r="N2444" s="2">
        <v>340919</v>
      </c>
      <c r="Q2444" s="2">
        <v>33491.93</v>
      </c>
      <c r="T2444" s="2">
        <v>10545758</v>
      </c>
      <c r="W2444" s="2">
        <v>16176460.720000001</v>
      </c>
      <c r="X2444" s="2">
        <v>65.192001342773438</v>
      </c>
      <c r="Y2444" s="2">
        <v>32733687.099999998</v>
      </c>
      <c r="Z2444" s="2">
        <v>32.216835021972656</v>
      </c>
    </row>
    <row r="2445" spans="1:28" x14ac:dyDescent="0.25">
      <c r="A2445" s="2">
        <v>408002</v>
      </c>
      <c r="B2445" s="2">
        <v>117597003</v>
      </c>
      <c r="C2445" s="2" t="s">
        <v>1721</v>
      </c>
      <c r="D2445" s="2">
        <v>2020</v>
      </c>
      <c r="E2445" s="2" t="s">
        <v>662</v>
      </c>
      <c r="F2445" s="2">
        <v>408</v>
      </c>
      <c r="G2445" s="2">
        <v>2</v>
      </c>
      <c r="H2445" s="2">
        <v>8959667</v>
      </c>
      <c r="I2445" s="2">
        <v>132890</v>
      </c>
      <c r="J2445" s="2">
        <v>1.5055325031280518</v>
      </c>
      <c r="K2445" s="2">
        <v>1394438.44</v>
      </c>
      <c r="L2445" s="2">
        <v>49868.5390625</v>
      </c>
      <c r="M2445" s="2">
        <v>3.7088842391967773</v>
      </c>
      <c r="N2445" s="2">
        <v>340919</v>
      </c>
      <c r="O2445" s="2">
        <v>0</v>
      </c>
      <c r="P2445" s="2">
        <v>0</v>
      </c>
      <c r="Q2445" s="2">
        <v>33799.79</v>
      </c>
      <c r="R2445" s="2">
        <v>307.8599853515625</v>
      </c>
      <c r="S2445" s="2">
        <v>0.91920650005340576</v>
      </c>
      <c r="T2445" s="2">
        <v>10728824</v>
      </c>
      <c r="U2445" s="2">
        <v>183066</v>
      </c>
      <c r="V2445" s="2">
        <v>1.735920786857605</v>
      </c>
      <c r="W2445" s="2">
        <v>16761427.879999997</v>
      </c>
      <c r="X2445" s="2">
        <v>64.009010314941406</v>
      </c>
      <c r="Y2445" s="2">
        <v>33973551.909999996</v>
      </c>
      <c r="Z2445" s="2">
        <v>31.579929351806641</v>
      </c>
    </row>
    <row r="2446" spans="1:28" x14ac:dyDescent="0.25">
      <c r="A2446" s="2">
        <v>408003</v>
      </c>
      <c r="B2446" s="2">
        <v>117597003</v>
      </c>
      <c r="C2446" s="2" t="s">
        <v>1721</v>
      </c>
      <c r="D2446" s="2">
        <v>2021</v>
      </c>
      <c r="E2446" s="2" t="s">
        <v>662</v>
      </c>
      <c r="F2446" s="2">
        <v>408</v>
      </c>
      <c r="G2446" s="2">
        <v>3</v>
      </c>
      <c r="H2446" s="2">
        <v>8959661</v>
      </c>
      <c r="I2446" s="2">
        <v>-6</v>
      </c>
      <c r="J2446" s="2">
        <v>-6.6966771555598825E-5</v>
      </c>
      <c r="K2446" s="2">
        <v>1394386.53</v>
      </c>
      <c r="L2446" s="2">
        <v>-51.909999847412109</v>
      </c>
      <c r="M2446" s="2">
        <v>-3.7226455751806498E-3</v>
      </c>
      <c r="N2446" s="2">
        <v>340919</v>
      </c>
      <c r="O2446" s="2">
        <v>0</v>
      </c>
      <c r="P2446" s="2">
        <v>0</v>
      </c>
      <c r="Q2446" s="2">
        <v>43100</v>
      </c>
      <c r="R2446" s="2">
        <v>9300.2099609375</v>
      </c>
      <c r="S2446" s="2">
        <v>27.515584945678711</v>
      </c>
      <c r="T2446" s="2">
        <v>10738067</v>
      </c>
      <c r="U2446" s="2">
        <v>9243</v>
      </c>
      <c r="V2446" s="2">
        <v>8.6151100695133209E-2</v>
      </c>
      <c r="W2446" s="2">
        <v>16987033.459999997</v>
      </c>
      <c r="X2446" s="2">
        <v>63.213314056396484</v>
      </c>
      <c r="Y2446" s="2">
        <v>34579566.140000001</v>
      </c>
      <c r="Z2446" s="2">
        <v>31.053215026855469</v>
      </c>
    </row>
    <row r="2447" spans="1:28" x14ac:dyDescent="0.25">
      <c r="A2447" s="2">
        <v>408004</v>
      </c>
      <c r="B2447" s="2">
        <v>117597003</v>
      </c>
      <c r="C2447" s="2" t="s">
        <v>1721</v>
      </c>
      <c r="D2447" s="2">
        <v>2022</v>
      </c>
      <c r="E2447" s="2" t="s">
        <v>662</v>
      </c>
      <c r="F2447" s="2">
        <v>408</v>
      </c>
      <c r="G2447" s="2">
        <v>4</v>
      </c>
      <c r="H2447" s="2">
        <v>9288478</v>
      </c>
      <c r="I2447" s="2">
        <v>328817</v>
      </c>
      <c r="J2447" s="2">
        <v>3.6699714660644531</v>
      </c>
      <c r="K2447" s="2">
        <v>1443538.21</v>
      </c>
      <c r="L2447" s="2">
        <v>49151.6796875</v>
      </c>
      <c r="M2447" s="2">
        <v>3.524968147277832</v>
      </c>
      <c r="N2447" s="2">
        <v>340919</v>
      </c>
      <c r="O2447" s="2">
        <v>0</v>
      </c>
      <c r="P2447" s="2">
        <v>0</v>
      </c>
      <c r="Q2447" s="2">
        <v>50510</v>
      </c>
      <c r="R2447" s="2">
        <v>7410</v>
      </c>
      <c r="S2447" s="2">
        <v>17.192575454711914</v>
      </c>
      <c r="T2447" s="2">
        <v>11123445</v>
      </c>
      <c r="U2447" s="2">
        <v>385378</v>
      </c>
      <c r="V2447" s="2">
        <v>3.5888955593109131</v>
      </c>
      <c r="W2447" s="2">
        <v>17507342.369999997</v>
      </c>
      <c r="X2447" s="2">
        <v>63.535884857177734</v>
      </c>
      <c r="Y2447" s="2">
        <v>36661515.699999996</v>
      </c>
      <c r="Z2447" s="2">
        <v>30.340930938720703</v>
      </c>
    </row>
    <row r="2448" spans="1:28" x14ac:dyDescent="0.25">
      <c r="A2448" s="2">
        <v>408005</v>
      </c>
      <c r="B2448" s="2">
        <v>117597003</v>
      </c>
      <c r="C2448" s="2" t="s">
        <v>1721</v>
      </c>
      <c r="D2448" s="2">
        <v>2023</v>
      </c>
      <c r="E2448" s="2" t="s">
        <v>662</v>
      </c>
      <c r="F2448" s="2">
        <v>408</v>
      </c>
      <c r="G2448" s="2">
        <v>5</v>
      </c>
      <c r="H2448" s="2">
        <v>9695829.8000000007</v>
      </c>
      <c r="I2448" s="2">
        <v>407351.8125</v>
      </c>
      <c r="J2448" s="2">
        <v>4.3855600357055664</v>
      </c>
      <c r="K2448" s="2">
        <v>1559358.38</v>
      </c>
      <c r="L2448" s="2">
        <v>115820.171875</v>
      </c>
      <c r="M2448" s="2">
        <v>8.0233535766601563</v>
      </c>
      <c r="N2448" s="2">
        <v>340919</v>
      </c>
      <c r="O2448" s="2">
        <v>0</v>
      </c>
      <c r="P2448" s="2">
        <v>0</v>
      </c>
      <c r="Q2448" s="2">
        <v>56390</v>
      </c>
      <c r="R2448" s="2">
        <v>5880</v>
      </c>
      <c r="S2448" s="2">
        <v>11.64125919342041</v>
      </c>
      <c r="T2448" s="2">
        <v>11652497</v>
      </c>
      <c r="U2448" s="2">
        <v>529052</v>
      </c>
      <c r="V2448" s="2">
        <v>4.7561883926391602</v>
      </c>
      <c r="X2448" s="2">
        <v>67.189010620117188</v>
      </c>
      <c r="Z2448" s="2">
        <v>31.929853439331055</v>
      </c>
      <c r="AA2448" s="2">
        <v>36494052</v>
      </c>
      <c r="AB2448" s="2">
        <v>17342862</v>
      </c>
    </row>
    <row r="2449" spans="1:28" x14ac:dyDescent="0.25">
      <c r="A2449" s="2">
        <v>408006</v>
      </c>
      <c r="B2449" s="2">
        <v>117597003</v>
      </c>
      <c r="C2449" s="2" t="s">
        <v>1721</v>
      </c>
      <c r="D2449" s="2">
        <v>2024</v>
      </c>
      <c r="E2449" s="2" t="s">
        <v>662</v>
      </c>
      <c r="F2449" s="2">
        <v>408</v>
      </c>
      <c r="G2449" s="2">
        <v>6</v>
      </c>
      <c r="H2449" s="2">
        <v>10418617</v>
      </c>
      <c r="I2449" s="2">
        <v>722787.1875</v>
      </c>
      <c r="J2449" s="2">
        <v>7.4546194076538086</v>
      </c>
      <c r="K2449" s="2">
        <v>1621420</v>
      </c>
      <c r="L2449" s="2">
        <v>62061.62109375</v>
      </c>
      <c r="M2449" s="2">
        <v>3.9799458980560303</v>
      </c>
      <c r="N2449" s="2">
        <v>340919</v>
      </c>
      <c r="O2449" s="2">
        <v>0</v>
      </c>
      <c r="P2449" s="2">
        <v>0</v>
      </c>
      <c r="Q2449" s="2">
        <v>79619</v>
      </c>
      <c r="R2449" s="2">
        <v>23229</v>
      </c>
      <c r="S2449" s="2">
        <v>41.193473815917969</v>
      </c>
      <c r="T2449" s="2">
        <v>12460575</v>
      </c>
      <c r="U2449" s="2">
        <v>808078</v>
      </c>
      <c r="V2449" s="2">
        <v>6.9348053932189941</v>
      </c>
      <c r="X2449" s="2">
        <v>70.357131958007813</v>
      </c>
      <c r="Z2449" s="2">
        <v>31.807538986206055</v>
      </c>
      <c r="AA2449" s="2">
        <v>39174910</v>
      </c>
      <c r="AB2449" s="2">
        <v>17710465</v>
      </c>
    </row>
    <row r="2450" spans="1:28" x14ac:dyDescent="0.25">
      <c r="A2450" s="2">
        <v>409001</v>
      </c>
      <c r="B2450" s="2">
        <v>112676503</v>
      </c>
      <c r="C2450" s="2" t="s">
        <v>1722</v>
      </c>
      <c r="D2450" s="2">
        <v>2019</v>
      </c>
      <c r="E2450" s="2" t="s">
        <v>662</v>
      </c>
      <c r="F2450" s="2">
        <v>409</v>
      </c>
      <c r="G2450" s="2">
        <v>1</v>
      </c>
      <c r="H2450" s="2">
        <v>7922410</v>
      </c>
      <c r="K2450" s="2">
        <v>1747209.94</v>
      </c>
      <c r="N2450" s="2">
        <v>386378</v>
      </c>
      <c r="T2450" s="2">
        <v>10055998</v>
      </c>
      <c r="W2450" s="2">
        <v>17821343.199999999</v>
      </c>
      <c r="X2450" s="2">
        <v>56.426712036132813</v>
      </c>
      <c r="Y2450" s="2">
        <v>57156459.549999997</v>
      </c>
      <c r="Z2450" s="2">
        <v>17.593809127807617</v>
      </c>
    </row>
    <row r="2451" spans="1:28" x14ac:dyDescent="0.25">
      <c r="A2451" s="2">
        <v>409002</v>
      </c>
      <c r="B2451" s="2">
        <v>112676503</v>
      </c>
      <c r="C2451" s="2" t="s">
        <v>1722</v>
      </c>
      <c r="D2451" s="2">
        <v>2020</v>
      </c>
      <c r="E2451" s="2" t="s">
        <v>662</v>
      </c>
      <c r="F2451" s="2">
        <v>409</v>
      </c>
      <c r="G2451" s="2">
        <v>2</v>
      </c>
      <c r="H2451" s="2">
        <v>8015198</v>
      </c>
      <c r="I2451" s="2">
        <v>92788</v>
      </c>
      <c r="J2451" s="2">
        <v>1.1712092161178589</v>
      </c>
      <c r="K2451" s="2">
        <v>1871839.45</v>
      </c>
      <c r="L2451" s="2">
        <v>124629.5078125</v>
      </c>
      <c r="M2451" s="2">
        <v>7.1330585479736328</v>
      </c>
      <c r="N2451" s="2">
        <v>386378</v>
      </c>
      <c r="O2451" s="2">
        <v>0</v>
      </c>
      <c r="P2451" s="2">
        <v>0</v>
      </c>
      <c r="T2451" s="2">
        <v>10273415</v>
      </c>
      <c r="U2451" s="2">
        <v>217417</v>
      </c>
      <c r="V2451" s="2">
        <v>2.1620628833770752</v>
      </c>
      <c r="W2451" s="2">
        <v>18692294.669999998</v>
      </c>
      <c r="X2451" s="2">
        <v>54.960693359375</v>
      </c>
      <c r="Y2451" s="2">
        <v>57927408.949999996</v>
      </c>
      <c r="Z2451" s="2">
        <v>17.734981536865234</v>
      </c>
    </row>
    <row r="2452" spans="1:28" x14ac:dyDescent="0.25">
      <c r="A2452" s="2">
        <v>409003</v>
      </c>
      <c r="B2452" s="2">
        <v>112676503</v>
      </c>
      <c r="C2452" s="2" t="s">
        <v>1722</v>
      </c>
      <c r="D2452" s="2">
        <v>2021</v>
      </c>
      <c r="E2452" s="2" t="s">
        <v>662</v>
      </c>
      <c r="F2452" s="2">
        <v>409</v>
      </c>
      <c r="G2452" s="2">
        <v>3</v>
      </c>
      <c r="H2452" s="2">
        <v>8015192</v>
      </c>
      <c r="I2452" s="2">
        <v>-6</v>
      </c>
      <c r="J2452" s="2">
        <v>-7.4857787694782019E-5</v>
      </c>
      <c r="K2452" s="2">
        <v>1871765.64</v>
      </c>
      <c r="L2452" s="2">
        <v>-73.80999755859375</v>
      </c>
      <c r="M2452" s="2">
        <v>-3.9431801997125149E-3</v>
      </c>
      <c r="N2452" s="2">
        <v>386378</v>
      </c>
      <c r="O2452" s="2">
        <v>0</v>
      </c>
      <c r="P2452" s="2">
        <v>0</v>
      </c>
      <c r="T2452" s="2">
        <v>10273336</v>
      </c>
      <c r="U2452" s="2">
        <v>-79</v>
      </c>
      <c r="V2452" s="2">
        <v>-7.6897506369277835E-4</v>
      </c>
      <c r="W2452" s="2">
        <v>18637325.490000002</v>
      </c>
      <c r="X2452" s="2">
        <v>55.122371673583984</v>
      </c>
      <c r="Y2452" s="2">
        <v>58568584.590000004</v>
      </c>
      <c r="Z2452" s="2">
        <v>17.540693283081055</v>
      </c>
    </row>
    <row r="2453" spans="1:28" x14ac:dyDescent="0.25">
      <c r="A2453" s="2">
        <v>409004</v>
      </c>
      <c r="B2453" s="2">
        <v>112676503</v>
      </c>
      <c r="C2453" s="2" t="s">
        <v>1722</v>
      </c>
      <c r="D2453" s="2">
        <v>2022</v>
      </c>
      <c r="E2453" s="2" t="s">
        <v>662</v>
      </c>
      <c r="F2453" s="2">
        <v>409</v>
      </c>
      <c r="G2453" s="2">
        <v>4</v>
      </c>
      <c r="H2453" s="2">
        <v>8291152</v>
      </c>
      <c r="I2453" s="2">
        <v>275960</v>
      </c>
      <c r="J2453" s="2">
        <v>3.4429619312286377</v>
      </c>
      <c r="K2453" s="2">
        <v>1969762.61</v>
      </c>
      <c r="L2453" s="2">
        <v>97996.96875</v>
      </c>
      <c r="M2453" s="2">
        <v>5.2355360984802246</v>
      </c>
      <c r="N2453" s="2">
        <v>386378</v>
      </c>
      <c r="O2453" s="2">
        <v>0</v>
      </c>
      <c r="P2453" s="2">
        <v>0</v>
      </c>
      <c r="T2453" s="2">
        <v>10647293</v>
      </c>
      <c r="U2453" s="2">
        <v>373957</v>
      </c>
      <c r="V2453" s="2">
        <v>3.6400737762451172</v>
      </c>
      <c r="W2453" s="2">
        <v>18470731</v>
      </c>
      <c r="X2453" s="2">
        <v>57.644134521484375</v>
      </c>
      <c r="Y2453" s="2">
        <v>59970622</v>
      </c>
      <c r="Z2453" s="2">
        <v>17.754180908203125</v>
      </c>
    </row>
    <row r="2454" spans="1:28" x14ac:dyDescent="0.25">
      <c r="A2454" s="2">
        <v>409005</v>
      </c>
      <c r="B2454" s="2">
        <v>112676503</v>
      </c>
      <c r="C2454" s="2" t="s">
        <v>1722</v>
      </c>
      <c r="D2454" s="2">
        <v>2023</v>
      </c>
      <c r="E2454" s="2" t="s">
        <v>662</v>
      </c>
      <c r="F2454" s="2">
        <v>409</v>
      </c>
      <c r="G2454" s="2">
        <v>5</v>
      </c>
      <c r="H2454" s="2">
        <v>8758445.8699999992</v>
      </c>
      <c r="I2454" s="2">
        <v>467293.875</v>
      </c>
      <c r="J2454" s="2">
        <v>5.6360549926757813</v>
      </c>
      <c r="K2454" s="2">
        <v>2158424.2200000002</v>
      </c>
      <c r="L2454" s="2">
        <v>188661.609375</v>
      </c>
      <c r="M2454" s="2">
        <v>9.577885627746582</v>
      </c>
      <c r="N2454" s="2">
        <v>386378</v>
      </c>
      <c r="O2454" s="2">
        <v>0</v>
      </c>
      <c r="P2454" s="2">
        <v>0</v>
      </c>
      <c r="T2454" s="2">
        <v>11303248</v>
      </c>
      <c r="U2454" s="2">
        <v>655955</v>
      </c>
      <c r="V2454" s="2">
        <v>6.1607680320739746</v>
      </c>
      <c r="X2454" s="2">
        <v>58.728858947753906</v>
      </c>
      <c r="Z2454" s="2">
        <v>18.407930374145508</v>
      </c>
      <c r="AA2454" s="2">
        <v>61404230</v>
      </c>
      <c r="AB2454" s="2">
        <v>19246497</v>
      </c>
    </row>
    <row r="2455" spans="1:28" x14ac:dyDescent="0.25">
      <c r="A2455" s="2">
        <v>409006</v>
      </c>
      <c r="B2455" s="2">
        <v>112676503</v>
      </c>
      <c r="C2455" s="2" t="s">
        <v>1722</v>
      </c>
      <c r="D2455" s="2">
        <v>2024</v>
      </c>
      <c r="E2455" s="2" t="s">
        <v>662</v>
      </c>
      <c r="F2455" s="2">
        <v>409</v>
      </c>
      <c r="G2455" s="2">
        <v>6</v>
      </c>
      <c r="H2455" s="2">
        <v>9435668</v>
      </c>
      <c r="I2455" s="2">
        <v>677222.125</v>
      </c>
      <c r="J2455" s="2">
        <v>7.7322177886962891</v>
      </c>
      <c r="K2455" s="2">
        <v>2261516</v>
      </c>
      <c r="L2455" s="2">
        <v>103091.78125</v>
      </c>
      <c r="M2455" s="2">
        <v>4.7762517929077148</v>
      </c>
      <c r="N2455" s="2">
        <v>386378</v>
      </c>
      <c r="O2455" s="2">
        <v>0</v>
      </c>
      <c r="P2455" s="2">
        <v>0</v>
      </c>
      <c r="T2455" s="2">
        <v>12083562</v>
      </c>
      <c r="U2455" s="2">
        <v>780314</v>
      </c>
      <c r="V2455" s="2">
        <v>6.903449535369873</v>
      </c>
      <c r="X2455" s="2">
        <v>60.282882690429688</v>
      </c>
      <c r="Z2455" s="2">
        <v>19.129323959350586</v>
      </c>
      <c r="AA2455" s="2">
        <v>63167741</v>
      </c>
      <c r="AB2455" s="2">
        <v>20044765</v>
      </c>
    </row>
    <row r="2456" spans="1:28" x14ac:dyDescent="0.25">
      <c r="A2456" s="2">
        <v>410001</v>
      </c>
      <c r="B2456" s="2">
        <v>107657503</v>
      </c>
      <c r="C2456" s="2" t="s">
        <v>1723</v>
      </c>
      <c r="D2456" s="2">
        <v>2019</v>
      </c>
      <c r="E2456" s="2" t="s">
        <v>662</v>
      </c>
      <c r="F2456" s="2">
        <v>410</v>
      </c>
      <c r="G2456" s="2">
        <v>1</v>
      </c>
      <c r="H2456" s="2">
        <v>9728251</v>
      </c>
      <c r="K2456" s="2">
        <v>1431442.21</v>
      </c>
      <c r="N2456" s="2">
        <v>357264</v>
      </c>
      <c r="T2456" s="2">
        <v>11516957</v>
      </c>
      <c r="W2456" s="2">
        <v>17375968.580000002</v>
      </c>
      <c r="X2456" s="2">
        <v>66.280952453613281</v>
      </c>
      <c r="Y2456" s="2">
        <v>29892631.660000004</v>
      </c>
      <c r="Z2456" s="2">
        <v>38.527744293212891</v>
      </c>
    </row>
    <row r="2457" spans="1:28" x14ac:dyDescent="0.25">
      <c r="A2457" s="2">
        <v>410002</v>
      </c>
      <c r="B2457" s="2">
        <v>107657503</v>
      </c>
      <c r="C2457" s="2" t="s">
        <v>1723</v>
      </c>
      <c r="D2457" s="2">
        <v>2020</v>
      </c>
      <c r="E2457" s="2" t="s">
        <v>662</v>
      </c>
      <c r="F2457" s="2">
        <v>410</v>
      </c>
      <c r="G2457" s="2">
        <v>2</v>
      </c>
      <c r="H2457" s="2">
        <v>9750809</v>
      </c>
      <c r="I2457" s="2">
        <v>22558</v>
      </c>
      <c r="J2457" s="2">
        <v>0.23188135027885437</v>
      </c>
      <c r="K2457" s="2">
        <v>1463797.31</v>
      </c>
      <c r="L2457" s="2">
        <v>32355.099609375</v>
      </c>
      <c r="M2457" s="2">
        <v>2.2603147029876709</v>
      </c>
      <c r="N2457" s="2">
        <v>357264</v>
      </c>
      <c r="O2457" s="2">
        <v>0</v>
      </c>
      <c r="P2457" s="2">
        <v>0</v>
      </c>
      <c r="T2457" s="2">
        <v>11571870</v>
      </c>
      <c r="U2457" s="2">
        <v>54913</v>
      </c>
      <c r="V2457" s="2">
        <v>0.4768013060092926</v>
      </c>
      <c r="W2457" s="2">
        <v>17404344.23</v>
      </c>
      <c r="X2457" s="2">
        <v>66.4884033203125</v>
      </c>
      <c r="Y2457" s="2">
        <v>30340289.59</v>
      </c>
      <c r="Z2457" s="2">
        <v>38.140274047851563</v>
      </c>
    </row>
    <row r="2458" spans="1:28" x14ac:dyDescent="0.25">
      <c r="A2458" s="2">
        <v>410003</v>
      </c>
      <c r="B2458" s="2">
        <v>107657503</v>
      </c>
      <c r="C2458" s="2" t="s">
        <v>1723</v>
      </c>
      <c r="D2458" s="2">
        <v>2021</v>
      </c>
      <c r="E2458" s="2" t="s">
        <v>662</v>
      </c>
      <c r="F2458" s="2">
        <v>410</v>
      </c>
      <c r="G2458" s="2">
        <v>3</v>
      </c>
      <c r="H2458" s="2">
        <v>9750804</v>
      </c>
      <c r="I2458" s="2">
        <v>-5</v>
      </c>
      <c r="J2458" s="2">
        <v>-5.1277795137139037E-5</v>
      </c>
      <c r="K2458" s="2">
        <v>1463762.97</v>
      </c>
      <c r="L2458" s="2">
        <v>-34.340000152587891</v>
      </c>
      <c r="M2458" s="2">
        <v>-2.3459531366825104E-3</v>
      </c>
      <c r="N2458" s="2">
        <v>357264</v>
      </c>
      <c r="O2458" s="2">
        <v>0</v>
      </c>
      <c r="P2458" s="2">
        <v>0</v>
      </c>
      <c r="T2458" s="2">
        <v>11571831</v>
      </c>
      <c r="U2458" s="2">
        <v>-39</v>
      </c>
      <c r="V2458" s="2">
        <v>-3.3702419023029506E-4</v>
      </c>
      <c r="W2458" s="2">
        <v>17299818.300000001</v>
      </c>
      <c r="X2458" s="2">
        <v>66.889900207519531</v>
      </c>
      <c r="Y2458" s="2">
        <v>31579452.98</v>
      </c>
      <c r="Z2458" s="2">
        <v>36.643543243408203</v>
      </c>
    </row>
    <row r="2459" spans="1:28" x14ac:dyDescent="0.25">
      <c r="A2459" s="2">
        <v>410004</v>
      </c>
      <c r="B2459" s="2">
        <v>107657503</v>
      </c>
      <c r="C2459" s="2" t="s">
        <v>1723</v>
      </c>
      <c r="D2459" s="2">
        <v>2022</v>
      </c>
      <c r="E2459" s="2" t="s">
        <v>662</v>
      </c>
      <c r="F2459" s="2">
        <v>410</v>
      </c>
      <c r="G2459" s="2">
        <v>4</v>
      </c>
      <c r="H2459" s="2">
        <v>9909165</v>
      </c>
      <c r="I2459" s="2">
        <v>158361</v>
      </c>
      <c r="J2459" s="2">
        <v>1.6240814924240112</v>
      </c>
      <c r="K2459" s="2">
        <v>1500540.25</v>
      </c>
      <c r="L2459" s="2">
        <v>36777.28125</v>
      </c>
      <c r="M2459" s="2">
        <v>2.5125160217285156</v>
      </c>
      <c r="N2459" s="2">
        <v>357264</v>
      </c>
      <c r="O2459" s="2">
        <v>0</v>
      </c>
      <c r="P2459" s="2">
        <v>0</v>
      </c>
      <c r="T2459" s="2">
        <v>11766969</v>
      </c>
      <c r="U2459" s="2">
        <v>195138</v>
      </c>
      <c r="V2459" s="2">
        <v>1.68631911277771</v>
      </c>
      <c r="W2459" s="2">
        <v>17325683.390000004</v>
      </c>
      <c r="X2459" s="2">
        <v>67.916336059570313</v>
      </c>
      <c r="Y2459" s="2">
        <v>33434320.310000002</v>
      </c>
      <c r="Z2459" s="2">
        <v>35.194282531738281</v>
      </c>
    </row>
    <row r="2460" spans="1:28" x14ac:dyDescent="0.25">
      <c r="A2460" s="2">
        <v>410005</v>
      </c>
      <c r="B2460" s="2">
        <v>107657503</v>
      </c>
      <c r="C2460" s="2" t="s">
        <v>1723</v>
      </c>
      <c r="D2460" s="2">
        <v>2023</v>
      </c>
      <c r="E2460" s="2" t="s">
        <v>662</v>
      </c>
      <c r="F2460" s="2">
        <v>410</v>
      </c>
      <c r="G2460" s="2">
        <v>5</v>
      </c>
      <c r="H2460" s="2">
        <v>10401751.9</v>
      </c>
      <c r="I2460" s="2">
        <v>492586.90625</v>
      </c>
      <c r="J2460" s="2">
        <v>4.9710230827331543</v>
      </c>
      <c r="K2460" s="2">
        <v>1587881.15</v>
      </c>
      <c r="L2460" s="2">
        <v>87340.8984375</v>
      </c>
      <c r="M2460" s="2">
        <v>5.8206300735473633</v>
      </c>
      <c r="N2460" s="2">
        <v>357264</v>
      </c>
      <c r="O2460" s="2">
        <v>0</v>
      </c>
      <c r="P2460" s="2">
        <v>0</v>
      </c>
      <c r="T2460" s="2">
        <v>12346897</v>
      </c>
      <c r="U2460" s="2">
        <v>579928</v>
      </c>
      <c r="V2460" s="2">
        <v>4.9284400939941406</v>
      </c>
      <c r="X2460" s="2">
        <v>69.315902709960938</v>
      </c>
      <c r="Z2460" s="2">
        <v>35.192169189453125</v>
      </c>
      <c r="AA2460" s="2">
        <v>35084216</v>
      </c>
      <c r="AB2460" s="2">
        <v>17812503</v>
      </c>
    </row>
    <row r="2461" spans="1:28" x14ac:dyDescent="0.25">
      <c r="A2461" s="2">
        <v>410006</v>
      </c>
      <c r="B2461" s="2">
        <v>107657503</v>
      </c>
      <c r="C2461" s="2" t="s">
        <v>1723</v>
      </c>
      <c r="D2461" s="2">
        <v>2024</v>
      </c>
      <c r="E2461" s="2" t="s">
        <v>662</v>
      </c>
      <c r="F2461" s="2">
        <v>410</v>
      </c>
      <c r="G2461" s="2">
        <v>6</v>
      </c>
      <c r="H2461" s="2">
        <v>10901933</v>
      </c>
      <c r="I2461" s="2">
        <v>500181.09375</v>
      </c>
      <c r="J2461" s="2">
        <v>4.8086237907409668</v>
      </c>
      <c r="K2461" s="2">
        <v>1630087</v>
      </c>
      <c r="L2461" s="2">
        <v>42205.8515625</v>
      </c>
      <c r="M2461" s="2">
        <v>2.6579980850219727</v>
      </c>
      <c r="N2461" s="2">
        <v>357264</v>
      </c>
      <c r="O2461" s="2">
        <v>0</v>
      </c>
      <c r="P2461" s="2">
        <v>0</v>
      </c>
      <c r="T2461" s="2">
        <v>12889284</v>
      </c>
      <c r="U2461" s="2">
        <v>542387</v>
      </c>
      <c r="V2461" s="2">
        <v>4.3929014205932617</v>
      </c>
      <c r="X2461" s="2">
        <v>69.462638854980469</v>
      </c>
      <c r="Z2461" s="2">
        <v>35.945014953613281</v>
      </c>
      <c r="AA2461" s="2">
        <v>35858334</v>
      </c>
      <c r="AB2461" s="2">
        <v>18555708</v>
      </c>
    </row>
    <row r="2462" spans="1:28" x14ac:dyDescent="0.25">
      <c r="A2462" s="2">
        <v>411001</v>
      </c>
      <c r="B2462" s="2">
        <v>108077503</v>
      </c>
      <c r="C2462" s="2" t="s">
        <v>1724</v>
      </c>
      <c r="D2462" s="2">
        <v>2019</v>
      </c>
      <c r="E2462" s="2" t="s">
        <v>662</v>
      </c>
      <c r="F2462" s="2">
        <v>411</v>
      </c>
      <c r="G2462" s="2">
        <v>1</v>
      </c>
      <c r="H2462" s="2">
        <v>7843119</v>
      </c>
      <c r="K2462" s="2">
        <v>1150461.07</v>
      </c>
      <c r="N2462" s="2">
        <v>291450</v>
      </c>
      <c r="Q2462" s="2">
        <v>63770.62</v>
      </c>
      <c r="T2462" s="2">
        <v>9348801</v>
      </c>
      <c r="W2462" s="2">
        <v>13784605.049999999</v>
      </c>
      <c r="X2462" s="2">
        <v>67.820594787597656</v>
      </c>
      <c r="Y2462" s="2">
        <v>27134075.339999996</v>
      </c>
      <c r="Z2462" s="2">
        <v>34.454097747802734</v>
      </c>
    </row>
    <row r="2463" spans="1:28" x14ac:dyDescent="0.25">
      <c r="A2463" s="2">
        <v>411002</v>
      </c>
      <c r="B2463" s="2">
        <v>108077503</v>
      </c>
      <c r="C2463" s="2" t="s">
        <v>1724</v>
      </c>
      <c r="D2463" s="2">
        <v>2020</v>
      </c>
      <c r="E2463" s="2" t="s">
        <v>662</v>
      </c>
      <c r="F2463" s="2">
        <v>411</v>
      </c>
      <c r="G2463" s="2">
        <v>2</v>
      </c>
      <c r="H2463" s="2">
        <v>7907565.5</v>
      </c>
      <c r="I2463" s="2">
        <v>64446.5</v>
      </c>
      <c r="J2463" s="2">
        <v>0.82169479131698608</v>
      </c>
      <c r="K2463" s="2">
        <v>1177118.49</v>
      </c>
      <c r="L2463" s="2">
        <v>26657.419921875</v>
      </c>
      <c r="M2463" s="2">
        <v>2.3171074390411377</v>
      </c>
      <c r="N2463" s="2">
        <v>291450</v>
      </c>
      <c r="O2463" s="2">
        <v>0</v>
      </c>
      <c r="P2463" s="2">
        <v>0</v>
      </c>
      <c r="Q2463" s="2">
        <v>64441.27</v>
      </c>
      <c r="R2463" s="2">
        <v>670.6500244140625</v>
      </c>
      <c r="S2463" s="2">
        <v>1.0516598224639893</v>
      </c>
      <c r="T2463" s="2">
        <v>9440575</v>
      </c>
      <c r="U2463" s="2">
        <v>91774</v>
      </c>
      <c r="V2463" s="2">
        <v>0.9816659688949585</v>
      </c>
      <c r="W2463" s="2">
        <v>14376409.300000001</v>
      </c>
      <c r="X2463" s="2">
        <v>65.667129516601563</v>
      </c>
      <c r="Y2463" s="2">
        <v>41865483.960000001</v>
      </c>
      <c r="Z2463" s="2">
        <v>22.549781799316406</v>
      </c>
    </row>
    <row r="2464" spans="1:28" x14ac:dyDescent="0.25">
      <c r="A2464" s="2">
        <v>411003</v>
      </c>
      <c r="B2464" s="2">
        <v>108077503</v>
      </c>
      <c r="C2464" s="2" t="s">
        <v>1724</v>
      </c>
      <c r="D2464" s="2">
        <v>2021</v>
      </c>
      <c r="E2464" s="2" t="s">
        <v>662</v>
      </c>
      <c r="F2464" s="2">
        <v>411</v>
      </c>
      <c r="G2464" s="2">
        <v>3</v>
      </c>
      <c r="H2464" s="2">
        <v>7907560.5</v>
      </c>
      <c r="I2464" s="2">
        <v>-5</v>
      </c>
      <c r="J2464" s="2">
        <v>-6.3230589148588479E-5</v>
      </c>
      <c r="K2464" s="2">
        <v>1177087.94</v>
      </c>
      <c r="L2464" s="2">
        <v>-30.549999237060547</v>
      </c>
      <c r="M2464" s="2">
        <v>-2.5953208096325397E-3</v>
      </c>
      <c r="N2464" s="2">
        <v>291450</v>
      </c>
      <c r="O2464" s="2">
        <v>0</v>
      </c>
      <c r="P2464" s="2">
        <v>0</v>
      </c>
      <c r="Q2464" s="2">
        <v>79063</v>
      </c>
      <c r="R2464" s="2">
        <v>14621.73046875</v>
      </c>
      <c r="S2464" s="2">
        <v>22.690008163452148</v>
      </c>
      <c r="T2464" s="2">
        <v>9455161</v>
      </c>
      <c r="U2464" s="2">
        <v>14586</v>
      </c>
      <c r="V2464" s="2">
        <v>0.15450330078601837</v>
      </c>
      <c r="W2464" s="2">
        <v>13940764.24</v>
      </c>
      <c r="X2464" s="2">
        <v>67.823837280273438</v>
      </c>
      <c r="Y2464" s="2">
        <v>28286395.860000003</v>
      </c>
      <c r="Z2464" s="2">
        <v>33.426532745361328</v>
      </c>
    </row>
    <row r="2465" spans="1:28" x14ac:dyDescent="0.25">
      <c r="A2465" s="2">
        <v>411004</v>
      </c>
      <c r="B2465" s="2">
        <v>108077503</v>
      </c>
      <c r="C2465" s="2" t="s">
        <v>1724</v>
      </c>
      <c r="D2465" s="2">
        <v>2022</v>
      </c>
      <c r="E2465" s="2" t="s">
        <v>662</v>
      </c>
      <c r="F2465" s="2">
        <v>411</v>
      </c>
      <c r="G2465" s="2">
        <v>4</v>
      </c>
      <c r="H2465" s="2">
        <v>8077502.5</v>
      </c>
      <c r="I2465" s="2">
        <v>169942</v>
      </c>
      <c r="J2465" s="2">
        <v>2.1491076946258545</v>
      </c>
      <c r="K2465" s="2">
        <v>1197827.71</v>
      </c>
      <c r="L2465" s="2">
        <v>20739.76953125</v>
      </c>
      <c r="M2465" s="2">
        <v>1.7619558572769165</v>
      </c>
      <c r="N2465" s="2">
        <v>291450</v>
      </c>
      <c r="O2465" s="2">
        <v>0</v>
      </c>
      <c r="P2465" s="2">
        <v>0</v>
      </c>
      <c r="Q2465" s="2">
        <v>69735</v>
      </c>
      <c r="R2465" s="2">
        <v>-9328</v>
      </c>
      <c r="S2465" s="2">
        <v>-11.798186302185059</v>
      </c>
      <c r="T2465" s="2">
        <v>9636515</v>
      </c>
      <c r="U2465" s="2">
        <v>181354</v>
      </c>
      <c r="V2465" s="2">
        <v>1.9180424213409424</v>
      </c>
      <c r="W2465" s="2">
        <v>14279251.949999996</v>
      </c>
      <c r="X2465" s="2">
        <v>67.486129760742188</v>
      </c>
      <c r="Y2465" s="2">
        <v>29275385.659999996</v>
      </c>
      <c r="Z2465" s="2">
        <v>32.916782379150391</v>
      </c>
    </row>
    <row r="2466" spans="1:28" x14ac:dyDescent="0.25">
      <c r="A2466" s="2">
        <v>411005</v>
      </c>
      <c r="B2466" s="2">
        <v>108077503</v>
      </c>
      <c r="C2466" s="2" t="s">
        <v>1724</v>
      </c>
      <c r="D2466" s="2">
        <v>2023</v>
      </c>
      <c r="E2466" s="2" t="s">
        <v>662</v>
      </c>
      <c r="F2466" s="2">
        <v>411</v>
      </c>
      <c r="G2466" s="2">
        <v>5</v>
      </c>
      <c r="H2466" s="2">
        <v>8324088.8700000001</v>
      </c>
      <c r="I2466" s="2">
        <v>246586.375</v>
      </c>
      <c r="J2466" s="2">
        <v>3.0527551174163818</v>
      </c>
      <c r="K2466" s="2">
        <v>1282141.01</v>
      </c>
      <c r="L2466" s="2">
        <v>84313.296875</v>
      </c>
      <c r="M2466" s="2">
        <v>7.0388503074645996</v>
      </c>
      <c r="N2466" s="2">
        <v>291450</v>
      </c>
      <c r="O2466" s="2">
        <v>0</v>
      </c>
      <c r="P2466" s="2">
        <v>0</v>
      </c>
      <c r="Q2466" s="2">
        <v>71740</v>
      </c>
      <c r="R2466" s="2">
        <v>2005</v>
      </c>
      <c r="S2466" s="2">
        <v>2.8751702308654785</v>
      </c>
      <c r="T2466" s="2">
        <v>9969420</v>
      </c>
      <c r="U2466" s="2">
        <v>332905</v>
      </c>
      <c r="V2466" s="2">
        <v>3.454620361328125</v>
      </c>
      <c r="X2466" s="2">
        <v>71.125099182128906</v>
      </c>
      <c r="Z2466" s="2">
        <v>36.844810485839844</v>
      </c>
      <c r="AA2466" s="2">
        <v>27057867</v>
      </c>
      <c r="AB2466" s="2">
        <v>14016739</v>
      </c>
    </row>
    <row r="2467" spans="1:28" x14ac:dyDescent="0.25">
      <c r="A2467" s="2">
        <v>411006</v>
      </c>
      <c r="B2467" s="2">
        <v>108077503</v>
      </c>
      <c r="C2467" s="2" t="s">
        <v>1724</v>
      </c>
      <c r="D2467" s="2">
        <v>2024</v>
      </c>
      <c r="E2467" s="2" t="s">
        <v>662</v>
      </c>
      <c r="F2467" s="2">
        <v>411</v>
      </c>
      <c r="G2467" s="2">
        <v>6</v>
      </c>
      <c r="H2467" s="2">
        <v>8719870</v>
      </c>
      <c r="I2467" s="2">
        <v>395781.125</v>
      </c>
      <c r="J2467" s="2">
        <v>4.7546482086181641</v>
      </c>
      <c r="K2467" s="2">
        <v>1319867</v>
      </c>
      <c r="L2467" s="2">
        <v>37725.98828125</v>
      </c>
      <c r="M2467" s="2">
        <v>2.9424211978912354</v>
      </c>
      <c r="N2467" s="2">
        <v>291450</v>
      </c>
      <c r="O2467" s="2">
        <v>0</v>
      </c>
      <c r="P2467" s="2">
        <v>0</v>
      </c>
      <c r="Q2467" s="2">
        <v>80571</v>
      </c>
      <c r="R2467" s="2">
        <v>8831</v>
      </c>
      <c r="S2467" s="2">
        <v>12.30972957611084</v>
      </c>
      <c r="T2467" s="2">
        <v>10411758</v>
      </c>
      <c r="U2467" s="2">
        <v>442338</v>
      </c>
      <c r="V2467" s="2">
        <v>4.436948299407959</v>
      </c>
      <c r="X2467" s="2">
        <v>72.567970275878906</v>
      </c>
      <c r="Z2467" s="2">
        <v>37.308582305908203</v>
      </c>
      <c r="AA2467" s="2">
        <v>27907140</v>
      </c>
      <c r="AB2467" s="2">
        <v>14347594</v>
      </c>
    </row>
    <row r="2468" spans="1:28" x14ac:dyDescent="0.25">
      <c r="A2468" s="2">
        <v>412001</v>
      </c>
      <c r="B2468" s="2">
        <v>123467303</v>
      </c>
      <c r="C2468" s="2" t="s">
        <v>1725</v>
      </c>
      <c r="D2468" s="2">
        <v>2019</v>
      </c>
      <c r="E2468" s="2" t="s">
        <v>662</v>
      </c>
      <c r="F2468" s="2">
        <v>412</v>
      </c>
      <c r="G2468" s="2">
        <v>1</v>
      </c>
      <c r="H2468" s="2">
        <v>9788412</v>
      </c>
      <c r="K2468" s="2">
        <v>2606580.39</v>
      </c>
      <c r="N2468" s="2">
        <v>442498</v>
      </c>
      <c r="T2468" s="2">
        <v>12837490</v>
      </c>
      <c r="W2468" s="2">
        <v>33024357.260000002</v>
      </c>
      <c r="X2468" s="2">
        <v>38.872791290283203</v>
      </c>
      <c r="Y2468" s="2">
        <v>161627330.47999999</v>
      </c>
      <c r="Z2468" s="2">
        <v>7.9426479339599609</v>
      </c>
    </row>
    <row r="2469" spans="1:28" x14ac:dyDescent="0.25">
      <c r="A2469" s="2">
        <v>412002</v>
      </c>
      <c r="B2469" s="2">
        <v>123467303</v>
      </c>
      <c r="C2469" s="2" t="s">
        <v>1725</v>
      </c>
      <c r="D2469" s="2">
        <v>2020</v>
      </c>
      <c r="E2469" s="2" t="s">
        <v>662</v>
      </c>
      <c r="F2469" s="2">
        <v>412</v>
      </c>
      <c r="G2469" s="2">
        <v>2</v>
      </c>
      <c r="H2469" s="2">
        <v>10086943</v>
      </c>
      <c r="I2469" s="2">
        <v>298531</v>
      </c>
      <c r="J2469" s="2">
        <v>3.0498409271240234</v>
      </c>
      <c r="K2469" s="2">
        <v>2791854.35</v>
      </c>
      <c r="L2469" s="2">
        <v>185273.953125</v>
      </c>
      <c r="M2469" s="2">
        <v>7.1079320907592773</v>
      </c>
      <c r="N2469" s="2">
        <v>442498</v>
      </c>
      <c r="O2469" s="2">
        <v>0</v>
      </c>
      <c r="P2469" s="2">
        <v>0</v>
      </c>
      <c r="T2469" s="2">
        <v>13321295</v>
      </c>
      <c r="U2469" s="2">
        <v>483805</v>
      </c>
      <c r="V2469" s="2">
        <v>3.768688440322876</v>
      </c>
      <c r="W2469" s="2">
        <v>34278036.340000004</v>
      </c>
      <c r="X2469" s="2">
        <v>38.862480163574219</v>
      </c>
      <c r="Y2469" s="2">
        <v>164640763.47999999</v>
      </c>
      <c r="Z2469" s="2">
        <v>8.0911283493041992</v>
      </c>
    </row>
    <row r="2470" spans="1:28" x14ac:dyDescent="0.25">
      <c r="A2470" s="2">
        <v>412003</v>
      </c>
      <c r="B2470" s="2">
        <v>123467303</v>
      </c>
      <c r="C2470" s="2" t="s">
        <v>1725</v>
      </c>
      <c r="D2470" s="2">
        <v>2021</v>
      </c>
      <c r="E2470" s="2" t="s">
        <v>662</v>
      </c>
      <c r="F2470" s="2">
        <v>412</v>
      </c>
      <c r="G2470" s="2">
        <v>3</v>
      </c>
      <c r="H2470" s="2">
        <v>10086929</v>
      </c>
      <c r="I2470" s="2">
        <v>-14</v>
      </c>
      <c r="J2470" s="2">
        <v>-1.3879328616894782E-4</v>
      </c>
      <c r="K2470" s="2">
        <v>2791755.05</v>
      </c>
      <c r="L2470" s="2">
        <v>-99.300003051757813</v>
      </c>
      <c r="M2470" s="2">
        <v>-3.5567758604884148E-3</v>
      </c>
      <c r="N2470" s="2">
        <v>442498</v>
      </c>
      <c r="O2470" s="2">
        <v>0</v>
      </c>
      <c r="P2470" s="2">
        <v>0</v>
      </c>
      <c r="T2470" s="2">
        <v>13321182</v>
      </c>
      <c r="U2470" s="2">
        <v>-113</v>
      </c>
      <c r="V2470" s="2">
        <v>-8.4826588863506913E-4</v>
      </c>
      <c r="W2470" s="2">
        <v>33530534.059999999</v>
      </c>
      <c r="X2470" s="2">
        <v>39.728511810302734</v>
      </c>
      <c r="Y2470" s="2">
        <v>180287679.14000002</v>
      </c>
      <c r="Z2470" s="2">
        <v>7.388847827911377</v>
      </c>
    </row>
    <row r="2471" spans="1:28" x14ac:dyDescent="0.25">
      <c r="A2471" s="2">
        <v>412004</v>
      </c>
      <c r="B2471" s="2">
        <v>123467303</v>
      </c>
      <c r="C2471" s="2" t="s">
        <v>1725</v>
      </c>
      <c r="D2471" s="2">
        <v>2022</v>
      </c>
      <c r="E2471" s="2" t="s">
        <v>662</v>
      </c>
      <c r="F2471" s="2">
        <v>412</v>
      </c>
      <c r="G2471" s="2">
        <v>4</v>
      </c>
      <c r="H2471" s="2">
        <v>10620071</v>
      </c>
      <c r="I2471" s="2">
        <v>533142</v>
      </c>
      <c r="J2471" s="2">
        <v>5.2854738235473633</v>
      </c>
      <c r="K2471" s="2">
        <v>2901275.67</v>
      </c>
      <c r="L2471" s="2">
        <v>109520.6171875</v>
      </c>
      <c r="M2471" s="2">
        <v>3.9230024814605713</v>
      </c>
      <c r="N2471" s="2">
        <v>442498</v>
      </c>
      <c r="O2471" s="2">
        <v>0</v>
      </c>
      <c r="P2471" s="2">
        <v>0</v>
      </c>
      <c r="T2471" s="2">
        <v>13963845</v>
      </c>
      <c r="U2471" s="2">
        <v>642663</v>
      </c>
      <c r="V2471" s="2">
        <v>4.824368953704834</v>
      </c>
      <c r="W2471" s="2">
        <v>35196525.650000006</v>
      </c>
      <c r="X2471" s="2">
        <v>39.673931121826172</v>
      </c>
      <c r="Y2471" s="2">
        <v>181269545.87</v>
      </c>
      <c r="Z2471" s="2">
        <v>7.7033596038818359</v>
      </c>
    </row>
    <row r="2472" spans="1:28" x14ac:dyDescent="0.25">
      <c r="A2472" s="2">
        <v>412005</v>
      </c>
      <c r="B2472" s="2">
        <v>123467303</v>
      </c>
      <c r="C2472" s="2" t="s">
        <v>1725</v>
      </c>
      <c r="D2472" s="2">
        <v>2023</v>
      </c>
      <c r="E2472" s="2" t="s">
        <v>662</v>
      </c>
      <c r="F2472" s="2">
        <v>412</v>
      </c>
      <c r="G2472" s="2">
        <v>5</v>
      </c>
      <c r="H2472" s="2">
        <v>12213359.5</v>
      </c>
      <c r="I2472" s="2">
        <v>1593288.5</v>
      </c>
      <c r="J2472" s="2">
        <v>15.002615928649902</v>
      </c>
      <c r="K2472" s="2">
        <v>2998850.58</v>
      </c>
      <c r="L2472" s="2">
        <v>97574.90625</v>
      </c>
      <c r="M2472" s="2">
        <v>3.3631727695465088</v>
      </c>
      <c r="N2472" s="2">
        <v>442498</v>
      </c>
      <c r="O2472" s="2">
        <v>0</v>
      </c>
      <c r="P2472" s="2">
        <v>0</v>
      </c>
      <c r="T2472" s="2">
        <v>15654709</v>
      </c>
      <c r="U2472" s="2">
        <v>1690864</v>
      </c>
      <c r="V2472" s="2">
        <v>12.108871459960938</v>
      </c>
      <c r="X2472" s="2">
        <v>41.460601806640625</v>
      </c>
      <c r="Z2472" s="2">
        <v>8.6060571670532227</v>
      </c>
      <c r="AA2472" s="2">
        <v>181903378</v>
      </c>
      <c r="AB2472" s="2">
        <v>37758037</v>
      </c>
    </row>
    <row r="2473" spans="1:28" x14ac:dyDescent="0.25">
      <c r="A2473" s="2">
        <v>412006</v>
      </c>
      <c r="B2473" s="2">
        <v>123467303</v>
      </c>
      <c r="C2473" s="2" t="s">
        <v>1725</v>
      </c>
      <c r="D2473" s="2">
        <v>2024</v>
      </c>
      <c r="E2473" s="2" t="s">
        <v>662</v>
      </c>
      <c r="F2473" s="2">
        <v>412</v>
      </c>
      <c r="G2473" s="2">
        <v>6</v>
      </c>
      <c r="H2473" s="2">
        <v>13616860</v>
      </c>
      <c r="I2473" s="2">
        <v>1403500.5</v>
      </c>
      <c r="J2473" s="2">
        <v>11.491518974304199</v>
      </c>
      <c r="K2473" s="2">
        <v>3183397</v>
      </c>
      <c r="L2473" s="2">
        <v>184546.421875</v>
      </c>
      <c r="M2473" s="2">
        <v>6.153904914855957</v>
      </c>
      <c r="N2473" s="2">
        <v>442498</v>
      </c>
      <c r="O2473" s="2">
        <v>0</v>
      </c>
      <c r="P2473" s="2">
        <v>0</v>
      </c>
      <c r="T2473" s="2">
        <v>17242754</v>
      </c>
      <c r="U2473" s="2">
        <v>1588045</v>
      </c>
      <c r="V2473" s="2">
        <v>10.144200325012207</v>
      </c>
      <c r="X2473" s="2">
        <v>43.689262390136719</v>
      </c>
      <c r="Z2473" s="2">
        <v>9.0904903411865234</v>
      </c>
      <c r="AA2473" s="2">
        <v>189679029</v>
      </c>
      <c r="AB2473" s="2">
        <v>39466801</v>
      </c>
    </row>
    <row r="2474" spans="1:28" x14ac:dyDescent="0.25">
      <c r="A2474" s="2">
        <v>413001</v>
      </c>
      <c r="B2474" s="2">
        <v>112676703</v>
      </c>
      <c r="C2474" s="2" t="s">
        <v>1726</v>
      </c>
      <c r="D2474" s="2">
        <v>2019</v>
      </c>
      <c r="E2474" s="2" t="s">
        <v>662</v>
      </c>
      <c r="F2474" s="2">
        <v>413</v>
      </c>
      <c r="G2474" s="2">
        <v>1</v>
      </c>
      <c r="H2474" s="2">
        <v>10890954</v>
      </c>
      <c r="K2474" s="2">
        <v>2421305.69</v>
      </c>
      <c r="N2474" s="2">
        <v>513525</v>
      </c>
      <c r="T2474" s="2">
        <v>13825785</v>
      </c>
      <c r="W2474" s="2">
        <v>23858709.309999995</v>
      </c>
      <c r="X2474" s="2">
        <v>57.948585510253906</v>
      </c>
      <c r="Y2474" s="2">
        <v>80087033.689999998</v>
      </c>
      <c r="Z2474" s="2">
        <v>17.263450622558594</v>
      </c>
    </row>
    <row r="2475" spans="1:28" x14ac:dyDescent="0.25">
      <c r="A2475" s="2">
        <v>413002</v>
      </c>
      <c r="B2475" s="2">
        <v>112676703</v>
      </c>
      <c r="C2475" s="2" t="s">
        <v>1726</v>
      </c>
      <c r="D2475" s="2">
        <v>2020</v>
      </c>
      <c r="E2475" s="2" t="s">
        <v>662</v>
      </c>
      <c r="F2475" s="2">
        <v>413</v>
      </c>
      <c r="G2475" s="2">
        <v>2</v>
      </c>
      <c r="H2475" s="2">
        <v>11149706</v>
      </c>
      <c r="I2475" s="2">
        <v>258752</v>
      </c>
      <c r="J2475" s="2">
        <v>2.3758432865142822</v>
      </c>
      <c r="K2475" s="2">
        <v>2507306.1800000002</v>
      </c>
      <c r="L2475" s="2">
        <v>86000.4921875</v>
      </c>
      <c r="M2475" s="2">
        <v>3.5518229007720947</v>
      </c>
      <c r="N2475" s="2">
        <v>513525</v>
      </c>
      <c r="O2475" s="2">
        <v>0</v>
      </c>
      <c r="P2475" s="2">
        <v>0</v>
      </c>
      <c r="T2475" s="2">
        <v>14170537</v>
      </c>
      <c r="U2475" s="2">
        <v>344752</v>
      </c>
      <c r="V2475" s="2">
        <v>2.4935438632965088</v>
      </c>
      <c r="W2475" s="2">
        <v>24234963.169999994</v>
      </c>
      <c r="X2475" s="2">
        <v>58.471462249755859</v>
      </c>
      <c r="Y2475" s="2">
        <v>72110086.689999983</v>
      </c>
      <c r="Z2475" s="2">
        <v>19.651254653930664</v>
      </c>
    </row>
    <row r="2476" spans="1:28" x14ac:dyDescent="0.25">
      <c r="A2476" s="2">
        <v>413003</v>
      </c>
      <c r="B2476" s="2">
        <v>112676703</v>
      </c>
      <c r="C2476" s="2" t="s">
        <v>1726</v>
      </c>
      <c r="D2476" s="2">
        <v>2021</v>
      </c>
      <c r="E2476" s="2" t="s">
        <v>662</v>
      </c>
      <c r="F2476" s="2">
        <v>413</v>
      </c>
      <c r="G2476" s="2">
        <v>3</v>
      </c>
      <c r="H2476" s="2">
        <v>11149696</v>
      </c>
      <c r="I2476" s="2">
        <v>-10</v>
      </c>
      <c r="J2476" s="2">
        <v>-8.968846668722108E-5</v>
      </c>
      <c r="K2476" s="2">
        <v>2521896.12</v>
      </c>
      <c r="L2476" s="2">
        <v>14589.9404296875</v>
      </c>
      <c r="M2476" s="2">
        <v>0.58189702033996582</v>
      </c>
      <c r="N2476" s="2">
        <v>513525</v>
      </c>
      <c r="O2476" s="2">
        <v>0</v>
      </c>
      <c r="P2476" s="2">
        <v>0</v>
      </c>
      <c r="T2476" s="2">
        <v>14185117</v>
      </c>
      <c r="U2476" s="2">
        <v>14580</v>
      </c>
      <c r="V2476" s="2">
        <v>0.1028895378112793</v>
      </c>
      <c r="W2476" s="2">
        <v>24025439.689999998</v>
      </c>
      <c r="X2476" s="2">
        <v>59.042068481445313</v>
      </c>
      <c r="Y2476" s="2">
        <v>112843817.87</v>
      </c>
      <c r="Z2476" s="2">
        <v>12.570574760437012</v>
      </c>
    </row>
    <row r="2477" spans="1:28" x14ac:dyDescent="0.25">
      <c r="A2477" s="2">
        <v>413004</v>
      </c>
      <c r="B2477" s="2">
        <v>112676703</v>
      </c>
      <c r="C2477" s="2" t="s">
        <v>1726</v>
      </c>
      <c r="D2477" s="2">
        <v>2022</v>
      </c>
      <c r="E2477" s="2" t="s">
        <v>662</v>
      </c>
      <c r="F2477" s="2">
        <v>413</v>
      </c>
      <c r="G2477" s="2">
        <v>4</v>
      </c>
      <c r="H2477" s="2">
        <v>11604251</v>
      </c>
      <c r="I2477" s="2">
        <v>454555</v>
      </c>
      <c r="J2477" s="2">
        <v>4.0768375396728516</v>
      </c>
      <c r="K2477" s="2">
        <v>2557861.9300000002</v>
      </c>
      <c r="L2477" s="2">
        <v>35965.80859375</v>
      </c>
      <c r="M2477" s="2">
        <v>1.426141619682312</v>
      </c>
      <c r="N2477" s="2">
        <v>513525</v>
      </c>
      <c r="O2477" s="2">
        <v>0</v>
      </c>
      <c r="P2477" s="2">
        <v>0</v>
      </c>
      <c r="T2477" s="2">
        <v>14675638</v>
      </c>
      <c r="U2477" s="2">
        <v>490521</v>
      </c>
      <c r="V2477" s="2">
        <v>3.4579975605010986</v>
      </c>
      <c r="W2477" s="2">
        <v>26399492.850000001</v>
      </c>
      <c r="X2477" s="2">
        <v>55.590606689453125</v>
      </c>
      <c r="Y2477" s="2">
        <v>78775176.629999995</v>
      </c>
      <c r="Z2477" s="2">
        <v>18.62977409362793</v>
      </c>
    </row>
    <row r="2478" spans="1:28" x14ac:dyDescent="0.25">
      <c r="A2478" s="2">
        <v>413005</v>
      </c>
      <c r="B2478" s="2">
        <v>112676703</v>
      </c>
      <c r="C2478" s="2" t="s">
        <v>1726</v>
      </c>
      <c r="D2478" s="2">
        <v>2023</v>
      </c>
      <c r="E2478" s="2" t="s">
        <v>662</v>
      </c>
      <c r="F2478" s="2">
        <v>413</v>
      </c>
      <c r="G2478" s="2">
        <v>5</v>
      </c>
      <c r="H2478" s="2">
        <v>12479829.789999999</v>
      </c>
      <c r="I2478" s="2">
        <v>875578.8125</v>
      </c>
      <c r="J2478" s="2">
        <v>7.5453281402587891</v>
      </c>
      <c r="K2478" s="2">
        <v>2750383.07</v>
      </c>
      <c r="L2478" s="2">
        <v>192521.140625</v>
      </c>
      <c r="M2478" s="2">
        <v>7.5266432762145996</v>
      </c>
      <c r="N2478" s="2">
        <v>513525</v>
      </c>
      <c r="O2478" s="2">
        <v>0</v>
      </c>
      <c r="P2478" s="2">
        <v>0</v>
      </c>
      <c r="T2478" s="2">
        <v>15743738</v>
      </c>
      <c r="U2478" s="2">
        <v>1068100</v>
      </c>
      <c r="V2478" s="2">
        <v>7.278048038482666</v>
      </c>
      <c r="X2478" s="2">
        <v>64.988304138183594</v>
      </c>
      <c r="Z2478" s="2">
        <v>21.982505798339844</v>
      </c>
      <c r="AA2478" s="2">
        <v>71619394</v>
      </c>
      <c r="AB2478" s="2">
        <v>24225494</v>
      </c>
    </row>
    <row r="2479" spans="1:28" x14ac:dyDescent="0.25">
      <c r="A2479" s="2">
        <v>413006</v>
      </c>
      <c r="B2479" s="2">
        <v>112676703</v>
      </c>
      <c r="C2479" s="2" t="s">
        <v>1726</v>
      </c>
      <c r="D2479" s="2">
        <v>2024</v>
      </c>
      <c r="E2479" s="2" t="s">
        <v>662</v>
      </c>
      <c r="F2479" s="2">
        <v>413</v>
      </c>
      <c r="G2479" s="2">
        <v>6</v>
      </c>
      <c r="H2479" s="2">
        <v>13334800</v>
      </c>
      <c r="I2479" s="2">
        <v>854970.1875</v>
      </c>
      <c r="J2479" s="2">
        <v>6.8508162498474121</v>
      </c>
      <c r="K2479" s="2">
        <v>2913432</v>
      </c>
      <c r="L2479" s="2">
        <v>163048.9375</v>
      </c>
      <c r="M2479" s="2">
        <v>5.9282259941101074</v>
      </c>
      <c r="N2479" s="2">
        <v>513525</v>
      </c>
      <c r="O2479" s="2">
        <v>0</v>
      </c>
      <c r="P2479" s="2">
        <v>0</v>
      </c>
      <c r="T2479" s="2">
        <v>16761757</v>
      </c>
      <c r="U2479" s="2">
        <v>1018019</v>
      </c>
      <c r="V2479" s="2">
        <v>6.4661836624145508</v>
      </c>
      <c r="X2479" s="2">
        <v>60.824642181396484</v>
      </c>
      <c r="Z2479" s="2">
        <v>21.5662841796875</v>
      </c>
      <c r="AA2479" s="2">
        <v>77722044</v>
      </c>
      <c r="AB2479" s="2">
        <v>27557510</v>
      </c>
    </row>
    <row r="2480" spans="1:28" x14ac:dyDescent="0.25">
      <c r="A2480" s="2">
        <v>414001</v>
      </c>
      <c r="B2480" s="2">
        <v>125238502</v>
      </c>
      <c r="C2480" s="2" t="s">
        <v>1727</v>
      </c>
      <c r="D2480" s="2">
        <v>2019</v>
      </c>
      <c r="E2480" s="2" t="s">
        <v>662</v>
      </c>
      <c r="F2480" s="2">
        <v>414</v>
      </c>
      <c r="G2480" s="2">
        <v>1</v>
      </c>
      <c r="H2480" s="2">
        <v>3034189.5</v>
      </c>
      <c r="K2480" s="2">
        <v>1721997.54</v>
      </c>
      <c r="N2480" s="2">
        <v>239989</v>
      </c>
      <c r="T2480" s="2">
        <v>4996176</v>
      </c>
      <c r="W2480" s="2">
        <v>13333846.59</v>
      </c>
      <c r="X2480" s="2">
        <v>37.469879150390625</v>
      </c>
      <c r="Y2480" s="2">
        <v>75805516.310000002</v>
      </c>
      <c r="Z2480" s="2">
        <v>6.5907816886901855</v>
      </c>
    </row>
    <row r="2481" spans="1:28" x14ac:dyDescent="0.25">
      <c r="A2481" s="2">
        <v>414002</v>
      </c>
      <c r="B2481" s="2">
        <v>125238502</v>
      </c>
      <c r="C2481" s="2" t="s">
        <v>1727</v>
      </c>
      <c r="D2481" s="2">
        <v>2020</v>
      </c>
      <c r="E2481" s="2" t="s">
        <v>662</v>
      </c>
      <c r="F2481" s="2">
        <v>414</v>
      </c>
      <c r="G2481" s="2">
        <v>2</v>
      </c>
      <c r="H2481" s="2">
        <v>3175017.25</v>
      </c>
      <c r="I2481" s="2">
        <v>140827.75</v>
      </c>
      <c r="J2481" s="2">
        <v>4.6413631439208984</v>
      </c>
      <c r="K2481" s="2">
        <v>1814412.74</v>
      </c>
      <c r="L2481" s="2">
        <v>92415.203125</v>
      </c>
      <c r="M2481" s="2">
        <v>5.3667440414428711</v>
      </c>
      <c r="N2481" s="2">
        <v>239989</v>
      </c>
      <c r="O2481" s="2">
        <v>0</v>
      </c>
      <c r="P2481" s="2">
        <v>0</v>
      </c>
      <c r="T2481" s="2">
        <v>5229419</v>
      </c>
      <c r="U2481" s="2">
        <v>233243</v>
      </c>
      <c r="V2481" s="2">
        <v>4.6684303283691406</v>
      </c>
      <c r="W2481" s="2">
        <v>14163027.810000001</v>
      </c>
      <c r="X2481" s="2">
        <v>36.923030853271484</v>
      </c>
      <c r="Y2481" s="2">
        <v>76155473.379999995</v>
      </c>
      <c r="Z2481" s="2">
        <v>6.8667669296264648</v>
      </c>
    </row>
    <row r="2482" spans="1:28" x14ac:dyDescent="0.25">
      <c r="A2482" s="2">
        <v>414003</v>
      </c>
      <c r="B2482" s="2">
        <v>125238502</v>
      </c>
      <c r="C2482" s="2" t="s">
        <v>1727</v>
      </c>
      <c r="D2482" s="2">
        <v>2021</v>
      </c>
      <c r="E2482" s="2" t="s">
        <v>662</v>
      </c>
      <c r="F2482" s="2">
        <v>414</v>
      </c>
      <c r="G2482" s="2">
        <v>3</v>
      </c>
      <c r="H2482" s="2">
        <v>3175004.25</v>
      </c>
      <c r="I2482" s="2">
        <v>-13</v>
      </c>
      <c r="J2482" s="2">
        <v>-4.0944659849628806E-4</v>
      </c>
      <c r="K2482" s="2">
        <v>1814341.69</v>
      </c>
      <c r="L2482" s="2">
        <v>-71.050003051757813</v>
      </c>
      <c r="M2482" s="2">
        <v>-3.915867768228054E-3</v>
      </c>
      <c r="N2482" s="2">
        <v>239989</v>
      </c>
      <c r="O2482" s="2">
        <v>0</v>
      </c>
      <c r="P2482" s="2">
        <v>0</v>
      </c>
      <c r="T2482" s="2">
        <v>5229335</v>
      </c>
      <c r="U2482" s="2">
        <v>-84</v>
      </c>
      <c r="V2482" s="2">
        <v>-1.606296980753541E-3</v>
      </c>
      <c r="W2482" s="2">
        <v>14570729.18</v>
      </c>
      <c r="X2482" s="2">
        <v>35.889316558837891</v>
      </c>
      <c r="Y2482" s="2">
        <v>78978990.74000001</v>
      </c>
      <c r="Z2482" s="2">
        <v>6.6211724281311035</v>
      </c>
    </row>
    <row r="2483" spans="1:28" x14ac:dyDescent="0.25">
      <c r="A2483" s="2">
        <v>414004</v>
      </c>
      <c r="B2483" s="2">
        <v>125238502</v>
      </c>
      <c r="C2483" s="2" t="s">
        <v>1727</v>
      </c>
      <c r="D2483" s="2">
        <v>2022</v>
      </c>
      <c r="E2483" s="2" t="s">
        <v>662</v>
      </c>
      <c r="F2483" s="2">
        <v>414</v>
      </c>
      <c r="G2483" s="2">
        <v>4</v>
      </c>
      <c r="H2483" s="2">
        <v>3419308.5</v>
      </c>
      <c r="I2483" s="2">
        <v>244304.25</v>
      </c>
      <c r="J2483" s="2">
        <v>7.6946115493774414</v>
      </c>
      <c r="K2483" s="2">
        <v>1926112.93</v>
      </c>
      <c r="L2483" s="2">
        <v>111771.2421875</v>
      </c>
      <c r="M2483" s="2">
        <v>6.1604294776916504</v>
      </c>
      <c r="N2483" s="2">
        <v>239989</v>
      </c>
      <c r="O2483" s="2">
        <v>0</v>
      </c>
      <c r="P2483" s="2">
        <v>0</v>
      </c>
      <c r="T2483" s="2">
        <v>5585410.5</v>
      </c>
      <c r="U2483" s="2">
        <v>356075.5</v>
      </c>
      <c r="V2483" s="2">
        <v>6.8091926574707031</v>
      </c>
      <c r="W2483" s="2">
        <v>15267844.32</v>
      </c>
      <c r="X2483" s="2">
        <v>36.582836151123047</v>
      </c>
      <c r="Y2483" s="2">
        <v>81800862.639999986</v>
      </c>
      <c r="Z2483" s="2">
        <v>6.8280582427978516</v>
      </c>
    </row>
    <row r="2484" spans="1:28" x14ac:dyDescent="0.25">
      <c r="A2484" s="2">
        <v>414005</v>
      </c>
      <c r="B2484" s="2">
        <v>125238502</v>
      </c>
      <c r="C2484" s="2" t="s">
        <v>1727</v>
      </c>
      <c r="D2484" s="2">
        <v>2023</v>
      </c>
      <c r="E2484" s="2" t="s">
        <v>662</v>
      </c>
      <c r="F2484" s="2">
        <v>414</v>
      </c>
      <c r="G2484" s="2">
        <v>5</v>
      </c>
      <c r="H2484" s="2">
        <v>4063772.11</v>
      </c>
      <c r="I2484" s="2">
        <v>644463.625</v>
      </c>
      <c r="J2484" s="2">
        <v>18.847776412963867</v>
      </c>
      <c r="K2484" s="2">
        <v>2098063.61</v>
      </c>
      <c r="L2484" s="2">
        <v>171950.6875</v>
      </c>
      <c r="M2484" s="2">
        <v>8.9273414611816406</v>
      </c>
      <c r="N2484" s="2">
        <v>239989</v>
      </c>
      <c r="O2484" s="2">
        <v>0</v>
      </c>
      <c r="P2484" s="2">
        <v>0</v>
      </c>
      <c r="T2484" s="2">
        <v>6401824.5</v>
      </c>
      <c r="U2484" s="2">
        <v>816414</v>
      </c>
      <c r="V2484" s="2">
        <v>14.616902351379395</v>
      </c>
      <c r="X2484" s="2">
        <v>40.136703491210938</v>
      </c>
      <c r="Z2484" s="2">
        <v>7.584660530090332</v>
      </c>
      <c r="AA2484" s="2">
        <v>84404891</v>
      </c>
      <c r="AB2484" s="2">
        <v>15950050</v>
      </c>
    </row>
    <row r="2485" spans="1:28" x14ac:dyDescent="0.25">
      <c r="A2485" s="2">
        <v>414006</v>
      </c>
      <c r="B2485" s="2">
        <v>125238502</v>
      </c>
      <c r="C2485" s="2" t="s">
        <v>1727</v>
      </c>
      <c r="D2485" s="2">
        <v>2024</v>
      </c>
      <c r="E2485" s="2" t="s">
        <v>662</v>
      </c>
      <c r="F2485" s="2">
        <v>414</v>
      </c>
      <c r="G2485" s="2">
        <v>6</v>
      </c>
      <c r="H2485" s="2">
        <v>4754782</v>
      </c>
      <c r="I2485" s="2">
        <v>691009.875</v>
      </c>
      <c r="J2485" s="2">
        <v>17.004150390625</v>
      </c>
      <c r="K2485" s="2">
        <v>2266283</v>
      </c>
      <c r="L2485" s="2">
        <v>168219.390625</v>
      </c>
      <c r="M2485" s="2">
        <v>8.0178403854370117</v>
      </c>
      <c r="N2485" s="2">
        <v>239989</v>
      </c>
      <c r="O2485" s="2">
        <v>0</v>
      </c>
      <c r="P2485" s="2">
        <v>0</v>
      </c>
      <c r="T2485" s="2">
        <v>7261054</v>
      </c>
      <c r="U2485" s="2">
        <v>859229.5</v>
      </c>
      <c r="V2485" s="2">
        <v>13.421634674072266</v>
      </c>
      <c r="X2485" s="2">
        <v>42.837181091308594</v>
      </c>
      <c r="Z2485" s="2">
        <v>8.2745752334594727</v>
      </c>
      <c r="AA2485" s="2">
        <v>87751382</v>
      </c>
      <c r="AB2485" s="2">
        <v>16950355</v>
      </c>
    </row>
    <row r="2486" spans="1:28" x14ac:dyDescent="0.25">
      <c r="A2486" s="2">
        <v>415001</v>
      </c>
      <c r="B2486" s="2">
        <v>123467203</v>
      </c>
      <c r="C2486" s="2" t="s">
        <v>1728</v>
      </c>
      <c r="D2486" s="2">
        <v>2019</v>
      </c>
      <c r="E2486" s="2" t="s">
        <v>662</v>
      </c>
      <c r="F2486" s="2">
        <v>415</v>
      </c>
      <c r="G2486" s="2">
        <v>1</v>
      </c>
      <c r="H2486" s="2">
        <v>1492573.625</v>
      </c>
      <c r="K2486" s="2">
        <v>1069901.47</v>
      </c>
      <c r="N2486" s="2">
        <v>76424</v>
      </c>
      <c r="T2486" s="2">
        <v>2638899</v>
      </c>
      <c r="W2486" s="2">
        <v>10488885.960000001</v>
      </c>
      <c r="X2486" s="2">
        <v>25.159002304077148</v>
      </c>
      <c r="Y2486" s="2">
        <v>57376738.32</v>
      </c>
      <c r="Z2486" s="2">
        <v>4.5992488861083984</v>
      </c>
    </row>
    <row r="2487" spans="1:28" x14ac:dyDescent="0.25">
      <c r="A2487" s="2">
        <v>415002</v>
      </c>
      <c r="B2487" s="2">
        <v>123467203</v>
      </c>
      <c r="C2487" s="2" t="s">
        <v>1728</v>
      </c>
      <c r="D2487" s="2">
        <v>2020</v>
      </c>
      <c r="E2487" s="2" t="s">
        <v>662</v>
      </c>
      <c r="F2487" s="2">
        <v>415</v>
      </c>
      <c r="G2487" s="2">
        <v>2</v>
      </c>
      <c r="H2487" s="2">
        <v>1569554.125</v>
      </c>
      <c r="I2487" s="2">
        <v>76980.5</v>
      </c>
      <c r="J2487" s="2">
        <v>5.1575679779052734</v>
      </c>
      <c r="K2487" s="2">
        <v>1087184.53</v>
      </c>
      <c r="L2487" s="2">
        <v>17283.060546875</v>
      </c>
      <c r="M2487" s="2">
        <v>1.615388035774231</v>
      </c>
      <c r="N2487" s="2">
        <v>76424</v>
      </c>
      <c r="O2487" s="2">
        <v>0</v>
      </c>
      <c r="P2487" s="2">
        <v>0</v>
      </c>
      <c r="T2487" s="2">
        <v>2733162.75</v>
      </c>
      <c r="U2487" s="2">
        <v>94263.75</v>
      </c>
      <c r="V2487" s="2">
        <v>3.5720863342285156</v>
      </c>
      <c r="W2487" s="2">
        <v>11173992.300000001</v>
      </c>
      <c r="X2487" s="2">
        <v>24.460037231445313</v>
      </c>
      <c r="Y2487" s="2">
        <v>59592490.879999995</v>
      </c>
      <c r="Z2487" s="2">
        <v>4.5864214897155762</v>
      </c>
    </row>
    <row r="2488" spans="1:28" x14ac:dyDescent="0.25">
      <c r="A2488" s="2">
        <v>415003</v>
      </c>
      <c r="B2488" s="2">
        <v>123467203</v>
      </c>
      <c r="C2488" s="2" t="s">
        <v>1728</v>
      </c>
      <c r="D2488" s="2">
        <v>2021</v>
      </c>
      <c r="E2488" s="2" t="s">
        <v>662</v>
      </c>
      <c r="F2488" s="2">
        <v>415</v>
      </c>
      <c r="G2488" s="2">
        <v>3</v>
      </c>
      <c r="H2488" s="2">
        <v>1569554</v>
      </c>
      <c r="I2488" s="2">
        <v>-0.125</v>
      </c>
      <c r="J2488" s="2">
        <v>-7.9640449257567525E-6</v>
      </c>
      <c r="K2488" s="2">
        <v>937171</v>
      </c>
      <c r="L2488" s="2">
        <v>-150013.53125</v>
      </c>
      <c r="M2488" s="2">
        <v>-13.79835033416748</v>
      </c>
      <c r="N2488" s="2">
        <v>76424</v>
      </c>
      <c r="O2488" s="2">
        <v>0</v>
      </c>
      <c r="P2488" s="2">
        <v>0</v>
      </c>
      <c r="T2488" s="2">
        <v>2583149</v>
      </c>
      <c r="U2488" s="2">
        <v>-150013.75</v>
      </c>
      <c r="V2488" s="2">
        <v>-5.4886503219604492</v>
      </c>
      <c r="W2488" s="2">
        <v>10812231</v>
      </c>
      <c r="X2488" s="2">
        <v>23.890989303588867</v>
      </c>
      <c r="Y2488" s="2">
        <v>59814134</v>
      </c>
      <c r="Z2488" s="2">
        <v>4.3186264038085938</v>
      </c>
    </row>
    <row r="2489" spans="1:28" x14ac:dyDescent="0.25">
      <c r="A2489" s="2">
        <v>415004</v>
      </c>
      <c r="B2489" s="2">
        <v>123467203</v>
      </c>
      <c r="C2489" s="2" t="s">
        <v>1728</v>
      </c>
      <c r="D2489" s="2">
        <v>2022</v>
      </c>
      <c r="E2489" s="2" t="s">
        <v>662</v>
      </c>
      <c r="F2489" s="2">
        <v>415</v>
      </c>
      <c r="G2489" s="2">
        <v>4</v>
      </c>
      <c r="H2489" s="2">
        <v>1698444</v>
      </c>
      <c r="I2489" s="2">
        <v>128890</v>
      </c>
      <c r="J2489" s="2">
        <v>8.2118873596191406</v>
      </c>
      <c r="K2489" s="2">
        <v>965101.5</v>
      </c>
      <c r="L2489" s="2">
        <v>27930.5</v>
      </c>
      <c r="M2489" s="2">
        <v>2.9802992343902588</v>
      </c>
      <c r="N2489" s="2">
        <v>76424</v>
      </c>
      <c r="O2489" s="2">
        <v>0</v>
      </c>
      <c r="P2489" s="2">
        <v>0</v>
      </c>
      <c r="T2489" s="2">
        <v>2739969.5</v>
      </c>
      <c r="U2489" s="2">
        <v>156820.5</v>
      </c>
      <c r="V2489" s="2">
        <v>6.0709042549133301</v>
      </c>
      <c r="W2489" s="2">
        <v>11338418.800000001</v>
      </c>
      <c r="X2489" s="2">
        <v>24.16535758972168</v>
      </c>
      <c r="Y2489" s="2">
        <v>64698192.619999997</v>
      </c>
      <c r="Z2489" s="2">
        <v>4.2350015640258789</v>
      </c>
    </row>
    <row r="2490" spans="1:28" x14ac:dyDescent="0.25">
      <c r="A2490" s="2">
        <v>415005</v>
      </c>
      <c r="B2490" s="2">
        <v>123467203</v>
      </c>
      <c r="C2490" s="2" t="s">
        <v>1728</v>
      </c>
      <c r="D2490" s="2">
        <v>2023</v>
      </c>
      <c r="E2490" s="2" t="s">
        <v>662</v>
      </c>
      <c r="F2490" s="2">
        <v>415</v>
      </c>
      <c r="G2490" s="2">
        <v>5</v>
      </c>
      <c r="H2490" s="2">
        <v>2175459.71</v>
      </c>
      <c r="I2490" s="2">
        <v>477015.71875</v>
      </c>
      <c r="J2490" s="2">
        <v>28.085454940795898</v>
      </c>
      <c r="K2490" s="2">
        <v>1001292.46</v>
      </c>
      <c r="L2490" s="2">
        <v>36190.9609375</v>
      </c>
      <c r="M2490" s="2">
        <v>3.7499642372131348</v>
      </c>
      <c r="N2490" s="2">
        <v>76424</v>
      </c>
      <c r="O2490" s="2">
        <v>0</v>
      </c>
      <c r="P2490" s="2">
        <v>0</v>
      </c>
      <c r="T2490" s="2">
        <v>3253176.25</v>
      </c>
      <c r="U2490" s="2">
        <v>513206.75</v>
      </c>
      <c r="V2490" s="2">
        <v>18.730381011962891</v>
      </c>
      <c r="X2490" s="2">
        <v>27.245914459228516</v>
      </c>
      <c r="Z2490" s="2">
        <v>5.1305508613586426</v>
      </c>
      <c r="AA2490" s="2">
        <v>63407931</v>
      </c>
      <c r="AB2490" s="2">
        <v>11940052</v>
      </c>
    </row>
    <row r="2491" spans="1:28" x14ac:dyDescent="0.25">
      <c r="A2491" s="2">
        <v>415006</v>
      </c>
      <c r="B2491" s="2">
        <v>123467203</v>
      </c>
      <c r="C2491" s="2" t="s">
        <v>1728</v>
      </c>
      <c r="D2491" s="2">
        <v>2024</v>
      </c>
      <c r="E2491" s="2" t="s">
        <v>662</v>
      </c>
      <c r="F2491" s="2">
        <v>415</v>
      </c>
      <c r="G2491" s="2">
        <v>6</v>
      </c>
      <c r="H2491" s="2">
        <v>2360427</v>
      </c>
      <c r="I2491" s="2">
        <v>184967.296875</v>
      </c>
      <c r="J2491" s="2">
        <v>8.502446174621582</v>
      </c>
      <c r="K2491" s="2">
        <v>1027308</v>
      </c>
      <c r="L2491" s="2">
        <v>26015.5390625</v>
      </c>
      <c r="M2491" s="2">
        <v>2.5981960296630859</v>
      </c>
      <c r="N2491" s="2">
        <v>76424</v>
      </c>
      <c r="O2491" s="2">
        <v>0</v>
      </c>
      <c r="P2491" s="2">
        <v>0</v>
      </c>
      <c r="T2491" s="2">
        <v>3464159</v>
      </c>
      <c r="U2491" s="2">
        <v>210982.75</v>
      </c>
      <c r="V2491" s="2">
        <v>6.4854388236999512</v>
      </c>
      <c r="X2491" s="2">
        <v>26.978178024291992</v>
      </c>
      <c r="Z2491" s="2">
        <v>5.0553674697875977</v>
      </c>
      <c r="AA2491" s="2">
        <v>68524377</v>
      </c>
      <c r="AB2491" s="2">
        <v>12840597</v>
      </c>
    </row>
    <row r="2492" spans="1:28" x14ac:dyDescent="0.25">
      <c r="A2492" s="2">
        <v>416001</v>
      </c>
      <c r="B2492" s="2">
        <v>109248003</v>
      </c>
      <c r="C2492" s="2" t="s">
        <v>1729</v>
      </c>
      <c r="D2492" s="2">
        <v>2019</v>
      </c>
      <c r="E2492" s="2" t="s">
        <v>662</v>
      </c>
      <c r="F2492" s="2">
        <v>416</v>
      </c>
      <c r="G2492" s="2">
        <v>1</v>
      </c>
      <c r="H2492" s="2">
        <v>6652404</v>
      </c>
      <c r="K2492" s="2">
        <v>1309950.6200000001</v>
      </c>
      <c r="N2492" s="2">
        <v>306366</v>
      </c>
      <c r="Q2492" s="2">
        <v>29753</v>
      </c>
      <c r="T2492" s="2">
        <v>8298473.5</v>
      </c>
      <c r="W2492" s="2">
        <v>12287837.970000001</v>
      </c>
      <c r="X2492" s="2">
        <v>67.534042358398438</v>
      </c>
      <c r="Y2492" s="2">
        <v>28559245.07</v>
      </c>
      <c r="Z2492" s="2">
        <v>29.057046890258789</v>
      </c>
    </row>
    <row r="2493" spans="1:28" x14ac:dyDescent="0.25">
      <c r="A2493" s="2">
        <v>416002</v>
      </c>
      <c r="B2493" s="2">
        <v>109248003</v>
      </c>
      <c r="C2493" s="2" t="s">
        <v>1729</v>
      </c>
      <c r="D2493" s="2">
        <v>2020</v>
      </c>
      <c r="E2493" s="2" t="s">
        <v>662</v>
      </c>
      <c r="F2493" s="2">
        <v>416</v>
      </c>
      <c r="G2493" s="2">
        <v>2</v>
      </c>
      <c r="H2493" s="2">
        <v>6746726.5</v>
      </c>
      <c r="I2493" s="2">
        <v>94322.5</v>
      </c>
      <c r="J2493" s="2">
        <v>1.4178708791732788</v>
      </c>
      <c r="K2493" s="2">
        <v>1346866.01</v>
      </c>
      <c r="L2493" s="2">
        <v>36915.390625</v>
      </c>
      <c r="M2493" s="2">
        <v>2.8180749416351318</v>
      </c>
      <c r="N2493" s="2">
        <v>306366</v>
      </c>
      <c r="O2493" s="2">
        <v>0</v>
      </c>
      <c r="P2493" s="2">
        <v>0</v>
      </c>
      <c r="Q2493" s="2">
        <v>58799.59</v>
      </c>
      <c r="R2493" s="2">
        <v>29046.58984375</v>
      </c>
      <c r="S2493" s="2">
        <v>97.625755310058594</v>
      </c>
      <c r="T2493" s="2">
        <v>8458758</v>
      </c>
      <c r="U2493" s="2">
        <v>160284.5</v>
      </c>
      <c r="V2493" s="2">
        <v>1.9314937591552734</v>
      </c>
      <c r="W2493" s="2">
        <v>12548924.99</v>
      </c>
      <c r="X2493" s="2">
        <v>67.406234741210938</v>
      </c>
      <c r="Y2493" s="2">
        <v>28645241.080000002</v>
      </c>
      <c r="Z2493" s="2">
        <v>29.529365539550781</v>
      </c>
    </row>
    <row r="2494" spans="1:28" x14ac:dyDescent="0.25">
      <c r="A2494" s="2">
        <v>416003</v>
      </c>
      <c r="B2494" s="2">
        <v>109248003</v>
      </c>
      <c r="C2494" s="2" t="s">
        <v>1729</v>
      </c>
      <c r="D2494" s="2">
        <v>2021</v>
      </c>
      <c r="E2494" s="2" t="s">
        <v>662</v>
      </c>
      <c r="F2494" s="2">
        <v>416</v>
      </c>
      <c r="G2494" s="2">
        <v>3</v>
      </c>
      <c r="H2494" s="2">
        <v>6746722</v>
      </c>
      <c r="I2494" s="2">
        <v>-4.5</v>
      </c>
      <c r="J2494" s="2">
        <v>-6.6699016315396875E-5</v>
      </c>
      <c r="K2494" s="2">
        <v>1346818.19</v>
      </c>
      <c r="L2494" s="2">
        <v>-47.819999694824219</v>
      </c>
      <c r="M2494" s="2">
        <v>-3.5504645202308893E-3</v>
      </c>
      <c r="N2494" s="2">
        <v>306366</v>
      </c>
      <c r="O2494" s="2">
        <v>0</v>
      </c>
      <c r="P2494" s="2">
        <v>0</v>
      </c>
      <c r="Q2494" s="2">
        <v>74484</v>
      </c>
      <c r="R2494" s="2">
        <v>15684.41015625</v>
      </c>
      <c r="S2494" s="2">
        <v>26.674352645874023</v>
      </c>
      <c r="T2494" s="2">
        <v>8474390</v>
      </c>
      <c r="U2494" s="2">
        <v>15632</v>
      </c>
      <c r="V2494" s="2">
        <v>0.18480254709720612</v>
      </c>
      <c r="W2494" s="2">
        <v>12537440.02</v>
      </c>
      <c r="X2494" s="2">
        <v>67.592666625976563</v>
      </c>
      <c r="Y2494" s="2">
        <v>30380939.719999999</v>
      </c>
      <c r="Z2494" s="2">
        <v>27.893772125244141</v>
      </c>
    </row>
    <row r="2495" spans="1:28" x14ac:dyDescent="0.25">
      <c r="A2495" s="2">
        <v>416004</v>
      </c>
      <c r="B2495" s="2">
        <v>109248003</v>
      </c>
      <c r="C2495" s="2" t="s">
        <v>1729</v>
      </c>
      <c r="D2495" s="2">
        <v>2022</v>
      </c>
      <c r="E2495" s="2" t="s">
        <v>662</v>
      </c>
      <c r="F2495" s="2">
        <v>416</v>
      </c>
      <c r="G2495" s="2">
        <v>4</v>
      </c>
      <c r="H2495" s="2">
        <v>6842673.5</v>
      </c>
      <c r="I2495" s="2">
        <v>95951.5</v>
      </c>
      <c r="J2495" s="2">
        <v>1.4221943616867065</v>
      </c>
      <c r="K2495" s="2">
        <v>1385281.47</v>
      </c>
      <c r="L2495" s="2">
        <v>38463.28125</v>
      </c>
      <c r="M2495" s="2">
        <v>2.8558628559112549</v>
      </c>
      <c r="N2495" s="2">
        <v>306366</v>
      </c>
      <c r="O2495" s="2">
        <v>0</v>
      </c>
      <c r="P2495" s="2">
        <v>0</v>
      </c>
      <c r="Q2495" s="2">
        <v>57917</v>
      </c>
      <c r="R2495" s="2">
        <v>-16567</v>
      </c>
      <c r="S2495" s="2">
        <v>-22.242361068725586</v>
      </c>
      <c r="T2495" s="2">
        <v>8592238</v>
      </c>
      <c r="U2495" s="2">
        <v>117848</v>
      </c>
      <c r="V2495" s="2">
        <v>1.3906369209289551</v>
      </c>
      <c r="W2495" s="2">
        <v>12683730.130000001</v>
      </c>
      <c r="X2495" s="2">
        <v>67.742202758789063</v>
      </c>
      <c r="Y2495" s="2">
        <v>30221701.860000003</v>
      </c>
      <c r="Z2495" s="2">
        <v>28.430688858032227</v>
      </c>
    </row>
    <row r="2496" spans="1:28" x14ac:dyDescent="0.25">
      <c r="A2496" s="2">
        <v>416005</v>
      </c>
      <c r="B2496" s="2">
        <v>109248003</v>
      </c>
      <c r="C2496" s="2" t="s">
        <v>1729</v>
      </c>
      <c r="D2496" s="2">
        <v>2023</v>
      </c>
      <c r="E2496" s="2" t="s">
        <v>662</v>
      </c>
      <c r="F2496" s="2">
        <v>416</v>
      </c>
      <c r="G2496" s="2">
        <v>5</v>
      </c>
      <c r="H2496" s="2">
        <v>7120308.2000000002</v>
      </c>
      <c r="I2496" s="2">
        <v>277634.6875</v>
      </c>
      <c r="J2496" s="2">
        <v>4.057401180267334</v>
      </c>
      <c r="K2496" s="2">
        <v>1484772.11</v>
      </c>
      <c r="L2496" s="2">
        <v>99490.640625</v>
      </c>
      <c r="M2496" s="2">
        <v>7.1819801330566406</v>
      </c>
      <c r="N2496" s="2">
        <v>306366</v>
      </c>
      <c r="O2496" s="2">
        <v>0</v>
      </c>
      <c r="P2496" s="2">
        <v>0</v>
      </c>
      <c r="Q2496" s="2">
        <v>59112</v>
      </c>
      <c r="R2496" s="2">
        <v>1195</v>
      </c>
      <c r="S2496" s="2">
        <v>2.0632975101470947</v>
      </c>
      <c r="T2496" s="2">
        <v>8970558</v>
      </c>
      <c r="U2496" s="2">
        <v>378320</v>
      </c>
      <c r="V2496" s="2">
        <v>4.4030437469482422</v>
      </c>
      <c r="X2496" s="2">
        <v>64.068359375</v>
      </c>
      <c r="Z2496" s="2">
        <v>28.100742340087891</v>
      </c>
      <c r="AA2496" s="2">
        <v>31922851</v>
      </c>
      <c r="AB2496" s="2">
        <v>14001542</v>
      </c>
    </row>
    <row r="2497" spans="1:28" x14ac:dyDescent="0.25">
      <c r="A2497" s="2">
        <v>416006</v>
      </c>
      <c r="B2497" s="2">
        <v>109248003</v>
      </c>
      <c r="C2497" s="2" t="s">
        <v>1729</v>
      </c>
      <c r="D2497" s="2">
        <v>2024</v>
      </c>
      <c r="E2497" s="2" t="s">
        <v>662</v>
      </c>
      <c r="F2497" s="2">
        <v>416</v>
      </c>
      <c r="G2497" s="2">
        <v>6</v>
      </c>
      <c r="H2497" s="2">
        <v>7521988</v>
      </c>
      <c r="I2497" s="2">
        <v>401679.8125</v>
      </c>
      <c r="J2497" s="2">
        <v>5.6413259506225586</v>
      </c>
      <c r="K2497" s="2">
        <v>1544998</v>
      </c>
      <c r="L2497" s="2">
        <v>60225.890625</v>
      </c>
      <c r="M2497" s="2">
        <v>4.0562381744384766</v>
      </c>
      <c r="N2497" s="2">
        <v>306366</v>
      </c>
      <c r="O2497" s="2">
        <v>0</v>
      </c>
      <c r="P2497" s="2">
        <v>0</v>
      </c>
      <c r="Q2497" s="2">
        <v>73951</v>
      </c>
      <c r="R2497" s="2">
        <v>14839</v>
      </c>
      <c r="S2497" s="2">
        <v>25.103193283081055</v>
      </c>
      <c r="T2497" s="2">
        <v>9447303</v>
      </c>
      <c r="U2497" s="2">
        <v>476745</v>
      </c>
      <c r="V2497" s="2">
        <v>5.3145523071289063</v>
      </c>
      <c r="X2497" s="2">
        <v>68.738807678222656</v>
      </c>
      <c r="Z2497" s="2">
        <v>28.88612174987793</v>
      </c>
      <c r="AA2497" s="2">
        <v>32705335</v>
      </c>
      <c r="AB2497" s="2">
        <v>13743769</v>
      </c>
    </row>
    <row r="2498" spans="1:28" x14ac:dyDescent="0.25">
      <c r="A2498" s="2">
        <v>417001</v>
      </c>
      <c r="B2498" s="2">
        <v>110148002</v>
      </c>
      <c r="C2498" s="2" t="s">
        <v>1730</v>
      </c>
      <c r="D2498" s="2">
        <v>2019</v>
      </c>
      <c r="E2498" s="2" t="s">
        <v>662</v>
      </c>
      <c r="F2498" s="2">
        <v>417</v>
      </c>
      <c r="G2498" s="2">
        <v>1</v>
      </c>
      <c r="H2498" s="2">
        <v>7920858.5</v>
      </c>
      <c r="K2498" s="2">
        <v>3292352.42</v>
      </c>
      <c r="N2498" s="2">
        <v>310013</v>
      </c>
      <c r="Q2498" s="2">
        <v>227171.75</v>
      </c>
      <c r="T2498" s="2">
        <v>11750396</v>
      </c>
      <c r="W2498" s="2">
        <v>35452531.679999992</v>
      </c>
      <c r="X2498" s="2">
        <v>33.144023895263672</v>
      </c>
      <c r="Y2498" s="2">
        <v>167122998.58000001</v>
      </c>
      <c r="Z2498" s="2">
        <v>7.0309867858886719</v>
      </c>
    </row>
    <row r="2499" spans="1:28" x14ac:dyDescent="0.25">
      <c r="A2499" s="2">
        <v>417002</v>
      </c>
      <c r="B2499" s="2">
        <v>110148002</v>
      </c>
      <c r="C2499" s="2" t="s">
        <v>1730</v>
      </c>
      <c r="D2499" s="2">
        <v>2020</v>
      </c>
      <c r="E2499" s="2" t="s">
        <v>662</v>
      </c>
      <c r="F2499" s="2">
        <v>417</v>
      </c>
      <c r="G2499" s="2">
        <v>2</v>
      </c>
      <c r="H2499" s="2">
        <v>8406928</v>
      </c>
      <c r="I2499" s="2">
        <v>486069.5</v>
      </c>
      <c r="J2499" s="2">
        <v>6.1365761756896973</v>
      </c>
      <c r="K2499" s="2">
        <v>3358750.03</v>
      </c>
      <c r="L2499" s="2">
        <v>66397.609375</v>
      </c>
      <c r="M2499" s="2">
        <v>2.0167224407196045</v>
      </c>
      <c r="N2499" s="2">
        <v>310013</v>
      </c>
      <c r="O2499" s="2">
        <v>0</v>
      </c>
      <c r="P2499" s="2">
        <v>0</v>
      </c>
      <c r="Q2499" s="2">
        <v>197227.6</v>
      </c>
      <c r="R2499" s="2">
        <v>-29944.150390625</v>
      </c>
      <c r="S2499" s="2">
        <v>-13.181282043457031</v>
      </c>
      <c r="T2499" s="2">
        <v>12272919</v>
      </c>
      <c r="U2499" s="2">
        <v>522523</v>
      </c>
      <c r="V2499" s="2">
        <v>4.4468545913696289</v>
      </c>
      <c r="W2499" s="2">
        <v>29981915.559999995</v>
      </c>
      <c r="X2499" s="2">
        <v>40.934406280517578</v>
      </c>
      <c r="Y2499" s="2">
        <v>167918284.53999999</v>
      </c>
      <c r="Z2499" s="2">
        <v>7.3088641166687012</v>
      </c>
    </row>
    <row r="2500" spans="1:28" x14ac:dyDescent="0.25">
      <c r="A2500" s="2">
        <v>417003</v>
      </c>
      <c r="B2500" s="2">
        <v>110148002</v>
      </c>
      <c r="C2500" s="2" t="s">
        <v>1730</v>
      </c>
      <c r="D2500" s="2">
        <v>2021</v>
      </c>
      <c r="E2500" s="2" t="s">
        <v>662</v>
      </c>
      <c r="F2500" s="2">
        <v>417</v>
      </c>
      <c r="G2500" s="2">
        <v>3</v>
      </c>
      <c r="H2500" s="2">
        <v>8406907</v>
      </c>
      <c r="I2500" s="2">
        <v>-21</v>
      </c>
      <c r="J2500" s="2">
        <v>-2.4979398585855961E-4</v>
      </c>
      <c r="K2500" s="2">
        <v>3358712.86</v>
      </c>
      <c r="L2500" s="2">
        <v>-37.169998168945313</v>
      </c>
      <c r="M2500" s="2">
        <v>-1.10666174441576E-3</v>
      </c>
      <c r="N2500" s="2">
        <v>310013</v>
      </c>
      <c r="O2500" s="2">
        <v>0</v>
      </c>
      <c r="P2500" s="2">
        <v>0</v>
      </c>
      <c r="Q2500" s="2">
        <v>218773</v>
      </c>
      <c r="R2500" s="2">
        <v>21545.400390625</v>
      </c>
      <c r="S2500" s="2">
        <v>10.924130439758301</v>
      </c>
      <c r="T2500" s="2">
        <v>12294406</v>
      </c>
      <c r="U2500" s="2">
        <v>21487</v>
      </c>
      <c r="V2500" s="2">
        <v>0.17507652938365936</v>
      </c>
      <c r="W2500" s="2">
        <v>29871140.439999998</v>
      </c>
      <c r="X2500" s="2">
        <v>41.15814208984375</v>
      </c>
      <c r="Y2500" s="2">
        <v>168866114.71000001</v>
      </c>
      <c r="Z2500" s="2">
        <v>7.2805643081665039</v>
      </c>
    </row>
    <row r="2501" spans="1:28" x14ac:dyDescent="0.25">
      <c r="A2501" s="2">
        <v>417004</v>
      </c>
      <c r="B2501" s="2">
        <v>110148002</v>
      </c>
      <c r="C2501" s="2" t="s">
        <v>1730</v>
      </c>
      <c r="D2501" s="2">
        <v>2022</v>
      </c>
      <c r="E2501" s="2" t="s">
        <v>662</v>
      </c>
      <c r="F2501" s="2">
        <v>417</v>
      </c>
      <c r="G2501" s="2">
        <v>4</v>
      </c>
      <c r="H2501" s="2">
        <v>9039483</v>
      </c>
      <c r="I2501" s="2">
        <v>632576</v>
      </c>
      <c r="J2501" s="2">
        <v>7.5244793891906738</v>
      </c>
      <c r="K2501" s="2">
        <v>3411034.5</v>
      </c>
      <c r="L2501" s="2">
        <v>52321.640625</v>
      </c>
      <c r="M2501" s="2">
        <v>1.5577883720397949</v>
      </c>
      <c r="N2501" s="2">
        <v>310013</v>
      </c>
      <c r="O2501" s="2">
        <v>0</v>
      </c>
      <c r="P2501" s="2">
        <v>0</v>
      </c>
      <c r="Q2501" s="2">
        <v>250919</v>
      </c>
      <c r="R2501" s="2">
        <v>32146</v>
      </c>
      <c r="S2501" s="2">
        <v>14.693769454956055</v>
      </c>
      <c r="T2501" s="2">
        <v>13011450</v>
      </c>
      <c r="U2501" s="2">
        <v>717044</v>
      </c>
      <c r="V2501" s="2">
        <v>5.8322787284851074</v>
      </c>
      <c r="W2501" s="2">
        <v>34456309.469999999</v>
      </c>
      <c r="X2501" s="2">
        <v>37.762168884277344</v>
      </c>
      <c r="Y2501" s="2">
        <v>177666990.81</v>
      </c>
      <c r="Z2501" s="2">
        <v>7.3235044479370117</v>
      </c>
    </row>
    <row r="2502" spans="1:28" x14ac:dyDescent="0.25">
      <c r="A2502" s="2">
        <v>417005</v>
      </c>
      <c r="B2502" s="2">
        <v>110148002</v>
      </c>
      <c r="C2502" s="2" t="s">
        <v>1730</v>
      </c>
      <c r="D2502" s="2">
        <v>2023</v>
      </c>
      <c r="E2502" s="2" t="s">
        <v>662</v>
      </c>
      <c r="F2502" s="2">
        <v>417</v>
      </c>
      <c r="G2502" s="2">
        <v>5</v>
      </c>
      <c r="H2502" s="2">
        <v>10597444.199999999</v>
      </c>
      <c r="I2502" s="2">
        <v>1557961.25</v>
      </c>
      <c r="J2502" s="2">
        <v>17.235069274902344</v>
      </c>
      <c r="K2502" s="2">
        <v>3485010.08</v>
      </c>
      <c r="L2502" s="2">
        <v>73975.578125</v>
      </c>
      <c r="M2502" s="2">
        <v>2.1687138080596924</v>
      </c>
      <c r="N2502" s="2">
        <v>310013</v>
      </c>
      <c r="O2502" s="2">
        <v>0</v>
      </c>
      <c r="P2502" s="2">
        <v>0</v>
      </c>
      <c r="Q2502" s="2">
        <v>272245</v>
      </c>
      <c r="R2502" s="2">
        <v>21326</v>
      </c>
      <c r="S2502" s="2">
        <v>8.4991569519042969</v>
      </c>
      <c r="T2502" s="2">
        <v>14664712</v>
      </c>
      <c r="U2502" s="2">
        <v>1653262</v>
      </c>
      <c r="V2502" s="2">
        <v>12.706209182739258</v>
      </c>
      <c r="X2502" s="2">
        <v>43.772293090820313</v>
      </c>
      <c r="Z2502" s="2">
        <v>10.429256439208984</v>
      </c>
      <c r="AA2502" s="2">
        <v>140611289</v>
      </c>
      <c r="AB2502" s="2">
        <v>33502270</v>
      </c>
    </row>
    <row r="2503" spans="1:28" x14ac:dyDescent="0.25">
      <c r="A2503" s="2">
        <v>417006</v>
      </c>
      <c r="B2503" s="2">
        <v>110148002</v>
      </c>
      <c r="C2503" s="2" t="s">
        <v>1730</v>
      </c>
      <c r="D2503" s="2">
        <v>2024</v>
      </c>
      <c r="E2503" s="2" t="s">
        <v>662</v>
      </c>
      <c r="F2503" s="2">
        <v>417</v>
      </c>
      <c r="G2503" s="2">
        <v>6</v>
      </c>
      <c r="H2503" s="2">
        <v>12491571</v>
      </c>
      <c r="I2503" s="2">
        <v>1894126.75</v>
      </c>
      <c r="J2503" s="2">
        <v>17.873430252075195</v>
      </c>
      <c r="K2503" s="2">
        <v>3537030</v>
      </c>
      <c r="L2503" s="2">
        <v>52019.921875</v>
      </c>
      <c r="M2503" s="2">
        <v>1.4926762580871582</v>
      </c>
      <c r="N2503" s="2">
        <v>310013</v>
      </c>
      <c r="O2503" s="2">
        <v>0</v>
      </c>
      <c r="P2503" s="2">
        <v>0</v>
      </c>
      <c r="Q2503" s="2">
        <v>319205</v>
      </c>
      <c r="R2503" s="2">
        <v>46960</v>
      </c>
      <c r="S2503" s="2">
        <v>17.249168395996094</v>
      </c>
      <c r="T2503" s="2">
        <v>16657819</v>
      </c>
      <c r="U2503" s="2">
        <v>1993107</v>
      </c>
      <c r="V2503" s="2">
        <v>13.591176986694336</v>
      </c>
      <c r="X2503" s="2">
        <v>47.274959564208984</v>
      </c>
      <c r="Z2503" s="2">
        <v>8.8440475463867188</v>
      </c>
      <c r="AA2503" s="2">
        <v>188350629</v>
      </c>
      <c r="AB2503" s="2">
        <v>35236031</v>
      </c>
    </row>
    <row r="2504" spans="1:28" x14ac:dyDescent="0.25">
      <c r="A2504" s="2">
        <v>418001</v>
      </c>
      <c r="B2504" s="2">
        <v>103028833</v>
      </c>
      <c r="C2504" s="2" t="s">
        <v>1731</v>
      </c>
      <c r="D2504" s="2">
        <v>2019</v>
      </c>
      <c r="E2504" s="2" t="s">
        <v>662</v>
      </c>
      <c r="F2504" s="2">
        <v>418</v>
      </c>
      <c r="G2504" s="2">
        <v>1</v>
      </c>
      <c r="H2504" s="2">
        <v>9187772</v>
      </c>
      <c r="K2504" s="2">
        <v>1460846.64</v>
      </c>
      <c r="N2504" s="2">
        <v>351241</v>
      </c>
      <c r="T2504" s="2">
        <v>10999860</v>
      </c>
      <c r="W2504" s="2">
        <v>15499295.24</v>
      </c>
      <c r="X2504" s="2">
        <v>70.970062255859375</v>
      </c>
      <c r="Y2504" s="2">
        <v>40092316.82</v>
      </c>
      <c r="Z2504" s="2">
        <v>27.436328887939453</v>
      </c>
    </row>
    <row r="2505" spans="1:28" x14ac:dyDescent="0.25">
      <c r="A2505" s="2">
        <v>418002</v>
      </c>
      <c r="B2505" s="2">
        <v>103028833</v>
      </c>
      <c r="C2505" s="2" t="s">
        <v>1731</v>
      </c>
      <c r="D2505" s="2">
        <v>2020</v>
      </c>
      <c r="E2505" s="2" t="s">
        <v>662</v>
      </c>
      <c r="F2505" s="2">
        <v>418</v>
      </c>
      <c r="G2505" s="2">
        <v>2</v>
      </c>
      <c r="H2505" s="2">
        <v>9502152</v>
      </c>
      <c r="I2505" s="2">
        <v>314380</v>
      </c>
      <c r="J2505" s="2">
        <v>3.4217219352722168</v>
      </c>
      <c r="K2505" s="2">
        <v>1535086.24</v>
      </c>
      <c r="L2505" s="2">
        <v>74239.6015625</v>
      </c>
      <c r="M2505" s="2">
        <v>5.0819573402404785</v>
      </c>
      <c r="N2505" s="2">
        <v>351241</v>
      </c>
      <c r="O2505" s="2">
        <v>0</v>
      </c>
      <c r="P2505" s="2">
        <v>0</v>
      </c>
      <c r="T2505" s="2">
        <v>11388479</v>
      </c>
      <c r="U2505" s="2">
        <v>388619</v>
      </c>
      <c r="V2505" s="2">
        <v>3.532944917678833</v>
      </c>
      <c r="W2505" s="2">
        <v>16120713.209999999</v>
      </c>
      <c r="X2505" s="2">
        <v>70.645004272460938</v>
      </c>
      <c r="Y2505" s="2">
        <v>45933509.5</v>
      </c>
      <c r="Z2505" s="2">
        <v>24.793399810791016</v>
      </c>
    </row>
    <row r="2506" spans="1:28" x14ac:dyDescent="0.25">
      <c r="A2506" s="2">
        <v>418003</v>
      </c>
      <c r="B2506" s="2">
        <v>103028833</v>
      </c>
      <c r="C2506" s="2" t="s">
        <v>1731</v>
      </c>
      <c r="D2506" s="2">
        <v>2021</v>
      </c>
      <c r="E2506" s="2" t="s">
        <v>662</v>
      </c>
      <c r="F2506" s="2">
        <v>418</v>
      </c>
      <c r="G2506" s="2">
        <v>3</v>
      </c>
      <c r="H2506" s="2">
        <v>9502143</v>
      </c>
      <c r="I2506" s="2">
        <v>-9</v>
      </c>
      <c r="J2506" s="2">
        <v>-9.4715389423072338E-5</v>
      </c>
      <c r="K2506" s="2">
        <v>1535014.45</v>
      </c>
      <c r="L2506" s="2">
        <v>-71.790000915527344</v>
      </c>
      <c r="M2506" s="2">
        <v>-4.6766102313995361E-3</v>
      </c>
      <c r="N2506" s="2">
        <v>351241</v>
      </c>
      <c r="O2506" s="2">
        <v>0</v>
      </c>
      <c r="P2506" s="2">
        <v>0</v>
      </c>
      <c r="T2506" s="2">
        <v>11388398</v>
      </c>
      <c r="U2506" s="2">
        <v>-81</v>
      </c>
      <c r="V2506" s="2">
        <v>-7.1124511305242777E-4</v>
      </c>
      <c r="W2506" s="2">
        <v>16080665.039999999</v>
      </c>
      <c r="X2506" s="2">
        <v>70.820442199707031</v>
      </c>
      <c r="Y2506" s="2">
        <v>37347835.079999998</v>
      </c>
      <c r="Z2506" s="2">
        <v>30.492792129516602</v>
      </c>
    </row>
    <row r="2507" spans="1:28" x14ac:dyDescent="0.25">
      <c r="A2507" s="2">
        <v>418004</v>
      </c>
      <c r="B2507" s="2">
        <v>103028833</v>
      </c>
      <c r="C2507" s="2" t="s">
        <v>1731</v>
      </c>
      <c r="D2507" s="2">
        <v>2022</v>
      </c>
      <c r="E2507" s="2" t="s">
        <v>662</v>
      </c>
      <c r="F2507" s="2">
        <v>418</v>
      </c>
      <c r="G2507" s="2">
        <v>4</v>
      </c>
      <c r="H2507" s="2">
        <v>9919337</v>
      </c>
      <c r="I2507" s="2">
        <v>417194</v>
      </c>
      <c r="J2507" s="2">
        <v>4.3905253410339355</v>
      </c>
      <c r="K2507" s="2">
        <v>1607607.89</v>
      </c>
      <c r="L2507" s="2">
        <v>72593.4375</v>
      </c>
      <c r="M2507" s="2">
        <v>4.7291698455810547</v>
      </c>
      <c r="N2507" s="2">
        <v>351241</v>
      </c>
      <c r="O2507" s="2">
        <v>0</v>
      </c>
      <c r="P2507" s="2">
        <v>0</v>
      </c>
      <c r="T2507" s="2">
        <v>11878186</v>
      </c>
      <c r="U2507" s="2">
        <v>489788</v>
      </c>
      <c r="V2507" s="2">
        <v>4.3007631301879883</v>
      </c>
      <c r="W2507" s="2">
        <v>16342585.760000002</v>
      </c>
      <c r="X2507" s="2">
        <v>72.682411193847656</v>
      </c>
      <c r="Y2507" s="2">
        <v>38678321.690000005</v>
      </c>
      <c r="Z2507" s="2">
        <v>30.710189819335938</v>
      </c>
    </row>
    <row r="2508" spans="1:28" x14ac:dyDescent="0.25">
      <c r="A2508" s="2">
        <v>418005</v>
      </c>
      <c r="B2508" s="2">
        <v>103028833</v>
      </c>
      <c r="C2508" s="2" t="s">
        <v>1731</v>
      </c>
      <c r="D2508" s="2">
        <v>2023</v>
      </c>
      <c r="E2508" s="2" t="s">
        <v>662</v>
      </c>
      <c r="F2508" s="2">
        <v>418</v>
      </c>
      <c r="G2508" s="2">
        <v>5</v>
      </c>
      <c r="H2508" s="2">
        <v>11601256.5</v>
      </c>
      <c r="I2508" s="2">
        <v>1681919.5</v>
      </c>
      <c r="J2508" s="2">
        <v>16.955966949462891</v>
      </c>
      <c r="K2508" s="2">
        <v>1786867.26</v>
      </c>
      <c r="L2508" s="2">
        <v>179259.375</v>
      </c>
      <c r="M2508" s="2">
        <v>11.150690078735352</v>
      </c>
      <c r="N2508" s="2">
        <v>351241</v>
      </c>
      <c r="O2508" s="2">
        <v>0</v>
      </c>
      <c r="P2508" s="2">
        <v>0</v>
      </c>
      <c r="T2508" s="2">
        <v>13739364</v>
      </c>
      <c r="U2508" s="2">
        <v>1861178</v>
      </c>
      <c r="V2508" s="2">
        <v>15.66887378692627</v>
      </c>
      <c r="X2508" s="2">
        <v>79.765045166015625</v>
      </c>
      <c r="Z2508" s="2">
        <v>32.99969482421875</v>
      </c>
      <c r="AA2508" s="2">
        <v>41634820</v>
      </c>
      <c r="AB2508" s="2">
        <v>17224793</v>
      </c>
    </row>
    <row r="2509" spans="1:28" x14ac:dyDescent="0.25">
      <c r="A2509" s="2">
        <v>418006</v>
      </c>
      <c r="B2509" s="2">
        <v>103028833</v>
      </c>
      <c r="C2509" s="2" t="s">
        <v>1731</v>
      </c>
      <c r="D2509" s="2">
        <v>2024</v>
      </c>
      <c r="E2509" s="2" t="s">
        <v>662</v>
      </c>
      <c r="F2509" s="2">
        <v>418</v>
      </c>
      <c r="G2509" s="2">
        <v>6</v>
      </c>
      <c r="H2509" s="2">
        <v>12135515</v>
      </c>
      <c r="I2509" s="2">
        <v>534258.5</v>
      </c>
      <c r="J2509" s="2">
        <v>4.6051778793334961</v>
      </c>
      <c r="K2509" s="2">
        <v>1879875</v>
      </c>
      <c r="L2509" s="2">
        <v>93007.7421875</v>
      </c>
      <c r="M2509" s="2">
        <v>5.2050728797912598</v>
      </c>
      <c r="N2509" s="2">
        <v>351241</v>
      </c>
      <c r="O2509" s="2">
        <v>0</v>
      </c>
      <c r="P2509" s="2">
        <v>0</v>
      </c>
      <c r="T2509" s="2">
        <v>14366631</v>
      </c>
      <c r="U2509" s="2">
        <v>627267</v>
      </c>
      <c r="V2509" s="2">
        <v>4.5654735565185547</v>
      </c>
      <c r="X2509" s="2">
        <v>72.203254699707031</v>
      </c>
      <c r="Z2509" s="2">
        <v>32.069770812988281</v>
      </c>
      <c r="AA2509" s="2">
        <v>44798046</v>
      </c>
      <c r="AB2509" s="2">
        <v>19897483</v>
      </c>
    </row>
    <row r="2510" spans="1:28" x14ac:dyDescent="0.25">
      <c r="A2510" s="2">
        <v>419001</v>
      </c>
      <c r="B2510" s="2">
        <v>115228003</v>
      </c>
      <c r="C2510" s="2" t="s">
        <v>1732</v>
      </c>
      <c r="D2510" s="2">
        <v>2019</v>
      </c>
      <c r="E2510" s="2" t="s">
        <v>662</v>
      </c>
      <c r="F2510" s="2">
        <v>419</v>
      </c>
      <c r="G2510" s="2">
        <v>1</v>
      </c>
      <c r="H2510" s="2">
        <v>8438596</v>
      </c>
      <c r="K2510" s="2">
        <v>1083131.75</v>
      </c>
      <c r="N2510" s="2">
        <v>352679</v>
      </c>
      <c r="Q2510" s="2">
        <v>8235</v>
      </c>
      <c r="T2510" s="2">
        <v>9882642</v>
      </c>
      <c r="W2510" s="2">
        <v>14712754.17</v>
      </c>
      <c r="X2510" s="2">
        <v>67.170578002929688</v>
      </c>
      <c r="Y2510" s="2">
        <v>23966575.170000002</v>
      </c>
      <c r="Z2510" s="2">
        <v>41.235103607177734</v>
      </c>
    </row>
    <row r="2511" spans="1:28" x14ac:dyDescent="0.25">
      <c r="A2511" s="2">
        <v>419002</v>
      </c>
      <c r="B2511" s="2">
        <v>115228003</v>
      </c>
      <c r="C2511" s="2" t="s">
        <v>1732</v>
      </c>
      <c r="D2511" s="2">
        <v>2020</v>
      </c>
      <c r="E2511" s="2" t="s">
        <v>662</v>
      </c>
      <c r="F2511" s="2">
        <v>419</v>
      </c>
      <c r="G2511" s="2">
        <v>2</v>
      </c>
      <c r="H2511" s="2">
        <v>8730458</v>
      </c>
      <c r="I2511" s="2">
        <v>291862</v>
      </c>
      <c r="J2511" s="2">
        <v>3.458655834197998</v>
      </c>
      <c r="K2511" s="2">
        <v>1174161.44</v>
      </c>
      <c r="L2511" s="2">
        <v>91029.6875</v>
      </c>
      <c r="M2511" s="2">
        <v>8.4043045043945313</v>
      </c>
      <c r="N2511" s="2">
        <v>352679</v>
      </c>
      <c r="O2511" s="2">
        <v>0</v>
      </c>
      <c r="P2511" s="2">
        <v>0</v>
      </c>
      <c r="T2511" s="2">
        <v>10257298</v>
      </c>
      <c r="U2511" s="2">
        <v>374656</v>
      </c>
      <c r="V2511" s="2">
        <v>3.791050910949707</v>
      </c>
      <c r="W2511" s="2">
        <v>14350024.880000001</v>
      </c>
      <c r="X2511" s="2">
        <v>71.479301452636719</v>
      </c>
      <c r="Y2511" s="2">
        <v>24251767.880000003</v>
      </c>
      <c r="Z2511" s="2">
        <v>42.295051574707031</v>
      </c>
    </row>
    <row r="2512" spans="1:28" x14ac:dyDescent="0.25">
      <c r="A2512" s="2">
        <v>419003</v>
      </c>
      <c r="B2512" s="2">
        <v>115228003</v>
      </c>
      <c r="C2512" s="2" t="s">
        <v>1732</v>
      </c>
      <c r="D2512" s="2">
        <v>2021</v>
      </c>
      <c r="E2512" s="2" t="s">
        <v>662</v>
      </c>
      <c r="F2512" s="2">
        <v>419</v>
      </c>
      <c r="G2512" s="2">
        <v>3</v>
      </c>
      <c r="H2512" s="2">
        <v>8730447</v>
      </c>
      <c r="I2512" s="2">
        <v>-11</v>
      </c>
      <c r="J2512" s="2">
        <v>-1.2599567708093673E-4</v>
      </c>
      <c r="K2512" s="2">
        <v>1293804</v>
      </c>
      <c r="L2512" s="2">
        <v>119642.5625</v>
      </c>
      <c r="M2512" s="2">
        <v>10.189617156982422</v>
      </c>
      <c r="N2512" s="2">
        <v>352679</v>
      </c>
      <c r="O2512" s="2">
        <v>0</v>
      </c>
      <c r="P2512" s="2">
        <v>0</v>
      </c>
      <c r="T2512" s="2">
        <v>10376930</v>
      </c>
      <c r="U2512" s="2">
        <v>119632</v>
      </c>
      <c r="V2512" s="2">
        <v>1.1663110256195068</v>
      </c>
      <c r="W2512" s="2">
        <v>15315539</v>
      </c>
      <c r="X2512" s="2">
        <v>67.754257202148438</v>
      </c>
      <c r="Y2512" s="2">
        <v>28326544</v>
      </c>
      <c r="Z2512" s="2">
        <v>36.633235931396484</v>
      </c>
    </row>
    <row r="2513" spans="1:28" x14ac:dyDescent="0.25">
      <c r="A2513" s="2">
        <v>419004</v>
      </c>
      <c r="B2513" s="2">
        <v>115228003</v>
      </c>
      <c r="C2513" s="2" t="s">
        <v>1732</v>
      </c>
      <c r="D2513" s="2">
        <v>2022</v>
      </c>
      <c r="E2513" s="2" t="s">
        <v>662</v>
      </c>
      <c r="F2513" s="2">
        <v>419</v>
      </c>
      <c r="G2513" s="2">
        <v>4</v>
      </c>
      <c r="H2513" s="2">
        <v>10106948</v>
      </c>
      <c r="I2513" s="2">
        <v>1376501</v>
      </c>
      <c r="J2513" s="2">
        <v>15.76667308807373</v>
      </c>
      <c r="K2513" s="2">
        <v>1344343</v>
      </c>
      <c r="L2513" s="2">
        <v>50539</v>
      </c>
      <c r="M2513" s="2">
        <v>3.9062330722808838</v>
      </c>
      <c r="N2513" s="2">
        <v>352679</v>
      </c>
      <c r="O2513" s="2">
        <v>0</v>
      </c>
      <c r="P2513" s="2">
        <v>0</v>
      </c>
      <c r="T2513" s="2">
        <v>11803970</v>
      </c>
      <c r="U2513" s="2">
        <v>1427040</v>
      </c>
      <c r="V2513" s="2">
        <v>13.752043724060059</v>
      </c>
      <c r="W2513" s="2">
        <v>17002538</v>
      </c>
      <c r="X2513" s="2">
        <v>69.424751281738281</v>
      </c>
      <c r="Y2513" s="2">
        <v>31393523</v>
      </c>
      <c r="Z2513" s="2">
        <v>37.600017547607422</v>
      </c>
    </row>
    <row r="2514" spans="1:28" x14ac:dyDescent="0.25">
      <c r="A2514" s="2">
        <v>419005</v>
      </c>
      <c r="B2514" s="2">
        <v>115228003</v>
      </c>
      <c r="C2514" s="2" t="s">
        <v>1732</v>
      </c>
      <c r="D2514" s="2">
        <v>2023</v>
      </c>
      <c r="E2514" s="2" t="s">
        <v>662</v>
      </c>
      <c r="F2514" s="2">
        <v>419</v>
      </c>
      <c r="G2514" s="2">
        <v>5</v>
      </c>
      <c r="H2514" s="2">
        <v>11222608.35</v>
      </c>
      <c r="I2514" s="2">
        <v>1115660.375</v>
      </c>
      <c r="J2514" s="2">
        <v>11.038548469543457</v>
      </c>
      <c r="K2514" s="2">
        <v>1497998.4</v>
      </c>
      <c r="L2514" s="2">
        <v>153655.40625</v>
      </c>
      <c r="M2514" s="2">
        <v>11.429776191711426</v>
      </c>
      <c r="N2514" s="2">
        <v>352679</v>
      </c>
      <c r="O2514" s="2">
        <v>0</v>
      </c>
      <c r="P2514" s="2">
        <v>0</v>
      </c>
      <c r="T2514" s="2">
        <v>13073285</v>
      </c>
      <c r="U2514" s="2">
        <v>1269315</v>
      </c>
      <c r="V2514" s="2">
        <v>10.753289222717285</v>
      </c>
      <c r="X2514" s="2">
        <v>69.66845703125</v>
      </c>
      <c r="Z2514" s="2">
        <v>41.462677001953125</v>
      </c>
      <c r="AA2514" s="2">
        <v>31530247</v>
      </c>
      <c r="AB2514" s="2">
        <v>18764999</v>
      </c>
    </row>
    <row r="2515" spans="1:28" x14ac:dyDescent="0.25">
      <c r="A2515" s="2">
        <v>419006</v>
      </c>
      <c r="B2515" s="2">
        <v>115228003</v>
      </c>
      <c r="C2515" s="2" t="s">
        <v>1732</v>
      </c>
      <c r="D2515" s="2">
        <v>2024</v>
      </c>
      <c r="E2515" s="2" t="s">
        <v>662</v>
      </c>
      <c r="F2515" s="2">
        <v>419</v>
      </c>
      <c r="G2515" s="2">
        <v>6</v>
      </c>
      <c r="H2515" s="2">
        <v>12663522</v>
      </c>
      <c r="I2515" s="2">
        <v>1440913.625</v>
      </c>
      <c r="J2515" s="2">
        <v>12.839383125305176</v>
      </c>
      <c r="K2515" s="2">
        <v>1668819</v>
      </c>
      <c r="L2515" s="2">
        <v>170820.59375</v>
      </c>
      <c r="M2515" s="2">
        <v>11.403256416320801</v>
      </c>
      <c r="N2515" s="2">
        <v>352679</v>
      </c>
      <c r="O2515" s="2">
        <v>0</v>
      </c>
      <c r="P2515" s="2">
        <v>0</v>
      </c>
      <c r="T2515" s="2">
        <v>14685020</v>
      </c>
      <c r="U2515" s="2">
        <v>1611735</v>
      </c>
      <c r="V2515" s="2">
        <v>12.328462600708008</v>
      </c>
      <c r="X2515" s="2">
        <v>63.364475250244141</v>
      </c>
      <c r="Z2515" s="2">
        <v>44.392406463623047</v>
      </c>
      <c r="AA2515" s="2">
        <v>33080028</v>
      </c>
      <c r="AB2515" s="2">
        <v>23175478</v>
      </c>
    </row>
    <row r="2516" spans="1:28" x14ac:dyDescent="0.25">
      <c r="A2516" s="2">
        <v>420001</v>
      </c>
      <c r="B2516" s="2">
        <v>103028853</v>
      </c>
      <c r="C2516" s="2" t="s">
        <v>1733</v>
      </c>
      <c r="D2516" s="2">
        <v>2019</v>
      </c>
      <c r="E2516" s="2" t="s">
        <v>662</v>
      </c>
      <c r="F2516" s="2">
        <v>420</v>
      </c>
      <c r="G2516" s="2">
        <v>1</v>
      </c>
      <c r="H2516" s="2">
        <v>9790949</v>
      </c>
      <c r="K2516" s="2">
        <v>1264324.92</v>
      </c>
      <c r="N2516" s="2">
        <v>392443</v>
      </c>
      <c r="T2516" s="2">
        <v>11447717</v>
      </c>
      <c r="W2516" s="2">
        <v>15888999.120000003</v>
      </c>
      <c r="X2516" s="2">
        <v>72.048065185546875</v>
      </c>
      <c r="Y2516" s="2">
        <v>29627873.640000004</v>
      </c>
      <c r="Z2516" s="2">
        <v>38.638336181640625</v>
      </c>
    </row>
    <row r="2517" spans="1:28" x14ac:dyDescent="0.25">
      <c r="A2517" s="2">
        <v>420002</v>
      </c>
      <c r="B2517" s="2">
        <v>103028853</v>
      </c>
      <c r="C2517" s="2" t="s">
        <v>1733</v>
      </c>
      <c r="D2517" s="2">
        <v>2020</v>
      </c>
      <c r="E2517" s="2" t="s">
        <v>662</v>
      </c>
      <c r="F2517" s="2">
        <v>420</v>
      </c>
      <c r="G2517" s="2">
        <v>2</v>
      </c>
      <c r="H2517" s="2">
        <v>10106623</v>
      </c>
      <c r="I2517" s="2">
        <v>315674</v>
      </c>
      <c r="J2517" s="2">
        <v>3.2241408824920654</v>
      </c>
      <c r="K2517" s="2">
        <v>1347962.63</v>
      </c>
      <c r="L2517" s="2">
        <v>83637.7109375</v>
      </c>
      <c r="M2517" s="2">
        <v>6.6152067184448242</v>
      </c>
      <c r="N2517" s="2">
        <v>392443</v>
      </c>
      <c r="O2517" s="2">
        <v>0</v>
      </c>
      <c r="P2517" s="2">
        <v>0</v>
      </c>
      <c r="T2517" s="2">
        <v>11847029</v>
      </c>
      <c r="U2517" s="2">
        <v>399312</v>
      </c>
      <c r="V2517" s="2">
        <v>3.4881365299224854</v>
      </c>
      <c r="W2517" s="2">
        <v>19221779.800000001</v>
      </c>
      <c r="X2517" s="2">
        <v>61.63336181640625</v>
      </c>
      <c r="Y2517" s="2">
        <v>29226529.810000002</v>
      </c>
      <c r="Z2517" s="2">
        <v>40.535186767578125</v>
      </c>
    </row>
    <row r="2518" spans="1:28" x14ac:dyDescent="0.25">
      <c r="A2518" s="2">
        <v>420003</v>
      </c>
      <c r="B2518" s="2">
        <v>103028853</v>
      </c>
      <c r="C2518" s="2" t="s">
        <v>1733</v>
      </c>
      <c r="D2518" s="2">
        <v>2021</v>
      </c>
      <c r="E2518" s="2" t="s">
        <v>662</v>
      </c>
      <c r="F2518" s="2">
        <v>420</v>
      </c>
      <c r="G2518" s="2">
        <v>3</v>
      </c>
      <c r="H2518" s="2">
        <v>10106606</v>
      </c>
      <c r="I2518" s="2">
        <v>-17</v>
      </c>
      <c r="J2518" s="2">
        <v>-1.6820653399918228E-4</v>
      </c>
      <c r="K2518" s="2">
        <v>1347877</v>
      </c>
      <c r="L2518" s="2">
        <v>-85.629997253417969</v>
      </c>
      <c r="M2518" s="2">
        <v>-6.352549884468317E-3</v>
      </c>
      <c r="T2518" s="2">
        <v>11454483</v>
      </c>
      <c r="U2518" s="2">
        <v>-392546</v>
      </c>
      <c r="V2518" s="2">
        <v>-3.3134551048278809</v>
      </c>
      <c r="W2518" s="2">
        <v>19376023</v>
      </c>
      <c r="X2518" s="2">
        <v>59.116790771484375</v>
      </c>
      <c r="Y2518" s="2">
        <v>31594671</v>
      </c>
      <c r="Z2518" s="2">
        <v>36.254478454589844</v>
      </c>
    </row>
    <row r="2519" spans="1:28" x14ac:dyDescent="0.25">
      <c r="A2519" s="2">
        <v>420004</v>
      </c>
      <c r="B2519" s="2">
        <v>103028853</v>
      </c>
      <c r="C2519" s="2" t="s">
        <v>1733</v>
      </c>
      <c r="D2519" s="2">
        <v>2022</v>
      </c>
      <c r="E2519" s="2" t="s">
        <v>662</v>
      </c>
      <c r="F2519" s="2">
        <v>420</v>
      </c>
      <c r="G2519" s="2">
        <v>4</v>
      </c>
      <c r="H2519" s="2">
        <v>11189747</v>
      </c>
      <c r="I2519" s="2">
        <v>1083141</v>
      </c>
      <c r="J2519" s="2">
        <v>10.717158317565918</v>
      </c>
      <c r="K2519" s="2">
        <v>1642170.36</v>
      </c>
      <c r="L2519" s="2">
        <v>294293.375</v>
      </c>
      <c r="M2519" s="2">
        <v>21.833843231201172</v>
      </c>
      <c r="N2519" s="2">
        <v>392443</v>
      </c>
      <c r="T2519" s="2">
        <v>13224360</v>
      </c>
      <c r="U2519" s="2">
        <v>1769877</v>
      </c>
      <c r="V2519" s="2">
        <v>15.451391220092773</v>
      </c>
      <c r="W2519" s="2">
        <v>20633267.469999999</v>
      </c>
      <c r="X2519" s="2">
        <v>64.092414855957031</v>
      </c>
      <c r="Y2519" s="2">
        <v>34474409.729999997</v>
      </c>
      <c r="Z2519" s="2">
        <v>38.359931945800781</v>
      </c>
    </row>
    <row r="2520" spans="1:28" x14ac:dyDescent="0.25">
      <c r="A2520" s="2">
        <v>420005</v>
      </c>
      <c r="B2520" s="2">
        <v>103028853</v>
      </c>
      <c r="C2520" s="2" t="s">
        <v>1733</v>
      </c>
      <c r="D2520" s="2">
        <v>2023</v>
      </c>
      <c r="E2520" s="2" t="s">
        <v>662</v>
      </c>
      <c r="F2520" s="2">
        <v>420</v>
      </c>
      <c r="G2520" s="2">
        <v>5</v>
      </c>
      <c r="H2520" s="2">
        <v>13720151.859999999</v>
      </c>
      <c r="I2520" s="2">
        <v>2530404.75</v>
      </c>
      <c r="J2520" s="2">
        <v>22.613601684570313</v>
      </c>
      <c r="K2520" s="2">
        <v>1655974.41</v>
      </c>
      <c r="L2520" s="2">
        <v>13804.0498046875</v>
      </c>
      <c r="M2520" s="2">
        <v>0.84059792757034302</v>
      </c>
      <c r="N2520" s="2">
        <v>392443</v>
      </c>
      <c r="O2520" s="2">
        <v>0</v>
      </c>
      <c r="P2520" s="2">
        <v>0</v>
      </c>
      <c r="T2520" s="2">
        <v>15768569</v>
      </c>
      <c r="U2520" s="2">
        <v>2544209</v>
      </c>
      <c r="V2520" s="2">
        <v>19.238805770874023</v>
      </c>
      <c r="X2520" s="2">
        <v>82.957626342773438</v>
      </c>
      <c r="Z2520" s="2">
        <v>46.039543151855469</v>
      </c>
      <c r="AA2520" s="2">
        <v>34250055</v>
      </c>
      <c r="AB2520" s="2">
        <v>19007980</v>
      </c>
    </row>
    <row r="2521" spans="1:28" x14ac:dyDescent="0.25">
      <c r="A2521" s="2">
        <v>420006</v>
      </c>
      <c r="B2521" s="2">
        <v>103028853</v>
      </c>
      <c r="C2521" s="2" t="s">
        <v>1733</v>
      </c>
      <c r="D2521" s="2">
        <v>2024</v>
      </c>
      <c r="E2521" s="2" t="s">
        <v>662</v>
      </c>
      <c r="F2521" s="2">
        <v>420</v>
      </c>
      <c r="G2521" s="2">
        <v>6</v>
      </c>
      <c r="H2521" s="2">
        <v>15836901</v>
      </c>
      <c r="I2521" s="2">
        <v>2116749.25</v>
      </c>
      <c r="J2521" s="2">
        <v>15.428030014038086</v>
      </c>
      <c r="K2521" s="2">
        <v>1783055</v>
      </c>
      <c r="L2521" s="2">
        <v>127080.59375</v>
      </c>
      <c r="M2521" s="2">
        <v>7.6740670204162598</v>
      </c>
      <c r="N2521" s="2">
        <v>392443</v>
      </c>
      <c r="O2521" s="2">
        <v>0</v>
      </c>
      <c r="P2521" s="2">
        <v>0</v>
      </c>
      <c r="T2521" s="2">
        <v>18012400</v>
      </c>
      <c r="U2521" s="2">
        <v>2243831</v>
      </c>
      <c r="V2521" s="2">
        <v>14.229769706726074</v>
      </c>
      <c r="X2521" s="2">
        <v>85.793609619140625</v>
      </c>
      <c r="Z2521" s="2">
        <v>49.745658874511719</v>
      </c>
      <c r="AA2521" s="2">
        <v>36208988</v>
      </c>
      <c r="AB2521" s="2">
        <v>20995037</v>
      </c>
    </row>
    <row r="2522" spans="1:28" x14ac:dyDescent="0.25">
      <c r="A2522" s="2">
        <v>421001</v>
      </c>
      <c r="B2522" s="2">
        <v>120456003</v>
      </c>
      <c r="C2522" s="2" t="s">
        <v>1734</v>
      </c>
      <c r="D2522" s="2">
        <v>2019</v>
      </c>
      <c r="E2522" s="2" t="s">
        <v>662</v>
      </c>
      <c r="F2522" s="2">
        <v>421</v>
      </c>
      <c r="G2522" s="2">
        <v>1</v>
      </c>
      <c r="H2522" s="2">
        <v>14369309</v>
      </c>
      <c r="K2522" s="2">
        <v>3130920.79</v>
      </c>
      <c r="N2522" s="2">
        <v>776707</v>
      </c>
      <c r="T2522" s="2">
        <v>18276936</v>
      </c>
      <c r="W2522" s="2">
        <v>35023611.199999996</v>
      </c>
      <c r="X2522" s="2">
        <v>52.184612274169922</v>
      </c>
      <c r="Y2522" s="2">
        <v>114514002.60999998</v>
      </c>
      <c r="Z2522" s="2">
        <v>15.960437774658203</v>
      </c>
    </row>
    <row r="2523" spans="1:28" x14ac:dyDescent="0.25">
      <c r="A2523" s="2">
        <v>421002</v>
      </c>
      <c r="B2523" s="2">
        <v>120456003</v>
      </c>
      <c r="C2523" s="2" t="s">
        <v>1734</v>
      </c>
      <c r="D2523" s="2">
        <v>2020</v>
      </c>
      <c r="E2523" s="2" t="s">
        <v>662</v>
      </c>
      <c r="F2523" s="2">
        <v>421</v>
      </c>
      <c r="G2523" s="2">
        <v>2</v>
      </c>
      <c r="H2523" s="2">
        <v>14828415</v>
      </c>
      <c r="I2523" s="2">
        <v>459106</v>
      </c>
      <c r="J2523" s="2">
        <v>3.1950457096099854</v>
      </c>
      <c r="K2523" s="2">
        <v>3077749.64</v>
      </c>
      <c r="L2523" s="2">
        <v>-53171.1484375</v>
      </c>
      <c r="M2523" s="2">
        <v>-1.6982592344284058</v>
      </c>
      <c r="N2523" s="2">
        <v>776707</v>
      </c>
      <c r="O2523" s="2">
        <v>0</v>
      </c>
      <c r="P2523" s="2">
        <v>0</v>
      </c>
      <c r="Q2523" s="2">
        <v>35481</v>
      </c>
      <c r="T2523" s="2">
        <v>18718352</v>
      </c>
      <c r="U2523" s="2">
        <v>441416</v>
      </c>
      <c r="V2523" s="2">
        <v>2.4151532649993896</v>
      </c>
      <c r="W2523" s="2">
        <v>38349543.709999993</v>
      </c>
      <c r="X2523" s="2">
        <v>48.809841156005859</v>
      </c>
      <c r="Y2523" s="2">
        <v>114579963.64999999</v>
      </c>
      <c r="Z2523" s="2">
        <v>16.336496353149414</v>
      </c>
    </row>
    <row r="2524" spans="1:28" x14ac:dyDescent="0.25">
      <c r="A2524" s="2">
        <v>421003</v>
      </c>
      <c r="B2524" s="2">
        <v>120456003</v>
      </c>
      <c r="C2524" s="2" t="s">
        <v>1734</v>
      </c>
      <c r="D2524" s="2">
        <v>2021</v>
      </c>
      <c r="E2524" s="2" t="s">
        <v>662</v>
      </c>
      <c r="F2524" s="2">
        <v>421</v>
      </c>
      <c r="G2524" s="2">
        <v>3</v>
      </c>
      <c r="H2524" s="2">
        <v>14828393</v>
      </c>
      <c r="I2524" s="2">
        <v>-22</v>
      </c>
      <c r="J2524" s="2">
        <v>-1.4836380432825536E-4</v>
      </c>
      <c r="K2524" s="2">
        <v>3077621.83</v>
      </c>
      <c r="L2524" s="2">
        <v>-127.80999755859375</v>
      </c>
      <c r="M2524" s="2">
        <v>-4.1527096182107925E-3</v>
      </c>
      <c r="N2524" s="2">
        <v>776707</v>
      </c>
      <c r="O2524" s="2">
        <v>0</v>
      </c>
      <c r="P2524" s="2">
        <v>0</v>
      </c>
      <c r="T2524" s="2">
        <v>18682720</v>
      </c>
      <c r="U2524" s="2">
        <v>-35632</v>
      </c>
      <c r="V2524" s="2">
        <v>-0.19035863876342773</v>
      </c>
      <c r="W2524" s="2">
        <v>36411701.25</v>
      </c>
      <c r="X2524" s="2">
        <v>51.309658050537109</v>
      </c>
      <c r="Y2524" s="2">
        <v>119298766.18000001</v>
      </c>
      <c r="Z2524" s="2">
        <v>15.660447120666504</v>
      </c>
    </row>
    <row r="2525" spans="1:28" x14ac:dyDescent="0.25">
      <c r="A2525" s="2">
        <v>421004</v>
      </c>
      <c r="B2525" s="2">
        <v>120456003</v>
      </c>
      <c r="C2525" s="2" t="s">
        <v>1734</v>
      </c>
      <c r="D2525" s="2">
        <v>2022</v>
      </c>
      <c r="E2525" s="2" t="s">
        <v>662</v>
      </c>
      <c r="F2525" s="2">
        <v>421</v>
      </c>
      <c r="G2525" s="2">
        <v>4</v>
      </c>
      <c r="H2525" s="2">
        <v>15879729</v>
      </c>
      <c r="I2525" s="2">
        <v>1051336</v>
      </c>
      <c r="J2525" s="2">
        <v>7.090019702911377</v>
      </c>
      <c r="K2525" s="2">
        <v>3409723.41</v>
      </c>
      <c r="L2525" s="2">
        <v>332101.59375</v>
      </c>
      <c r="M2525" s="2">
        <v>10.790850639343262</v>
      </c>
      <c r="N2525" s="2">
        <v>776707</v>
      </c>
      <c r="O2525" s="2">
        <v>0</v>
      </c>
      <c r="P2525" s="2">
        <v>0</v>
      </c>
      <c r="T2525" s="2">
        <v>20066160</v>
      </c>
      <c r="U2525" s="2">
        <v>1383440</v>
      </c>
      <c r="V2525" s="2">
        <v>7.4049177169799805</v>
      </c>
      <c r="W2525" s="2">
        <v>38223494.43</v>
      </c>
      <c r="X2525" s="2">
        <v>52.496925354003906</v>
      </c>
      <c r="Y2525" s="2">
        <v>126099095.22000001</v>
      </c>
      <c r="Z2525" s="2">
        <v>15.913008689880371</v>
      </c>
    </row>
    <row r="2526" spans="1:28" x14ac:dyDescent="0.25">
      <c r="A2526" s="2">
        <v>421005</v>
      </c>
      <c r="B2526" s="2">
        <v>120456003</v>
      </c>
      <c r="C2526" s="2" t="s">
        <v>1734</v>
      </c>
      <c r="D2526" s="2">
        <v>2023</v>
      </c>
      <c r="E2526" s="2" t="s">
        <v>662</v>
      </c>
      <c r="F2526" s="2">
        <v>421</v>
      </c>
      <c r="G2526" s="2">
        <v>5</v>
      </c>
      <c r="H2526" s="2">
        <v>18369614.32</v>
      </c>
      <c r="I2526" s="2">
        <v>2489885.25</v>
      </c>
      <c r="J2526" s="2">
        <v>15.679646492004395</v>
      </c>
      <c r="K2526" s="2">
        <v>3744758.46</v>
      </c>
      <c r="L2526" s="2">
        <v>335035.0625</v>
      </c>
      <c r="M2526" s="2">
        <v>9.825871467590332</v>
      </c>
      <c r="N2526" s="2">
        <v>776707</v>
      </c>
      <c r="O2526" s="2">
        <v>0</v>
      </c>
      <c r="P2526" s="2">
        <v>0</v>
      </c>
      <c r="T2526" s="2">
        <v>22891080</v>
      </c>
      <c r="U2526" s="2">
        <v>2824920</v>
      </c>
      <c r="V2526" s="2">
        <v>14.078029632568359</v>
      </c>
      <c r="X2526" s="2">
        <v>60.660160064697266</v>
      </c>
      <c r="Z2526" s="2">
        <v>18.049272537231445</v>
      </c>
      <c r="AA2526" s="2">
        <v>126825498</v>
      </c>
      <c r="AB2526" s="2">
        <v>37736597</v>
      </c>
    </row>
    <row r="2527" spans="1:28" x14ac:dyDescent="0.25">
      <c r="A2527" s="2">
        <v>421006</v>
      </c>
      <c r="B2527" s="2">
        <v>120456003</v>
      </c>
      <c r="C2527" s="2" t="s">
        <v>1734</v>
      </c>
      <c r="D2527" s="2">
        <v>2024</v>
      </c>
      <c r="E2527" s="2" t="s">
        <v>662</v>
      </c>
      <c r="F2527" s="2">
        <v>421</v>
      </c>
      <c r="G2527" s="2">
        <v>6</v>
      </c>
      <c r="H2527" s="2">
        <v>20458624</v>
      </c>
      <c r="I2527" s="2">
        <v>2089009.625</v>
      </c>
      <c r="J2527" s="2">
        <v>11.372093200683594</v>
      </c>
      <c r="K2527" s="2">
        <v>4039744</v>
      </c>
      <c r="L2527" s="2">
        <v>294985.53125</v>
      </c>
      <c r="M2527" s="2">
        <v>7.8772916793823242</v>
      </c>
      <c r="N2527" s="2">
        <v>776707</v>
      </c>
      <c r="O2527" s="2">
        <v>0</v>
      </c>
      <c r="P2527" s="2">
        <v>0</v>
      </c>
      <c r="T2527" s="2">
        <v>25275076</v>
      </c>
      <c r="U2527" s="2">
        <v>2383996</v>
      </c>
      <c r="V2527" s="2">
        <v>10.414519309997559</v>
      </c>
      <c r="X2527" s="2">
        <v>60.127666473388672</v>
      </c>
      <c r="Z2527" s="2">
        <v>19.536043167114258</v>
      </c>
      <c r="AA2527" s="2">
        <v>129376638</v>
      </c>
      <c r="AB2527" s="2">
        <v>42035684</v>
      </c>
    </row>
    <row r="2528" spans="1:28" x14ac:dyDescent="0.25">
      <c r="A2528" s="2">
        <v>422001</v>
      </c>
      <c r="B2528" s="2">
        <v>117576303</v>
      </c>
      <c r="C2528" s="2" t="s">
        <v>1735</v>
      </c>
      <c r="D2528" s="2">
        <v>2019</v>
      </c>
      <c r="E2528" s="2" t="s">
        <v>662</v>
      </c>
      <c r="F2528" s="2">
        <v>422</v>
      </c>
      <c r="G2528" s="2">
        <v>1</v>
      </c>
      <c r="H2528" s="2">
        <v>2716129</v>
      </c>
      <c r="K2528" s="2">
        <v>416792.2</v>
      </c>
      <c r="N2528" s="2">
        <v>51245</v>
      </c>
      <c r="T2528" s="2">
        <v>3184166.25</v>
      </c>
      <c r="W2528" s="2">
        <v>5201640.4200000009</v>
      </c>
      <c r="X2528" s="2">
        <v>61.214656829833984</v>
      </c>
      <c r="Y2528" s="2">
        <v>14855949.520000001</v>
      </c>
      <c r="Z2528" s="2">
        <v>21.433609008789063</v>
      </c>
    </row>
    <row r="2529" spans="1:28" x14ac:dyDescent="0.25">
      <c r="A2529" s="2">
        <v>422002</v>
      </c>
      <c r="B2529" s="2">
        <v>117576303</v>
      </c>
      <c r="C2529" s="2" t="s">
        <v>1735</v>
      </c>
      <c r="D2529" s="2">
        <v>2020</v>
      </c>
      <c r="E2529" s="2" t="s">
        <v>662</v>
      </c>
      <c r="F2529" s="2">
        <v>422</v>
      </c>
      <c r="G2529" s="2">
        <v>2</v>
      </c>
      <c r="H2529" s="2">
        <v>2807591</v>
      </c>
      <c r="I2529" s="2">
        <v>91462</v>
      </c>
      <c r="J2529" s="2">
        <v>3.367365837097168</v>
      </c>
      <c r="K2529" s="2">
        <v>422565.2</v>
      </c>
      <c r="L2529" s="2">
        <v>5773</v>
      </c>
      <c r="M2529" s="2">
        <v>1.3851027488708496</v>
      </c>
      <c r="N2529" s="2">
        <v>51245</v>
      </c>
      <c r="O2529" s="2">
        <v>0</v>
      </c>
      <c r="P2529" s="2">
        <v>0</v>
      </c>
      <c r="T2529" s="2">
        <v>3281401.25</v>
      </c>
      <c r="U2529" s="2">
        <v>97235</v>
      </c>
      <c r="V2529" s="2">
        <v>3.0537035465240479</v>
      </c>
      <c r="W2529" s="2">
        <v>5413542.6699999999</v>
      </c>
      <c r="X2529" s="2">
        <v>60.614673614501953</v>
      </c>
      <c r="Y2529" s="2">
        <v>15404183.18</v>
      </c>
      <c r="Z2529" s="2">
        <v>21.302013397216797</v>
      </c>
    </row>
    <row r="2530" spans="1:28" x14ac:dyDescent="0.25">
      <c r="A2530" s="2">
        <v>422003</v>
      </c>
      <c r="B2530" s="2">
        <v>117576303</v>
      </c>
      <c r="C2530" s="2" t="s">
        <v>1735</v>
      </c>
      <c r="D2530" s="2">
        <v>2021</v>
      </c>
      <c r="E2530" s="2" t="s">
        <v>662</v>
      </c>
      <c r="F2530" s="2">
        <v>422</v>
      </c>
      <c r="G2530" s="2">
        <v>3</v>
      </c>
      <c r="H2530" s="2">
        <v>2807587.5</v>
      </c>
      <c r="I2530" s="2">
        <v>-3.5</v>
      </c>
      <c r="J2530" s="2">
        <v>-1.2466203770600259E-4</v>
      </c>
      <c r="K2530" s="2">
        <v>422558.77</v>
      </c>
      <c r="L2530" s="2">
        <v>-6.429999828338623</v>
      </c>
      <c r="M2530" s="2">
        <v>-1.52165861800313E-3</v>
      </c>
      <c r="N2530" s="2">
        <v>51245</v>
      </c>
      <c r="O2530" s="2">
        <v>0</v>
      </c>
      <c r="P2530" s="2">
        <v>0</v>
      </c>
      <c r="T2530" s="2">
        <v>3281391.25</v>
      </c>
      <c r="U2530" s="2">
        <v>-10</v>
      </c>
      <c r="V2530" s="2">
        <v>-3.0474786763079464E-4</v>
      </c>
      <c r="W2530" s="2">
        <v>5358575.8099999987</v>
      </c>
      <c r="X2530" s="2">
        <v>61.236255645751953</v>
      </c>
      <c r="Y2530" s="2">
        <v>15713296.25</v>
      </c>
      <c r="Z2530" s="2">
        <v>20.882896423339844</v>
      </c>
    </row>
    <row r="2531" spans="1:28" x14ac:dyDescent="0.25">
      <c r="A2531" s="2">
        <v>422004</v>
      </c>
      <c r="B2531" s="2">
        <v>117576303</v>
      </c>
      <c r="C2531" s="2" t="s">
        <v>1735</v>
      </c>
      <c r="D2531" s="2">
        <v>2022</v>
      </c>
      <c r="E2531" s="2" t="s">
        <v>662</v>
      </c>
      <c r="F2531" s="2">
        <v>422</v>
      </c>
      <c r="G2531" s="2">
        <v>4</v>
      </c>
      <c r="H2531" s="2">
        <v>2925052</v>
      </c>
      <c r="I2531" s="2">
        <v>117464.5</v>
      </c>
      <c r="J2531" s="2">
        <v>4.1838231086730957</v>
      </c>
      <c r="K2531" s="2">
        <v>432169.63</v>
      </c>
      <c r="L2531" s="2">
        <v>9610.8603515625</v>
      </c>
      <c r="M2531" s="2">
        <v>2.2744433879852295</v>
      </c>
      <c r="N2531" s="2">
        <v>51245</v>
      </c>
      <c r="O2531" s="2">
        <v>0</v>
      </c>
      <c r="P2531" s="2">
        <v>0</v>
      </c>
      <c r="T2531" s="2">
        <v>3408466.75</v>
      </c>
      <c r="U2531" s="2">
        <v>127075.5</v>
      </c>
      <c r="V2531" s="2">
        <v>3.872610330581665</v>
      </c>
      <c r="W2531" s="2">
        <v>5495159.9800000004</v>
      </c>
      <c r="X2531" s="2">
        <v>62.026706695556641</v>
      </c>
      <c r="Y2531" s="2">
        <v>16295072.279999999</v>
      </c>
      <c r="Z2531" s="2">
        <v>20.91716194152832</v>
      </c>
    </row>
    <row r="2532" spans="1:28" x14ac:dyDescent="0.25">
      <c r="A2532" s="2">
        <v>422005</v>
      </c>
      <c r="B2532" s="2">
        <v>117576303</v>
      </c>
      <c r="C2532" s="2" t="s">
        <v>1735</v>
      </c>
      <c r="D2532" s="2">
        <v>2023</v>
      </c>
      <c r="E2532" s="2" t="s">
        <v>662</v>
      </c>
      <c r="F2532" s="2">
        <v>422</v>
      </c>
      <c r="G2532" s="2">
        <v>5</v>
      </c>
      <c r="H2532" s="2">
        <v>3184888.68</v>
      </c>
      <c r="I2532" s="2">
        <v>259836.6875</v>
      </c>
      <c r="J2532" s="2">
        <v>8.8831472396850586</v>
      </c>
      <c r="K2532" s="2">
        <v>442118.73</v>
      </c>
      <c r="L2532" s="2">
        <v>9949.099609375</v>
      </c>
      <c r="M2532" s="2">
        <v>2.3021285533905029</v>
      </c>
      <c r="N2532" s="2">
        <v>51245</v>
      </c>
      <c r="O2532" s="2">
        <v>0</v>
      </c>
      <c r="P2532" s="2">
        <v>0</v>
      </c>
      <c r="T2532" s="2">
        <v>3678252.5</v>
      </c>
      <c r="U2532" s="2">
        <v>269785.75</v>
      </c>
      <c r="V2532" s="2">
        <v>7.9151644706726074</v>
      </c>
      <c r="X2532" s="2">
        <v>63.326869964599609</v>
      </c>
      <c r="Z2532" s="2">
        <v>21.205936431884766</v>
      </c>
      <c r="AA2532" s="2">
        <v>17345390</v>
      </c>
      <c r="AB2532" s="2">
        <v>5808360</v>
      </c>
    </row>
    <row r="2533" spans="1:28" x14ac:dyDescent="0.25">
      <c r="A2533" s="2">
        <v>422006</v>
      </c>
      <c r="B2533" s="2">
        <v>117576303</v>
      </c>
      <c r="C2533" s="2" t="s">
        <v>1735</v>
      </c>
      <c r="D2533" s="2">
        <v>2024</v>
      </c>
      <c r="E2533" s="2" t="s">
        <v>662</v>
      </c>
      <c r="F2533" s="2">
        <v>422</v>
      </c>
      <c r="G2533" s="2">
        <v>6</v>
      </c>
      <c r="H2533" s="2">
        <v>3555334</v>
      </c>
      <c r="I2533" s="2">
        <v>370445.3125</v>
      </c>
      <c r="J2533" s="2">
        <v>11.631342887878418</v>
      </c>
      <c r="K2533" s="2">
        <v>456150</v>
      </c>
      <c r="L2533" s="2">
        <v>14031.26953125</v>
      </c>
      <c r="M2533" s="2">
        <v>3.1736428737640381</v>
      </c>
      <c r="N2533" s="2">
        <v>51245</v>
      </c>
      <c r="O2533" s="2">
        <v>0</v>
      </c>
      <c r="P2533" s="2">
        <v>0</v>
      </c>
      <c r="T2533" s="2">
        <v>4062729</v>
      </c>
      <c r="U2533" s="2">
        <v>384476.5</v>
      </c>
      <c r="V2533" s="2">
        <v>10.452694892883301</v>
      </c>
      <c r="X2533" s="2">
        <v>65.643821716308594</v>
      </c>
      <c r="Z2533" s="2">
        <v>22.212814331054688</v>
      </c>
      <c r="AA2533" s="2">
        <v>18290023</v>
      </c>
      <c r="AB2533" s="2">
        <v>6189050</v>
      </c>
    </row>
    <row r="2534" spans="1:28" x14ac:dyDescent="0.25">
      <c r="A2534" s="2">
        <v>423001</v>
      </c>
      <c r="B2534" s="2">
        <v>119586503</v>
      </c>
      <c r="C2534" s="2" t="s">
        <v>1736</v>
      </c>
      <c r="D2534" s="2">
        <v>2019</v>
      </c>
      <c r="E2534" s="2" t="s">
        <v>662</v>
      </c>
      <c r="F2534" s="2">
        <v>423</v>
      </c>
      <c r="G2534" s="2">
        <v>1</v>
      </c>
      <c r="H2534" s="2">
        <v>6644312</v>
      </c>
      <c r="K2534" s="2">
        <v>1064498.3600000001</v>
      </c>
      <c r="N2534" s="2">
        <v>192774</v>
      </c>
      <c r="Q2534" s="2">
        <v>8028.24</v>
      </c>
      <c r="T2534" s="2">
        <v>7909612.5</v>
      </c>
      <c r="W2534" s="2">
        <v>11448131.34</v>
      </c>
      <c r="X2534" s="2">
        <v>69.090858459472656</v>
      </c>
      <c r="Y2534" s="2">
        <v>16377087.02</v>
      </c>
      <c r="Z2534" s="2">
        <v>48.296821594238281</v>
      </c>
    </row>
    <row r="2535" spans="1:28" x14ac:dyDescent="0.25">
      <c r="A2535" s="2">
        <v>423002</v>
      </c>
      <c r="B2535" s="2">
        <v>119586503</v>
      </c>
      <c r="C2535" s="2" t="s">
        <v>1736</v>
      </c>
      <c r="D2535" s="2">
        <v>2020</v>
      </c>
      <c r="E2535" s="2" t="s">
        <v>662</v>
      </c>
      <c r="F2535" s="2">
        <v>423</v>
      </c>
      <c r="G2535" s="2">
        <v>2</v>
      </c>
      <c r="H2535" s="2">
        <v>6760761.5</v>
      </c>
      <c r="I2535" s="2">
        <v>116449.5</v>
      </c>
      <c r="J2535" s="2">
        <v>1.7526193857192993</v>
      </c>
      <c r="K2535" s="2">
        <v>1093764.25</v>
      </c>
      <c r="L2535" s="2">
        <v>29265.890625</v>
      </c>
      <c r="M2535" s="2">
        <v>2.7492659091949463</v>
      </c>
      <c r="N2535" s="2">
        <v>192774</v>
      </c>
      <c r="O2535" s="2">
        <v>0</v>
      </c>
      <c r="P2535" s="2">
        <v>0</v>
      </c>
      <c r="T2535" s="2">
        <v>8047300</v>
      </c>
      <c r="U2535" s="2">
        <v>137687.5</v>
      </c>
      <c r="V2535" s="2">
        <v>1.7407616376876831</v>
      </c>
      <c r="W2535" s="2">
        <v>11622271.360000001</v>
      </c>
      <c r="X2535" s="2">
        <v>69.240341186523438</v>
      </c>
      <c r="Y2535" s="2">
        <v>16532870.140000001</v>
      </c>
      <c r="Z2535" s="2">
        <v>48.674549102783203</v>
      </c>
    </row>
    <row r="2536" spans="1:28" x14ac:dyDescent="0.25">
      <c r="A2536" s="2">
        <v>423003</v>
      </c>
      <c r="B2536" s="2">
        <v>119586503</v>
      </c>
      <c r="C2536" s="2" t="s">
        <v>1736</v>
      </c>
      <c r="D2536" s="2">
        <v>2021</v>
      </c>
      <c r="E2536" s="2" t="s">
        <v>662</v>
      </c>
      <c r="F2536" s="2">
        <v>423</v>
      </c>
      <c r="G2536" s="2">
        <v>3</v>
      </c>
      <c r="H2536" s="2">
        <v>6760757</v>
      </c>
      <c r="I2536" s="2">
        <v>-4.5</v>
      </c>
      <c r="J2536" s="2">
        <v>-6.656054756604135E-5</v>
      </c>
      <c r="K2536" s="2">
        <v>1093733.26</v>
      </c>
      <c r="L2536" s="2">
        <v>-30.989999771118164</v>
      </c>
      <c r="M2536" s="2">
        <v>-2.8333344962447882E-3</v>
      </c>
      <c r="N2536" s="2">
        <v>192774</v>
      </c>
      <c r="O2536" s="2">
        <v>0</v>
      </c>
      <c r="P2536" s="2">
        <v>0</v>
      </c>
      <c r="T2536" s="2">
        <v>8047264.5</v>
      </c>
      <c r="U2536" s="2">
        <v>-35.5</v>
      </c>
      <c r="V2536" s="2">
        <v>-4.4114174670539796E-4</v>
      </c>
      <c r="W2536" s="2">
        <v>11578975.01</v>
      </c>
      <c r="X2536" s="2">
        <v>69.498939514160156</v>
      </c>
      <c r="Y2536" s="2">
        <v>16974998.050000001</v>
      </c>
      <c r="Z2536" s="2">
        <v>47.406570434570313</v>
      </c>
    </row>
    <row r="2537" spans="1:28" x14ac:dyDescent="0.25">
      <c r="A2537" s="2">
        <v>423004</v>
      </c>
      <c r="B2537" s="2">
        <v>119586503</v>
      </c>
      <c r="C2537" s="2" t="s">
        <v>1736</v>
      </c>
      <c r="D2537" s="2">
        <v>2022</v>
      </c>
      <c r="E2537" s="2" t="s">
        <v>662</v>
      </c>
      <c r="F2537" s="2">
        <v>423</v>
      </c>
      <c r="G2537" s="2">
        <v>4</v>
      </c>
      <c r="H2537" s="2">
        <v>6970923.5</v>
      </c>
      <c r="I2537" s="2">
        <v>210166.5</v>
      </c>
      <c r="J2537" s="2">
        <v>3.108623743057251</v>
      </c>
      <c r="K2537" s="2">
        <v>1127944.1200000001</v>
      </c>
      <c r="L2537" s="2">
        <v>34210.859375</v>
      </c>
      <c r="M2537" s="2">
        <v>3.1278979778289795</v>
      </c>
      <c r="N2537" s="2">
        <v>192774</v>
      </c>
      <c r="O2537" s="2">
        <v>0</v>
      </c>
      <c r="P2537" s="2">
        <v>0</v>
      </c>
      <c r="T2537" s="2">
        <v>8291641.5</v>
      </c>
      <c r="U2537" s="2">
        <v>244377</v>
      </c>
      <c r="V2537" s="2">
        <v>3.0367710590362549</v>
      </c>
      <c r="W2537" s="2">
        <v>11937833.000000002</v>
      </c>
      <c r="X2537" s="2">
        <v>69.456840515136719</v>
      </c>
      <c r="Y2537" s="2">
        <v>18799387.770000003</v>
      </c>
      <c r="Z2537" s="2">
        <v>44.105911254882813</v>
      </c>
    </row>
    <row r="2538" spans="1:28" x14ac:dyDescent="0.25">
      <c r="A2538" s="2">
        <v>423005</v>
      </c>
      <c r="B2538" s="2">
        <v>119586503</v>
      </c>
      <c r="C2538" s="2" t="s">
        <v>1736</v>
      </c>
      <c r="D2538" s="2">
        <v>2023</v>
      </c>
      <c r="E2538" s="2" t="s">
        <v>662</v>
      </c>
      <c r="F2538" s="2">
        <v>423</v>
      </c>
      <c r="G2538" s="2">
        <v>5</v>
      </c>
      <c r="H2538" s="2">
        <v>7559189.1299999999</v>
      </c>
      <c r="I2538" s="2">
        <v>588265.625</v>
      </c>
      <c r="J2538" s="2">
        <v>8.438847541809082</v>
      </c>
      <c r="K2538" s="2">
        <v>1195989.18</v>
      </c>
      <c r="L2538" s="2">
        <v>68045.0625</v>
      </c>
      <c r="M2538" s="2">
        <v>6.0326623916625977</v>
      </c>
      <c r="N2538" s="2">
        <v>192774</v>
      </c>
      <c r="O2538" s="2">
        <v>0</v>
      </c>
      <c r="P2538" s="2">
        <v>0</v>
      </c>
      <c r="T2538" s="2">
        <v>8947952</v>
      </c>
      <c r="U2538" s="2">
        <v>656310.5</v>
      </c>
      <c r="V2538" s="2">
        <v>7.9153265953063965</v>
      </c>
      <c r="X2538" s="2">
        <v>71.61737060546875</v>
      </c>
      <c r="Z2538" s="2">
        <v>48.024360656738281</v>
      </c>
      <c r="AA2538" s="2">
        <v>18632111</v>
      </c>
      <c r="AB2538" s="2">
        <v>12494108</v>
      </c>
    </row>
    <row r="2539" spans="1:28" x14ac:dyDescent="0.25">
      <c r="A2539" s="2">
        <v>423006</v>
      </c>
      <c r="B2539" s="2">
        <v>119586503</v>
      </c>
      <c r="C2539" s="2" t="s">
        <v>1736</v>
      </c>
      <c r="D2539" s="2">
        <v>2024</v>
      </c>
      <c r="E2539" s="2" t="s">
        <v>662</v>
      </c>
      <c r="F2539" s="2">
        <v>423</v>
      </c>
      <c r="G2539" s="2">
        <v>6</v>
      </c>
      <c r="H2539" s="2">
        <v>8204780</v>
      </c>
      <c r="I2539" s="2">
        <v>645590.875</v>
      </c>
      <c r="J2539" s="2">
        <v>8.5404777526855469</v>
      </c>
      <c r="K2539" s="2">
        <v>1230424</v>
      </c>
      <c r="L2539" s="2">
        <v>34434.8203125</v>
      </c>
      <c r="M2539" s="2">
        <v>2.8791916370391846</v>
      </c>
      <c r="N2539" s="2">
        <v>192774</v>
      </c>
      <c r="O2539" s="2">
        <v>0</v>
      </c>
      <c r="P2539" s="2">
        <v>0</v>
      </c>
      <c r="T2539" s="2">
        <v>9627978</v>
      </c>
      <c r="U2539" s="2">
        <v>680026</v>
      </c>
      <c r="V2539" s="2">
        <v>7.599794864654541</v>
      </c>
      <c r="X2539" s="2">
        <v>74.2921142578125</v>
      </c>
      <c r="Z2539" s="2">
        <v>51.287765502929688</v>
      </c>
      <c r="AA2539" s="2">
        <v>18772466</v>
      </c>
      <c r="AB2539" s="2">
        <v>12959623</v>
      </c>
    </row>
    <row r="2540" spans="1:28" x14ac:dyDescent="0.25">
      <c r="A2540" s="2">
        <v>424001</v>
      </c>
      <c r="B2540" s="2">
        <v>115228303</v>
      </c>
      <c r="C2540" s="2" t="s">
        <v>1737</v>
      </c>
      <c r="D2540" s="2">
        <v>2019</v>
      </c>
      <c r="E2540" s="2" t="s">
        <v>662</v>
      </c>
      <c r="F2540" s="2">
        <v>424</v>
      </c>
      <c r="G2540" s="2">
        <v>1</v>
      </c>
      <c r="H2540" s="2">
        <v>3921286</v>
      </c>
      <c r="K2540" s="2">
        <v>1457466.31</v>
      </c>
      <c r="N2540" s="2">
        <v>261665</v>
      </c>
      <c r="T2540" s="2">
        <v>5640417.5</v>
      </c>
      <c r="W2540" s="2">
        <v>11163919.27</v>
      </c>
      <c r="X2540" s="2">
        <v>50.523632049560547</v>
      </c>
      <c r="Y2540" s="2">
        <v>62270112.279999994</v>
      </c>
      <c r="Z2540" s="2">
        <v>9.0579853057861328</v>
      </c>
    </row>
    <row r="2541" spans="1:28" x14ac:dyDescent="0.25">
      <c r="A2541" s="2">
        <v>424002</v>
      </c>
      <c r="B2541" s="2">
        <v>115228303</v>
      </c>
      <c r="C2541" s="2" t="s">
        <v>1737</v>
      </c>
      <c r="D2541" s="2">
        <v>2020</v>
      </c>
      <c r="E2541" s="2" t="s">
        <v>662</v>
      </c>
      <c r="F2541" s="2">
        <v>424</v>
      </c>
      <c r="G2541" s="2">
        <v>2</v>
      </c>
      <c r="H2541" s="2">
        <v>4191328.25</v>
      </c>
      <c r="I2541" s="2">
        <v>270042.25</v>
      </c>
      <c r="J2541" s="2">
        <v>6.8865737915039063</v>
      </c>
      <c r="K2541" s="2">
        <v>1521661.33</v>
      </c>
      <c r="L2541" s="2">
        <v>64195.01953125</v>
      </c>
      <c r="M2541" s="2">
        <v>4.4045629501342773</v>
      </c>
      <c r="N2541" s="2">
        <v>261665</v>
      </c>
      <c r="O2541" s="2">
        <v>0</v>
      </c>
      <c r="P2541" s="2">
        <v>0</v>
      </c>
      <c r="T2541" s="2">
        <v>5974654.5</v>
      </c>
      <c r="U2541" s="2">
        <v>334237</v>
      </c>
      <c r="V2541" s="2">
        <v>5.9257493019104004</v>
      </c>
      <c r="W2541" s="2">
        <v>11523578.330000002</v>
      </c>
      <c r="X2541" s="2">
        <v>51.847213745117188</v>
      </c>
      <c r="Y2541" s="2">
        <v>84415770.739999995</v>
      </c>
      <c r="Z2541" s="2">
        <v>7.0776519775390625</v>
      </c>
    </row>
    <row r="2542" spans="1:28" x14ac:dyDescent="0.25">
      <c r="A2542" s="2">
        <v>424003</v>
      </c>
      <c r="B2542" s="2">
        <v>115228303</v>
      </c>
      <c r="C2542" s="2" t="s">
        <v>1737</v>
      </c>
      <c r="D2542" s="2">
        <v>2021</v>
      </c>
      <c r="E2542" s="2" t="s">
        <v>662</v>
      </c>
      <c r="F2542" s="2">
        <v>424</v>
      </c>
      <c r="G2542" s="2">
        <v>3</v>
      </c>
      <c r="H2542" s="2">
        <v>4191320.25</v>
      </c>
      <c r="I2542" s="2">
        <v>-8</v>
      </c>
      <c r="J2542" s="2">
        <v>-1.9087028340436518E-4</v>
      </c>
      <c r="K2542" s="2">
        <v>1654246.66</v>
      </c>
      <c r="L2542" s="2">
        <v>132585.328125</v>
      </c>
      <c r="M2542" s="2">
        <v>8.71319580078125</v>
      </c>
      <c r="N2542" s="2">
        <v>261665</v>
      </c>
      <c r="O2542" s="2">
        <v>0</v>
      </c>
      <c r="P2542" s="2">
        <v>0</v>
      </c>
      <c r="T2542" s="2">
        <v>6107232</v>
      </c>
      <c r="U2542" s="2">
        <v>132577.5</v>
      </c>
      <c r="V2542" s="2">
        <v>2.2189986705780029</v>
      </c>
      <c r="W2542" s="2">
        <v>12054983.32</v>
      </c>
      <c r="X2542" s="2">
        <v>50.661472320556641</v>
      </c>
      <c r="Y2542" s="2">
        <v>56699650.710000001</v>
      </c>
      <c r="Z2542" s="2">
        <v>10.771198272705078</v>
      </c>
    </row>
    <row r="2543" spans="1:28" x14ac:dyDescent="0.25">
      <c r="A2543" s="2">
        <v>424004</v>
      </c>
      <c r="B2543" s="2">
        <v>115228303</v>
      </c>
      <c r="C2543" s="2" t="s">
        <v>1737</v>
      </c>
      <c r="D2543" s="2">
        <v>2022</v>
      </c>
      <c r="E2543" s="2" t="s">
        <v>662</v>
      </c>
      <c r="F2543" s="2">
        <v>424</v>
      </c>
      <c r="G2543" s="2">
        <v>4</v>
      </c>
      <c r="H2543" s="2">
        <v>4627817</v>
      </c>
      <c r="I2543" s="2">
        <v>436496.75</v>
      </c>
      <c r="J2543" s="2">
        <v>10.414301872253418</v>
      </c>
      <c r="K2543" s="2">
        <v>1745318.28</v>
      </c>
      <c r="L2543" s="2">
        <v>91071.6171875</v>
      </c>
      <c r="M2543" s="2">
        <v>5.5053229331970215</v>
      </c>
      <c r="N2543" s="2">
        <v>261665</v>
      </c>
      <c r="O2543" s="2">
        <v>0</v>
      </c>
      <c r="P2543" s="2">
        <v>0</v>
      </c>
      <c r="T2543" s="2">
        <v>6634800.5</v>
      </c>
      <c r="U2543" s="2">
        <v>527568.5</v>
      </c>
      <c r="V2543" s="2">
        <v>8.6384220123291016</v>
      </c>
      <c r="W2543" s="2">
        <v>12303660.870000001</v>
      </c>
      <c r="X2543" s="2">
        <v>53.925418853759766</v>
      </c>
      <c r="Y2543" s="2">
        <v>60550812.190000005</v>
      </c>
      <c r="Z2543" s="2">
        <v>10.957409858703613</v>
      </c>
    </row>
    <row r="2544" spans="1:28" x14ac:dyDescent="0.25">
      <c r="A2544" s="2">
        <v>424005</v>
      </c>
      <c r="B2544" s="2">
        <v>115228303</v>
      </c>
      <c r="C2544" s="2" t="s">
        <v>1737</v>
      </c>
      <c r="D2544" s="2">
        <v>2023</v>
      </c>
      <c r="E2544" s="2" t="s">
        <v>662</v>
      </c>
      <c r="F2544" s="2">
        <v>424</v>
      </c>
      <c r="G2544" s="2">
        <v>5</v>
      </c>
      <c r="H2544" s="2">
        <v>5360023.46</v>
      </c>
      <c r="I2544" s="2">
        <v>732206.4375</v>
      </c>
      <c r="J2544" s="2">
        <v>15.821854591369629</v>
      </c>
      <c r="K2544" s="2">
        <v>1731702.24</v>
      </c>
      <c r="L2544" s="2">
        <v>-13616.0400390625</v>
      </c>
      <c r="M2544" s="2">
        <v>-0.78014653921127319</v>
      </c>
      <c r="N2544" s="2">
        <v>261665</v>
      </c>
      <c r="O2544" s="2">
        <v>0</v>
      </c>
      <c r="P2544" s="2">
        <v>0</v>
      </c>
      <c r="T2544" s="2">
        <v>7353390.5</v>
      </c>
      <c r="U2544" s="2">
        <v>718590</v>
      </c>
      <c r="V2544" s="2">
        <v>10.830619812011719</v>
      </c>
      <c r="X2544" s="2">
        <v>52.719757080078125</v>
      </c>
      <c r="Z2544" s="2">
        <v>12.359052658081055</v>
      </c>
      <c r="AA2544" s="2">
        <v>59498013</v>
      </c>
      <c r="AB2544" s="2">
        <v>13948074</v>
      </c>
    </row>
    <row r="2545" spans="1:28" x14ac:dyDescent="0.25">
      <c r="A2545" s="2">
        <v>424006</v>
      </c>
      <c r="B2545" s="2">
        <v>115228303</v>
      </c>
      <c r="C2545" s="2" t="s">
        <v>1737</v>
      </c>
      <c r="D2545" s="2">
        <v>2024</v>
      </c>
      <c r="E2545" s="2" t="s">
        <v>662</v>
      </c>
      <c r="F2545" s="2">
        <v>424</v>
      </c>
      <c r="G2545" s="2">
        <v>6</v>
      </c>
      <c r="H2545" s="2">
        <v>6010619</v>
      </c>
      <c r="I2545" s="2">
        <v>650595.5625</v>
      </c>
      <c r="J2545" s="2">
        <v>12.137923240661621</v>
      </c>
      <c r="K2545" s="2">
        <v>1805403</v>
      </c>
      <c r="L2545" s="2">
        <v>73700.7578125</v>
      </c>
      <c r="M2545" s="2">
        <v>4.2559719085693359</v>
      </c>
      <c r="N2545" s="2">
        <v>261665</v>
      </c>
      <c r="O2545" s="2">
        <v>0</v>
      </c>
      <c r="P2545" s="2">
        <v>0</v>
      </c>
      <c r="T2545" s="2">
        <v>8077687</v>
      </c>
      <c r="U2545" s="2">
        <v>724296.5</v>
      </c>
      <c r="V2545" s="2">
        <v>9.8498306274414063</v>
      </c>
      <c r="X2545" s="2">
        <v>56.352157592773438</v>
      </c>
      <c r="Z2545" s="2">
        <v>12.788758277893066</v>
      </c>
      <c r="AA2545" s="2">
        <v>63162401</v>
      </c>
      <c r="AB2545" s="2">
        <v>14334299</v>
      </c>
    </row>
    <row r="2546" spans="1:28" x14ac:dyDescent="0.25">
      <c r="A2546" s="2">
        <v>425001</v>
      </c>
      <c r="B2546" s="2">
        <v>115506003</v>
      </c>
      <c r="C2546" s="2" t="s">
        <v>1738</v>
      </c>
      <c r="D2546" s="2">
        <v>2019</v>
      </c>
      <c r="E2546" s="2" t="s">
        <v>662</v>
      </c>
      <c r="F2546" s="2">
        <v>425</v>
      </c>
      <c r="G2546" s="2">
        <v>1</v>
      </c>
      <c r="H2546" s="2">
        <v>8132377.5</v>
      </c>
      <c r="K2546" s="2">
        <v>1452300.99</v>
      </c>
      <c r="N2546" s="2">
        <v>320871</v>
      </c>
      <c r="T2546" s="2">
        <v>9905549</v>
      </c>
      <c r="W2546" s="2">
        <v>15533361.960000001</v>
      </c>
      <c r="X2546" s="2">
        <v>63.769512176513672</v>
      </c>
      <c r="Y2546" s="2">
        <v>32469721.960000001</v>
      </c>
      <c r="Z2546" s="2">
        <v>30.507034301757813</v>
      </c>
    </row>
    <row r="2547" spans="1:28" x14ac:dyDescent="0.25">
      <c r="A2547" s="2">
        <v>425002</v>
      </c>
      <c r="B2547" s="2">
        <v>115506003</v>
      </c>
      <c r="C2547" s="2" t="s">
        <v>1738</v>
      </c>
      <c r="D2547" s="2">
        <v>2020</v>
      </c>
      <c r="E2547" s="2" t="s">
        <v>662</v>
      </c>
      <c r="F2547" s="2">
        <v>425</v>
      </c>
      <c r="G2547" s="2">
        <v>2</v>
      </c>
      <c r="H2547" s="2">
        <v>8186211</v>
      </c>
      <c r="I2547" s="2">
        <v>53833.5</v>
      </c>
      <c r="J2547" s="2">
        <v>0.66196507215499878</v>
      </c>
      <c r="K2547" s="2">
        <v>1509273</v>
      </c>
      <c r="L2547" s="2">
        <v>56972.01171875</v>
      </c>
      <c r="M2547" s="2">
        <v>3.9228789806365967</v>
      </c>
      <c r="N2547" s="2">
        <v>320871</v>
      </c>
      <c r="O2547" s="2">
        <v>0</v>
      </c>
      <c r="P2547" s="2">
        <v>0</v>
      </c>
      <c r="T2547" s="2">
        <v>10016355</v>
      </c>
      <c r="U2547" s="2">
        <v>110806</v>
      </c>
      <c r="V2547" s="2">
        <v>1.1186255216598511</v>
      </c>
      <c r="W2547" s="2">
        <v>16000278</v>
      </c>
      <c r="X2547" s="2">
        <v>62.601131439208984</v>
      </c>
      <c r="Y2547" s="2">
        <v>33271121</v>
      </c>
      <c r="Z2547" s="2">
        <v>30.105253219604492</v>
      </c>
    </row>
    <row r="2548" spans="1:28" x14ac:dyDescent="0.25">
      <c r="A2548" s="2">
        <v>425003</v>
      </c>
      <c r="B2548" s="2">
        <v>115506003</v>
      </c>
      <c r="C2548" s="2" t="s">
        <v>1738</v>
      </c>
      <c r="D2548" s="2">
        <v>2021</v>
      </c>
      <c r="E2548" s="2" t="s">
        <v>662</v>
      </c>
      <c r="F2548" s="2">
        <v>425</v>
      </c>
      <c r="G2548" s="2">
        <v>3</v>
      </c>
      <c r="H2548" s="2">
        <v>8186208</v>
      </c>
      <c r="I2548" s="2">
        <v>-3</v>
      </c>
      <c r="J2548" s="2">
        <v>-3.6646990338340402E-5</v>
      </c>
      <c r="K2548" s="2">
        <v>1509225</v>
      </c>
      <c r="L2548" s="2">
        <v>-48</v>
      </c>
      <c r="M2548" s="2">
        <v>-3.1803392339497805E-3</v>
      </c>
      <c r="N2548" s="2">
        <v>320871</v>
      </c>
      <c r="O2548" s="2">
        <v>0</v>
      </c>
      <c r="P2548" s="2">
        <v>0</v>
      </c>
      <c r="T2548" s="2">
        <v>10016304</v>
      </c>
      <c r="U2548" s="2">
        <v>-51</v>
      </c>
      <c r="V2548" s="2">
        <v>-5.0916726468130946E-4</v>
      </c>
      <c r="W2548" s="2">
        <v>15256720.710000001</v>
      </c>
      <c r="X2548" s="2">
        <v>65.651748657226563</v>
      </c>
      <c r="Y2548" s="2">
        <v>43184143.710000001</v>
      </c>
      <c r="Z2548" s="2">
        <v>23.194402694702148</v>
      </c>
    </row>
    <row r="2549" spans="1:28" x14ac:dyDescent="0.25">
      <c r="A2549" s="2">
        <v>425004</v>
      </c>
      <c r="B2549" s="2">
        <v>115506003</v>
      </c>
      <c r="C2549" s="2" t="s">
        <v>1738</v>
      </c>
      <c r="D2549" s="2">
        <v>2022</v>
      </c>
      <c r="E2549" s="2" t="s">
        <v>662</v>
      </c>
      <c r="F2549" s="2">
        <v>425</v>
      </c>
      <c r="G2549" s="2">
        <v>4</v>
      </c>
      <c r="H2549" s="2">
        <v>8398637</v>
      </c>
      <c r="I2549" s="2">
        <v>212429</v>
      </c>
      <c r="J2549" s="2">
        <v>2.5949621200561523</v>
      </c>
      <c r="K2549" s="2">
        <v>1594258.82</v>
      </c>
      <c r="L2549" s="2">
        <v>85033.8203125</v>
      </c>
      <c r="M2549" s="2">
        <v>5.6342706680297852</v>
      </c>
      <c r="N2549" s="2">
        <v>320871</v>
      </c>
      <c r="O2549" s="2">
        <v>0</v>
      </c>
      <c r="P2549" s="2">
        <v>0</v>
      </c>
      <c r="T2549" s="2">
        <v>10313767</v>
      </c>
      <c r="U2549" s="2">
        <v>297463</v>
      </c>
      <c r="V2549" s="2">
        <v>2.9697880744934082</v>
      </c>
      <c r="W2549" s="2">
        <v>15783258.079999998</v>
      </c>
      <c r="X2549" s="2">
        <v>65.346244812011719</v>
      </c>
      <c r="Y2549" s="2">
        <v>34058660.979999997</v>
      </c>
      <c r="Z2549" s="2">
        <v>30.28236198425293</v>
      </c>
    </row>
    <row r="2550" spans="1:28" x14ac:dyDescent="0.25">
      <c r="A2550" s="2">
        <v>425005</v>
      </c>
      <c r="B2550" s="2">
        <v>115506003</v>
      </c>
      <c r="C2550" s="2" t="s">
        <v>1738</v>
      </c>
      <c r="D2550" s="2">
        <v>2023</v>
      </c>
      <c r="E2550" s="2" t="s">
        <v>662</v>
      </c>
      <c r="F2550" s="2">
        <v>425</v>
      </c>
      <c r="G2550" s="2">
        <v>5</v>
      </c>
      <c r="H2550" s="2">
        <v>8533774.2799999993</v>
      </c>
      <c r="I2550" s="2">
        <v>135137.28125</v>
      </c>
      <c r="J2550" s="2">
        <v>1.609038233757019</v>
      </c>
      <c r="K2550" s="2">
        <v>1704806.6</v>
      </c>
      <c r="L2550" s="2">
        <v>110547.78125</v>
      </c>
      <c r="M2550" s="2">
        <v>6.934117317199707</v>
      </c>
      <c r="N2550" s="2">
        <v>320871</v>
      </c>
      <c r="O2550" s="2">
        <v>0</v>
      </c>
      <c r="P2550" s="2">
        <v>0</v>
      </c>
      <c r="T2550" s="2">
        <v>10559452</v>
      </c>
      <c r="U2550" s="2">
        <v>245685</v>
      </c>
      <c r="V2550" s="2">
        <v>2.3821072578430176</v>
      </c>
      <c r="X2550" s="2">
        <v>68.921844482421875</v>
      </c>
      <c r="Z2550" s="2">
        <v>31.244426727294922</v>
      </c>
      <c r="AA2550" s="2">
        <v>33796274</v>
      </c>
      <c r="AB2550" s="2">
        <v>15320908</v>
      </c>
    </row>
    <row r="2551" spans="1:28" x14ac:dyDescent="0.25">
      <c r="A2551" s="2">
        <v>425006</v>
      </c>
      <c r="B2551" s="2">
        <v>115506003</v>
      </c>
      <c r="C2551" s="2" t="s">
        <v>1738</v>
      </c>
      <c r="D2551" s="2">
        <v>2024</v>
      </c>
      <c r="E2551" s="2" t="s">
        <v>662</v>
      </c>
      <c r="F2551" s="2">
        <v>425</v>
      </c>
      <c r="G2551" s="2">
        <v>6</v>
      </c>
      <c r="H2551" s="2">
        <v>9025688</v>
      </c>
      <c r="I2551" s="2">
        <v>491913.71875</v>
      </c>
      <c r="J2551" s="2">
        <v>5.7643160820007324</v>
      </c>
      <c r="K2551" s="2">
        <v>1771835</v>
      </c>
      <c r="L2551" s="2">
        <v>67028.3984375</v>
      </c>
      <c r="M2551" s="2">
        <v>3.9317305088043213</v>
      </c>
      <c r="N2551" s="2">
        <v>320871</v>
      </c>
      <c r="O2551" s="2">
        <v>0</v>
      </c>
      <c r="P2551" s="2">
        <v>0</v>
      </c>
      <c r="T2551" s="2">
        <v>11118394</v>
      </c>
      <c r="U2551" s="2">
        <v>558942</v>
      </c>
      <c r="V2551" s="2">
        <v>5.2932858467102051</v>
      </c>
      <c r="X2551" s="2">
        <v>69.169845581054688</v>
      </c>
      <c r="Z2551" s="2">
        <v>32.480865478515625</v>
      </c>
      <c r="AA2551" s="2">
        <v>34230597</v>
      </c>
      <c r="AB2551" s="2">
        <v>16074048</v>
      </c>
    </row>
    <row r="2552" spans="1:28" x14ac:dyDescent="0.25">
      <c r="A2552" s="2">
        <v>426001</v>
      </c>
      <c r="B2552" s="2">
        <v>129547603</v>
      </c>
      <c r="C2552" s="2" t="s">
        <v>1739</v>
      </c>
      <c r="D2552" s="2">
        <v>2019</v>
      </c>
      <c r="E2552" s="2" t="s">
        <v>662</v>
      </c>
      <c r="F2552" s="2">
        <v>426</v>
      </c>
      <c r="G2552" s="2">
        <v>1</v>
      </c>
      <c r="H2552" s="2">
        <v>7129860.5</v>
      </c>
      <c r="K2552" s="2">
        <v>1407173.06</v>
      </c>
      <c r="N2552" s="2">
        <v>328716</v>
      </c>
      <c r="Q2552" s="2">
        <v>8235.2800000000007</v>
      </c>
      <c r="T2552" s="2">
        <v>8873985</v>
      </c>
      <c r="W2552" s="2">
        <v>13564171.579999998</v>
      </c>
      <c r="X2552" s="2">
        <v>65.4222412109375</v>
      </c>
      <c r="Y2552" s="2">
        <v>31248584.969999999</v>
      </c>
      <c r="Z2552" s="2">
        <v>28.398036956787109</v>
      </c>
    </row>
    <row r="2553" spans="1:28" x14ac:dyDescent="0.25">
      <c r="A2553" s="2">
        <v>426002</v>
      </c>
      <c r="B2553" s="2">
        <v>129547603</v>
      </c>
      <c r="C2553" s="2" t="s">
        <v>1739</v>
      </c>
      <c r="D2553" s="2">
        <v>2020</v>
      </c>
      <c r="E2553" s="2" t="s">
        <v>662</v>
      </c>
      <c r="F2553" s="2">
        <v>426</v>
      </c>
      <c r="G2553" s="2">
        <v>2</v>
      </c>
      <c r="H2553" s="2">
        <v>7264747</v>
      </c>
      <c r="I2553" s="2">
        <v>134886.5</v>
      </c>
      <c r="J2553" s="2">
        <v>1.8918533325195313</v>
      </c>
      <c r="K2553" s="2">
        <v>1475106.44</v>
      </c>
      <c r="L2553" s="2">
        <v>67933.3828125</v>
      </c>
      <c r="M2553" s="2">
        <v>4.8276491165161133</v>
      </c>
      <c r="N2553" s="2">
        <v>328716</v>
      </c>
      <c r="O2553" s="2">
        <v>0</v>
      </c>
      <c r="P2553" s="2">
        <v>0</v>
      </c>
      <c r="T2553" s="2">
        <v>9068569</v>
      </c>
      <c r="U2553" s="2">
        <v>194584</v>
      </c>
      <c r="V2553" s="2">
        <v>2.192746639251709</v>
      </c>
      <c r="W2553" s="2">
        <v>13843754.640000001</v>
      </c>
      <c r="X2553" s="2">
        <v>65.506568908691406</v>
      </c>
      <c r="Y2553" s="2">
        <v>33144622.07</v>
      </c>
      <c r="Z2553" s="2">
        <v>27.360605239868164</v>
      </c>
    </row>
    <row r="2554" spans="1:28" x14ac:dyDescent="0.25">
      <c r="A2554" s="2">
        <v>426003</v>
      </c>
      <c r="B2554" s="2">
        <v>129547603</v>
      </c>
      <c r="C2554" s="2" t="s">
        <v>1739</v>
      </c>
      <c r="D2554" s="2">
        <v>2021</v>
      </c>
      <c r="E2554" s="2" t="s">
        <v>662</v>
      </c>
      <c r="F2554" s="2">
        <v>426</v>
      </c>
      <c r="G2554" s="2">
        <v>3</v>
      </c>
      <c r="H2554" s="2">
        <v>7264740</v>
      </c>
      <c r="I2554" s="2">
        <v>-7</v>
      </c>
      <c r="J2554" s="2">
        <v>-9.6355732239317149E-5</v>
      </c>
      <c r="K2554" s="2">
        <v>1475035.67</v>
      </c>
      <c r="L2554" s="2">
        <v>-70.769996643066406</v>
      </c>
      <c r="M2554" s="2">
        <v>-4.7976197674870491E-3</v>
      </c>
      <c r="N2554" s="2">
        <v>328716</v>
      </c>
      <c r="O2554" s="2">
        <v>0</v>
      </c>
      <c r="P2554" s="2">
        <v>0</v>
      </c>
      <c r="T2554" s="2">
        <v>9068492</v>
      </c>
      <c r="U2554" s="2">
        <v>-77</v>
      </c>
      <c r="V2554" s="2">
        <v>-8.4908655844628811E-4</v>
      </c>
      <c r="W2554" s="2">
        <v>15034747.390000002</v>
      </c>
      <c r="X2554" s="2">
        <v>60.316890716552734</v>
      </c>
      <c r="Y2554" s="2">
        <v>33849456.270000003</v>
      </c>
      <c r="Z2554" s="2">
        <v>26.790657043457031</v>
      </c>
    </row>
    <row r="2555" spans="1:28" x14ac:dyDescent="0.25">
      <c r="A2555" s="2">
        <v>426004</v>
      </c>
      <c r="B2555" s="2">
        <v>129547603</v>
      </c>
      <c r="C2555" s="2" t="s">
        <v>1739</v>
      </c>
      <c r="D2555" s="2">
        <v>2022</v>
      </c>
      <c r="E2555" s="2" t="s">
        <v>662</v>
      </c>
      <c r="F2555" s="2">
        <v>426</v>
      </c>
      <c r="G2555" s="2">
        <v>4</v>
      </c>
      <c r="H2555" s="2">
        <v>7747436</v>
      </c>
      <c r="I2555" s="2">
        <v>482696</v>
      </c>
      <c r="J2555" s="2">
        <v>6.6443672180175781</v>
      </c>
      <c r="K2555" s="2">
        <v>1587557.74</v>
      </c>
      <c r="L2555" s="2">
        <v>112522.0703125</v>
      </c>
      <c r="M2555" s="2">
        <v>7.6284303665161133</v>
      </c>
      <c r="N2555" s="2">
        <v>328716</v>
      </c>
      <c r="O2555" s="2">
        <v>0</v>
      </c>
      <c r="P2555" s="2">
        <v>0</v>
      </c>
      <c r="T2555" s="2">
        <v>9663710</v>
      </c>
      <c r="U2555" s="2">
        <v>595218</v>
      </c>
      <c r="V2555" s="2">
        <v>6.5635828971862793</v>
      </c>
      <c r="W2555" s="2">
        <v>15115356.770000001</v>
      </c>
      <c r="X2555" s="2">
        <v>63.933059692382813</v>
      </c>
      <c r="Y2555" s="2">
        <v>35141752.940000005</v>
      </c>
      <c r="Z2555" s="2">
        <v>27.499225616455078</v>
      </c>
    </row>
    <row r="2556" spans="1:28" x14ac:dyDescent="0.25">
      <c r="A2556" s="2">
        <v>426005</v>
      </c>
      <c r="B2556" s="2">
        <v>129547603</v>
      </c>
      <c r="C2556" s="2" t="s">
        <v>1739</v>
      </c>
      <c r="D2556" s="2">
        <v>2023</v>
      </c>
      <c r="E2556" s="2" t="s">
        <v>662</v>
      </c>
      <c r="F2556" s="2">
        <v>426</v>
      </c>
      <c r="G2556" s="2">
        <v>5</v>
      </c>
      <c r="H2556" s="2">
        <v>9350984.6999999993</v>
      </c>
      <c r="I2556" s="2">
        <v>1603548.75</v>
      </c>
      <c r="J2556" s="2">
        <v>20.697797775268555</v>
      </c>
      <c r="K2556" s="2">
        <v>1799301.48</v>
      </c>
      <c r="L2556" s="2">
        <v>211743.734375</v>
      </c>
      <c r="M2556" s="2">
        <v>13.337703704833984</v>
      </c>
      <c r="N2556" s="2">
        <v>328716</v>
      </c>
      <c r="O2556" s="2">
        <v>0</v>
      </c>
      <c r="P2556" s="2">
        <v>0</v>
      </c>
      <c r="T2556" s="2">
        <v>11479002</v>
      </c>
      <c r="U2556" s="2">
        <v>1815292</v>
      </c>
      <c r="V2556" s="2">
        <v>18.784627914428711</v>
      </c>
      <c r="X2556" s="2">
        <v>77.115333557128906</v>
      </c>
      <c r="Z2556" s="2">
        <v>31.152290344238281</v>
      </c>
      <c r="AA2556" s="2">
        <v>36848020</v>
      </c>
      <c r="AB2556" s="2">
        <v>14885499</v>
      </c>
    </row>
    <row r="2557" spans="1:28" x14ac:dyDescent="0.25">
      <c r="A2557" s="2">
        <v>426006</v>
      </c>
      <c r="B2557" s="2">
        <v>129547603</v>
      </c>
      <c r="C2557" s="2" t="s">
        <v>1739</v>
      </c>
      <c r="D2557" s="2">
        <v>2024</v>
      </c>
      <c r="E2557" s="2" t="s">
        <v>662</v>
      </c>
      <c r="F2557" s="2">
        <v>426</v>
      </c>
      <c r="G2557" s="2">
        <v>6</v>
      </c>
      <c r="H2557" s="2">
        <v>10168026</v>
      </c>
      <c r="I2557" s="2">
        <v>817041.3125</v>
      </c>
      <c r="J2557" s="2">
        <v>8.7374897003173828</v>
      </c>
      <c r="K2557" s="2">
        <v>1891012</v>
      </c>
      <c r="L2557" s="2">
        <v>91710.5234375</v>
      </c>
      <c r="M2557" s="2">
        <v>5.0970067977905273</v>
      </c>
      <c r="N2557" s="2">
        <v>328716</v>
      </c>
      <c r="O2557" s="2">
        <v>0</v>
      </c>
      <c r="P2557" s="2">
        <v>0</v>
      </c>
      <c r="T2557" s="2">
        <v>12387754</v>
      </c>
      <c r="U2557" s="2">
        <v>908752</v>
      </c>
      <c r="V2557" s="2">
        <v>7.9166464805603027</v>
      </c>
      <c r="X2557" s="2">
        <v>69.304710388183594</v>
      </c>
      <c r="Z2557" s="2">
        <v>33.672492980957031</v>
      </c>
      <c r="AA2557" s="2">
        <v>36788942</v>
      </c>
      <c r="AB2557" s="2">
        <v>17874332</v>
      </c>
    </row>
    <row r="2558" spans="1:28" x14ac:dyDescent="0.25">
      <c r="A2558" s="2">
        <v>427001</v>
      </c>
      <c r="B2558" s="2">
        <v>106617203</v>
      </c>
      <c r="C2558" s="2" t="s">
        <v>1740</v>
      </c>
      <c r="D2558" s="2">
        <v>2019</v>
      </c>
      <c r="E2558" s="2" t="s">
        <v>662</v>
      </c>
      <c r="F2558" s="2">
        <v>427</v>
      </c>
      <c r="G2558" s="2">
        <v>1</v>
      </c>
      <c r="H2558" s="2">
        <v>13955243</v>
      </c>
      <c r="K2558" s="2">
        <v>1667854.3</v>
      </c>
      <c r="N2558" s="2">
        <v>434788</v>
      </c>
      <c r="Q2558" s="2">
        <v>29432.01</v>
      </c>
      <c r="T2558" s="2">
        <v>16087317</v>
      </c>
      <c r="W2558" s="2">
        <v>22863234.57</v>
      </c>
      <c r="X2558" s="2">
        <v>70.363258361816406</v>
      </c>
      <c r="Y2558" s="2">
        <v>33864497.490000002</v>
      </c>
      <c r="Z2558" s="2">
        <v>47.504962921142578</v>
      </c>
    </row>
    <row r="2559" spans="1:28" x14ac:dyDescent="0.25">
      <c r="A2559" s="2">
        <v>427002</v>
      </c>
      <c r="B2559" s="2">
        <v>106617203</v>
      </c>
      <c r="C2559" s="2" t="s">
        <v>1740</v>
      </c>
      <c r="D2559" s="2">
        <v>2020</v>
      </c>
      <c r="E2559" s="2" t="s">
        <v>662</v>
      </c>
      <c r="F2559" s="2">
        <v>427</v>
      </c>
      <c r="G2559" s="2">
        <v>2</v>
      </c>
      <c r="H2559" s="2">
        <v>13995879</v>
      </c>
      <c r="I2559" s="2">
        <v>40636</v>
      </c>
      <c r="J2559" s="2">
        <v>0.29118806123733521</v>
      </c>
      <c r="K2559" s="2">
        <v>1716844.51</v>
      </c>
      <c r="L2559" s="2">
        <v>48990.2109375</v>
      </c>
      <c r="M2559" s="2">
        <v>2.9373195171356201</v>
      </c>
      <c r="N2559" s="2">
        <v>434788</v>
      </c>
      <c r="O2559" s="2">
        <v>0</v>
      </c>
      <c r="P2559" s="2">
        <v>0</v>
      </c>
      <c r="Q2559" s="2">
        <v>55501.9</v>
      </c>
      <c r="R2559" s="2">
        <v>26069.890625</v>
      </c>
      <c r="S2559" s="2">
        <v>88.576652526855469</v>
      </c>
      <c r="T2559" s="2">
        <v>16203014</v>
      </c>
      <c r="U2559" s="2">
        <v>115697</v>
      </c>
      <c r="V2559" s="2">
        <v>0.71918147802352905</v>
      </c>
      <c r="W2559" s="2">
        <v>22829518.269999996</v>
      </c>
      <c r="X2559" s="2">
        <v>70.973960876464844</v>
      </c>
      <c r="Y2559" s="2">
        <v>33643849.109999999</v>
      </c>
      <c r="Z2559" s="2">
        <v>48.160404205322266</v>
      </c>
    </row>
    <row r="2560" spans="1:28" x14ac:dyDescent="0.25">
      <c r="A2560" s="2">
        <v>427003</v>
      </c>
      <c r="B2560" s="2">
        <v>106617203</v>
      </c>
      <c r="C2560" s="2" t="s">
        <v>1740</v>
      </c>
      <c r="D2560" s="2">
        <v>2021</v>
      </c>
      <c r="E2560" s="2" t="s">
        <v>662</v>
      </c>
      <c r="F2560" s="2">
        <v>427</v>
      </c>
      <c r="G2560" s="2">
        <v>3</v>
      </c>
      <c r="H2560" s="2">
        <v>13996149</v>
      </c>
      <c r="I2560" s="2">
        <v>270</v>
      </c>
      <c r="J2560" s="2">
        <v>1.9291392527520657E-3</v>
      </c>
      <c r="K2560" s="2">
        <v>1716809.96</v>
      </c>
      <c r="L2560" s="2">
        <v>-34.549999237060547</v>
      </c>
      <c r="M2560" s="2">
        <v>-2.0124127622693777E-3</v>
      </c>
      <c r="N2560" s="2">
        <v>434788</v>
      </c>
      <c r="O2560" s="2">
        <v>0</v>
      </c>
      <c r="P2560" s="2">
        <v>0</v>
      </c>
      <c r="Q2560" s="2">
        <v>6805.59</v>
      </c>
      <c r="R2560" s="2">
        <v>-48696.30859375</v>
      </c>
      <c r="S2560" s="2">
        <v>-87.73809814453125</v>
      </c>
      <c r="T2560" s="2">
        <v>16154553</v>
      </c>
      <c r="U2560" s="2">
        <v>-48461</v>
      </c>
      <c r="V2560" s="2">
        <v>-0.29908633232116699</v>
      </c>
      <c r="W2560" s="2">
        <v>22303815.709999997</v>
      </c>
      <c r="X2560" s="2">
        <v>72.429550170898438</v>
      </c>
      <c r="Y2560" s="2">
        <v>34622046.049999997</v>
      </c>
      <c r="Z2560" s="2">
        <v>46.65972900390625</v>
      </c>
    </row>
    <row r="2561" spans="1:28" x14ac:dyDescent="0.25">
      <c r="A2561" s="2">
        <v>427004</v>
      </c>
      <c r="B2561" s="2">
        <v>106617203</v>
      </c>
      <c r="C2561" s="2" t="s">
        <v>1740</v>
      </c>
      <c r="D2561" s="2">
        <v>2022</v>
      </c>
      <c r="E2561" s="2" t="s">
        <v>662</v>
      </c>
      <c r="F2561" s="2">
        <v>427</v>
      </c>
      <c r="G2561" s="2">
        <v>4</v>
      </c>
      <c r="H2561" s="2">
        <v>14667762</v>
      </c>
      <c r="I2561" s="2">
        <v>671613</v>
      </c>
      <c r="J2561" s="2">
        <v>4.798555850982666</v>
      </c>
      <c r="K2561" s="2">
        <v>1815581.73</v>
      </c>
      <c r="L2561" s="2">
        <v>98771.7734375</v>
      </c>
      <c r="M2561" s="2">
        <v>5.7532153129577637</v>
      </c>
      <c r="N2561" s="2">
        <v>434788</v>
      </c>
      <c r="O2561" s="2">
        <v>0</v>
      </c>
      <c r="P2561" s="2">
        <v>0</v>
      </c>
      <c r="T2561" s="2">
        <v>16918132</v>
      </c>
      <c r="U2561" s="2">
        <v>763579</v>
      </c>
      <c r="V2561" s="2">
        <v>4.7267107963562012</v>
      </c>
      <c r="W2561" s="2">
        <v>23344257.699999996</v>
      </c>
      <c r="X2561" s="2">
        <v>72.47235107421875</v>
      </c>
      <c r="Y2561" s="2">
        <v>38548394.00999999</v>
      </c>
      <c r="Z2561" s="2">
        <v>43.888034820556641</v>
      </c>
    </row>
    <row r="2562" spans="1:28" x14ac:dyDescent="0.25">
      <c r="A2562" s="2">
        <v>427005</v>
      </c>
      <c r="B2562" s="2">
        <v>106617203</v>
      </c>
      <c r="C2562" s="2" t="s">
        <v>1740</v>
      </c>
      <c r="D2562" s="2">
        <v>2023</v>
      </c>
      <c r="E2562" s="2" t="s">
        <v>662</v>
      </c>
      <c r="F2562" s="2">
        <v>427</v>
      </c>
      <c r="G2562" s="2">
        <v>5</v>
      </c>
      <c r="H2562" s="2">
        <v>15606856.960000001</v>
      </c>
      <c r="I2562" s="2">
        <v>939094.9375</v>
      </c>
      <c r="J2562" s="2">
        <v>6.4024419784545898</v>
      </c>
      <c r="K2562" s="2">
        <v>1917473.85</v>
      </c>
      <c r="L2562" s="2">
        <v>101892.1171875</v>
      </c>
      <c r="M2562" s="2">
        <v>5.6120920181274414</v>
      </c>
      <c r="N2562" s="2">
        <v>434788</v>
      </c>
      <c r="O2562" s="2">
        <v>0</v>
      </c>
      <c r="P2562" s="2">
        <v>0</v>
      </c>
      <c r="T2562" s="2">
        <v>17959118</v>
      </c>
      <c r="U2562" s="2">
        <v>1040986</v>
      </c>
      <c r="V2562" s="2">
        <v>6.1530790328979492</v>
      </c>
      <c r="X2562" s="2">
        <v>74.085441589355469</v>
      </c>
      <c r="Z2562" s="2">
        <v>45.258712768554688</v>
      </c>
      <c r="AA2562" s="2">
        <v>39681018</v>
      </c>
      <c r="AB2562" s="2">
        <v>24241090</v>
      </c>
    </row>
    <row r="2563" spans="1:28" x14ac:dyDescent="0.25">
      <c r="A2563" s="2">
        <v>427006</v>
      </c>
      <c r="B2563" s="2">
        <v>106617203</v>
      </c>
      <c r="C2563" s="2" t="s">
        <v>1740</v>
      </c>
      <c r="D2563" s="2">
        <v>2024</v>
      </c>
      <c r="E2563" s="2" t="s">
        <v>662</v>
      </c>
      <c r="F2563" s="2">
        <v>427</v>
      </c>
      <c r="G2563" s="2">
        <v>6</v>
      </c>
      <c r="H2563" s="2">
        <v>16886544</v>
      </c>
      <c r="I2563" s="2">
        <v>1279687</v>
      </c>
      <c r="J2563" s="2">
        <v>8.1995182037353516</v>
      </c>
      <c r="K2563" s="2">
        <v>2017822</v>
      </c>
      <c r="L2563" s="2">
        <v>100348.1484375</v>
      </c>
      <c r="M2563" s="2">
        <v>5.2333517074584961</v>
      </c>
      <c r="N2563" s="2">
        <v>434788</v>
      </c>
      <c r="O2563" s="2">
        <v>0</v>
      </c>
      <c r="P2563" s="2">
        <v>0</v>
      </c>
      <c r="Q2563" s="2">
        <v>5874</v>
      </c>
      <c r="T2563" s="2">
        <v>19345028</v>
      </c>
      <c r="U2563" s="2">
        <v>1385910</v>
      </c>
      <c r="V2563" s="2">
        <v>7.7170271873474121</v>
      </c>
      <c r="X2563" s="2">
        <v>74.630157470703125</v>
      </c>
      <c r="Z2563" s="2">
        <v>44.946693420410156</v>
      </c>
      <c r="AA2563" s="2">
        <v>43039934</v>
      </c>
      <c r="AB2563" s="2">
        <v>25921194</v>
      </c>
    </row>
    <row r="2564" spans="1:28" x14ac:dyDescent="0.25">
      <c r="A2564" s="2">
        <v>428001</v>
      </c>
      <c r="B2564" s="2">
        <v>117086503</v>
      </c>
      <c r="C2564" s="2" t="s">
        <v>1741</v>
      </c>
      <c r="D2564" s="2">
        <v>2019</v>
      </c>
      <c r="E2564" s="2" t="s">
        <v>662</v>
      </c>
      <c r="F2564" s="2">
        <v>428</v>
      </c>
      <c r="G2564" s="2">
        <v>1</v>
      </c>
      <c r="H2564" s="2">
        <v>6763061</v>
      </c>
      <c r="K2564" s="2">
        <v>1202425.1499999999</v>
      </c>
      <c r="N2564" s="2">
        <v>290449</v>
      </c>
      <c r="T2564" s="2">
        <v>8255935</v>
      </c>
      <c r="W2564" s="2">
        <v>13756779.380000003</v>
      </c>
      <c r="X2564" s="2">
        <v>60.013572692871094</v>
      </c>
      <c r="Y2564" s="2">
        <v>26359723.98</v>
      </c>
      <c r="Z2564" s="2">
        <v>31.320262908935547</v>
      </c>
    </row>
    <row r="2565" spans="1:28" x14ac:dyDescent="0.25">
      <c r="A2565" s="2">
        <v>428002</v>
      </c>
      <c r="B2565" s="2">
        <v>117086503</v>
      </c>
      <c r="C2565" s="2" t="s">
        <v>1741</v>
      </c>
      <c r="D2565" s="2">
        <v>2020</v>
      </c>
      <c r="E2565" s="2" t="s">
        <v>662</v>
      </c>
      <c r="F2565" s="2">
        <v>428</v>
      </c>
      <c r="G2565" s="2">
        <v>2</v>
      </c>
      <c r="H2565" s="2">
        <v>6956242.5</v>
      </c>
      <c r="I2565" s="2">
        <v>193181.5</v>
      </c>
      <c r="J2565" s="2">
        <v>2.8564209938049316</v>
      </c>
      <c r="K2565" s="2">
        <v>1173164</v>
      </c>
      <c r="L2565" s="2">
        <v>-29261.150390625</v>
      </c>
      <c r="M2565" s="2">
        <v>-2.4335112571716309</v>
      </c>
      <c r="N2565" s="2">
        <v>290449</v>
      </c>
      <c r="O2565" s="2">
        <v>0</v>
      </c>
      <c r="P2565" s="2">
        <v>0</v>
      </c>
      <c r="T2565" s="2">
        <v>8419856</v>
      </c>
      <c r="U2565" s="2">
        <v>163921</v>
      </c>
      <c r="V2565" s="2">
        <v>1.9854928255081177</v>
      </c>
      <c r="W2565" s="2">
        <v>13778616.149999999</v>
      </c>
      <c r="X2565" s="2">
        <v>61.108139038085938</v>
      </c>
      <c r="Y2565" s="2">
        <v>28251256.27</v>
      </c>
      <c r="Z2565" s="2">
        <v>29.803474426269531</v>
      </c>
    </row>
    <row r="2566" spans="1:28" x14ac:dyDescent="0.25">
      <c r="A2566" s="2">
        <v>428003</v>
      </c>
      <c r="B2566" s="2">
        <v>117086503</v>
      </c>
      <c r="C2566" s="2" t="s">
        <v>1741</v>
      </c>
      <c r="D2566" s="2">
        <v>2021</v>
      </c>
      <c r="E2566" s="2" t="s">
        <v>662</v>
      </c>
      <c r="F2566" s="2">
        <v>428</v>
      </c>
      <c r="G2566" s="2">
        <v>3</v>
      </c>
      <c r="H2566" s="2">
        <v>6956236</v>
      </c>
      <c r="I2566" s="2">
        <v>-6.5</v>
      </c>
      <c r="J2566" s="2">
        <v>-9.3441252829506993E-5</v>
      </c>
      <c r="K2566" s="2">
        <v>1173130.3899999999</v>
      </c>
      <c r="L2566" s="2">
        <v>-33.610000610351563</v>
      </c>
      <c r="M2566" s="2">
        <v>-2.8649021405726671E-3</v>
      </c>
      <c r="N2566" s="2">
        <v>290449</v>
      </c>
      <c r="O2566" s="2">
        <v>0</v>
      </c>
      <c r="P2566" s="2">
        <v>0</v>
      </c>
      <c r="T2566" s="2">
        <v>8419816</v>
      </c>
      <c r="U2566" s="2">
        <v>-40</v>
      </c>
      <c r="V2566" s="2">
        <v>-4.7506749979220331E-4</v>
      </c>
      <c r="W2566" s="2">
        <v>13728478.980000004</v>
      </c>
      <c r="X2566" s="2">
        <v>61.331020355224609</v>
      </c>
      <c r="Y2566" s="2">
        <v>27761799.170000006</v>
      </c>
      <c r="Z2566" s="2">
        <v>30.32878303527832</v>
      </c>
    </row>
    <row r="2567" spans="1:28" x14ac:dyDescent="0.25">
      <c r="A2567" s="2">
        <v>428004</v>
      </c>
      <c r="B2567" s="2">
        <v>117086503</v>
      </c>
      <c r="C2567" s="2" t="s">
        <v>1741</v>
      </c>
      <c r="D2567" s="2">
        <v>2022</v>
      </c>
      <c r="E2567" s="2" t="s">
        <v>662</v>
      </c>
      <c r="F2567" s="2">
        <v>428</v>
      </c>
      <c r="G2567" s="2">
        <v>4</v>
      </c>
      <c r="H2567" s="2">
        <v>7543465</v>
      </c>
      <c r="I2567" s="2">
        <v>587229</v>
      </c>
      <c r="J2567" s="2">
        <v>8.4417638778686523</v>
      </c>
      <c r="K2567" s="2">
        <v>1233636.83</v>
      </c>
      <c r="L2567" s="2">
        <v>60506.44140625</v>
      </c>
      <c r="M2567" s="2">
        <v>5.1576910018920898</v>
      </c>
      <c r="N2567" s="2">
        <v>290449</v>
      </c>
      <c r="O2567" s="2">
        <v>0</v>
      </c>
      <c r="P2567" s="2">
        <v>0</v>
      </c>
      <c r="T2567" s="2">
        <v>9067551</v>
      </c>
      <c r="U2567" s="2">
        <v>647735</v>
      </c>
      <c r="V2567" s="2">
        <v>7.6929826736450195</v>
      </c>
      <c r="W2567" s="2">
        <v>14697956.140000001</v>
      </c>
      <c r="X2567" s="2">
        <v>61.692596435546875</v>
      </c>
      <c r="Y2567" s="2">
        <v>30056972.52</v>
      </c>
      <c r="Z2567" s="2">
        <v>30.167879104614258</v>
      </c>
    </row>
    <row r="2568" spans="1:28" x14ac:dyDescent="0.25">
      <c r="A2568" s="2">
        <v>428005</v>
      </c>
      <c r="B2568" s="2">
        <v>117086503</v>
      </c>
      <c r="C2568" s="2" t="s">
        <v>1741</v>
      </c>
      <c r="D2568" s="2">
        <v>2023</v>
      </c>
      <c r="E2568" s="2" t="s">
        <v>662</v>
      </c>
      <c r="F2568" s="2">
        <v>428</v>
      </c>
      <c r="G2568" s="2">
        <v>5</v>
      </c>
      <c r="H2568" s="2">
        <v>8350663.9199999999</v>
      </c>
      <c r="I2568" s="2">
        <v>807198.9375</v>
      </c>
      <c r="J2568" s="2">
        <v>10.700638771057129</v>
      </c>
      <c r="K2568" s="2">
        <v>1309135.58</v>
      </c>
      <c r="L2568" s="2">
        <v>75498.75</v>
      </c>
      <c r="M2568" s="2">
        <v>6.1200141906738281</v>
      </c>
      <c r="N2568" s="2">
        <v>290449</v>
      </c>
      <c r="O2568" s="2">
        <v>0</v>
      </c>
      <c r="P2568" s="2">
        <v>0</v>
      </c>
      <c r="T2568" s="2">
        <v>9950249</v>
      </c>
      <c r="U2568" s="2">
        <v>882698</v>
      </c>
      <c r="V2568" s="2">
        <v>9.7346906661987305</v>
      </c>
      <c r="X2568" s="2">
        <v>64.212272644042969</v>
      </c>
      <c r="Z2568" s="2">
        <v>32.391716003417969</v>
      </c>
      <c r="AA2568" s="2">
        <v>30718500</v>
      </c>
      <c r="AB2568" s="2">
        <v>15495868</v>
      </c>
    </row>
    <row r="2569" spans="1:28" x14ac:dyDescent="0.25">
      <c r="A2569" s="2">
        <v>428006</v>
      </c>
      <c r="B2569" s="2">
        <v>117086503</v>
      </c>
      <c r="C2569" s="2" t="s">
        <v>1741</v>
      </c>
      <c r="D2569" s="2">
        <v>2024</v>
      </c>
      <c r="E2569" s="2" t="s">
        <v>662</v>
      </c>
      <c r="F2569" s="2">
        <v>428</v>
      </c>
      <c r="G2569" s="2">
        <v>6</v>
      </c>
      <c r="H2569" s="2">
        <v>9353693</v>
      </c>
      <c r="I2569" s="2">
        <v>1003029.0625</v>
      </c>
      <c r="J2569" s="2">
        <v>12.011369705200195</v>
      </c>
      <c r="K2569" s="2">
        <v>1368561</v>
      </c>
      <c r="L2569" s="2">
        <v>59425.421875</v>
      </c>
      <c r="M2569" s="2">
        <v>4.5392870903015137</v>
      </c>
      <c r="N2569" s="2">
        <v>290449</v>
      </c>
      <c r="O2569" s="2">
        <v>0</v>
      </c>
      <c r="P2569" s="2">
        <v>0</v>
      </c>
      <c r="T2569" s="2">
        <v>11012703</v>
      </c>
      <c r="U2569" s="2">
        <v>1062454</v>
      </c>
      <c r="V2569" s="2">
        <v>10.67766284942627</v>
      </c>
      <c r="X2569" s="2">
        <v>67.623519897460938</v>
      </c>
      <c r="Z2569" s="2">
        <v>35.254192352294922</v>
      </c>
      <c r="AA2569" s="2">
        <v>31237994</v>
      </c>
      <c r="AB2569" s="2">
        <v>16285314</v>
      </c>
    </row>
    <row r="2570" spans="1:28" x14ac:dyDescent="0.25">
      <c r="A2570" s="2">
        <v>429001</v>
      </c>
      <c r="B2570" s="2">
        <v>124157802</v>
      </c>
      <c r="C2570" s="2" t="s">
        <v>1742</v>
      </c>
      <c r="D2570" s="2">
        <v>2019</v>
      </c>
      <c r="E2570" s="2" t="s">
        <v>662</v>
      </c>
      <c r="F2570" s="2">
        <v>429</v>
      </c>
      <c r="G2570" s="2">
        <v>1</v>
      </c>
      <c r="H2570" s="2">
        <v>3627910.5</v>
      </c>
      <c r="K2570" s="2">
        <v>2597079.2400000002</v>
      </c>
      <c r="N2570" s="2">
        <v>199614</v>
      </c>
      <c r="T2570" s="2">
        <v>6424603.5</v>
      </c>
      <c r="W2570" s="2">
        <v>22611659.850000001</v>
      </c>
      <c r="X2570" s="2">
        <v>28.412790298461914</v>
      </c>
      <c r="Y2570" s="2">
        <v>143209981.00999999</v>
      </c>
      <c r="Z2570" s="2">
        <v>4.4861421585083008</v>
      </c>
    </row>
    <row r="2571" spans="1:28" x14ac:dyDescent="0.25">
      <c r="A2571" s="2">
        <v>429002</v>
      </c>
      <c r="B2571" s="2">
        <v>124157802</v>
      </c>
      <c r="C2571" s="2" t="s">
        <v>1742</v>
      </c>
      <c r="D2571" s="2">
        <v>2020</v>
      </c>
      <c r="E2571" s="2" t="s">
        <v>662</v>
      </c>
      <c r="F2571" s="2">
        <v>429</v>
      </c>
      <c r="G2571" s="2">
        <v>2</v>
      </c>
      <c r="H2571" s="2">
        <v>3759895.75</v>
      </c>
      <c r="I2571" s="2">
        <v>131985.25</v>
      </c>
      <c r="J2571" s="2">
        <v>3.6380515098571777</v>
      </c>
      <c r="K2571" s="2">
        <v>2478961.61</v>
      </c>
      <c r="L2571" s="2">
        <v>-118117.6328125</v>
      </c>
      <c r="M2571" s="2">
        <v>-4.5480947494506836</v>
      </c>
      <c r="N2571" s="2">
        <v>199614</v>
      </c>
      <c r="O2571" s="2">
        <v>0</v>
      </c>
      <c r="P2571" s="2">
        <v>0</v>
      </c>
      <c r="T2571" s="2">
        <v>6438471.5</v>
      </c>
      <c r="U2571" s="2">
        <v>13868</v>
      </c>
      <c r="V2571" s="2">
        <v>0.21585768461227417</v>
      </c>
      <c r="W2571" s="2">
        <v>22532020.710000001</v>
      </c>
      <c r="X2571" s="2">
        <v>28.574762344360352</v>
      </c>
      <c r="Y2571" s="2">
        <v>149372107.02000001</v>
      </c>
      <c r="Z2571" s="2">
        <v>4.3103570938110352</v>
      </c>
    </row>
    <row r="2572" spans="1:28" x14ac:dyDescent="0.25">
      <c r="A2572" s="2">
        <v>429003</v>
      </c>
      <c r="B2572" s="2">
        <v>124157802</v>
      </c>
      <c r="C2572" s="2" t="s">
        <v>1742</v>
      </c>
      <c r="D2572" s="2">
        <v>2021</v>
      </c>
      <c r="E2572" s="2" t="s">
        <v>662</v>
      </c>
      <c r="F2572" s="2">
        <v>429</v>
      </c>
      <c r="G2572" s="2">
        <v>3</v>
      </c>
      <c r="H2572" s="2">
        <v>3759848</v>
      </c>
      <c r="I2572" s="2">
        <v>-47.75</v>
      </c>
      <c r="J2572" s="2">
        <v>-1.2699819635599852E-3</v>
      </c>
      <c r="K2572" s="2">
        <v>2511565.61</v>
      </c>
      <c r="L2572" s="2">
        <v>32604</v>
      </c>
      <c r="M2572" s="2">
        <v>1.3152281045913696</v>
      </c>
      <c r="T2572" s="2">
        <v>6271413.5</v>
      </c>
      <c r="U2572" s="2">
        <v>-167058</v>
      </c>
      <c r="V2572" s="2">
        <v>-2.5946841239929199</v>
      </c>
      <c r="W2572" s="2">
        <v>23604922.82</v>
      </c>
      <c r="X2572" s="2">
        <v>26.568244934082031</v>
      </c>
      <c r="Y2572" s="2">
        <v>152464187.41999999</v>
      </c>
      <c r="Z2572" s="2">
        <v>4.113368034362793</v>
      </c>
    </row>
    <row r="2573" spans="1:28" x14ac:dyDescent="0.25">
      <c r="A2573" s="2">
        <v>429004</v>
      </c>
      <c r="B2573" s="2">
        <v>124157802</v>
      </c>
      <c r="C2573" s="2" t="s">
        <v>1742</v>
      </c>
      <c r="D2573" s="2">
        <v>2022</v>
      </c>
      <c r="E2573" s="2" t="s">
        <v>662</v>
      </c>
      <c r="F2573" s="2">
        <v>429</v>
      </c>
      <c r="G2573" s="2">
        <v>4</v>
      </c>
      <c r="H2573" s="2">
        <v>4037287.5</v>
      </c>
      <c r="I2573" s="2">
        <v>277439.5</v>
      </c>
      <c r="J2573" s="2">
        <v>7.3790082931518555</v>
      </c>
      <c r="K2573" s="2">
        <v>2530885</v>
      </c>
      <c r="L2573" s="2">
        <v>19319.390625</v>
      </c>
      <c r="M2573" s="2">
        <v>0.76921701431274414</v>
      </c>
      <c r="N2573" s="2">
        <v>199614</v>
      </c>
      <c r="T2573" s="2">
        <v>6767786.5</v>
      </c>
      <c r="U2573" s="2">
        <v>496373</v>
      </c>
      <c r="V2573" s="2">
        <v>7.9148502349853516</v>
      </c>
      <c r="W2573" s="2">
        <v>23848128.02</v>
      </c>
      <c r="X2573" s="2">
        <v>28.378690719604492</v>
      </c>
      <c r="Y2573" s="2">
        <v>158416967.71000001</v>
      </c>
      <c r="Z2573" s="2">
        <v>4.2721347808837891</v>
      </c>
    </row>
    <row r="2574" spans="1:28" x14ac:dyDescent="0.25">
      <c r="A2574" s="2">
        <v>429005</v>
      </c>
      <c r="B2574" s="2">
        <v>124157802</v>
      </c>
      <c r="C2574" s="2" t="s">
        <v>1742</v>
      </c>
      <c r="D2574" s="2">
        <v>2023</v>
      </c>
      <c r="E2574" s="2" t="s">
        <v>662</v>
      </c>
      <c r="F2574" s="2">
        <v>429</v>
      </c>
      <c r="G2574" s="2">
        <v>5</v>
      </c>
      <c r="H2574" s="2">
        <v>4625336.78</v>
      </c>
      <c r="I2574" s="2">
        <v>588049.25</v>
      </c>
      <c r="J2574" s="2">
        <v>14.565454483032227</v>
      </c>
      <c r="K2574" s="2">
        <v>2450284.39</v>
      </c>
      <c r="L2574" s="2">
        <v>-80600.609375</v>
      </c>
      <c r="M2574" s="2">
        <v>-3.1846809387207031</v>
      </c>
      <c r="N2574" s="2">
        <v>199614</v>
      </c>
      <c r="O2574" s="2">
        <v>0</v>
      </c>
      <c r="P2574" s="2">
        <v>0</v>
      </c>
      <c r="T2574" s="2">
        <v>7275235.5</v>
      </c>
      <c r="U2574" s="2">
        <v>507449</v>
      </c>
      <c r="V2574" s="2">
        <v>7.4980053901672363</v>
      </c>
      <c r="X2574" s="2">
        <v>29.580543518066406</v>
      </c>
      <c r="Z2574" s="2">
        <v>4.5403060913085938</v>
      </c>
      <c r="AA2574" s="2">
        <v>160236676</v>
      </c>
      <c r="AB2574" s="2">
        <v>24594665</v>
      </c>
    </row>
    <row r="2575" spans="1:28" x14ac:dyDescent="0.25">
      <c r="A2575" s="2">
        <v>429006</v>
      </c>
      <c r="B2575" s="2">
        <v>124157802</v>
      </c>
      <c r="C2575" s="2" t="s">
        <v>1742</v>
      </c>
      <c r="D2575" s="2">
        <v>2024</v>
      </c>
      <c r="E2575" s="2" t="s">
        <v>662</v>
      </c>
      <c r="F2575" s="2">
        <v>429</v>
      </c>
      <c r="G2575" s="2">
        <v>6</v>
      </c>
      <c r="H2575" s="2">
        <v>5337824</v>
      </c>
      <c r="I2575" s="2">
        <v>712487.25</v>
      </c>
      <c r="J2575" s="2">
        <v>15.404006958007813</v>
      </c>
      <c r="K2575" s="2">
        <v>2506761</v>
      </c>
      <c r="L2575" s="2">
        <v>56476.609375</v>
      </c>
      <c r="M2575" s="2">
        <v>2.3049001693725586</v>
      </c>
      <c r="N2575" s="2">
        <v>199614</v>
      </c>
      <c r="O2575" s="2">
        <v>0</v>
      </c>
      <c r="P2575" s="2">
        <v>0</v>
      </c>
      <c r="T2575" s="2">
        <v>8044199</v>
      </c>
      <c r="U2575" s="2">
        <v>768963.5</v>
      </c>
      <c r="V2575" s="2">
        <v>10.569602966308594</v>
      </c>
      <c r="X2575" s="2">
        <v>31.177789688110352</v>
      </c>
      <c r="Z2575" s="2">
        <v>4.698369026184082</v>
      </c>
      <c r="AA2575" s="2">
        <v>171212585</v>
      </c>
      <c r="AB2575" s="2">
        <v>25801056</v>
      </c>
    </row>
    <row r="2576" spans="1:28" x14ac:dyDescent="0.25">
      <c r="A2576" s="2">
        <v>430001</v>
      </c>
      <c r="B2576" s="2">
        <v>129547803</v>
      </c>
      <c r="C2576" s="2" t="s">
        <v>1743</v>
      </c>
      <c r="D2576" s="2">
        <v>2019</v>
      </c>
      <c r="E2576" s="2" t="s">
        <v>662</v>
      </c>
      <c r="F2576" s="2">
        <v>430</v>
      </c>
      <c r="G2576" s="2">
        <v>1</v>
      </c>
      <c r="H2576" s="2">
        <v>4599532</v>
      </c>
      <c r="K2576" s="2">
        <v>587684.46</v>
      </c>
      <c r="N2576" s="2">
        <v>132807</v>
      </c>
      <c r="Q2576" s="2">
        <v>34537.75</v>
      </c>
      <c r="T2576" s="2">
        <v>5354561</v>
      </c>
      <c r="W2576" s="2">
        <v>7661827.669999999</v>
      </c>
      <c r="X2576" s="2">
        <v>69.886207580566406</v>
      </c>
      <c r="Y2576" s="2">
        <v>14090407.359999998</v>
      </c>
      <c r="Z2576" s="2">
        <v>38.00146484375</v>
      </c>
    </row>
    <row r="2577" spans="1:28" x14ac:dyDescent="0.25">
      <c r="A2577" s="2">
        <v>430002</v>
      </c>
      <c r="B2577" s="2">
        <v>129547803</v>
      </c>
      <c r="C2577" s="2" t="s">
        <v>1743</v>
      </c>
      <c r="D2577" s="2">
        <v>2020</v>
      </c>
      <c r="E2577" s="2" t="s">
        <v>662</v>
      </c>
      <c r="F2577" s="2">
        <v>430</v>
      </c>
      <c r="G2577" s="2">
        <v>2</v>
      </c>
      <c r="H2577" s="2">
        <v>4623764</v>
      </c>
      <c r="I2577" s="2">
        <v>24232</v>
      </c>
      <c r="J2577" s="2">
        <v>0.52683621644973755</v>
      </c>
      <c r="K2577" s="2">
        <v>606297.92000000004</v>
      </c>
      <c r="L2577" s="2">
        <v>18613.4609375</v>
      </c>
      <c r="M2577" s="2">
        <v>3.1672539710998535</v>
      </c>
      <c r="N2577" s="2">
        <v>132807</v>
      </c>
      <c r="O2577" s="2">
        <v>0</v>
      </c>
      <c r="P2577" s="2">
        <v>0</v>
      </c>
      <c r="Q2577" s="2">
        <v>33043.1</v>
      </c>
      <c r="R2577" s="2">
        <v>-1494.6500244140625</v>
      </c>
      <c r="S2577" s="2">
        <v>-4.3275837898254395</v>
      </c>
      <c r="T2577" s="2">
        <v>5395912</v>
      </c>
      <c r="U2577" s="2">
        <v>41351</v>
      </c>
      <c r="V2577" s="2">
        <v>0.77225750684738159</v>
      </c>
      <c r="W2577" s="2">
        <v>7809382.4699999997</v>
      </c>
      <c r="X2577" s="2">
        <v>69.095245361328125</v>
      </c>
      <c r="Y2577" s="2">
        <v>14436834.639999999</v>
      </c>
      <c r="Z2577" s="2">
        <v>37.376003265380859</v>
      </c>
    </row>
    <row r="2578" spans="1:28" x14ac:dyDescent="0.25">
      <c r="A2578" s="2">
        <v>430003</v>
      </c>
      <c r="B2578" s="2">
        <v>129547803</v>
      </c>
      <c r="C2578" s="2" t="s">
        <v>1743</v>
      </c>
      <c r="D2578" s="2">
        <v>2021</v>
      </c>
      <c r="E2578" s="2" t="s">
        <v>662</v>
      </c>
      <c r="F2578" s="2">
        <v>430</v>
      </c>
      <c r="G2578" s="2">
        <v>3</v>
      </c>
      <c r="H2578" s="2">
        <v>4623761.5</v>
      </c>
      <c r="I2578" s="2">
        <v>-2.5</v>
      </c>
      <c r="J2578" s="2">
        <v>-5.4068503231974319E-5</v>
      </c>
      <c r="K2578" s="2">
        <v>606273.43000000005</v>
      </c>
      <c r="L2578" s="2">
        <v>-24.489999771118164</v>
      </c>
      <c r="M2578" s="2">
        <v>-4.0392684750258923E-3</v>
      </c>
      <c r="N2578" s="2">
        <v>132807</v>
      </c>
      <c r="O2578" s="2">
        <v>0</v>
      </c>
      <c r="P2578" s="2">
        <v>0</v>
      </c>
      <c r="Q2578" s="2">
        <v>23999</v>
      </c>
      <c r="R2578" s="2">
        <v>-9044.099609375</v>
      </c>
      <c r="S2578" s="2">
        <v>-27.370615005493164</v>
      </c>
      <c r="T2578" s="2">
        <v>5386841</v>
      </c>
      <c r="U2578" s="2">
        <v>-9071</v>
      </c>
      <c r="V2578" s="2">
        <v>-0.1681087464094162</v>
      </c>
      <c r="W2578" s="2">
        <v>7803044.370000001</v>
      </c>
      <c r="X2578" s="2">
        <v>69.035118103027344</v>
      </c>
      <c r="Y2578" s="2">
        <v>14461141.520000001</v>
      </c>
      <c r="Z2578" s="2">
        <v>37.250453948974609</v>
      </c>
    </row>
    <row r="2579" spans="1:28" x14ac:dyDescent="0.25">
      <c r="A2579" s="2">
        <v>430004</v>
      </c>
      <c r="B2579" s="2">
        <v>129547803</v>
      </c>
      <c r="C2579" s="2" t="s">
        <v>1743</v>
      </c>
      <c r="D2579" s="2">
        <v>2022</v>
      </c>
      <c r="E2579" s="2" t="s">
        <v>662</v>
      </c>
      <c r="F2579" s="2">
        <v>430</v>
      </c>
      <c r="G2579" s="2">
        <v>4</v>
      </c>
      <c r="H2579" s="2">
        <v>4707673</v>
      </c>
      <c r="I2579" s="2">
        <v>83911.5</v>
      </c>
      <c r="J2579" s="2">
        <v>1.8147886991500854</v>
      </c>
      <c r="K2579" s="2">
        <v>625627.54</v>
      </c>
      <c r="L2579" s="2">
        <v>19354.109375</v>
      </c>
      <c r="M2579" s="2">
        <v>3.1923072338104248</v>
      </c>
      <c r="N2579" s="2">
        <v>132807</v>
      </c>
      <c r="O2579" s="2">
        <v>0</v>
      </c>
      <c r="P2579" s="2">
        <v>0</v>
      </c>
      <c r="Q2579" s="2">
        <v>37486</v>
      </c>
      <c r="R2579" s="2">
        <v>13487</v>
      </c>
      <c r="S2579" s="2">
        <v>56.198173522949219</v>
      </c>
      <c r="T2579" s="2">
        <v>5503593.5</v>
      </c>
      <c r="U2579" s="2">
        <v>116752.5</v>
      </c>
      <c r="V2579" s="2">
        <v>2.1673648357391357</v>
      </c>
      <c r="W2579" s="2">
        <v>7892850.4800000004</v>
      </c>
      <c r="X2579" s="2">
        <v>69.728843688964844</v>
      </c>
      <c r="Y2579" s="2">
        <v>15114244.18</v>
      </c>
      <c r="Z2579" s="2">
        <v>36.413288116455078</v>
      </c>
    </row>
    <row r="2580" spans="1:28" x14ac:dyDescent="0.25">
      <c r="A2580" s="2">
        <v>430005</v>
      </c>
      <c r="B2580" s="2">
        <v>129547803</v>
      </c>
      <c r="C2580" s="2" t="s">
        <v>1743</v>
      </c>
      <c r="D2580" s="2">
        <v>2023</v>
      </c>
      <c r="E2580" s="2" t="s">
        <v>662</v>
      </c>
      <c r="F2580" s="2">
        <v>430</v>
      </c>
      <c r="G2580" s="2">
        <v>5</v>
      </c>
      <c r="H2580" s="2">
        <v>4829502.45</v>
      </c>
      <c r="I2580" s="2">
        <v>121829.453125</v>
      </c>
      <c r="J2580" s="2">
        <v>2.5878911018371582</v>
      </c>
      <c r="K2580" s="2">
        <v>680168.2</v>
      </c>
      <c r="L2580" s="2">
        <v>54540.66015625</v>
      </c>
      <c r="M2580" s="2">
        <v>8.7177524566650391</v>
      </c>
      <c r="N2580" s="2">
        <v>132807</v>
      </c>
      <c r="O2580" s="2">
        <v>0</v>
      </c>
      <c r="P2580" s="2">
        <v>0</v>
      </c>
      <c r="Q2580" s="2">
        <v>40627</v>
      </c>
      <c r="R2580" s="2">
        <v>3141</v>
      </c>
      <c r="S2580" s="2">
        <v>8.3791284561157227</v>
      </c>
      <c r="T2580" s="2">
        <v>5683104.5</v>
      </c>
      <c r="U2580" s="2">
        <v>179511</v>
      </c>
      <c r="V2580" s="2">
        <v>3.2617053985595703</v>
      </c>
      <c r="X2580" s="2">
        <v>69.938880920410156</v>
      </c>
      <c r="Z2580" s="2">
        <v>38.106456756591797</v>
      </c>
      <c r="AA2580" s="2">
        <v>14913758</v>
      </c>
      <c r="AB2580" s="2">
        <v>8125816</v>
      </c>
    </row>
    <row r="2581" spans="1:28" x14ac:dyDescent="0.25">
      <c r="A2581" s="2">
        <v>430006</v>
      </c>
      <c r="B2581" s="2">
        <v>129547803</v>
      </c>
      <c r="C2581" s="2" t="s">
        <v>1743</v>
      </c>
      <c r="D2581" s="2">
        <v>2024</v>
      </c>
      <c r="E2581" s="2" t="s">
        <v>662</v>
      </c>
      <c r="F2581" s="2">
        <v>430</v>
      </c>
      <c r="G2581" s="2">
        <v>6</v>
      </c>
      <c r="H2581" s="2">
        <v>5044971</v>
      </c>
      <c r="I2581" s="2">
        <v>215468.546875</v>
      </c>
      <c r="J2581" s="2">
        <v>4.4615063667297363</v>
      </c>
      <c r="K2581" s="2">
        <v>718209</v>
      </c>
      <c r="L2581" s="2">
        <v>38040.80078125</v>
      </c>
      <c r="M2581" s="2">
        <v>5.5928521156311035</v>
      </c>
      <c r="N2581" s="2">
        <v>132807</v>
      </c>
      <c r="O2581" s="2">
        <v>0</v>
      </c>
      <c r="P2581" s="2">
        <v>0</v>
      </c>
      <c r="Q2581" s="2">
        <v>48219</v>
      </c>
      <c r="R2581" s="2">
        <v>7592</v>
      </c>
      <c r="S2581" s="2">
        <v>18.687080383300781</v>
      </c>
      <c r="T2581" s="2">
        <v>5944206</v>
      </c>
      <c r="U2581" s="2">
        <v>261101.5</v>
      </c>
      <c r="V2581" s="2">
        <v>4.5943460464477539</v>
      </c>
      <c r="X2581" s="2">
        <v>70.908012390136719</v>
      </c>
      <c r="Z2581" s="2">
        <v>38.365898132324219</v>
      </c>
      <c r="AA2581" s="2">
        <v>15493463</v>
      </c>
      <c r="AB2581" s="2">
        <v>8382982</v>
      </c>
    </row>
    <row r="2582" spans="1:28" x14ac:dyDescent="0.25">
      <c r="A2582" s="2">
        <v>431001</v>
      </c>
      <c r="B2582" s="2">
        <v>101638003</v>
      </c>
      <c r="C2582" s="2" t="s">
        <v>1744</v>
      </c>
      <c r="D2582" s="2">
        <v>2019</v>
      </c>
      <c r="E2582" s="2" t="s">
        <v>662</v>
      </c>
      <c r="F2582" s="2">
        <v>431</v>
      </c>
      <c r="G2582" s="2">
        <v>1</v>
      </c>
      <c r="H2582" s="2">
        <v>11933010</v>
      </c>
      <c r="K2582" s="2">
        <v>2050972.2</v>
      </c>
      <c r="N2582" s="2">
        <v>470547</v>
      </c>
      <c r="Q2582" s="2">
        <v>78385.62</v>
      </c>
      <c r="T2582" s="2">
        <v>14532915</v>
      </c>
      <c r="W2582" s="2">
        <v>22947472.069999997</v>
      </c>
      <c r="X2582" s="2">
        <v>63.331222534179688</v>
      </c>
      <c r="Y2582" s="2">
        <v>60319406.699999996</v>
      </c>
      <c r="Z2582" s="2">
        <v>24.093265533447266</v>
      </c>
    </row>
    <row r="2583" spans="1:28" x14ac:dyDescent="0.25">
      <c r="A2583" s="2">
        <v>431002</v>
      </c>
      <c r="B2583" s="2">
        <v>101638003</v>
      </c>
      <c r="C2583" s="2" t="s">
        <v>1744</v>
      </c>
      <c r="D2583" s="2">
        <v>2020</v>
      </c>
      <c r="E2583" s="2" t="s">
        <v>662</v>
      </c>
      <c r="F2583" s="2">
        <v>431</v>
      </c>
      <c r="G2583" s="2">
        <v>2</v>
      </c>
      <c r="H2583" s="2">
        <v>12333689</v>
      </c>
      <c r="I2583" s="2">
        <v>400679</v>
      </c>
      <c r="J2583" s="2">
        <v>3.3577361106872559</v>
      </c>
      <c r="K2583" s="2">
        <v>2126840.89</v>
      </c>
      <c r="L2583" s="2">
        <v>75868.6875</v>
      </c>
      <c r="M2583" s="2">
        <v>3.6991574764251709</v>
      </c>
      <c r="N2583" s="2">
        <v>470547</v>
      </c>
      <c r="O2583" s="2">
        <v>0</v>
      </c>
      <c r="P2583" s="2">
        <v>0</v>
      </c>
      <c r="Q2583" s="2">
        <v>124432.25</v>
      </c>
      <c r="R2583" s="2">
        <v>46046.62890625</v>
      </c>
      <c r="S2583" s="2">
        <v>58.743721008300781</v>
      </c>
      <c r="T2583" s="2">
        <v>15055509</v>
      </c>
      <c r="U2583" s="2">
        <v>522594</v>
      </c>
      <c r="V2583" s="2">
        <v>3.5959336757659912</v>
      </c>
      <c r="W2583" s="2">
        <v>23231993.82</v>
      </c>
      <c r="X2583" s="2">
        <v>64.805068969726563</v>
      </c>
      <c r="Y2583" s="2">
        <v>60759825.649999999</v>
      </c>
      <c r="Z2583" s="2">
        <v>24.778722763061523</v>
      </c>
    </row>
    <row r="2584" spans="1:28" x14ac:dyDescent="0.25">
      <c r="A2584" s="2">
        <v>431003</v>
      </c>
      <c r="B2584" s="2">
        <v>101638003</v>
      </c>
      <c r="C2584" s="2" t="s">
        <v>1744</v>
      </c>
      <c r="D2584" s="2">
        <v>2021</v>
      </c>
      <c r="E2584" s="2" t="s">
        <v>662</v>
      </c>
      <c r="F2584" s="2">
        <v>431</v>
      </c>
      <c r="G2584" s="2">
        <v>3</v>
      </c>
      <c r="H2584" s="2">
        <v>12333679</v>
      </c>
      <c r="I2584" s="2">
        <v>-10</v>
      </c>
      <c r="J2584" s="2">
        <v>-8.1078746006824076E-5</v>
      </c>
      <c r="K2584" s="2">
        <v>2126780.44</v>
      </c>
      <c r="L2584" s="2">
        <v>-60.450000762939453</v>
      </c>
      <c r="M2584" s="2">
        <v>-2.8422435279935598E-3</v>
      </c>
      <c r="N2584" s="2">
        <v>470547</v>
      </c>
      <c r="O2584" s="2">
        <v>0</v>
      </c>
      <c r="P2584" s="2">
        <v>0</v>
      </c>
      <c r="Q2584" s="2">
        <v>154810.92000000001</v>
      </c>
      <c r="R2584" s="2">
        <v>30378.669921875</v>
      </c>
      <c r="S2584" s="2">
        <v>24.413824081420898</v>
      </c>
      <c r="T2584" s="2">
        <v>15085817</v>
      </c>
      <c r="U2584" s="2">
        <v>30308</v>
      </c>
      <c r="V2584" s="2">
        <v>0.20130836963653564</v>
      </c>
      <c r="W2584" s="2">
        <v>23445876.949999996</v>
      </c>
      <c r="X2584" s="2">
        <v>64.343154907226563</v>
      </c>
      <c r="Y2584" s="2">
        <v>63505605.779999994</v>
      </c>
      <c r="Z2584" s="2">
        <v>23.755094528198242</v>
      </c>
    </row>
    <row r="2585" spans="1:28" x14ac:dyDescent="0.25">
      <c r="A2585" s="2">
        <v>431004</v>
      </c>
      <c r="B2585" s="2">
        <v>101638003</v>
      </c>
      <c r="C2585" s="2" t="s">
        <v>1744</v>
      </c>
      <c r="D2585" s="2">
        <v>2022</v>
      </c>
      <c r="E2585" s="2" t="s">
        <v>662</v>
      </c>
      <c r="F2585" s="2">
        <v>431</v>
      </c>
      <c r="G2585" s="2">
        <v>4</v>
      </c>
      <c r="H2585" s="2">
        <v>12481268</v>
      </c>
      <c r="I2585" s="2">
        <v>147589</v>
      </c>
      <c r="J2585" s="2">
        <v>1.19663405418396</v>
      </c>
      <c r="K2585" s="2">
        <v>2241645.9500000002</v>
      </c>
      <c r="L2585" s="2">
        <v>114865.5078125</v>
      </c>
      <c r="M2585" s="2">
        <v>5.4009103775024414</v>
      </c>
      <c r="N2585" s="2">
        <v>470547</v>
      </c>
      <c r="O2585" s="2">
        <v>0</v>
      </c>
      <c r="P2585" s="2">
        <v>0</v>
      </c>
      <c r="Q2585" s="2">
        <v>188174</v>
      </c>
      <c r="R2585" s="2">
        <v>33363.078125</v>
      </c>
      <c r="S2585" s="2">
        <v>21.550857543945313</v>
      </c>
      <c r="T2585" s="2">
        <v>15381635</v>
      </c>
      <c r="U2585" s="2">
        <v>295818</v>
      </c>
      <c r="V2585" s="2">
        <v>1.9609013795852661</v>
      </c>
      <c r="W2585" s="2">
        <v>23141679.239999995</v>
      </c>
      <c r="X2585" s="2">
        <v>66.467239379882813</v>
      </c>
      <c r="Y2585" s="2">
        <v>65230571.559999995</v>
      </c>
      <c r="Z2585" s="2">
        <v>23.580408096313477</v>
      </c>
    </row>
    <row r="2586" spans="1:28" x14ac:dyDescent="0.25">
      <c r="A2586" s="2">
        <v>431005</v>
      </c>
      <c r="B2586" s="2">
        <v>101638003</v>
      </c>
      <c r="C2586" s="2" t="s">
        <v>1744</v>
      </c>
      <c r="D2586" s="2">
        <v>2023</v>
      </c>
      <c r="E2586" s="2" t="s">
        <v>662</v>
      </c>
      <c r="F2586" s="2">
        <v>431</v>
      </c>
      <c r="G2586" s="2">
        <v>5</v>
      </c>
      <c r="H2586" s="2">
        <v>13121787.32</v>
      </c>
      <c r="I2586" s="2">
        <v>640519.3125</v>
      </c>
      <c r="J2586" s="2">
        <v>5.1318449974060059</v>
      </c>
      <c r="K2586" s="2">
        <v>2414284.36</v>
      </c>
      <c r="L2586" s="2">
        <v>172638.40625</v>
      </c>
      <c r="M2586" s="2">
        <v>7.7014126777648926</v>
      </c>
      <c r="N2586" s="2">
        <v>470547</v>
      </c>
      <c r="O2586" s="2">
        <v>0</v>
      </c>
      <c r="P2586" s="2">
        <v>0</v>
      </c>
      <c r="Q2586" s="2">
        <v>206061</v>
      </c>
      <c r="R2586" s="2">
        <v>17887</v>
      </c>
      <c r="S2586" s="2">
        <v>9.5055637359619141</v>
      </c>
      <c r="T2586" s="2">
        <v>16212679</v>
      </c>
      <c r="U2586" s="2">
        <v>831044</v>
      </c>
      <c r="V2586" s="2">
        <v>5.4028325080871582</v>
      </c>
      <c r="X2586" s="2">
        <v>65.789863586425781</v>
      </c>
      <c r="Z2586" s="2">
        <v>24.162199020385742</v>
      </c>
      <c r="AA2586" s="2">
        <v>67099354</v>
      </c>
      <c r="AB2586" s="2">
        <v>24643127</v>
      </c>
    </row>
    <row r="2587" spans="1:28" x14ac:dyDescent="0.25">
      <c r="A2587" s="2">
        <v>431006</v>
      </c>
      <c r="B2587" s="2">
        <v>101638003</v>
      </c>
      <c r="C2587" s="2" t="s">
        <v>1744</v>
      </c>
      <c r="D2587" s="2">
        <v>2024</v>
      </c>
      <c r="E2587" s="2" t="s">
        <v>662</v>
      </c>
      <c r="F2587" s="2">
        <v>431</v>
      </c>
      <c r="G2587" s="2">
        <v>6</v>
      </c>
      <c r="H2587" s="2">
        <v>13938017</v>
      </c>
      <c r="I2587" s="2">
        <v>816229.6875</v>
      </c>
      <c r="J2587" s="2">
        <v>6.2204155921936035</v>
      </c>
      <c r="K2587" s="2">
        <v>2533801</v>
      </c>
      <c r="L2587" s="2">
        <v>119516.640625</v>
      </c>
      <c r="M2587" s="2">
        <v>4.9503960609436035</v>
      </c>
      <c r="N2587" s="2">
        <v>470547</v>
      </c>
      <c r="O2587" s="2">
        <v>0</v>
      </c>
      <c r="P2587" s="2">
        <v>0</v>
      </c>
      <c r="Q2587" s="2">
        <v>260268</v>
      </c>
      <c r="R2587" s="2">
        <v>54207</v>
      </c>
      <c r="S2587" s="2">
        <v>26.30628776550293</v>
      </c>
      <c r="T2587" s="2">
        <v>17202632</v>
      </c>
      <c r="U2587" s="2">
        <v>989953</v>
      </c>
      <c r="V2587" s="2">
        <v>6.1060419082641602</v>
      </c>
      <c r="X2587" s="2">
        <v>66.567596435546875</v>
      </c>
      <c r="Z2587" s="2">
        <v>24.752992630004883</v>
      </c>
      <c r="AA2587" s="2">
        <v>69497180</v>
      </c>
      <c r="AB2587" s="2">
        <v>25842351</v>
      </c>
    </row>
    <row r="2588" spans="1:28" x14ac:dyDescent="0.25">
      <c r="A2588" s="2">
        <v>432001</v>
      </c>
      <c r="B2588" s="2">
        <v>117086653</v>
      </c>
      <c r="C2588" s="2" t="s">
        <v>1745</v>
      </c>
      <c r="D2588" s="2">
        <v>2019</v>
      </c>
      <c r="E2588" s="2" t="s">
        <v>662</v>
      </c>
      <c r="F2588" s="2">
        <v>432</v>
      </c>
      <c r="G2588" s="2">
        <v>1</v>
      </c>
      <c r="H2588" s="2">
        <v>9227438</v>
      </c>
      <c r="K2588" s="2">
        <v>1123906</v>
      </c>
      <c r="N2588" s="2">
        <v>310736</v>
      </c>
      <c r="Q2588" s="2">
        <v>54830</v>
      </c>
      <c r="T2588" s="2">
        <v>10716910</v>
      </c>
      <c r="W2588" s="2">
        <v>15169234</v>
      </c>
      <c r="X2588" s="2">
        <v>70.64898681640625</v>
      </c>
      <c r="Y2588" s="2">
        <v>33821036</v>
      </c>
      <c r="Z2588" s="2">
        <v>31.687112808227539</v>
      </c>
    </row>
    <row r="2589" spans="1:28" x14ac:dyDescent="0.25">
      <c r="A2589" s="2">
        <v>432002</v>
      </c>
      <c r="B2589" s="2">
        <v>117086653</v>
      </c>
      <c r="C2589" s="2" t="s">
        <v>1745</v>
      </c>
      <c r="D2589" s="2">
        <v>2020</v>
      </c>
      <c r="E2589" s="2" t="s">
        <v>662</v>
      </c>
      <c r="F2589" s="2">
        <v>432</v>
      </c>
      <c r="G2589" s="2">
        <v>2</v>
      </c>
      <c r="H2589" s="2">
        <v>9352010</v>
      </c>
      <c r="I2589" s="2">
        <v>124572</v>
      </c>
      <c r="J2589" s="2">
        <v>1.3500171899795532</v>
      </c>
      <c r="K2589" s="2">
        <v>1153856.17</v>
      </c>
      <c r="L2589" s="2">
        <v>29950.169921875</v>
      </c>
      <c r="M2589" s="2">
        <v>2.6648287773132324</v>
      </c>
      <c r="N2589" s="2">
        <v>310736</v>
      </c>
      <c r="O2589" s="2">
        <v>0</v>
      </c>
      <c r="P2589" s="2">
        <v>0</v>
      </c>
      <c r="Q2589" s="2">
        <v>57137.18</v>
      </c>
      <c r="R2589" s="2">
        <v>2307.179931640625</v>
      </c>
      <c r="S2589" s="2">
        <v>4.2078790664672852</v>
      </c>
      <c r="T2589" s="2">
        <v>10873739</v>
      </c>
      <c r="U2589" s="2">
        <v>156829</v>
      </c>
      <c r="V2589" s="2">
        <v>1.46337890625</v>
      </c>
      <c r="W2589" s="2">
        <v>15469917.189999998</v>
      </c>
      <c r="X2589" s="2">
        <v>70.289573669433594</v>
      </c>
      <c r="Y2589" s="2">
        <v>25122639.469999999</v>
      </c>
      <c r="Z2589" s="2">
        <v>43.282630920410156</v>
      </c>
    </row>
    <row r="2590" spans="1:28" x14ac:dyDescent="0.25">
      <c r="A2590" s="2">
        <v>432003</v>
      </c>
      <c r="B2590" s="2">
        <v>117086653</v>
      </c>
      <c r="C2590" s="2" t="s">
        <v>1745</v>
      </c>
      <c r="D2590" s="2">
        <v>2021</v>
      </c>
      <c r="E2590" s="2" t="s">
        <v>662</v>
      </c>
      <c r="F2590" s="2">
        <v>432</v>
      </c>
      <c r="G2590" s="2">
        <v>3</v>
      </c>
      <c r="H2590" s="2">
        <v>9352005</v>
      </c>
      <c r="I2590" s="2">
        <v>-5</v>
      </c>
      <c r="J2590" s="2">
        <v>-5.3464442316908389E-5</v>
      </c>
      <c r="K2590" s="2">
        <v>1153822.1200000001</v>
      </c>
      <c r="L2590" s="2">
        <v>-34.049999237060547</v>
      </c>
      <c r="M2590" s="2">
        <v>-2.9509742744266987E-3</v>
      </c>
      <c r="N2590" s="2">
        <v>310736</v>
      </c>
      <c r="O2590" s="2">
        <v>0</v>
      </c>
      <c r="P2590" s="2">
        <v>0</v>
      </c>
      <c r="Q2590" s="2">
        <v>72164</v>
      </c>
      <c r="R2590" s="2">
        <v>15026.8203125</v>
      </c>
      <c r="S2590" s="2">
        <v>26.29954719543457</v>
      </c>
      <c r="T2590" s="2">
        <v>10888727</v>
      </c>
      <c r="U2590" s="2">
        <v>14988</v>
      </c>
      <c r="V2590" s="2">
        <v>0.13783667981624603</v>
      </c>
      <c r="W2590" s="2">
        <v>15673822.269999998</v>
      </c>
      <c r="X2590" s="2">
        <v>69.470779418945313</v>
      </c>
      <c r="Y2590" s="2">
        <v>26370397.749999993</v>
      </c>
      <c r="Z2590" s="2">
        <v>41.291477203369141</v>
      </c>
    </row>
    <row r="2591" spans="1:28" x14ac:dyDescent="0.25">
      <c r="A2591" s="2">
        <v>432004</v>
      </c>
      <c r="B2591" s="2">
        <v>117086653</v>
      </c>
      <c r="C2591" s="2" t="s">
        <v>1745</v>
      </c>
      <c r="D2591" s="2">
        <v>2022</v>
      </c>
      <c r="E2591" s="2" t="s">
        <v>662</v>
      </c>
      <c r="F2591" s="2">
        <v>432</v>
      </c>
      <c r="G2591" s="2">
        <v>4</v>
      </c>
      <c r="H2591" s="2">
        <v>9554090</v>
      </c>
      <c r="I2591" s="2">
        <v>202085</v>
      </c>
      <c r="J2591" s="2">
        <v>2.1608734130859375</v>
      </c>
      <c r="K2591" s="2">
        <v>1226114.4099999999</v>
      </c>
      <c r="L2591" s="2">
        <v>72292.2890625</v>
      </c>
      <c r="M2591" s="2">
        <v>6.2654623985290527</v>
      </c>
      <c r="N2591" s="2">
        <v>310736</v>
      </c>
      <c r="O2591" s="2">
        <v>0</v>
      </c>
      <c r="P2591" s="2">
        <v>0</v>
      </c>
      <c r="Q2591" s="2">
        <v>91937</v>
      </c>
      <c r="R2591" s="2">
        <v>19773</v>
      </c>
      <c r="S2591" s="2">
        <v>27.400089263916016</v>
      </c>
      <c r="T2591" s="2">
        <v>11182877</v>
      </c>
      <c r="U2591" s="2">
        <v>294150</v>
      </c>
      <c r="V2591" s="2">
        <v>2.7014176845550537</v>
      </c>
      <c r="W2591" s="2">
        <v>16066235.309999999</v>
      </c>
      <c r="X2591" s="2">
        <v>69.604835510253906</v>
      </c>
      <c r="Y2591" s="2">
        <v>27688196.509999998</v>
      </c>
      <c r="Z2591" s="2">
        <v>40.388607025146484</v>
      </c>
    </row>
    <row r="2592" spans="1:28" x14ac:dyDescent="0.25">
      <c r="A2592" s="2">
        <v>432005</v>
      </c>
      <c r="B2592" s="2">
        <v>117086653</v>
      </c>
      <c r="C2592" s="2" t="s">
        <v>1745</v>
      </c>
      <c r="D2592" s="2">
        <v>2023</v>
      </c>
      <c r="E2592" s="2" t="s">
        <v>662</v>
      </c>
      <c r="F2592" s="2">
        <v>432</v>
      </c>
      <c r="G2592" s="2">
        <v>5</v>
      </c>
      <c r="H2592" s="2">
        <v>10078316.859999999</v>
      </c>
      <c r="I2592" s="2">
        <v>524226.875</v>
      </c>
      <c r="J2592" s="2">
        <v>5.4869365692138672</v>
      </c>
      <c r="K2592" s="2">
        <v>1293147.48</v>
      </c>
      <c r="L2592" s="2">
        <v>67033.0703125</v>
      </c>
      <c r="M2592" s="2">
        <v>5.4671139717102051</v>
      </c>
      <c r="N2592" s="2">
        <v>310736</v>
      </c>
      <c r="O2592" s="2">
        <v>0</v>
      </c>
      <c r="P2592" s="2">
        <v>0</v>
      </c>
      <c r="Q2592" s="2">
        <v>101286</v>
      </c>
      <c r="R2592" s="2">
        <v>9349</v>
      </c>
      <c r="S2592" s="2">
        <v>10.168919563293457</v>
      </c>
      <c r="T2592" s="2">
        <v>11783486</v>
      </c>
      <c r="U2592" s="2">
        <v>600609</v>
      </c>
      <c r="V2592" s="2">
        <v>5.3707914352416992</v>
      </c>
      <c r="X2592" s="2">
        <v>70.208549499511719</v>
      </c>
      <c r="Z2592" s="2">
        <v>41.103317260742188</v>
      </c>
      <c r="AA2592" s="2">
        <v>28667968</v>
      </c>
      <c r="AB2592" s="2">
        <v>16783549</v>
      </c>
    </row>
    <row r="2593" spans="1:28" x14ac:dyDescent="0.25">
      <c r="A2593" s="2">
        <v>432006</v>
      </c>
      <c r="B2593" s="2">
        <v>117086653</v>
      </c>
      <c r="C2593" s="2" t="s">
        <v>1745</v>
      </c>
      <c r="D2593" s="2">
        <v>2024</v>
      </c>
      <c r="E2593" s="2" t="s">
        <v>662</v>
      </c>
      <c r="F2593" s="2">
        <v>432</v>
      </c>
      <c r="G2593" s="2">
        <v>6</v>
      </c>
      <c r="H2593" s="2">
        <v>10700697</v>
      </c>
      <c r="I2593" s="2">
        <v>622380.125</v>
      </c>
      <c r="J2593" s="2">
        <v>6.1754374504089355</v>
      </c>
      <c r="K2593" s="2">
        <v>1363276</v>
      </c>
      <c r="L2593" s="2">
        <v>70128.5234375</v>
      </c>
      <c r="M2593" s="2">
        <v>5.4230875968933105</v>
      </c>
      <c r="N2593" s="2">
        <v>310736</v>
      </c>
      <c r="O2593" s="2">
        <v>0</v>
      </c>
      <c r="P2593" s="2">
        <v>0</v>
      </c>
      <c r="Q2593" s="2">
        <v>77651</v>
      </c>
      <c r="R2593" s="2">
        <v>-23635</v>
      </c>
      <c r="S2593" s="2">
        <v>-23.33491325378418</v>
      </c>
      <c r="T2593" s="2">
        <v>12452360</v>
      </c>
      <c r="U2593" s="2">
        <v>668874</v>
      </c>
      <c r="V2593" s="2">
        <v>5.6763677597045898</v>
      </c>
      <c r="X2593" s="2">
        <v>72.476860046386719</v>
      </c>
      <c r="Z2593" s="2">
        <v>42.738239288330078</v>
      </c>
      <c r="AA2593" s="2">
        <v>29136344</v>
      </c>
      <c r="AB2593" s="2">
        <v>17181152</v>
      </c>
    </row>
    <row r="2594" spans="1:28" x14ac:dyDescent="0.25">
      <c r="A2594" s="2">
        <v>433001</v>
      </c>
      <c r="B2594" s="2">
        <v>114068003</v>
      </c>
      <c r="C2594" s="2" t="s">
        <v>1746</v>
      </c>
      <c r="D2594" s="2">
        <v>2019</v>
      </c>
      <c r="E2594" s="2" t="s">
        <v>662</v>
      </c>
      <c r="F2594" s="2">
        <v>433</v>
      </c>
      <c r="G2594" s="2">
        <v>1</v>
      </c>
      <c r="H2594" s="2">
        <v>4182843.75</v>
      </c>
      <c r="K2594" s="2">
        <v>918446.79</v>
      </c>
      <c r="N2594" s="2">
        <v>200065</v>
      </c>
      <c r="Q2594" s="2">
        <v>29836.799999999999</v>
      </c>
      <c r="T2594" s="2">
        <v>5331192.5</v>
      </c>
      <c r="W2594" s="2">
        <v>10386869.98</v>
      </c>
      <c r="X2594" s="2">
        <v>51.326267242431641</v>
      </c>
      <c r="Y2594" s="2">
        <v>32345318.16</v>
      </c>
      <c r="Z2594" s="2">
        <v>16.482114791870117</v>
      </c>
    </row>
    <row r="2595" spans="1:28" x14ac:dyDescent="0.25">
      <c r="A2595" s="2">
        <v>433002</v>
      </c>
      <c r="B2595" s="2">
        <v>114068003</v>
      </c>
      <c r="C2595" s="2" t="s">
        <v>1746</v>
      </c>
      <c r="D2595" s="2">
        <v>2020</v>
      </c>
      <c r="E2595" s="2" t="s">
        <v>662</v>
      </c>
      <c r="F2595" s="2">
        <v>433</v>
      </c>
      <c r="G2595" s="2">
        <v>2</v>
      </c>
      <c r="H2595" s="2">
        <v>4274688</v>
      </c>
      <c r="I2595" s="2">
        <v>91844.25</v>
      </c>
      <c r="J2595" s="2">
        <v>2.1957371234893799</v>
      </c>
      <c r="K2595" s="2">
        <v>965537.95</v>
      </c>
      <c r="L2595" s="2">
        <v>47091.16015625</v>
      </c>
      <c r="M2595" s="2">
        <v>5.127260684967041</v>
      </c>
      <c r="N2595" s="2">
        <v>200065</v>
      </c>
      <c r="O2595" s="2">
        <v>0</v>
      </c>
      <c r="P2595" s="2">
        <v>0</v>
      </c>
      <c r="Q2595" s="2">
        <v>21767.439999999999</v>
      </c>
      <c r="R2595" s="2">
        <v>-8069.35986328125</v>
      </c>
      <c r="S2595" s="2">
        <v>-27.044990539550781</v>
      </c>
      <c r="T2595" s="2">
        <v>5462058.5</v>
      </c>
      <c r="U2595" s="2">
        <v>130866</v>
      </c>
      <c r="V2595" s="2">
        <v>2.4547228813171387</v>
      </c>
      <c r="W2595" s="2">
        <v>10444883.68</v>
      </c>
      <c r="X2595" s="2">
        <v>52.294105529785156</v>
      </c>
      <c r="Y2595" s="2">
        <v>33559762.640000001</v>
      </c>
      <c r="Z2595" s="2">
        <v>16.275617599487305</v>
      </c>
    </row>
    <row r="2596" spans="1:28" x14ac:dyDescent="0.25">
      <c r="A2596" s="2">
        <v>433003</v>
      </c>
      <c r="B2596" s="2">
        <v>114068003</v>
      </c>
      <c r="C2596" s="2" t="s">
        <v>1746</v>
      </c>
      <c r="D2596" s="2">
        <v>2021</v>
      </c>
      <c r="E2596" s="2" t="s">
        <v>662</v>
      </c>
      <c r="F2596" s="2">
        <v>433</v>
      </c>
      <c r="G2596" s="2">
        <v>3</v>
      </c>
      <c r="H2596" s="2">
        <v>4274683.5</v>
      </c>
      <c r="I2596" s="2">
        <v>-4.5</v>
      </c>
      <c r="J2596" s="2">
        <v>-1.0527083941269666E-4</v>
      </c>
      <c r="K2596" s="2">
        <v>965488.94</v>
      </c>
      <c r="L2596" s="2">
        <v>-49.009998321533203</v>
      </c>
      <c r="M2596" s="2">
        <v>-5.0759268924593925E-3</v>
      </c>
      <c r="N2596" s="2">
        <v>200065</v>
      </c>
      <c r="O2596" s="2">
        <v>0</v>
      </c>
      <c r="P2596" s="2">
        <v>0</v>
      </c>
      <c r="Q2596" s="2">
        <v>24373.14</v>
      </c>
      <c r="R2596" s="2">
        <v>2605.699951171875</v>
      </c>
      <c r="S2596" s="2">
        <v>11.97063159942627</v>
      </c>
      <c r="T2596" s="2">
        <v>5464610.5</v>
      </c>
      <c r="U2596" s="2">
        <v>2552</v>
      </c>
      <c r="V2596" s="2">
        <v>4.6722311526536942E-2</v>
      </c>
      <c r="W2596" s="2">
        <v>10240869.43</v>
      </c>
      <c r="X2596" s="2">
        <v>53.360805511474609</v>
      </c>
      <c r="Y2596" s="2">
        <v>35393876.5</v>
      </c>
      <c r="Z2596" s="2">
        <v>15.439423561096191</v>
      </c>
    </row>
    <row r="2597" spans="1:28" x14ac:dyDescent="0.25">
      <c r="A2597" s="2">
        <v>433004</v>
      </c>
      <c r="B2597" s="2">
        <v>114068003</v>
      </c>
      <c r="C2597" s="2" t="s">
        <v>1746</v>
      </c>
      <c r="D2597" s="2">
        <v>2022</v>
      </c>
      <c r="E2597" s="2" t="s">
        <v>662</v>
      </c>
      <c r="F2597" s="2">
        <v>433</v>
      </c>
      <c r="G2597" s="2">
        <v>4</v>
      </c>
      <c r="H2597" s="2">
        <v>4398700.5</v>
      </c>
      <c r="I2597" s="2">
        <v>124017</v>
      </c>
      <c r="J2597" s="2">
        <v>2.9011971950531006</v>
      </c>
      <c r="K2597" s="2">
        <v>959910.48</v>
      </c>
      <c r="L2597" s="2">
        <v>-5578.4599609375</v>
      </c>
      <c r="M2597" s="2">
        <v>-0.57778602838516235</v>
      </c>
      <c r="N2597" s="2">
        <v>200065</v>
      </c>
      <c r="O2597" s="2">
        <v>0</v>
      </c>
      <c r="P2597" s="2">
        <v>0</v>
      </c>
      <c r="Q2597" s="2">
        <v>26819</v>
      </c>
      <c r="R2597" s="2">
        <v>2445.860107421875</v>
      </c>
      <c r="S2597" s="2">
        <v>10.035062789916992</v>
      </c>
      <c r="T2597" s="2">
        <v>5585495</v>
      </c>
      <c r="U2597" s="2">
        <v>120884.5</v>
      </c>
      <c r="V2597" s="2">
        <v>2.2121338844299316</v>
      </c>
      <c r="W2597" s="2">
        <v>9884294.3699999992</v>
      </c>
      <c r="X2597" s="2">
        <v>56.5087890625</v>
      </c>
      <c r="Y2597" s="2">
        <v>36963555.699999996</v>
      </c>
      <c r="Z2597" s="2">
        <v>15.11081600189209</v>
      </c>
    </row>
    <row r="2598" spans="1:28" x14ac:dyDescent="0.25">
      <c r="A2598" s="2">
        <v>433005</v>
      </c>
      <c r="B2598" s="2">
        <v>114068003</v>
      </c>
      <c r="C2598" s="2" t="s">
        <v>1746</v>
      </c>
      <c r="D2598" s="2">
        <v>2023</v>
      </c>
      <c r="E2598" s="2" t="s">
        <v>662</v>
      </c>
      <c r="F2598" s="2">
        <v>433</v>
      </c>
      <c r="G2598" s="2">
        <v>5</v>
      </c>
      <c r="H2598" s="2">
        <v>4737856.1500000004</v>
      </c>
      <c r="I2598" s="2">
        <v>339155.65625</v>
      </c>
      <c r="J2598" s="2">
        <v>7.710360050201416</v>
      </c>
      <c r="K2598" s="2">
        <v>1046379.01</v>
      </c>
      <c r="L2598" s="2">
        <v>86468.53125</v>
      </c>
      <c r="M2598" s="2">
        <v>9.0079784393310547</v>
      </c>
      <c r="N2598" s="2">
        <v>200065</v>
      </c>
      <c r="O2598" s="2">
        <v>0</v>
      </c>
      <c r="P2598" s="2">
        <v>0</v>
      </c>
      <c r="Q2598" s="2">
        <v>28094</v>
      </c>
      <c r="R2598" s="2">
        <v>1275</v>
      </c>
      <c r="S2598" s="2">
        <v>4.7540922164916992</v>
      </c>
      <c r="T2598" s="2">
        <v>6012394</v>
      </c>
      <c r="U2598" s="2">
        <v>426899</v>
      </c>
      <c r="V2598" s="2">
        <v>7.6429929733276367</v>
      </c>
      <c r="X2598" s="2">
        <v>55.644336700439453</v>
      </c>
      <c r="Z2598" s="2">
        <v>15.532225608825684</v>
      </c>
      <c r="AA2598" s="2">
        <v>38709160</v>
      </c>
      <c r="AB2598" s="2">
        <v>10805042</v>
      </c>
    </row>
    <row r="2599" spans="1:28" x14ac:dyDescent="0.25">
      <c r="A2599" s="2">
        <v>433006</v>
      </c>
      <c r="B2599" s="2">
        <v>114068003</v>
      </c>
      <c r="C2599" s="2" t="s">
        <v>1746</v>
      </c>
      <c r="D2599" s="2">
        <v>2024</v>
      </c>
      <c r="E2599" s="2" t="s">
        <v>662</v>
      </c>
      <c r="F2599" s="2">
        <v>433</v>
      </c>
      <c r="G2599" s="2">
        <v>6</v>
      </c>
      <c r="H2599" s="2">
        <v>5127644</v>
      </c>
      <c r="I2599" s="2">
        <v>389787.84375</v>
      </c>
      <c r="J2599" s="2">
        <v>8.2270936965942383</v>
      </c>
      <c r="K2599" s="2">
        <v>1004740</v>
      </c>
      <c r="L2599" s="2">
        <v>-41639.01171875</v>
      </c>
      <c r="M2599" s="2">
        <v>-3.9793429374694824</v>
      </c>
      <c r="N2599" s="2">
        <v>200065</v>
      </c>
      <c r="O2599" s="2">
        <v>0</v>
      </c>
      <c r="P2599" s="2">
        <v>0</v>
      </c>
      <c r="Q2599" s="2">
        <v>25287</v>
      </c>
      <c r="R2599" s="2">
        <v>-2807</v>
      </c>
      <c r="S2599" s="2">
        <v>-9.9914569854736328</v>
      </c>
      <c r="T2599" s="2">
        <v>6357736</v>
      </c>
      <c r="U2599" s="2">
        <v>345342</v>
      </c>
      <c r="V2599" s="2">
        <v>5.7438349723815918</v>
      </c>
      <c r="X2599" s="2">
        <v>55.548774719238281</v>
      </c>
      <c r="Z2599" s="2">
        <v>15.806726455688477</v>
      </c>
      <c r="AA2599" s="2">
        <v>40221713</v>
      </c>
      <c r="AB2599" s="2">
        <v>11445322</v>
      </c>
    </row>
    <row r="2600" spans="1:28" x14ac:dyDescent="0.25">
      <c r="A2600" s="2">
        <v>434001</v>
      </c>
      <c r="B2600" s="2">
        <v>118667503</v>
      </c>
      <c r="C2600" s="2" t="s">
        <v>1747</v>
      </c>
      <c r="D2600" s="2">
        <v>2019</v>
      </c>
      <c r="E2600" s="2" t="s">
        <v>662</v>
      </c>
      <c r="F2600" s="2">
        <v>434</v>
      </c>
      <c r="G2600" s="2">
        <v>1</v>
      </c>
      <c r="H2600" s="2">
        <v>11191360</v>
      </c>
      <c r="K2600" s="2">
        <v>1765831.45</v>
      </c>
      <c r="N2600" s="2">
        <v>401678</v>
      </c>
      <c r="Q2600" s="2">
        <v>54815.97</v>
      </c>
      <c r="T2600" s="2">
        <v>13413685</v>
      </c>
      <c r="W2600" s="2">
        <v>21744737.940000001</v>
      </c>
      <c r="X2600" s="2">
        <v>61.687038421630859</v>
      </c>
      <c r="Y2600" s="2">
        <v>47919664.059999995</v>
      </c>
      <c r="Z2600" s="2">
        <v>27.992027282714844</v>
      </c>
    </row>
    <row r="2601" spans="1:28" x14ac:dyDescent="0.25">
      <c r="A2601" s="2">
        <v>434002</v>
      </c>
      <c r="B2601" s="2">
        <v>118667503</v>
      </c>
      <c r="C2601" s="2" t="s">
        <v>1747</v>
      </c>
      <c r="D2601" s="2">
        <v>2020</v>
      </c>
      <c r="E2601" s="2" t="s">
        <v>662</v>
      </c>
      <c r="F2601" s="2">
        <v>434</v>
      </c>
      <c r="G2601" s="2">
        <v>2</v>
      </c>
      <c r="H2601" s="2">
        <v>11258264</v>
      </c>
      <c r="I2601" s="2">
        <v>66904</v>
      </c>
      <c r="J2601" s="2">
        <v>0.59781831502914429</v>
      </c>
      <c r="K2601" s="2">
        <v>1803947.53</v>
      </c>
      <c r="L2601" s="2">
        <v>38116.078125</v>
      </c>
      <c r="M2601" s="2">
        <v>2.1585345268249512</v>
      </c>
      <c r="N2601" s="2">
        <v>401678</v>
      </c>
      <c r="O2601" s="2">
        <v>0</v>
      </c>
      <c r="P2601" s="2">
        <v>0</v>
      </c>
      <c r="Q2601" s="2">
        <v>64167.23</v>
      </c>
      <c r="R2601" s="2">
        <v>9351.259765625</v>
      </c>
      <c r="S2601" s="2">
        <v>17.059371948242188</v>
      </c>
      <c r="T2601" s="2">
        <v>13528057</v>
      </c>
      <c r="U2601" s="2">
        <v>114372</v>
      </c>
      <c r="V2601" s="2">
        <v>0.85265159606933594</v>
      </c>
      <c r="W2601" s="2">
        <v>21433969.420000006</v>
      </c>
      <c r="X2601" s="2">
        <v>63.115032196044922</v>
      </c>
      <c r="Y2601" s="2">
        <v>48660118.539999999</v>
      </c>
      <c r="Z2601" s="2">
        <v>27.801118850708008</v>
      </c>
    </row>
    <row r="2602" spans="1:28" x14ac:dyDescent="0.25">
      <c r="A2602" s="2">
        <v>434003</v>
      </c>
      <c r="B2602" s="2">
        <v>118667503</v>
      </c>
      <c r="C2602" s="2" t="s">
        <v>1747</v>
      </c>
      <c r="D2602" s="2">
        <v>2021</v>
      </c>
      <c r="E2602" s="2" t="s">
        <v>662</v>
      </c>
      <c r="F2602" s="2">
        <v>434</v>
      </c>
      <c r="G2602" s="2">
        <v>3</v>
      </c>
      <c r="H2602" s="2">
        <v>11258258</v>
      </c>
      <c r="I2602" s="2">
        <v>-6</v>
      </c>
      <c r="J2602" s="2">
        <v>-5.3294184908736497E-5</v>
      </c>
      <c r="K2602" s="2">
        <v>1803913.87</v>
      </c>
      <c r="L2602" s="2">
        <v>-33.659999847412109</v>
      </c>
      <c r="M2602" s="2">
        <v>-1.8659079214558005E-3</v>
      </c>
      <c r="N2602" s="2">
        <v>401678</v>
      </c>
      <c r="O2602" s="2">
        <v>0</v>
      </c>
      <c r="P2602" s="2">
        <v>0</v>
      </c>
      <c r="Q2602" s="2">
        <v>102247</v>
      </c>
      <c r="R2602" s="2">
        <v>38079.76953125</v>
      </c>
      <c r="S2602" s="2">
        <v>59.344573974609375</v>
      </c>
      <c r="T2602" s="2">
        <v>13566097</v>
      </c>
      <c r="U2602" s="2">
        <v>38040</v>
      </c>
      <c r="V2602" s="2">
        <v>0.28119337558746338</v>
      </c>
      <c r="W2602" s="2">
        <v>21902496.990000002</v>
      </c>
      <c r="X2602" s="2">
        <v>61.938587188720703</v>
      </c>
      <c r="Y2602" s="2">
        <v>50026142.880000003</v>
      </c>
      <c r="Z2602" s="2">
        <v>27.118015289306641</v>
      </c>
    </row>
    <row r="2603" spans="1:28" x14ac:dyDescent="0.25">
      <c r="A2603" s="2">
        <v>434004</v>
      </c>
      <c r="B2603" s="2">
        <v>118667503</v>
      </c>
      <c r="C2603" s="2" t="s">
        <v>1747</v>
      </c>
      <c r="D2603" s="2">
        <v>2022</v>
      </c>
      <c r="E2603" s="2" t="s">
        <v>662</v>
      </c>
      <c r="F2603" s="2">
        <v>434</v>
      </c>
      <c r="G2603" s="2">
        <v>4</v>
      </c>
      <c r="H2603" s="2">
        <v>11430969</v>
      </c>
      <c r="I2603" s="2">
        <v>172711</v>
      </c>
      <c r="J2603" s="2">
        <v>1.5340827703475952</v>
      </c>
      <c r="K2603" s="2">
        <v>1867224.75</v>
      </c>
      <c r="L2603" s="2">
        <v>63310.87890625</v>
      </c>
      <c r="M2603" s="2">
        <v>3.5096397399902344</v>
      </c>
      <c r="N2603" s="2">
        <v>401678</v>
      </c>
      <c r="O2603" s="2">
        <v>0</v>
      </c>
      <c r="P2603" s="2">
        <v>0</v>
      </c>
      <c r="Q2603" s="2">
        <v>38151</v>
      </c>
      <c r="R2603" s="2">
        <v>-64096</v>
      </c>
      <c r="S2603" s="2">
        <v>-62.687412261962891</v>
      </c>
      <c r="T2603" s="2">
        <v>13738023</v>
      </c>
      <c r="U2603" s="2">
        <v>171926</v>
      </c>
      <c r="V2603" s="2">
        <v>1.267320990562439</v>
      </c>
      <c r="W2603" s="2">
        <v>22339385.060000002</v>
      </c>
      <c r="X2603" s="2">
        <v>61.496871948242188</v>
      </c>
      <c r="Y2603" s="2">
        <v>52684384.039999999</v>
      </c>
      <c r="Z2603" s="2">
        <v>26.076082229614258</v>
      </c>
    </row>
    <row r="2604" spans="1:28" x14ac:dyDescent="0.25">
      <c r="A2604" s="2">
        <v>434005</v>
      </c>
      <c r="B2604" s="2">
        <v>118667503</v>
      </c>
      <c r="C2604" s="2" t="s">
        <v>1747</v>
      </c>
      <c r="D2604" s="2">
        <v>2023</v>
      </c>
      <c r="E2604" s="2" t="s">
        <v>662</v>
      </c>
      <c r="F2604" s="2">
        <v>434</v>
      </c>
      <c r="G2604" s="2">
        <v>5</v>
      </c>
      <c r="H2604" s="2">
        <v>11916455.42</v>
      </c>
      <c r="I2604" s="2">
        <v>485486.40625</v>
      </c>
      <c r="J2604" s="2">
        <v>4.2471151351928711</v>
      </c>
      <c r="K2604" s="2">
        <v>1945616.77</v>
      </c>
      <c r="L2604" s="2">
        <v>78392.0234375</v>
      </c>
      <c r="M2604" s="2">
        <v>4.1983175277709961</v>
      </c>
      <c r="N2604" s="2">
        <v>401678</v>
      </c>
      <c r="O2604" s="2">
        <v>0</v>
      </c>
      <c r="P2604" s="2">
        <v>0</v>
      </c>
      <c r="Q2604" s="2">
        <v>42556</v>
      </c>
      <c r="R2604" s="2">
        <v>4405</v>
      </c>
      <c r="S2604" s="2">
        <v>11.546224594116211</v>
      </c>
      <c r="T2604" s="2">
        <v>14306306</v>
      </c>
      <c r="U2604" s="2">
        <v>568283</v>
      </c>
      <c r="V2604" s="2">
        <v>4.1365704536437988</v>
      </c>
      <c r="X2604" s="2">
        <v>61.148567199707031</v>
      </c>
      <c r="Z2604" s="2">
        <v>26.541778564453125</v>
      </c>
      <c r="AA2604" s="2">
        <v>53901081</v>
      </c>
      <c r="AB2604" s="2">
        <v>23395979</v>
      </c>
    </row>
    <row r="2605" spans="1:28" x14ac:dyDescent="0.25">
      <c r="A2605" s="2">
        <v>434006</v>
      </c>
      <c r="B2605" s="2">
        <v>118667503</v>
      </c>
      <c r="C2605" s="2" t="s">
        <v>1747</v>
      </c>
      <c r="D2605" s="2">
        <v>2024</v>
      </c>
      <c r="E2605" s="2" t="s">
        <v>662</v>
      </c>
      <c r="F2605" s="2">
        <v>434</v>
      </c>
      <c r="G2605" s="2">
        <v>6</v>
      </c>
      <c r="H2605" s="2">
        <v>12496779</v>
      </c>
      <c r="I2605" s="2">
        <v>580323.5625</v>
      </c>
      <c r="J2605" s="2">
        <v>4.8699345588684082</v>
      </c>
      <c r="K2605" s="2">
        <v>2023732</v>
      </c>
      <c r="L2605" s="2">
        <v>78115.2265625</v>
      </c>
      <c r="M2605" s="2">
        <v>4.0149340629577637</v>
      </c>
      <c r="N2605" s="2">
        <v>401678</v>
      </c>
      <c r="O2605" s="2">
        <v>0</v>
      </c>
      <c r="P2605" s="2">
        <v>0</v>
      </c>
      <c r="Q2605" s="2">
        <v>94247</v>
      </c>
      <c r="R2605" s="2">
        <v>51691</v>
      </c>
      <c r="S2605" s="2">
        <v>121.46583557128906</v>
      </c>
      <c r="T2605" s="2">
        <v>15016436</v>
      </c>
      <c r="U2605" s="2">
        <v>710130</v>
      </c>
      <c r="V2605" s="2">
        <v>4.9637551307678223</v>
      </c>
      <c r="X2605" s="2">
        <v>67.235404968261719</v>
      </c>
      <c r="Z2605" s="2">
        <v>28.360919952392578</v>
      </c>
      <c r="AA2605" s="2">
        <v>52947634</v>
      </c>
      <c r="AB2605" s="2">
        <v>22334121</v>
      </c>
    </row>
    <row r="2606" spans="1:28" x14ac:dyDescent="0.25">
      <c r="A2606" s="2">
        <v>435001</v>
      </c>
      <c r="B2606" s="2">
        <v>108568404</v>
      </c>
      <c r="C2606" s="2" t="s">
        <v>1748</v>
      </c>
      <c r="D2606" s="2">
        <v>2019</v>
      </c>
      <c r="E2606" s="2" t="s">
        <v>662</v>
      </c>
      <c r="F2606" s="2">
        <v>435</v>
      </c>
      <c r="G2606" s="2">
        <v>1</v>
      </c>
      <c r="H2606" s="2">
        <v>2362244.75</v>
      </c>
      <c r="K2606" s="2">
        <v>289453.67</v>
      </c>
      <c r="N2606" s="2">
        <v>72367</v>
      </c>
      <c r="T2606" s="2">
        <v>2724065.5</v>
      </c>
      <c r="W2606" s="2">
        <v>3615563.18</v>
      </c>
      <c r="X2606" s="2">
        <v>75.3427734375</v>
      </c>
      <c r="Y2606" s="2">
        <v>5535184.5599999996</v>
      </c>
      <c r="Z2606" s="2">
        <v>49.213634490966797</v>
      </c>
    </row>
    <row r="2607" spans="1:28" x14ac:dyDescent="0.25">
      <c r="A2607" s="2">
        <v>435002</v>
      </c>
      <c r="B2607" s="2">
        <v>108568404</v>
      </c>
      <c r="C2607" s="2" t="s">
        <v>1748</v>
      </c>
      <c r="D2607" s="2">
        <v>2020</v>
      </c>
      <c r="E2607" s="2" t="s">
        <v>662</v>
      </c>
      <c r="F2607" s="2">
        <v>435</v>
      </c>
      <c r="G2607" s="2">
        <v>2</v>
      </c>
      <c r="H2607" s="2">
        <v>2396934.5</v>
      </c>
      <c r="I2607" s="2">
        <v>34689.75</v>
      </c>
      <c r="J2607" s="2">
        <v>1.4685078859329224</v>
      </c>
      <c r="K2607" s="2">
        <v>294888.5</v>
      </c>
      <c r="L2607" s="2">
        <v>5434.830078125</v>
      </c>
      <c r="M2607" s="2">
        <v>1.8776165246963501</v>
      </c>
      <c r="N2607" s="2">
        <v>72367</v>
      </c>
      <c r="O2607" s="2">
        <v>0</v>
      </c>
      <c r="P2607" s="2">
        <v>0</v>
      </c>
      <c r="Q2607" s="2">
        <v>16375.13</v>
      </c>
      <c r="T2607" s="2">
        <v>2780565.25</v>
      </c>
      <c r="U2607" s="2">
        <v>56499.75</v>
      </c>
      <c r="V2607" s="2">
        <v>2.0740966796875</v>
      </c>
      <c r="W2607" s="2">
        <v>3722469.3599999994</v>
      </c>
      <c r="X2607" s="2">
        <v>74.696792602539063</v>
      </c>
      <c r="Y2607" s="2">
        <v>5646221.2199999997</v>
      </c>
      <c r="Z2607" s="2">
        <v>49.246479034423828</v>
      </c>
    </row>
    <row r="2608" spans="1:28" x14ac:dyDescent="0.25">
      <c r="A2608" s="2">
        <v>435003</v>
      </c>
      <c r="B2608" s="2">
        <v>108568404</v>
      </c>
      <c r="C2608" s="2" t="s">
        <v>1748</v>
      </c>
      <c r="D2608" s="2">
        <v>2021</v>
      </c>
      <c r="E2608" s="2" t="s">
        <v>662</v>
      </c>
      <c r="F2608" s="2">
        <v>435</v>
      </c>
      <c r="G2608" s="2">
        <v>3</v>
      </c>
      <c r="H2608" s="2">
        <v>2396932.5</v>
      </c>
      <c r="I2608" s="2">
        <v>-2</v>
      </c>
      <c r="J2608" s="2">
        <v>-8.3439910667948425E-5</v>
      </c>
      <c r="K2608" s="2">
        <v>294883.3</v>
      </c>
      <c r="L2608" s="2">
        <v>-5.1999998092651367</v>
      </c>
      <c r="M2608" s="2">
        <v>-1.7633783863857388E-3</v>
      </c>
      <c r="N2608" s="2">
        <v>72367</v>
      </c>
      <c r="O2608" s="2">
        <v>0</v>
      </c>
      <c r="P2608" s="2">
        <v>0</v>
      </c>
      <c r="T2608" s="2">
        <v>2764182.75</v>
      </c>
      <c r="U2608" s="2">
        <v>-16382.5</v>
      </c>
      <c r="V2608" s="2">
        <v>-0.58917874097824097</v>
      </c>
      <c r="W2608" s="2">
        <v>3640803.7999999993</v>
      </c>
      <c r="X2608" s="2">
        <v>75.922317504882813</v>
      </c>
      <c r="Y2608" s="2">
        <v>5825292.6199999992</v>
      </c>
      <c r="Z2608" s="2">
        <v>47.451396942138672</v>
      </c>
    </row>
    <row r="2609" spans="1:28" x14ac:dyDescent="0.25">
      <c r="A2609" s="2">
        <v>435004</v>
      </c>
      <c r="B2609" s="2">
        <v>108568404</v>
      </c>
      <c r="C2609" s="2" t="s">
        <v>1748</v>
      </c>
      <c r="D2609" s="2">
        <v>2022</v>
      </c>
      <c r="E2609" s="2" t="s">
        <v>662</v>
      </c>
      <c r="F2609" s="2">
        <v>435</v>
      </c>
      <c r="G2609" s="2">
        <v>4</v>
      </c>
      <c r="H2609" s="2">
        <v>2426863</v>
      </c>
      <c r="I2609" s="2">
        <v>29930.5</v>
      </c>
      <c r="J2609" s="2">
        <v>1.2487001419067383</v>
      </c>
      <c r="K2609" s="2">
        <v>298981.81</v>
      </c>
      <c r="L2609" s="2">
        <v>4098.509765625</v>
      </c>
      <c r="M2609" s="2">
        <v>1.3898752927780151</v>
      </c>
      <c r="N2609" s="2">
        <v>72367</v>
      </c>
      <c r="O2609" s="2">
        <v>0</v>
      </c>
      <c r="P2609" s="2">
        <v>0</v>
      </c>
      <c r="T2609" s="2">
        <v>2798211.75</v>
      </c>
      <c r="U2609" s="2">
        <v>34029</v>
      </c>
      <c r="V2609" s="2">
        <v>1.2310690879821777</v>
      </c>
      <c r="W2609" s="2">
        <v>3630047.7600000002</v>
      </c>
      <c r="X2609" s="2">
        <v>77.084709167480469</v>
      </c>
      <c r="Y2609" s="2">
        <v>5952930.9799999995</v>
      </c>
      <c r="Z2609" s="2">
        <v>47.005615234375</v>
      </c>
    </row>
    <row r="2610" spans="1:28" x14ac:dyDescent="0.25">
      <c r="A2610" s="2">
        <v>435005</v>
      </c>
      <c r="B2610" s="2">
        <v>108568404</v>
      </c>
      <c r="C2610" s="2" t="s">
        <v>1748</v>
      </c>
      <c r="D2610" s="2">
        <v>2023</v>
      </c>
      <c r="E2610" s="2" t="s">
        <v>662</v>
      </c>
      <c r="F2610" s="2">
        <v>435</v>
      </c>
      <c r="G2610" s="2">
        <v>5</v>
      </c>
      <c r="H2610" s="2">
        <v>2500444.04</v>
      </c>
      <c r="I2610" s="2">
        <v>73581.0390625</v>
      </c>
      <c r="J2610" s="2">
        <v>3.0319404602050781</v>
      </c>
      <c r="K2610" s="2">
        <v>307945.3</v>
      </c>
      <c r="L2610" s="2">
        <v>8963.490234375</v>
      </c>
      <c r="M2610" s="2">
        <v>2.9980051517486572</v>
      </c>
      <c r="N2610" s="2">
        <v>72367</v>
      </c>
      <c r="O2610" s="2">
        <v>0</v>
      </c>
      <c r="P2610" s="2">
        <v>0</v>
      </c>
      <c r="T2610" s="2">
        <v>2880756.25</v>
      </c>
      <c r="U2610" s="2">
        <v>82544.5</v>
      </c>
      <c r="V2610" s="2">
        <v>2.949901819229126</v>
      </c>
      <c r="X2610" s="2">
        <v>80.407142639160156</v>
      </c>
      <c r="Z2610" s="2">
        <v>51.036109924316406</v>
      </c>
      <c r="AA2610" s="2">
        <v>5644545</v>
      </c>
      <c r="AB2610" s="2">
        <v>3582712</v>
      </c>
    </row>
    <row r="2611" spans="1:28" x14ac:dyDescent="0.25">
      <c r="A2611" s="2">
        <v>435006</v>
      </c>
      <c r="B2611" s="2">
        <v>108568404</v>
      </c>
      <c r="C2611" s="2" t="s">
        <v>1748</v>
      </c>
      <c r="D2611" s="2">
        <v>2024</v>
      </c>
      <c r="E2611" s="2" t="s">
        <v>662</v>
      </c>
      <c r="F2611" s="2">
        <v>435</v>
      </c>
      <c r="G2611" s="2">
        <v>6</v>
      </c>
      <c r="H2611" s="2">
        <v>2532956</v>
      </c>
      <c r="I2611" s="2">
        <v>32511.9609375</v>
      </c>
      <c r="J2611" s="2">
        <v>1.3002474308013916</v>
      </c>
      <c r="K2611" s="2">
        <v>312708</v>
      </c>
      <c r="L2611" s="2">
        <v>4762.7001953125</v>
      </c>
      <c r="M2611" s="2">
        <v>1.5466058254241943</v>
      </c>
      <c r="N2611" s="2">
        <v>72367</v>
      </c>
      <c r="O2611" s="2">
        <v>0</v>
      </c>
      <c r="P2611" s="2">
        <v>0</v>
      </c>
      <c r="T2611" s="2">
        <v>2918031</v>
      </c>
      <c r="U2611" s="2">
        <v>37274.75</v>
      </c>
      <c r="V2611" s="2">
        <v>1.2939224243164063</v>
      </c>
      <c r="X2611" s="2">
        <v>79.304344177246094</v>
      </c>
      <c r="Z2611" s="2">
        <v>50.849906921386719</v>
      </c>
      <c r="AA2611" s="2">
        <v>5738518</v>
      </c>
      <c r="AB2611" s="2">
        <v>3679535</v>
      </c>
    </row>
    <row r="2612" spans="1:28" x14ac:dyDescent="0.25">
      <c r="A2612" s="2">
        <v>436001</v>
      </c>
      <c r="B2612" s="2">
        <v>112286003</v>
      </c>
      <c r="C2612" s="2" t="s">
        <v>1749</v>
      </c>
      <c r="D2612" s="2">
        <v>2019</v>
      </c>
      <c r="E2612" s="2" t="s">
        <v>662</v>
      </c>
      <c r="F2612" s="2">
        <v>436</v>
      </c>
      <c r="G2612" s="2">
        <v>1</v>
      </c>
      <c r="H2612" s="2">
        <v>8371637.5</v>
      </c>
      <c r="K2612" s="2">
        <v>1662717.91</v>
      </c>
      <c r="N2612" s="2">
        <v>361008</v>
      </c>
      <c r="Q2612" s="2">
        <v>6971.04</v>
      </c>
      <c r="T2612" s="2">
        <v>10402334</v>
      </c>
      <c r="W2612" s="2">
        <v>16926067.759999998</v>
      </c>
      <c r="X2612" s="2">
        <v>61.457477569580078</v>
      </c>
      <c r="Y2612" s="2">
        <v>39672160.289999999</v>
      </c>
      <c r="Z2612" s="2">
        <v>26.220739364624023</v>
      </c>
    </row>
    <row r="2613" spans="1:28" x14ac:dyDescent="0.25">
      <c r="A2613" s="2">
        <v>436002</v>
      </c>
      <c r="B2613" s="2">
        <v>112286003</v>
      </c>
      <c r="C2613" s="2" t="s">
        <v>1749</v>
      </c>
      <c r="D2613" s="2">
        <v>2020</v>
      </c>
      <c r="E2613" s="2" t="s">
        <v>662</v>
      </c>
      <c r="F2613" s="2">
        <v>436</v>
      </c>
      <c r="G2613" s="2">
        <v>2</v>
      </c>
      <c r="H2613" s="2">
        <v>8491778</v>
      </c>
      <c r="I2613" s="2">
        <v>120140.5</v>
      </c>
      <c r="J2613" s="2">
        <v>1.4350895881652832</v>
      </c>
      <c r="K2613" s="2">
        <v>1694846</v>
      </c>
      <c r="L2613" s="2">
        <v>32128.08984375</v>
      </c>
      <c r="M2613" s="2">
        <v>1.9322633743286133</v>
      </c>
      <c r="N2613" s="2">
        <v>361008</v>
      </c>
      <c r="O2613" s="2">
        <v>0</v>
      </c>
      <c r="P2613" s="2">
        <v>0</v>
      </c>
      <c r="Q2613" s="2">
        <v>16838</v>
      </c>
      <c r="R2613" s="2">
        <v>9866.9599609375</v>
      </c>
      <c r="S2613" s="2">
        <v>141.54214477539063</v>
      </c>
      <c r="T2613" s="2">
        <v>10564470</v>
      </c>
      <c r="U2613" s="2">
        <v>162136</v>
      </c>
      <c r="V2613" s="2">
        <v>1.5586502552032471</v>
      </c>
      <c r="W2613" s="2">
        <v>17189256</v>
      </c>
      <c r="X2613" s="2">
        <v>61.459728240966797</v>
      </c>
      <c r="Y2613" s="2">
        <v>50560727</v>
      </c>
      <c r="Z2613" s="2">
        <v>20.894617080688477</v>
      </c>
    </row>
    <row r="2614" spans="1:28" x14ac:dyDescent="0.25">
      <c r="A2614" s="2">
        <v>436003</v>
      </c>
      <c r="B2614" s="2">
        <v>112286003</v>
      </c>
      <c r="C2614" s="2" t="s">
        <v>1749</v>
      </c>
      <c r="D2614" s="2">
        <v>2021</v>
      </c>
      <c r="E2614" s="2" t="s">
        <v>662</v>
      </c>
      <c r="F2614" s="2">
        <v>436</v>
      </c>
      <c r="G2614" s="2">
        <v>3</v>
      </c>
      <c r="H2614" s="2">
        <v>8491771</v>
      </c>
      <c r="I2614" s="2">
        <v>-7</v>
      </c>
      <c r="J2614" s="2">
        <v>-8.2432678027544171E-5</v>
      </c>
      <c r="K2614" s="2">
        <v>1694818</v>
      </c>
      <c r="L2614" s="2">
        <v>-28</v>
      </c>
      <c r="M2614" s="2">
        <v>-1.6520675271749496E-3</v>
      </c>
      <c r="N2614" s="2">
        <v>361008</v>
      </c>
      <c r="O2614" s="2">
        <v>0</v>
      </c>
      <c r="P2614" s="2">
        <v>0</v>
      </c>
      <c r="T2614" s="2">
        <v>10547597</v>
      </c>
      <c r="U2614" s="2">
        <v>-16873</v>
      </c>
      <c r="V2614" s="2">
        <v>-0.15971459448337555</v>
      </c>
      <c r="W2614" s="2">
        <v>17245720</v>
      </c>
      <c r="X2614" s="2">
        <v>61.160663604736328</v>
      </c>
      <c r="Y2614" s="2">
        <v>54455173</v>
      </c>
      <c r="Z2614" s="2">
        <v>19.369319915771484</v>
      </c>
    </row>
    <row r="2615" spans="1:28" x14ac:dyDescent="0.25">
      <c r="A2615" s="2">
        <v>436004</v>
      </c>
      <c r="B2615" s="2">
        <v>112286003</v>
      </c>
      <c r="C2615" s="2" t="s">
        <v>1749</v>
      </c>
      <c r="D2615" s="2">
        <v>2022</v>
      </c>
      <c r="E2615" s="2" t="s">
        <v>662</v>
      </c>
      <c r="F2615" s="2">
        <v>436</v>
      </c>
      <c r="G2615" s="2">
        <v>4</v>
      </c>
      <c r="H2615" s="2">
        <v>8612597</v>
      </c>
      <c r="I2615" s="2">
        <v>120826</v>
      </c>
      <c r="J2615" s="2">
        <v>1.4228599071502686</v>
      </c>
      <c r="K2615" s="2">
        <v>1763683</v>
      </c>
      <c r="L2615" s="2">
        <v>68865</v>
      </c>
      <c r="M2615" s="2">
        <v>4.0632681846618652</v>
      </c>
      <c r="N2615" s="2">
        <v>361008</v>
      </c>
      <c r="O2615" s="2">
        <v>0</v>
      </c>
      <c r="P2615" s="2">
        <v>0</v>
      </c>
      <c r="T2615" s="2">
        <v>10737288</v>
      </c>
      <c r="U2615" s="2">
        <v>189691</v>
      </c>
      <c r="V2615" s="2">
        <v>1.7984285354614258</v>
      </c>
      <c r="W2615" s="2">
        <v>17183241</v>
      </c>
      <c r="X2615" s="2">
        <v>62.486976623535156</v>
      </c>
      <c r="Y2615" s="2">
        <v>43816440</v>
      </c>
      <c r="Z2615" s="2">
        <v>24.505157470703125</v>
      </c>
    </row>
    <row r="2616" spans="1:28" x14ac:dyDescent="0.25">
      <c r="A2616" s="2">
        <v>436005</v>
      </c>
      <c r="B2616" s="2">
        <v>112286003</v>
      </c>
      <c r="C2616" s="2" t="s">
        <v>1749</v>
      </c>
      <c r="D2616" s="2">
        <v>2023</v>
      </c>
      <c r="E2616" s="2" t="s">
        <v>662</v>
      </c>
      <c r="F2616" s="2">
        <v>436</v>
      </c>
      <c r="G2616" s="2">
        <v>5</v>
      </c>
      <c r="H2616" s="2">
        <v>9056257.3699999992</v>
      </c>
      <c r="I2616" s="2">
        <v>443660.375</v>
      </c>
      <c r="J2616" s="2">
        <v>5.1512961387634277</v>
      </c>
      <c r="K2616" s="2">
        <v>1813664.56</v>
      </c>
      <c r="L2616" s="2">
        <v>49981.55859375</v>
      </c>
      <c r="M2616" s="2">
        <v>2.8339309692382813</v>
      </c>
      <c r="N2616" s="2">
        <v>361008</v>
      </c>
      <c r="O2616" s="2">
        <v>0</v>
      </c>
      <c r="P2616" s="2">
        <v>0</v>
      </c>
      <c r="T2616" s="2">
        <v>11230930</v>
      </c>
      <c r="U2616" s="2">
        <v>493642</v>
      </c>
      <c r="V2616" s="2">
        <v>4.5974550247192383</v>
      </c>
      <c r="X2616" s="2">
        <v>65.41204833984375</v>
      </c>
      <c r="Z2616" s="2">
        <v>25.526882171630859</v>
      </c>
      <c r="AA2616" s="2">
        <v>43996482</v>
      </c>
      <c r="AB2616" s="2">
        <v>17169513</v>
      </c>
    </row>
    <row r="2617" spans="1:28" x14ac:dyDescent="0.25">
      <c r="A2617" s="2">
        <v>436006</v>
      </c>
      <c r="B2617" s="2">
        <v>112286003</v>
      </c>
      <c r="C2617" s="2" t="s">
        <v>1749</v>
      </c>
      <c r="D2617" s="2">
        <v>2024</v>
      </c>
      <c r="E2617" s="2" t="s">
        <v>662</v>
      </c>
      <c r="F2617" s="2">
        <v>436</v>
      </c>
      <c r="G2617" s="2">
        <v>6</v>
      </c>
      <c r="H2617" s="2">
        <v>9740540</v>
      </c>
      <c r="I2617" s="2">
        <v>684282.625</v>
      </c>
      <c r="J2617" s="2">
        <v>7.5559096336364746</v>
      </c>
      <c r="K2617" s="2">
        <v>1887179</v>
      </c>
      <c r="L2617" s="2">
        <v>73514.4375</v>
      </c>
      <c r="M2617" s="2">
        <v>4.0533647537231445</v>
      </c>
      <c r="N2617" s="2">
        <v>361008</v>
      </c>
      <c r="O2617" s="2">
        <v>0</v>
      </c>
      <c r="P2617" s="2">
        <v>0</v>
      </c>
      <c r="T2617" s="2">
        <v>11988727</v>
      </c>
      <c r="U2617" s="2">
        <v>757797</v>
      </c>
      <c r="V2617" s="2">
        <v>6.747410774230957</v>
      </c>
      <c r="X2617" s="2">
        <v>64.5643310546875</v>
      </c>
      <c r="Z2617" s="2">
        <v>26.319086074829102</v>
      </c>
      <c r="AA2617" s="2">
        <v>45551456</v>
      </c>
      <c r="AB2617" s="2">
        <v>18568653</v>
      </c>
    </row>
    <row r="2618" spans="1:28" x14ac:dyDescent="0.25">
      <c r="A2618" s="2">
        <v>437001</v>
      </c>
      <c r="B2618" s="2">
        <v>108058003</v>
      </c>
      <c r="C2618" s="2" t="s">
        <v>1750</v>
      </c>
      <c r="D2618" s="2">
        <v>2019</v>
      </c>
      <c r="E2618" s="2" t="s">
        <v>662</v>
      </c>
      <c r="F2618" s="2">
        <v>437</v>
      </c>
      <c r="G2618" s="2">
        <v>1</v>
      </c>
      <c r="H2618" s="2">
        <v>7623547.5</v>
      </c>
      <c r="K2618" s="2">
        <v>761153.44</v>
      </c>
      <c r="N2618" s="2">
        <v>233979</v>
      </c>
      <c r="Q2618" s="2">
        <v>28277.11</v>
      </c>
      <c r="T2618" s="2">
        <v>8646957</v>
      </c>
      <c r="W2618" s="2">
        <v>12103726.560000002</v>
      </c>
      <c r="X2618" s="2">
        <v>71.440452575683594</v>
      </c>
      <c r="Y2618" s="2">
        <v>17461030.640000001</v>
      </c>
      <c r="Z2618" s="2">
        <v>49.521457672119141</v>
      </c>
    </row>
    <row r="2619" spans="1:28" x14ac:dyDescent="0.25">
      <c r="A2619" s="2">
        <v>437002</v>
      </c>
      <c r="B2619" s="2">
        <v>108058003</v>
      </c>
      <c r="C2619" s="2" t="s">
        <v>1750</v>
      </c>
      <c r="D2619" s="2">
        <v>2020</v>
      </c>
      <c r="E2619" s="2" t="s">
        <v>662</v>
      </c>
      <c r="F2619" s="2">
        <v>437</v>
      </c>
      <c r="G2619" s="2">
        <v>2</v>
      </c>
      <c r="H2619" s="2">
        <v>7683272</v>
      </c>
      <c r="I2619" s="2">
        <v>59724.5</v>
      </c>
      <c r="J2619" s="2">
        <v>0.78342133760452271</v>
      </c>
      <c r="K2619" s="2">
        <v>785768.59</v>
      </c>
      <c r="L2619" s="2">
        <v>24615.150390625</v>
      </c>
      <c r="M2619" s="2">
        <v>3.2339274883270264</v>
      </c>
      <c r="N2619" s="2">
        <v>233979</v>
      </c>
      <c r="O2619" s="2">
        <v>0</v>
      </c>
      <c r="P2619" s="2">
        <v>0</v>
      </c>
      <c r="Q2619" s="2">
        <v>14600.24</v>
      </c>
      <c r="R2619" s="2">
        <v>-13676.8701171875</v>
      </c>
      <c r="S2619" s="2">
        <v>-48.367282867431641</v>
      </c>
      <c r="T2619" s="2">
        <v>8717620</v>
      </c>
      <c r="U2619" s="2">
        <v>70663</v>
      </c>
      <c r="V2619" s="2">
        <v>0.81720077991485596</v>
      </c>
      <c r="W2619" s="2">
        <v>12245588.609999999</v>
      </c>
      <c r="X2619" s="2">
        <v>71.18988037109375</v>
      </c>
      <c r="Y2619" s="2">
        <v>17863606.960000001</v>
      </c>
      <c r="Z2619" s="2">
        <v>48.801006317138672</v>
      </c>
    </row>
    <row r="2620" spans="1:28" x14ac:dyDescent="0.25">
      <c r="A2620" s="2">
        <v>437003</v>
      </c>
      <c r="B2620" s="2">
        <v>108058003</v>
      </c>
      <c r="C2620" s="2" t="s">
        <v>1750</v>
      </c>
      <c r="D2620" s="2">
        <v>2021</v>
      </c>
      <c r="E2620" s="2" t="s">
        <v>662</v>
      </c>
      <c r="F2620" s="2">
        <v>437</v>
      </c>
      <c r="G2620" s="2">
        <v>3</v>
      </c>
      <c r="H2620" s="2">
        <v>7683268</v>
      </c>
      <c r="I2620" s="2">
        <v>-4</v>
      </c>
      <c r="J2620" s="2">
        <v>-5.2061153837712482E-5</v>
      </c>
      <c r="K2620" s="2">
        <v>785744</v>
      </c>
      <c r="L2620" s="2">
        <v>-24.590000152587891</v>
      </c>
      <c r="M2620" s="2">
        <v>-3.1294201035052538E-3</v>
      </c>
      <c r="N2620" s="2">
        <v>233979</v>
      </c>
      <c r="O2620" s="2">
        <v>0</v>
      </c>
      <c r="P2620" s="2">
        <v>0</v>
      </c>
      <c r="Q2620" s="2">
        <v>298</v>
      </c>
      <c r="R2620" s="2">
        <v>-14302.240234375</v>
      </c>
      <c r="S2620" s="2">
        <v>-97.958938598632813</v>
      </c>
      <c r="T2620" s="2">
        <v>8703289</v>
      </c>
      <c r="U2620" s="2">
        <v>-14331</v>
      </c>
      <c r="V2620" s="2">
        <v>-0.16439120471477509</v>
      </c>
      <c r="W2620" s="2">
        <v>12295192</v>
      </c>
      <c r="X2620" s="2">
        <v>70.786117553710938</v>
      </c>
      <c r="Y2620" s="2">
        <v>35447800</v>
      </c>
      <c r="Z2620" s="2">
        <v>24.552410125732422</v>
      </c>
    </row>
    <row r="2621" spans="1:28" x14ac:dyDescent="0.25">
      <c r="A2621" s="2">
        <v>437004</v>
      </c>
      <c r="B2621" s="2">
        <v>108058003</v>
      </c>
      <c r="C2621" s="2" t="s">
        <v>1750</v>
      </c>
      <c r="D2621" s="2">
        <v>2022</v>
      </c>
      <c r="E2621" s="2" t="s">
        <v>662</v>
      </c>
      <c r="F2621" s="2">
        <v>437</v>
      </c>
      <c r="G2621" s="2">
        <v>4</v>
      </c>
      <c r="H2621" s="2">
        <v>7819419.5</v>
      </c>
      <c r="I2621" s="2">
        <v>136151.5</v>
      </c>
      <c r="J2621" s="2">
        <v>1.7720519304275513</v>
      </c>
      <c r="K2621" s="2">
        <v>822477.39</v>
      </c>
      <c r="L2621" s="2">
        <v>36733.390625</v>
      </c>
      <c r="M2621" s="2">
        <v>4.6749820709228516</v>
      </c>
      <c r="N2621" s="2">
        <v>233979</v>
      </c>
      <c r="O2621" s="2">
        <v>0</v>
      </c>
      <c r="P2621" s="2">
        <v>0</v>
      </c>
      <c r="T2621" s="2">
        <v>8875876</v>
      </c>
      <c r="U2621" s="2">
        <v>172587</v>
      </c>
      <c r="V2621" s="2">
        <v>1.9830089807510376</v>
      </c>
      <c r="W2621" s="2">
        <v>12530064.170000004</v>
      </c>
      <c r="X2621" s="2">
        <v>70.836639404296875</v>
      </c>
      <c r="Y2621" s="2">
        <v>19593571.360000003</v>
      </c>
      <c r="Z2621" s="2">
        <v>45.299938201904297</v>
      </c>
    </row>
    <row r="2622" spans="1:28" x14ac:dyDescent="0.25">
      <c r="A2622" s="2">
        <v>437005</v>
      </c>
      <c r="B2622" s="2">
        <v>108058003</v>
      </c>
      <c r="C2622" s="2" t="s">
        <v>1750</v>
      </c>
      <c r="D2622" s="2">
        <v>2023</v>
      </c>
      <c r="E2622" s="2" t="s">
        <v>662</v>
      </c>
      <c r="F2622" s="2">
        <v>437</v>
      </c>
      <c r="G2622" s="2">
        <v>5</v>
      </c>
      <c r="H2622" s="2">
        <v>8185056.1699999999</v>
      </c>
      <c r="I2622" s="2">
        <v>365636.65625</v>
      </c>
      <c r="J2622" s="2">
        <v>4.6760077476501465</v>
      </c>
      <c r="K2622" s="2">
        <v>863979.61</v>
      </c>
      <c r="L2622" s="2">
        <v>41502.21875</v>
      </c>
      <c r="M2622" s="2">
        <v>5.0460014343261719</v>
      </c>
      <c r="N2622" s="2">
        <v>233979</v>
      </c>
      <c r="O2622" s="2">
        <v>0</v>
      </c>
      <c r="P2622" s="2">
        <v>0</v>
      </c>
      <c r="T2622" s="2">
        <v>9283015</v>
      </c>
      <c r="U2622" s="2">
        <v>407139</v>
      </c>
      <c r="V2622" s="2">
        <v>4.587028980255127</v>
      </c>
      <c r="X2622" s="2">
        <v>74.042373657226563</v>
      </c>
      <c r="Z2622" s="2">
        <v>49.174781799316406</v>
      </c>
      <c r="AA2622" s="2">
        <v>18877593</v>
      </c>
      <c r="AB2622" s="2">
        <v>12537436</v>
      </c>
    </row>
    <row r="2623" spans="1:28" x14ac:dyDescent="0.25">
      <c r="A2623" s="2">
        <v>437006</v>
      </c>
      <c r="B2623" s="2">
        <v>108058003</v>
      </c>
      <c r="C2623" s="2" t="s">
        <v>1750</v>
      </c>
      <c r="D2623" s="2">
        <v>2024</v>
      </c>
      <c r="E2623" s="2" t="s">
        <v>662</v>
      </c>
      <c r="F2623" s="2">
        <v>437</v>
      </c>
      <c r="G2623" s="2">
        <v>6</v>
      </c>
      <c r="H2623" s="2">
        <v>8567910</v>
      </c>
      <c r="I2623" s="2">
        <v>382853.84375</v>
      </c>
      <c r="J2623" s="2">
        <v>4.6774735450744629</v>
      </c>
      <c r="K2623" s="2">
        <v>900953</v>
      </c>
      <c r="L2623" s="2">
        <v>36973.390625</v>
      </c>
      <c r="M2623" s="2">
        <v>4.2794284820556641</v>
      </c>
      <c r="N2623" s="2">
        <v>233979</v>
      </c>
      <c r="O2623" s="2">
        <v>0</v>
      </c>
      <c r="P2623" s="2">
        <v>0</v>
      </c>
      <c r="T2623" s="2">
        <v>9702842</v>
      </c>
      <c r="U2623" s="2">
        <v>419827</v>
      </c>
      <c r="V2623" s="2">
        <v>4.5225286483764648</v>
      </c>
      <c r="X2623" s="2">
        <v>76.690589904785156</v>
      </c>
      <c r="Z2623" s="2">
        <v>50.935649871826172</v>
      </c>
      <c r="AA2623" s="2">
        <v>19049216</v>
      </c>
      <c r="AB2623" s="2">
        <v>12651933</v>
      </c>
    </row>
    <row r="2624" spans="1:28" x14ac:dyDescent="0.25">
      <c r="A2624" s="2">
        <v>438001</v>
      </c>
      <c r="B2624" s="2">
        <v>114068103</v>
      </c>
      <c r="C2624" s="2" t="s">
        <v>1751</v>
      </c>
      <c r="D2624" s="2">
        <v>2019</v>
      </c>
      <c r="E2624" s="2" t="s">
        <v>662</v>
      </c>
      <c r="F2624" s="2">
        <v>438</v>
      </c>
      <c r="G2624" s="2">
        <v>1</v>
      </c>
      <c r="H2624" s="2">
        <v>5526824</v>
      </c>
      <c r="K2624" s="2">
        <v>1703315.92</v>
      </c>
      <c r="N2624" s="2">
        <v>329551</v>
      </c>
      <c r="T2624" s="2">
        <v>7559691</v>
      </c>
      <c r="W2624" s="2">
        <v>16325974.199999999</v>
      </c>
      <c r="X2624" s="2">
        <v>46.304683685302734</v>
      </c>
      <c r="Y2624" s="2">
        <v>74193846.359999999</v>
      </c>
      <c r="Z2624" s="2">
        <v>10.189107894897461</v>
      </c>
    </row>
    <row r="2625" spans="1:28" x14ac:dyDescent="0.25">
      <c r="A2625" s="2">
        <v>438002</v>
      </c>
      <c r="B2625" s="2">
        <v>114068103</v>
      </c>
      <c r="C2625" s="2" t="s">
        <v>1751</v>
      </c>
      <c r="D2625" s="2">
        <v>2020</v>
      </c>
      <c r="E2625" s="2" t="s">
        <v>662</v>
      </c>
      <c r="F2625" s="2">
        <v>438</v>
      </c>
      <c r="G2625" s="2">
        <v>2</v>
      </c>
      <c r="H2625" s="2">
        <v>5624545</v>
      </c>
      <c r="I2625" s="2">
        <v>97721</v>
      </c>
      <c r="J2625" s="2">
        <v>1.7681221961975098</v>
      </c>
      <c r="K2625" s="2">
        <v>1773343.09</v>
      </c>
      <c r="L2625" s="2">
        <v>70027.171875</v>
      </c>
      <c r="M2625" s="2">
        <v>4.1112260818481445</v>
      </c>
      <c r="N2625" s="2">
        <v>329551</v>
      </c>
      <c r="O2625" s="2">
        <v>0</v>
      </c>
      <c r="P2625" s="2">
        <v>0</v>
      </c>
      <c r="T2625" s="2">
        <v>7727439</v>
      </c>
      <c r="U2625" s="2">
        <v>167748</v>
      </c>
      <c r="V2625" s="2">
        <v>2.2189795970916748</v>
      </c>
      <c r="W2625" s="2">
        <v>16521421.800000001</v>
      </c>
      <c r="X2625" s="2">
        <v>46.772239685058594</v>
      </c>
      <c r="Y2625" s="2">
        <v>65235825.599999994</v>
      </c>
      <c r="Z2625" s="2">
        <v>11.845391273498535</v>
      </c>
    </row>
    <row r="2626" spans="1:28" x14ac:dyDescent="0.25">
      <c r="A2626" s="2">
        <v>438003</v>
      </c>
      <c r="B2626" s="2">
        <v>114068103</v>
      </c>
      <c r="C2626" s="2" t="s">
        <v>1751</v>
      </c>
      <c r="D2626" s="2">
        <v>2021</v>
      </c>
      <c r="E2626" s="2" t="s">
        <v>662</v>
      </c>
      <c r="F2626" s="2">
        <v>438</v>
      </c>
      <c r="G2626" s="2">
        <v>3</v>
      </c>
      <c r="H2626" s="2">
        <v>5624538</v>
      </c>
      <c r="I2626" s="2">
        <v>-7</v>
      </c>
      <c r="J2626" s="2">
        <v>-1.2445451284293085E-4</v>
      </c>
      <c r="K2626" s="2">
        <v>1750534.6</v>
      </c>
      <c r="L2626" s="2">
        <v>-22808.490234375</v>
      </c>
      <c r="M2626" s="2">
        <v>-1.2861859798431396</v>
      </c>
      <c r="N2626" s="2">
        <v>329551</v>
      </c>
      <c r="O2626" s="2">
        <v>0</v>
      </c>
      <c r="P2626" s="2">
        <v>0</v>
      </c>
      <c r="T2626" s="2">
        <v>7704623.5</v>
      </c>
      <c r="U2626" s="2">
        <v>-22815.5</v>
      </c>
      <c r="V2626" s="2">
        <v>-0.29525306820869446</v>
      </c>
      <c r="W2626" s="2">
        <v>16665913.870000001</v>
      </c>
      <c r="X2626" s="2">
        <v>46.229827880859375</v>
      </c>
      <c r="Y2626" s="2">
        <v>65329085.910000004</v>
      </c>
      <c r="Z2626" s="2">
        <v>11.793558120727539</v>
      </c>
    </row>
    <row r="2627" spans="1:28" x14ac:dyDescent="0.25">
      <c r="A2627" s="2">
        <v>438004</v>
      </c>
      <c r="B2627" s="2">
        <v>114068103</v>
      </c>
      <c r="C2627" s="2" t="s">
        <v>1751</v>
      </c>
      <c r="D2627" s="2">
        <v>2022</v>
      </c>
      <c r="E2627" s="2" t="s">
        <v>662</v>
      </c>
      <c r="F2627" s="2">
        <v>438</v>
      </c>
      <c r="G2627" s="2">
        <v>4</v>
      </c>
      <c r="H2627" s="2">
        <v>6034870.5</v>
      </c>
      <c r="I2627" s="2">
        <v>410332.5</v>
      </c>
      <c r="J2627" s="2">
        <v>7.2953991889953613</v>
      </c>
      <c r="K2627" s="2">
        <v>1978388.02</v>
      </c>
      <c r="L2627" s="2">
        <v>227853.421875</v>
      </c>
      <c r="M2627" s="2">
        <v>13.016219139099121</v>
      </c>
      <c r="N2627" s="2">
        <v>329551</v>
      </c>
      <c r="O2627" s="2">
        <v>0</v>
      </c>
      <c r="P2627" s="2">
        <v>0</v>
      </c>
      <c r="T2627" s="2">
        <v>8342809.5</v>
      </c>
      <c r="U2627" s="2">
        <v>638186</v>
      </c>
      <c r="V2627" s="2">
        <v>8.2831563949584961</v>
      </c>
      <c r="W2627" s="2">
        <v>16740039.360000003</v>
      </c>
      <c r="X2627" s="2">
        <v>49.837455749511719</v>
      </c>
      <c r="Y2627" s="2">
        <v>67364191.260000005</v>
      </c>
      <c r="Z2627" s="2">
        <v>12.384634971618652</v>
      </c>
    </row>
    <row r="2628" spans="1:28" x14ac:dyDescent="0.25">
      <c r="A2628" s="2">
        <v>438005</v>
      </c>
      <c r="B2628" s="2">
        <v>114068103</v>
      </c>
      <c r="C2628" s="2" t="s">
        <v>1751</v>
      </c>
      <c r="D2628" s="2">
        <v>2023</v>
      </c>
      <c r="E2628" s="2" t="s">
        <v>662</v>
      </c>
      <c r="F2628" s="2">
        <v>438</v>
      </c>
      <c r="G2628" s="2">
        <v>5</v>
      </c>
      <c r="H2628" s="2">
        <v>6515828.0800000001</v>
      </c>
      <c r="I2628" s="2">
        <v>480957.59375</v>
      </c>
      <c r="J2628" s="2">
        <v>7.969642162322998</v>
      </c>
      <c r="K2628" s="2">
        <v>1956001.24</v>
      </c>
      <c r="L2628" s="2">
        <v>-22386.779296875</v>
      </c>
      <c r="M2628" s="2">
        <v>-1.1315666437149048</v>
      </c>
      <c r="N2628" s="2">
        <v>329551</v>
      </c>
      <c r="O2628" s="2">
        <v>0</v>
      </c>
      <c r="P2628" s="2">
        <v>0</v>
      </c>
      <c r="T2628" s="2">
        <v>8801380</v>
      </c>
      <c r="U2628" s="2">
        <v>458570.5</v>
      </c>
      <c r="V2628" s="2">
        <v>5.4965953826904297</v>
      </c>
      <c r="X2628" s="2">
        <v>51.280338287353516</v>
      </c>
      <c r="Z2628" s="2">
        <v>12.678633689880371</v>
      </c>
      <c r="AA2628" s="2">
        <v>69418992</v>
      </c>
      <c r="AB2628" s="2">
        <v>17163264</v>
      </c>
    </row>
    <row r="2629" spans="1:28" x14ac:dyDescent="0.25">
      <c r="A2629" s="2">
        <v>438006</v>
      </c>
      <c r="B2629" s="2">
        <v>114068103</v>
      </c>
      <c r="C2629" s="2" t="s">
        <v>1751</v>
      </c>
      <c r="D2629" s="2">
        <v>2024</v>
      </c>
      <c r="E2629" s="2" t="s">
        <v>662</v>
      </c>
      <c r="F2629" s="2">
        <v>438</v>
      </c>
      <c r="G2629" s="2">
        <v>6</v>
      </c>
      <c r="H2629" s="2">
        <v>7647186</v>
      </c>
      <c r="I2629" s="2">
        <v>1131357.875</v>
      </c>
      <c r="J2629" s="2">
        <v>17.363225936889648</v>
      </c>
      <c r="K2629" s="2">
        <v>2096788</v>
      </c>
      <c r="L2629" s="2">
        <v>140786.765625</v>
      </c>
      <c r="M2629" s="2">
        <v>7.1976823806762695</v>
      </c>
      <c r="N2629" s="2">
        <v>329551</v>
      </c>
      <c r="O2629" s="2">
        <v>0</v>
      </c>
      <c r="P2629" s="2">
        <v>0</v>
      </c>
      <c r="T2629" s="2">
        <v>10073525</v>
      </c>
      <c r="U2629" s="2">
        <v>1272145</v>
      </c>
      <c r="V2629" s="2">
        <v>14.453926086425781</v>
      </c>
      <c r="X2629" s="2">
        <v>56.741466522216797</v>
      </c>
      <c r="Z2629" s="2">
        <v>13.825336456298828</v>
      </c>
      <c r="AA2629" s="2">
        <v>72862784</v>
      </c>
      <c r="AB2629" s="2">
        <v>17753374</v>
      </c>
    </row>
    <row r="2630" spans="1:28" x14ac:dyDescent="0.25">
      <c r="A2630" s="2">
        <v>439001</v>
      </c>
      <c r="B2630" s="2">
        <v>108078003</v>
      </c>
      <c r="C2630" s="2" t="s">
        <v>1752</v>
      </c>
      <c r="D2630" s="2">
        <v>2019</v>
      </c>
      <c r="E2630" s="2" t="s">
        <v>662</v>
      </c>
      <c r="F2630" s="2">
        <v>439</v>
      </c>
      <c r="G2630" s="2">
        <v>1</v>
      </c>
      <c r="H2630" s="2">
        <v>9293600</v>
      </c>
      <c r="K2630" s="2">
        <v>1502640.72</v>
      </c>
      <c r="N2630" s="2">
        <v>308378</v>
      </c>
      <c r="Q2630" s="2">
        <v>75656.55</v>
      </c>
      <c r="T2630" s="2">
        <v>11180276</v>
      </c>
      <c r="W2630" s="2">
        <v>16143765.290000003</v>
      </c>
      <c r="X2630" s="2">
        <v>69.254447937011719</v>
      </c>
      <c r="Y2630" s="2">
        <v>24833148.680000003</v>
      </c>
      <c r="Z2630" s="2">
        <v>45.021579742431641</v>
      </c>
    </row>
    <row r="2631" spans="1:28" x14ac:dyDescent="0.25">
      <c r="A2631" s="2">
        <v>439002</v>
      </c>
      <c r="B2631" s="2">
        <v>108078003</v>
      </c>
      <c r="C2631" s="2" t="s">
        <v>1752</v>
      </c>
      <c r="D2631" s="2">
        <v>2020</v>
      </c>
      <c r="E2631" s="2" t="s">
        <v>662</v>
      </c>
      <c r="F2631" s="2">
        <v>439</v>
      </c>
      <c r="G2631" s="2">
        <v>2</v>
      </c>
      <c r="H2631" s="2">
        <v>9423360</v>
      </c>
      <c r="I2631" s="2">
        <v>129760</v>
      </c>
      <c r="J2631" s="2">
        <v>1.39622962474823</v>
      </c>
      <c r="K2631" s="2">
        <v>1517977.08</v>
      </c>
      <c r="L2631" s="2">
        <v>15336.3603515625</v>
      </c>
      <c r="M2631" s="2">
        <v>1.0206272602081299</v>
      </c>
      <c r="N2631" s="2">
        <v>308378</v>
      </c>
      <c r="O2631" s="2">
        <v>0</v>
      </c>
      <c r="P2631" s="2">
        <v>0</v>
      </c>
      <c r="Q2631" s="2">
        <v>102502.73</v>
      </c>
      <c r="R2631" s="2">
        <v>26846.1796875</v>
      </c>
      <c r="S2631" s="2">
        <v>35.484275817871094</v>
      </c>
      <c r="T2631" s="2">
        <v>11352218</v>
      </c>
      <c r="U2631" s="2">
        <v>171942</v>
      </c>
      <c r="V2631" s="2">
        <v>1.5379047393798828</v>
      </c>
      <c r="W2631" s="2">
        <v>16375284.880000003</v>
      </c>
      <c r="X2631" s="2">
        <v>69.3253173828125</v>
      </c>
      <c r="Y2631" s="2">
        <v>25320964.020000003</v>
      </c>
      <c r="Z2631" s="2">
        <v>44.833278656005859</v>
      </c>
    </row>
    <row r="2632" spans="1:28" x14ac:dyDescent="0.25">
      <c r="A2632" s="2">
        <v>439003</v>
      </c>
      <c r="B2632" s="2">
        <v>108078003</v>
      </c>
      <c r="C2632" s="2" t="s">
        <v>1752</v>
      </c>
      <c r="D2632" s="2">
        <v>2021</v>
      </c>
      <c r="E2632" s="2" t="s">
        <v>662</v>
      </c>
      <c r="F2632" s="2">
        <v>439</v>
      </c>
      <c r="G2632" s="2">
        <v>3</v>
      </c>
      <c r="H2632" s="2">
        <v>9423356</v>
      </c>
      <c r="I2632" s="2">
        <v>-4</v>
      </c>
      <c r="J2632" s="2">
        <v>-4.2447703890502453E-5</v>
      </c>
      <c r="K2632" s="2">
        <v>1517957.66</v>
      </c>
      <c r="L2632" s="2">
        <v>-19.420000076293945</v>
      </c>
      <c r="M2632" s="2">
        <v>-1.279334188438952E-3</v>
      </c>
      <c r="N2632" s="2">
        <v>308378</v>
      </c>
      <c r="O2632" s="2">
        <v>0</v>
      </c>
      <c r="P2632" s="2">
        <v>0</v>
      </c>
      <c r="Q2632" s="2">
        <v>98102.47</v>
      </c>
      <c r="R2632" s="2">
        <v>-4400.259765625</v>
      </c>
      <c r="S2632" s="2">
        <v>-4.2928223609924316</v>
      </c>
      <c r="T2632" s="2">
        <v>11347794</v>
      </c>
      <c r="U2632" s="2">
        <v>-4424</v>
      </c>
      <c r="V2632" s="2">
        <v>-3.8970358669757843E-2</v>
      </c>
      <c r="W2632" s="2">
        <v>16626239.1</v>
      </c>
      <c r="X2632" s="2">
        <v>68.2523193359375</v>
      </c>
      <c r="Y2632" s="2">
        <v>26580087.850000001</v>
      </c>
      <c r="Z2632" s="2">
        <v>42.692836761474609</v>
      </c>
    </row>
    <row r="2633" spans="1:28" x14ac:dyDescent="0.25">
      <c r="A2633" s="2">
        <v>439004</v>
      </c>
      <c r="B2633" s="2">
        <v>108078003</v>
      </c>
      <c r="C2633" s="2" t="s">
        <v>1752</v>
      </c>
      <c r="D2633" s="2">
        <v>2022</v>
      </c>
      <c r="E2633" s="2" t="s">
        <v>662</v>
      </c>
      <c r="F2633" s="2">
        <v>439</v>
      </c>
      <c r="G2633" s="2">
        <v>4</v>
      </c>
      <c r="H2633" s="2">
        <v>9576218</v>
      </c>
      <c r="I2633" s="2">
        <v>152862</v>
      </c>
      <c r="J2633" s="2">
        <v>1.6221609115600586</v>
      </c>
      <c r="K2633" s="2">
        <v>1550765</v>
      </c>
      <c r="L2633" s="2">
        <v>32807.33984375</v>
      </c>
      <c r="M2633" s="2">
        <v>2.1612815856933594</v>
      </c>
      <c r="N2633" s="2">
        <v>308378</v>
      </c>
      <c r="O2633" s="2">
        <v>0</v>
      </c>
      <c r="P2633" s="2">
        <v>0</v>
      </c>
      <c r="Q2633" s="2">
        <v>81291</v>
      </c>
      <c r="R2633" s="2">
        <v>-16811.470703125</v>
      </c>
      <c r="S2633" s="2">
        <v>-17.136642456054688</v>
      </c>
      <c r="T2633" s="2">
        <v>11516652</v>
      </c>
      <c r="U2633" s="2">
        <v>168858</v>
      </c>
      <c r="V2633" s="2">
        <v>1.4880249500274658</v>
      </c>
      <c r="W2633" s="2">
        <v>16622126</v>
      </c>
      <c r="X2633" s="2">
        <v>69.285072326660156</v>
      </c>
      <c r="Y2633" s="2">
        <v>27004594</v>
      </c>
      <c r="Z2633" s="2">
        <v>42.647010803222656</v>
      </c>
    </row>
    <row r="2634" spans="1:28" x14ac:dyDescent="0.25">
      <c r="A2634" s="2">
        <v>439005</v>
      </c>
      <c r="B2634" s="2">
        <v>108078003</v>
      </c>
      <c r="C2634" s="2" t="s">
        <v>1752</v>
      </c>
      <c r="D2634" s="2">
        <v>2023</v>
      </c>
      <c r="E2634" s="2" t="s">
        <v>662</v>
      </c>
      <c r="F2634" s="2">
        <v>439</v>
      </c>
      <c r="G2634" s="2">
        <v>5</v>
      </c>
      <c r="H2634" s="2">
        <v>9958875.3100000005</v>
      </c>
      <c r="I2634" s="2">
        <v>382657.3125</v>
      </c>
      <c r="J2634" s="2">
        <v>3.9959127902984619</v>
      </c>
      <c r="K2634" s="2">
        <v>1598133.66</v>
      </c>
      <c r="L2634" s="2">
        <v>47368.66015625</v>
      </c>
      <c r="M2634" s="2">
        <v>3.054534912109375</v>
      </c>
      <c r="N2634" s="2">
        <v>308378</v>
      </c>
      <c r="O2634" s="2">
        <v>0</v>
      </c>
      <c r="P2634" s="2">
        <v>0</v>
      </c>
      <c r="Q2634" s="2">
        <v>88426</v>
      </c>
      <c r="R2634" s="2">
        <v>7135</v>
      </c>
      <c r="S2634" s="2">
        <v>8.7771091461181641</v>
      </c>
      <c r="T2634" s="2">
        <v>11953813</v>
      </c>
      <c r="U2634" s="2">
        <v>437161</v>
      </c>
      <c r="V2634" s="2">
        <v>3.7959034442901611</v>
      </c>
      <c r="X2634" s="2">
        <v>69.7259521484375</v>
      </c>
      <c r="Z2634" s="2">
        <v>40.643260955810547</v>
      </c>
      <c r="AA2634" s="2">
        <v>29411549</v>
      </c>
      <c r="AB2634" s="2">
        <v>17143994</v>
      </c>
    </row>
    <row r="2635" spans="1:28" x14ac:dyDescent="0.25">
      <c r="A2635" s="2">
        <v>439006</v>
      </c>
      <c r="B2635" s="2">
        <v>108078003</v>
      </c>
      <c r="C2635" s="2" t="s">
        <v>1752</v>
      </c>
      <c r="D2635" s="2">
        <v>2024</v>
      </c>
      <c r="E2635" s="2" t="s">
        <v>662</v>
      </c>
      <c r="F2635" s="2">
        <v>439</v>
      </c>
      <c r="G2635" s="2">
        <v>6</v>
      </c>
      <c r="H2635" s="2">
        <v>10266653</v>
      </c>
      <c r="I2635" s="2">
        <v>307777.6875</v>
      </c>
      <c r="J2635" s="2">
        <v>3.0904865264892578</v>
      </c>
      <c r="K2635" s="2">
        <v>1619938</v>
      </c>
      <c r="L2635" s="2">
        <v>21804.33984375</v>
      </c>
      <c r="M2635" s="2">
        <v>1.3643627166748047</v>
      </c>
      <c r="N2635" s="2">
        <v>308378</v>
      </c>
      <c r="O2635" s="2">
        <v>0</v>
      </c>
      <c r="P2635" s="2">
        <v>0</v>
      </c>
      <c r="Q2635" s="2">
        <v>107238</v>
      </c>
      <c r="R2635" s="2">
        <v>18812</v>
      </c>
      <c r="S2635" s="2">
        <v>21.274286270141602</v>
      </c>
      <c r="T2635" s="2">
        <v>12302207</v>
      </c>
      <c r="U2635" s="2">
        <v>348394</v>
      </c>
      <c r="V2635" s="2">
        <v>2.9145009517669678</v>
      </c>
      <c r="X2635" s="2">
        <v>69.081626892089844</v>
      </c>
      <c r="Z2635" s="2">
        <v>44.066207885742188</v>
      </c>
      <c r="AA2635" s="2">
        <v>27917552</v>
      </c>
      <c r="AB2635" s="2">
        <v>17808219</v>
      </c>
    </row>
    <row r="2636" spans="1:28" x14ac:dyDescent="0.25">
      <c r="A2636" s="2">
        <v>440001</v>
      </c>
      <c r="B2636" s="2">
        <v>106169003</v>
      </c>
      <c r="C2636" s="2" t="s">
        <v>1753</v>
      </c>
      <c r="D2636" s="2">
        <v>2019</v>
      </c>
      <c r="E2636" s="2" t="s">
        <v>662</v>
      </c>
      <c r="F2636" s="2">
        <v>440</v>
      </c>
      <c r="G2636" s="2">
        <v>1</v>
      </c>
      <c r="H2636" s="2">
        <v>5704265</v>
      </c>
      <c r="K2636" s="2">
        <v>589396.59</v>
      </c>
      <c r="N2636" s="2">
        <v>157782</v>
      </c>
      <c r="T2636" s="2">
        <v>6451443.5</v>
      </c>
      <c r="W2636" s="2">
        <v>8488450.6999999993</v>
      </c>
      <c r="X2636" s="2">
        <v>76.002601623535156</v>
      </c>
      <c r="Y2636" s="2">
        <v>11441796.119999999</v>
      </c>
      <c r="Z2636" s="2">
        <v>56.384883880615234</v>
      </c>
    </row>
    <row r="2637" spans="1:28" x14ac:dyDescent="0.25">
      <c r="A2637" s="2">
        <v>440002</v>
      </c>
      <c r="B2637" s="2">
        <v>106169003</v>
      </c>
      <c r="C2637" s="2" t="s">
        <v>1753</v>
      </c>
      <c r="D2637" s="2">
        <v>2020</v>
      </c>
      <c r="E2637" s="2" t="s">
        <v>662</v>
      </c>
      <c r="F2637" s="2">
        <v>440</v>
      </c>
      <c r="G2637" s="2">
        <v>2</v>
      </c>
      <c r="H2637" s="2">
        <v>5787299.5</v>
      </c>
      <c r="I2637" s="2">
        <v>83034.5</v>
      </c>
      <c r="J2637" s="2">
        <v>1.4556564092636108</v>
      </c>
      <c r="K2637" s="2">
        <v>609452.78</v>
      </c>
      <c r="L2637" s="2">
        <v>20056.189453125</v>
      </c>
      <c r="M2637" s="2">
        <v>3.402834415435791</v>
      </c>
      <c r="N2637" s="2">
        <v>157782</v>
      </c>
      <c r="O2637" s="2">
        <v>0</v>
      </c>
      <c r="P2637" s="2">
        <v>0</v>
      </c>
      <c r="T2637" s="2">
        <v>6554534.5</v>
      </c>
      <c r="U2637" s="2">
        <v>103091</v>
      </c>
      <c r="V2637" s="2">
        <v>1.5979524850845337</v>
      </c>
      <c r="W2637" s="2">
        <v>8649510.7899999991</v>
      </c>
      <c r="X2637" s="2">
        <v>75.779251098632813</v>
      </c>
      <c r="Y2637" s="2">
        <v>11572219.799999999</v>
      </c>
      <c r="Z2637" s="2">
        <v>56.640251159667969</v>
      </c>
    </row>
    <row r="2638" spans="1:28" x14ac:dyDescent="0.25">
      <c r="A2638" s="2">
        <v>440003</v>
      </c>
      <c r="B2638" s="2">
        <v>106169003</v>
      </c>
      <c r="C2638" s="2" t="s">
        <v>1753</v>
      </c>
      <c r="D2638" s="2">
        <v>2021</v>
      </c>
      <c r="E2638" s="2" t="s">
        <v>662</v>
      </c>
      <c r="F2638" s="2">
        <v>440</v>
      </c>
      <c r="G2638" s="2">
        <v>3</v>
      </c>
      <c r="H2638" s="2">
        <v>5787296</v>
      </c>
      <c r="I2638" s="2">
        <v>-3.5</v>
      </c>
      <c r="J2638" s="2">
        <v>-6.0477257648017257E-5</v>
      </c>
      <c r="K2638" s="2">
        <v>609426.14</v>
      </c>
      <c r="L2638" s="2">
        <v>-26.639999389648438</v>
      </c>
      <c r="M2638" s="2">
        <v>-4.3711345642805099E-3</v>
      </c>
      <c r="N2638" s="2">
        <v>157782</v>
      </c>
      <c r="O2638" s="2">
        <v>0</v>
      </c>
      <c r="P2638" s="2">
        <v>0</v>
      </c>
      <c r="T2638" s="2">
        <v>6554504</v>
      </c>
      <c r="U2638" s="2">
        <v>-30.5</v>
      </c>
      <c r="V2638" s="2">
        <v>-4.6532670967280865E-4</v>
      </c>
      <c r="W2638" s="2">
        <v>8698720.5099999998</v>
      </c>
      <c r="X2638" s="2">
        <v>75.350204467773438</v>
      </c>
      <c r="Y2638" s="2">
        <v>13137970.300000001</v>
      </c>
      <c r="Z2638" s="2">
        <v>49.889778137207031</v>
      </c>
    </row>
    <row r="2639" spans="1:28" x14ac:dyDescent="0.25">
      <c r="A2639" s="2">
        <v>440004</v>
      </c>
      <c r="B2639" s="2">
        <v>106169003</v>
      </c>
      <c r="C2639" s="2" t="s">
        <v>1753</v>
      </c>
      <c r="D2639" s="2">
        <v>2022</v>
      </c>
      <c r="E2639" s="2" t="s">
        <v>662</v>
      </c>
      <c r="F2639" s="2">
        <v>440</v>
      </c>
      <c r="G2639" s="2">
        <v>4</v>
      </c>
      <c r="H2639" s="2">
        <v>6084223.5</v>
      </c>
      <c r="I2639" s="2">
        <v>296927.5</v>
      </c>
      <c r="J2639" s="2">
        <v>5.1306777000427246</v>
      </c>
      <c r="K2639" s="2">
        <v>669764.91</v>
      </c>
      <c r="L2639" s="2">
        <v>60338.76953125</v>
      </c>
      <c r="M2639" s="2">
        <v>9.9009160995483398</v>
      </c>
      <c r="N2639" s="2">
        <v>157782</v>
      </c>
      <c r="O2639" s="2">
        <v>0</v>
      </c>
      <c r="P2639" s="2">
        <v>0</v>
      </c>
      <c r="T2639" s="2">
        <v>6911770.5</v>
      </c>
      <c r="U2639" s="2">
        <v>357266.5</v>
      </c>
      <c r="V2639" s="2">
        <v>5.4507021903991699</v>
      </c>
      <c r="W2639" s="2">
        <v>9138144.9799999986</v>
      </c>
      <c r="X2639" s="2">
        <v>75.636474609375</v>
      </c>
      <c r="Y2639" s="2">
        <v>17522922.579999998</v>
      </c>
      <c r="Z2639" s="2">
        <v>39.444164276123047</v>
      </c>
    </row>
    <row r="2640" spans="1:28" x14ac:dyDescent="0.25">
      <c r="A2640" s="2">
        <v>440005</v>
      </c>
      <c r="B2640" s="2">
        <v>106169003</v>
      </c>
      <c r="C2640" s="2" t="s">
        <v>1753</v>
      </c>
      <c r="D2640" s="2">
        <v>2023</v>
      </c>
      <c r="E2640" s="2" t="s">
        <v>662</v>
      </c>
      <c r="F2640" s="2">
        <v>440</v>
      </c>
      <c r="G2640" s="2">
        <v>5</v>
      </c>
      <c r="H2640" s="2">
        <v>6321990.5300000003</v>
      </c>
      <c r="I2640" s="2">
        <v>237767.03125</v>
      </c>
      <c r="J2640" s="2">
        <v>3.9079272747039795</v>
      </c>
      <c r="K2640" s="2">
        <v>716266.68</v>
      </c>
      <c r="L2640" s="2">
        <v>46501.76953125</v>
      </c>
      <c r="M2640" s="2">
        <v>6.9429988861083984</v>
      </c>
      <c r="N2640" s="2">
        <v>157782</v>
      </c>
      <c r="O2640" s="2">
        <v>0</v>
      </c>
      <c r="P2640" s="2">
        <v>0</v>
      </c>
      <c r="T2640" s="2">
        <v>7196039</v>
      </c>
      <c r="U2640" s="2">
        <v>284268.5</v>
      </c>
      <c r="V2640" s="2">
        <v>4.1128172874450684</v>
      </c>
      <c r="X2640" s="2">
        <v>71.602943420410156</v>
      </c>
      <c r="Z2640" s="2">
        <v>53.686393737792969</v>
      </c>
      <c r="AA2640" s="2">
        <v>13403841</v>
      </c>
      <c r="AB2640" s="2">
        <v>10049921</v>
      </c>
    </row>
    <row r="2641" spans="1:28" x14ac:dyDescent="0.25">
      <c r="A2641" s="2">
        <v>440006</v>
      </c>
      <c r="B2641" s="2">
        <v>106169003</v>
      </c>
      <c r="C2641" s="2" t="s">
        <v>1753</v>
      </c>
      <c r="D2641" s="2">
        <v>2024</v>
      </c>
      <c r="E2641" s="2" t="s">
        <v>662</v>
      </c>
      <c r="F2641" s="2">
        <v>440</v>
      </c>
      <c r="G2641" s="2">
        <v>6</v>
      </c>
      <c r="H2641" s="2">
        <v>6514434</v>
      </c>
      <c r="I2641" s="2">
        <v>192443.46875</v>
      </c>
      <c r="J2641" s="2">
        <v>3.0440328121185303</v>
      </c>
      <c r="K2641" s="2">
        <v>774357</v>
      </c>
      <c r="L2641" s="2">
        <v>58090.3203125</v>
      </c>
      <c r="M2641" s="2">
        <v>8.1101522445678711</v>
      </c>
      <c r="N2641" s="2">
        <v>157782</v>
      </c>
      <c r="O2641" s="2">
        <v>0</v>
      </c>
      <c r="P2641" s="2">
        <v>0</v>
      </c>
      <c r="T2641" s="2">
        <v>7446573</v>
      </c>
      <c r="U2641" s="2">
        <v>250534</v>
      </c>
      <c r="V2641" s="2">
        <v>3.4815542697906494</v>
      </c>
      <c r="X2641" s="2">
        <v>75.662643432617188</v>
      </c>
      <c r="Z2641" s="2">
        <v>56.392448425292969</v>
      </c>
      <c r="AA2641" s="2">
        <v>13204912</v>
      </c>
      <c r="AB2641" s="2">
        <v>9841809</v>
      </c>
    </row>
    <row r="2642" spans="1:28" x14ac:dyDescent="0.25">
      <c r="A2642" s="2">
        <v>441001</v>
      </c>
      <c r="B2642" s="2">
        <v>104377003</v>
      </c>
      <c r="C2642" s="2" t="s">
        <v>1754</v>
      </c>
      <c r="D2642" s="2">
        <v>2019</v>
      </c>
      <c r="E2642" s="2" t="s">
        <v>662</v>
      </c>
      <c r="F2642" s="2">
        <v>441</v>
      </c>
      <c r="G2642" s="2">
        <v>1</v>
      </c>
      <c r="H2642" s="2">
        <v>4800435</v>
      </c>
      <c r="K2642" s="2">
        <v>495195</v>
      </c>
      <c r="N2642" s="2">
        <v>152979</v>
      </c>
      <c r="T2642" s="2">
        <v>5448609</v>
      </c>
      <c r="W2642" s="2">
        <v>7242839</v>
      </c>
      <c r="X2642" s="2">
        <v>75.227531433105469</v>
      </c>
      <c r="Y2642" s="2">
        <v>11767884</v>
      </c>
      <c r="Z2642" s="2">
        <v>46.300670623779297</v>
      </c>
    </row>
    <row r="2643" spans="1:28" x14ac:dyDescent="0.25">
      <c r="A2643" s="2">
        <v>441002</v>
      </c>
      <c r="B2643" s="2">
        <v>104377003</v>
      </c>
      <c r="C2643" s="2" t="s">
        <v>1754</v>
      </c>
      <c r="D2643" s="2">
        <v>2020</v>
      </c>
      <c r="E2643" s="2" t="s">
        <v>662</v>
      </c>
      <c r="F2643" s="2">
        <v>441</v>
      </c>
      <c r="G2643" s="2">
        <v>2</v>
      </c>
      <c r="H2643" s="2">
        <v>4827664</v>
      </c>
      <c r="I2643" s="2">
        <v>27229</v>
      </c>
      <c r="J2643" s="2">
        <v>0.56721943616867065</v>
      </c>
      <c r="K2643" s="2">
        <v>520137</v>
      </c>
      <c r="L2643" s="2">
        <v>24942</v>
      </c>
      <c r="M2643" s="2">
        <v>5.0368037223815918</v>
      </c>
      <c r="N2643" s="2">
        <v>152979</v>
      </c>
      <c r="O2643" s="2">
        <v>0</v>
      </c>
      <c r="P2643" s="2">
        <v>0</v>
      </c>
      <c r="T2643" s="2">
        <v>5500780</v>
      </c>
      <c r="U2643" s="2">
        <v>52171</v>
      </c>
      <c r="V2643" s="2">
        <v>0.95751041173934937</v>
      </c>
      <c r="W2643" s="2">
        <v>7516914</v>
      </c>
      <c r="X2643" s="2">
        <v>73.178703308105469</v>
      </c>
      <c r="Y2643" s="2">
        <v>12362862</v>
      </c>
      <c r="Z2643" s="2">
        <v>44.494388580322266</v>
      </c>
    </row>
    <row r="2644" spans="1:28" x14ac:dyDescent="0.25">
      <c r="A2644" s="2">
        <v>441003</v>
      </c>
      <c r="B2644" s="2">
        <v>104377003</v>
      </c>
      <c r="C2644" s="2" t="s">
        <v>1754</v>
      </c>
      <c r="D2644" s="2">
        <v>2021</v>
      </c>
      <c r="E2644" s="2" t="s">
        <v>662</v>
      </c>
      <c r="F2644" s="2">
        <v>441</v>
      </c>
      <c r="G2644" s="2">
        <v>3</v>
      </c>
      <c r="H2644" s="2">
        <v>4827661</v>
      </c>
      <c r="I2644" s="2">
        <v>-3</v>
      </c>
      <c r="J2644" s="2">
        <v>-6.2141858506947756E-5</v>
      </c>
      <c r="K2644" s="2">
        <v>520119</v>
      </c>
      <c r="L2644" s="2">
        <v>-18</v>
      </c>
      <c r="M2644" s="2">
        <v>-3.4606268163770437E-3</v>
      </c>
      <c r="N2644" s="2">
        <v>152979</v>
      </c>
      <c r="O2644" s="2">
        <v>0</v>
      </c>
      <c r="P2644" s="2">
        <v>0</v>
      </c>
      <c r="T2644" s="2">
        <v>5500759</v>
      </c>
      <c r="U2644" s="2">
        <v>-21</v>
      </c>
      <c r="V2644" s="2">
        <v>-3.8176405359990895E-4</v>
      </c>
      <c r="W2644" s="2">
        <v>7515268</v>
      </c>
      <c r="X2644" s="2">
        <v>73.194450378417969</v>
      </c>
      <c r="Y2644" s="2">
        <v>12960153</v>
      </c>
      <c r="Z2644" s="2">
        <v>42.443626403808594</v>
      </c>
    </row>
    <row r="2645" spans="1:28" x14ac:dyDescent="0.25">
      <c r="A2645" s="2">
        <v>441004</v>
      </c>
      <c r="B2645" s="2">
        <v>104377003</v>
      </c>
      <c r="C2645" s="2" t="s">
        <v>1754</v>
      </c>
      <c r="D2645" s="2">
        <v>2022</v>
      </c>
      <c r="E2645" s="2" t="s">
        <v>662</v>
      </c>
      <c r="F2645" s="2">
        <v>441</v>
      </c>
      <c r="G2645" s="2">
        <v>4</v>
      </c>
      <c r="H2645" s="2">
        <v>4925751</v>
      </c>
      <c r="I2645" s="2">
        <v>98090</v>
      </c>
      <c r="J2645" s="2">
        <v>2.0318326950073242</v>
      </c>
      <c r="K2645" s="2">
        <v>563663</v>
      </c>
      <c r="L2645" s="2">
        <v>43544</v>
      </c>
      <c r="M2645" s="2">
        <v>8.3719301223754883</v>
      </c>
      <c r="N2645" s="2">
        <v>152979</v>
      </c>
      <c r="O2645" s="2">
        <v>0</v>
      </c>
      <c r="P2645" s="2">
        <v>0</v>
      </c>
      <c r="T2645" s="2">
        <v>5642393</v>
      </c>
      <c r="U2645" s="2">
        <v>141634</v>
      </c>
      <c r="V2645" s="2">
        <v>2.5748083591461182</v>
      </c>
      <c r="W2645" s="2">
        <v>7721836</v>
      </c>
      <c r="X2645" s="2">
        <v>73.07061767578125</v>
      </c>
      <c r="Y2645" s="2">
        <v>13575835</v>
      </c>
      <c r="Z2645" s="2">
        <v>41.562034606933594</v>
      </c>
    </row>
    <row r="2646" spans="1:28" x14ac:dyDescent="0.25">
      <c r="A2646" s="2">
        <v>441005</v>
      </c>
      <c r="B2646" s="2">
        <v>104377003</v>
      </c>
      <c r="C2646" s="2" t="s">
        <v>1754</v>
      </c>
      <c r="D2646" s="2">
        <v>2023</v>
      </c>
      <c r="E2646" s="2" t="s">
        <v>662</v>
      </c>
      <c r="F2646" s="2">
        <v>441</v>
      </c>
      <c r="G2646" s="2">
        <v>5</v>
      </c>
      <c r="H2646" s="2">
        <v>5183562.03</v>
      </c>
      <c r="I2646" s="2">
        <v>257811.03125</v>
      </c>
      <c r="J2646" s="2">
        <v>5.2339434623718262</v>
      </c>
      <c r="K2646" s="2">
        <v>604089.22</v>
      </c>
      <c r="L2646" s="2">
        <v>40426.21875</v>
      </c>
      <c r="M2646" s="2">
        <v>7.1720547676086426</v>
      </c>
      <c r="N2646" s="2">
        <v>152979</v>
      </c>
      <c r="O2646" s="2">
        <v>0</v>
      </c>
      <c r="P2646" s="2">
        <v>0</v>
      </c>
      <c r="T2646" s="2">
        <v>5940630</v>
      </c>
      <c r="U2646" s="2">
        <v>298237</v>
      </c>
      <c r="V2646" s="2">
        <v>5.2856473922729492</v>
      </c>
      <c r="X2646" s="2">
        <v>75.605072021484375</v>
      </c>
      <c r="Z2646" s="2">
        <v>45.124767303466797</v>
      </c>
      <c r="AA2646" s="2">
        <v>13164899</v>
      </c>
      <c r="AB2646" s="2">
        <v>7857449</v>
      </c>
    </row>
    <row r="2647" spans="1:28" x14ac:dyDescent="0.25">
      <c r="A2647" s="2">
        <v>441006</v>
      </c>
      <c r="B2647" s="2">
        <v>104377003</v>
      </c>
      <c r="C2647" s="2" t="s">
        <v>1754</v>
      </c>
      <c r="D2647" s="2">
        <v>2024</v>
      </c>
      <c r="E2647" s="2" t="s">
        <v>662</v>
      </c>
      <c r="F2647" s="2">
        <v>441</v>
      </c>
      <c r="G2647" s="2">
        <v>6</v>
      </c>
      <c r="H2647" s="2">
        <v>5330506</v>
      </c>
      <c r="I2647" s="2">
        <v>146943.96875</v>
      </c>
      <c r="J2647" s="2">
        <v>2.8348069190979004</v>
      </c>
      <c r="K2647" s="2">
        <v>637256</v>
      </c>
      <c r="L2647" s="2">
        <v>33166.78125</v>
      </c>
      <c r="M2647" s="2">
        <v>5.4903779029846191</v>
      </c>
      <c r="N2647" s="2">
        <v>152979</v>
      </c>
      <c r="O2647" s="2">
        <v>0</v>
      </c>
      <c r="P2647" s="2">
        <v>0</v>
      </c>
      <c r="T2647" s="2">
        <v>6120741</v>
      </c>
      <c r="U2647" s="2">
        <v>180111</v>
      </c>
      <c r="V2647" s="2">
        <v>3.0318500995635986</v>
      </c>
      <c r="X2647" s="2">
        <v>76.262474060058594</v>
      </c>
      <c r="Z2647" s="2">
        <v>45.642440795898438</v>
      </c>
      <c r="AA2647" s="2">
        <v>13410196</v>
      </c>
      <c r="AB2647" s="2">
        <v>8025888</v>
      </c>
    </row>
    <row r="2648" spans="1:28" x14ac:dyDescent="0.25">
      <c r="A2648" s="2">
        <v>442001</v>
      </c>
      <c r="B2648" s="2">
        <v>105259103</v>
      </c>
      <c r="C2648" s="2" t="s">
        <v>1755</v>
      </c>
      <c r="D2648" s="2">
        <v>2019</v>
      </c>
      <c r="E2648" s="2" t="s">
        <v>662</v>
      </c>
      <c r="F2648" s="2">
        <v>442</v>
      </c>
      <c r="G2648" s="2">
        <v>1</v>
      </c>
      <c r="H2648" s="2">
        <v>9461648</v>
      </c>
      <c r="K2648" s="2">
        <v>922506.52</v>
      </c>
      <c r="N2648" s="2">
        <v>283155</v>
      </c>
      <c r="Q2648" s="2">
        <v>31847.15</v>
      </c>
      <c r="T2648" s="2">
        <v>10699157</v>
      </c>
      <c r="W2648" s="2">
        <v>13971104.039999999</v>
      </c>
      <c r="X2648" s="2">
        <v>76.580612182617188</v>
      </c>
      <c r="Y2648" s="2">
        <v>18596231.16</v>
      </c>
      <c r="Z2648" s="2">
        <v>57.534008026123047</v>
      </c>
    </row>
    <row r="2649" spans="1:28" x14ac:dyDescent="0.25">
      <c r="A2649" s="2">
        <v>442002</v>
      </c>
      <c r="B2649" s="2">
        <v>105259103</v>
      </c>
      <c r="C2649" s="2" t="s">
        <v>1755</v>
      </c>
      <c r="D2649" s="2">
        <v>2020</v>
      </c>
      <c r="E2649" s="2" t="s">
        <v>662</v>
      </c>
      <c r="F2649" s="2">
        <v>442</v>
      </c>
      <c r="G2649" s="2">
        <v>2</v>
      </c>
      <c r="H2649" s="2">
        <v>9568824</v>
      </c>
      <c r="I2649" s="2">
        <v>107176</v>
      </c>
      <c r="J2649" s="2">
        <v>1.1327413320541382</v>
      </c>
      <c r="K2649" s="2">
        <v>942049.31</v>
      </c>
      <c r="L2649" s="2">
        <v>19542.7890625</v>
      </c>
      <c r="M2649" s="2">
        <v>2.1184446811676025</v>
      </c>
      <c r="N2649" s="2">
        <v>283155</v>
      </c>
      <c r="O2649" s="2">
        <v>0</v>
      </c>
      <c r="P2649" s="2">
        <v>0</v>
      </c>
      <c r="Q2649" s="2">
        <v>85790.12</v>
      </c>
      <c r="R2649" s="2">
        <v>53942.96875</v>
      </c>
      <c r="S2649" s="2">
        <v>169.38084411621094</v>
      </c>
      <c r="T2649" s="2">
        <v>10879818</v>
      </c>
      <c r="U2649" s="2">
        <v>180661</v>
      </c>
      <c r="V2649" s="2">
        <v>1.6885535717010498</v>
      </c>
      <c r="W2649" s="2">
        <v>14789394.779999997</v>
      </c>
      <c r="X2649" s="2">
        <v>73.564994812011719</v>
      </c>
      <c r="Y2649" s="2">
        <v>19679402.309999999</v>
      </c>
      <c r="Z2649" s="2">
        <v>55.285308837890625</v>
      </c>
    </row>
    <row r="2650" spans="1:28" x14ac:dyDescent="0.25">
      <c r="A2650" s="2">
        <v>442003</v>
      </c>
      <c r="B2650" s="2">
        <v>105259103</v>
      </c>
      <c r="C2650" s="2" t="s">
        <v>1755</v>
      </c>
      <c r="D2650" s="2">
        <v>2021</v>
      </c>
      <c r="E2650" s="2" t="s">
        <v>662</v>
      </c>
      <c r="F2650" s="2">
        <v>442</v>
      </c>
      <c r="G2650" s="2">
        <v>3</v>
      </c>
      <c r="H2650" s="2">
        <v>9568837</v>
      </c>
      <c r="I2650" s="2">
        <v>13</v>
      </c>
      <c r="J2650" s="2">
        <v>1.3585785927716643E-4</v>
      </c>
      <c r="K2650" s="2">
        <v>945656.04</v>
      </c>
      <c r="L2650" s="2">
        <v>3606.72998046875</v>
      </c>
      <c r="M2650" s="2">
        <v>0.38286000490188599</v>
      </c>
      <c r="N2650" s="2">
        <v>283155</v>
      </c>
      <c r="O2650" s="2">
        <v>0</v>
      </c>
      <c r="P2650" s="2">
        <v>0</v>
      </c>
      <c r="Q2650" s="2">
        <v>46836</v>
      </c>
      <c r="R2650" s="2">
        <v>-38954.12109375</v>
      </c>
      <c r="S2650" s="2">
        <v>-45.406299591064453</v>
      </c>
      <c r="T2650" s="2">
        <v>10844484</v>
      </c>
      <c r="U2650" s="2">
        <v>-35334</v>
      </c>
      <c r="V2650" s="2">
        <v>-0.32476645708084106</v>
      </c>
      <c r="W2650" s="2">
        <v>14615949.120000001</v>
      </c>
      <c r="X2650" s="2">
        <v>74.196235656738281</v>
      </c>
      <c r="Y2650" s="2">
        <v>19856639.77</v>
      </c>
      <c r="Z2650" s="2">
        <v>54.6138916015625</v>
      </c>
    </row>
    <row r="2651" spans="1:28" x14ac:dyDescent="0.25">
      <c r="A2651" s="2">
        <v>442004</v>
      </c>
      <c r="B2651" s="2">
        <v>105259103</v>
      </c>
      <c r="C2651" s="2" t="s">
        <v>1755</v>
      </c>
      <c r="D2651" s="2">
        <v>2022</v>
      </c>
      <c r="E2651" s="2" t="s">
        <v>662</v>
      </c>
      <c r="F2651" s="2">
        <v>442</v>
      </c>
      <c r="G2651" s="2">
        <v>4</v>
      </c>
      <c r="H2651" s="2">
        <v>9710624</v>
      </c>
      <c r="I2651" s="2">
        <v>141787</v>
      </c>
      <c r="J2651" s="2">
        <v>1.4817578792572021</v>
      </c>
      <c r="K2651" s="2">
        <v>995706.37</v>
      </c>
      <c r="L2651" s="2">
        <v>50050.328125</v>
      </c>
      <c r="M2651" s="2">
        <v>5.2926568984985352</v>
      </c>
      <c r="N2651" s="2">
        <v>283155</v>
      </c>
      <c r="O2651" s="2">
        <v>0</v>
      </c>
      <c r="P2651" s="2">
        <v>0</v>
      </c>
      <c r="Q2651" s="2">
        <v>40228.199999999997</v>
      </c>
      <c r="R2651" s="2">
        <v>-6607.7998046875</v>
      </c>
      <c r="S2651" s="2">
        <v>-14.108378410339355</v>
      </c>
      <c r="T2651" s="2">
        <v>11029713</v>
      </c>
      <c r="U2651" s="2">
        <v>185229</v>
      </c>
      <c r="V2651" s="2">
        <v>1.7080481052398682</v>
      </c>
      <c r="W2651" s="2">
        <v>14917447.979999997</v>
      </c>
      <c r="X2651" s="2">
        <v>73.938339233398438</v>
      </c>
      <c r="Y2651" s="2">
        <v>20614734.689999998</v>
      </c>
      <c r="Z2651" s="2">
        <v>53.504024505615234</v>
      </c>
    </row>
    <row r="2652" spans="1:28" x14ac:dyDescent="0.25">
      <c r="A2652" s="2">
        <v>442005</v>
      </c>
      <c r="B2652" s="2">
        <v>105259103</v>
      </c>
      <c r="C2652" s="2" t="s">
        <v>1755</v>
      </c>
      <c r="D2652" s="2">
        <v>2023</v>
      </c>
      <c r="E2652" s="2" t="s">
        <v>662</v>
      </c>
      <c r="F2652" s="2">
        <v>442</v>
      </c>
      <c r="G2652" s="2">
        <v>5</v>
      </c>
      <c r="H2652" s="2">
        <v>10105700.689999999</v>
      </c>
      <c r="I2652" s="2">
        <v>395076.6875</v>
      </c>
      <c r="J2652" s="2">
        <v>4.0684995651245117</v>
      </c>
      <c r="K2652" s="2">
        <v>1045645.2</v>
      </c>
      <c r="L2652" s="2">
        <v>49938.828125</v>
      </c>
      <c r="M2652" s="2">
        <v>5.0154175758361816</v>
      </c>
      <c r="N2652" s="2">
        <v>283155</v>
      </c>
      <c r="O2652" s="2">
        <v>0</v>
      </c>
      <c r="P2652" s="2">
        <v>0</v>
      </c>
      <c r="Q2652" s="2">
        <v>44172</v>
      </c>
      <c r="R2652" s="2">
        <v>3943.800048828125</v>
      </c>
      <c r="S2652" s="2">
        <v>9.8035707473754883</v>
      </c>
      <c r="T2652" s="2">
        <v>11478673</v>
      </c>
      <c r="U2652" s="2">
        <v>448960</v>
      </c>
      <c r="V2652" s="2">
        <v>4.0704593658447266</v>
      </c>
      <c r="X2652" s="2">
        <v>72.040985107421875</v>
      </c>
      <c r="Z2652" s="2">
        <v>46.560325622558594</v>
      </c>
      <c r="AA2652" s="2">
        <v>24653335</v>
      </c>
      <c r="AB2652" s="2">
        <v>15933532</v>
      </c>
    </row>
    <row r="2653" spans="1:28" x14ac:dyDescent="0.25">
      <c r="A2653" s="2">
        <v>442006</v>
      </c>
      <c r="B2653" s="2">
        <v>105259103</v>
      </c>
      <c r="C2653" s="2" t="s">
        <v>1755</v>
      </c>
      <c r="D2653" s="2">
        <v>2024</v>
      </c>
      <c r="E2653" s="2" t="s">
        <v>662</v>
      </c>
      <c r="F2653" s="2">
        <v>442</v>
      </c>
      <c r="G2653" s="2">
        <v>6</v>
      </c>
      <c r="H2653" s="2">
        <v>10537366</v>
      </c>
      <c r="I2653" s="2">
        <v>431665.3125</v>
      </c>
      <c r="J2653" s="2">
        <v>4.2715029716491699</v>
      </c>
      <c r="K2653" s="2">
        <v>1095520</v>
      </c>
      <c r="L2653" s="2">
        <v>49874.80078125</v>
      </c>
      <c r="M2653" s="2">
        <v>4.7697629928588867</v>
      </c>
      <c r="N2653" s="2">
        <v>283155</v>
      </c>
      <c r="O2653" s="2">
        <v>0</v>
      </c>
      <c r="P2653" s="2">
        <v>0</v>
      </c>
      <c r="Q2653" s="2">
        <v>66046</v>
      </c>
      <c r="R2653" s="2">
        <v>21874</v>
      </c>
      <c r="S2653" s="2">
        <v>49.520057678222656</v>
      </c>
      <c r="T2653" s="2">
        <v>11982087</v>
      </c>
      <c r="U2653" s="2">
        <v>503414</v>
      </c>
      <c r="V2653" s="2">
        <v>4.3856463432312012</v>
      </c>
      <c r="X2653" s="2">
        <v>74.635284423828125</v>
      </c>
      <c r="Z2653" s="2">
        <v>51.917854309082031</v>
      </c>
      <c r="AA2653" s="2">
        <v>23078933</v>
      </c>
      <c r="AB2653" s="2">
        <v>16054185</v>
      </c>
    </row>
    <row r="2654" spans="1:28" x14ac:dyDescent="0.25">
      <c r="A2654" s="2">
        <v>443001</v>
      </c>
      <c r="B2654" s="2">
        <v>101268003</v>
      </c>
      <c r="C2654" s="2" t="s">
        <v>1756</v>
      </c>
      <c r="D2654" s="2">
        <v>2019</v>
      </c>
      <c r="E2654" s="2" t="s">
        <v>662</v>
      </c>
      <c r="F2654" s="2">
        <v>443</v>
      </c>
      <c r="G2654" s="2">
        <v>1</v>
      </c>
      <c r="H2654" s="2">
        <v>16037068</v>
      </c>
      <c r="K2654" s="2">
        <v>2234790.11</v>
      </c>
      <c r="N2654" s="2">
        <v>554307</v>
      </c>
      <c r="T2654" s="2">
        <v>18826164</v>
      </c>
      <c r="W2654" s="2">
        <v>27003052.259999998</v>
      </c>
      <c r="X2654" s="2">
        <v>69.718650817871094</v>
      </c>
      <c r="Y2654" s="2">
        <v>47154395.789999999</v>
      </c>
      <c r="Z2654" s="2">
        <v>39.924514770507813</v>
      </c>
    </row>
    <row r="2655" spans="1:28" x14ac:dyDescent="0.25">
      <c r="A2655" s="2">
        <v>443002</v>
      </c>
      <c r="B2655" s="2">
        <v>101268003</v>
      </c>
      <c r="C2655" s="2" t="s">
        <v>1756</v>
      </c>
      <c r="D2655" s="2">
        <v>2020</v>
      </c>
      <c r="E2655" s="2" t="s">
        <v>662</v>
      </c>
      <c r="F2655" s="2">
        <v>443</v>
      </c>
      <c r="G2655" s="2">
        <v>2</v>
      </c>
      <c r="H2655" s="2">
        <v>16304560</v>
      </c>
      <c r="I2655" s="2">
        <v>267492</v>
      </c>
      <c r="J2655" s="2">
        <v>1.6679607629776001</v>
      </c>
      <c r="K2655" s="2">
        <v>2284011.54</v>
      </c>
      <c r="L2655" s="2">
        <v>49221.4296875</v>
      </c>
      <c r="M2655" s="2">
        <v>2.2025079727172852</v>
      </c>
      <c r="N2655" s="2">
        <v>554307</v>
      </c>
      <c r="O2655" s="2">
        <v>0</v>
      </c>
      <c r="P2655" s="2">
        <v>0</v>
      </c>
      <c r="T2655" s="2">
        <v>19142880</v>
      </c>
      <c r="U2655" s="2">
        <v>316716</v>
      </c>
      <c r="V2655" s="2">
        <v>1.6823183298110962</v>
      </c>
      <c r="W2655" s="2">
        <v>27925672.910000004</v>
      </c>
      <c r="X2655" s="2">
        <v>68.549392700195313</v>
      </c>
      <c r="Y2655" s="2">
        <v>47972156.840000004</v>
      </c>
      <c r="Z2655" s="2">
        <v>39.904148101806641</v>
      </c>
    </row>
    <row r="2656" spans="1:28" x14ac:dyDescent="0.25">
      <c r="A2656" s="2">
        <v>443003</v>
      </c>
      <c r="B2656" s="2">
        <v>101268003</v>
      </c>
      <c r="C2656" s="2" t="s">
        <v>1756</v>
      </c>
      <c r="D2656" s="2">
        <v>2021</v>
      </c>
      <c r="E2656" s="2" t="s">
        <v>662</v>
      </c>
      <c r="F2656" s="2">
        <v>443</v>
      </c>
      <c r="G2656" s="2">
        <v>3</v>
      </c>
      <c r="H2656" s="2">
        <v>16304546</v>
      </c>
      <c r="I2656" s="2">
        <v>-14</v>
      </c>
      <c r="J2656" s="2">
        <v>-8.5865547589492053E-5</v>
      </c>
      <c r="K2656" s="2">
        <v>2283962.54</v>
      </c>
      <c r="L2656" s="2">
        <v>-49</v>
      </c>
      <c r="M2656" s="2">
        <v>-2.1453481167554855E-3</v>
      </c>
      <c r="N2656" s="2">
        <v>554307</v>
      </c>
      <c r="O2656" s="2">
        <v>0</v>
      </c>
      <c r="P2656" s="2">
        <v>0</v>
      </c>
      <c r="T2656" s="2">
        <v>19142816</v>
      </c>
      <c r="U2656" s="2">
        <v>-64</v>
      </c>
      <c r="V2656" s="2">
        <v>-3.3432795316912234E-4</v>
      </c>
      <c r="W2656" s="2">
        <v>27674392.579999998</v>
      </c>
      <c r="X2656" s="2">
        <v>69.171585083007813</v>
      </c>
      <c r="Y2656" s="2">
        <v>53068567.130000003</v>
      </c>
      <c r="Z2656" s="2">
        <v>36.071853637695313</v>
      </c>
    </row>
    <row r="2657" spans="1:28" x14ac:dyDescent="0.25">
      <c r="A2657" s="2">
        <v>443004</v>
      </c>
      <c r="B2657" s="2">
        <v>101268003</v>
      </c>
      <c r="C2657" s="2" t="s">
        <v>1756</v>
      </c>
      <c r="D2657" s="2">
        <v>2022</v>
      </c>
      <c r="E2657" s="2" t="s">
        <v>662</v>
      </c>
      <c r="F2657" s="2">
        <v>443</v>
      </c>
      <c r="G2657" s="2">
        <v>4</v>
      </c>
      <c r="H2657" s="2">
        <v>16655731</v>
      </c>
      <c r="I2657" s="2">
        <v>351185</v>
      </c>
      <c r="J2657" s="2">
        <v>2.1539084911346436</v>
      </c>
      <c r="K2657" s="2">
        <v>2357103.7799999998</v>
      </c>
      <c r="L2657" s="2">
        <v>73141.2421875</v>
      </c>
      <c r="M2657" s="2">
        <v>3.2023835182189941</v>
      </c>
      <c r="N2657" s="2">
        <v>554307</v>
      </c>
      <c r="O2657" s="2">
        <v>0</v>
      </c>
      <c r="P2657" s="2">
        <v>0</v>
      </c>
      <c r="T2657" s="2">
        <v>19567140</v>
      </c>
      <c r="U2657" s="2">
        <v>424324</v>
      </c>
      <c r="V2657" s="2">
        <v>2.2166225910186768</v>
      </c>
      <c r="W2657" s="2">
        <v>27977885.470000003</v>
      </c>
      <c r="X2657" s="2">
        <v>69.937881469726563</v>
      </c>
      <c r="Y2657" s="2">
        <v>55118785.869999997</v>
      </c>
      <c r="Z2657" s="2">
        <v>35.499946594238281</v>
      </c>
    </row>
    <row r="2658" spans="1:28" x14ac:dyDescent="0.25">
      <c r="A2658" s="2">
        <v>443005</v>
      </c>
      <c r="B2658" s="2">
        <v>101268003</v>
      </c>
      <c r="C2658" s="2" t="s">
        <v>1756</v>
      </c>
      <c r="D2658" s="2">
        <v>2023</v>
      </c>
      <c r="E2658" s="2" t="s">
        <v>662</v>
      </c>
      <c r="F2658" s="2">
        <v>443</v>
      </c>
      <c r="G2658" s="2">
        <v>5</v>
      </c>
      <c r="H2658" s="2">
        <v>19032689.690000001</v>
      </c>
      <c r="I2658" s="2">
        <v>2376958.75</v>
      </c>
      <c r="J2658" s="2">
        <v>14.271116256713867</v>
      </c>
      <c r="K2658" s="2">
        <v>2485574.34</v>
      </c>
      <c r="L2658" s="2">
        <v>128470.5625</v>
      </c>
      <c r="M2658" s="2">
        <v>5.4503564834594727</v>
      </c>
      <c r="N2658" s="2">
        <v>554307</v>
      </c>
      <c r="O2658" s="2">
        <v>0</v>
      </c>
      <c r="P2658" s="2">
        <v>0</v>
      </c>
      <c r="T2658" s="2">
        <v>22072572</v>
      </c>
      <c r="U2658" s="2">
        <v>2505432</v>
      </c>
      <c r="V2658" s="2">
        <v>12.804283142089844</v>
      </c>
      <c r="X2658" s="2">
        <v>78.533195495605469</v>
      </c>
      <c r="Z2658" s="2">
        <v>39.7763671875</v>
      </c>
      <c r="AA2658" s="2">
        <v>55491676</v>
      </c>
      <c r="AB2658" s="2">
        <v>28106041</v>
      </c>
    </row>
    <row r="2659" spans="1:28" x14ac:dyDescent="0.25">
      <c r="A2659" s="2">
        <v>443006</v>
      </c>
      <c r="B2659" s="2">
        <v>101268003</v>
      </c>
      <c r="C2659" s="2" t="s">
        <v>1756</v>
      </c>
      <c r="D2659" s="2">
        <v>2024</v>
      </c>
      <c r="E2659" s="2" t="s">
        <v>662</v>
      </c>
      <c r="F2659" s="2">
        <v>443</v>
      </c>
      <c r="G2659" s="2">
        <v>6</v>
      </c>
      <c r="H2659" s="2">
        <v>19728396</v>
      </c>
      <c r="I2659" s="2">
        <v>695706.3125</v>
      </c>
      <c r="J2659" s="2">
        <v>3.6553230285644531</v>
      </c>
      <c r="K2659" s="2">
        <v>2526375</v>
      </c>
      <c r="L2659" s="2">
        <v>40800.66015625</v>
      </c>
      <c r="M2659" s="2">
        <v>1.641498327255249</v>
      </c>
      <c r="N2659" s="2">
        <v>554307</v>
      </c>
      <c r="O2659" s="2">
        <v>0</v>
      </c>
      <c r="P2659" s="2">
        <v>0</v>
      </c>
      <c r="T2659" s="2">
        <v>22809080</v>
      </c>
      <c r="U2659" s="2">
        <v>736508</v>
      </c>
      <c r="V2659" s="2">
        <v>3.3367564678192139</v>
      </c>
      <c r="X2659" s="2">
        <v>75.543548583984375</v>
      </c>
      <c r="Z2659" s="2">
        <v>41.855140686035156</v>
      </c>
      <c r="AA2659" s="2">
        <v>54495290</v>
      </c>
      <c r="AB2659" s="2">
        <v>30193285</v>
      </c>
    </row>
    <row r="2660" spans="1:28" x14ac:dyDescent="0.25">
      <c r="A2660" s="2">
        <v>444001</v>
      </c>
      <c r="B2660" s="2">
        <v>124158503</v>
      </c>
      <c r="C2660" s="2" t="s">
        <v>1757</v>
      </c>
      <c r="D2660" s="2">
        <v>2019</v>
      </c>
      <c r="E2660" s="2" t="s">
        <v>662</v>
      </c>
      <c r="F2660" s="2">
        <v>444</v>
      </c>
      <c r="G2660" s="2">
        <v>1</v>
      </c>
      <c r="H2660" s="2">
        <v>3293401.25</v>
      </c>
      <c r="K2660" s="2">
        <v>1811775.49</v>
      </c>
      <c r="N2660" s="2">
        <v>127325</v>
      </c>
      <c r="T2660" s="2">
        <v>5232501.5</v>
      </c>
      <c r="W2660" s="2">
        <v>15863588.290000001</v>
      </c>
      <c r="X2660" s="2">
        <v>32.984348297119141</v>
      </c>
      <c r="Y2660" s="2">
        <v>87793723.640000001</v>
      </c>
      <c r="Z2660" s="2">
        <v>5.9599947929382324</v>
      </c>
    </row>
    <row r="2661" spans="1:28" x14ac:dyDescent="0.25">
      <c r="A2661" s="2">
        <v>444002</v>
      </c>
      <c r="B2661" s="2">
        <v>124158503</v>
      </c>
      <c r="C2661" s="2" t="s">
        <v>1757</v>
      </c>
      <c r="D2661" s="2">
        <v>2020</v>
      </c>
      <c r="E2661" s="2" t="s">
        <v>662</v>
      </c>
      <c r="F2661" s="2">
        <v>444</v>
      </c>
      <c r="G2661" s="2">
        <v>2</v>
      </c>
      <c r="H2661" s="2">
        <v>3368201.25</v>
      </c>
      <c r="I2661" s="2">
        <v>74800</v>
      </c>
      <c r="J2661" s="2">
        <v>2.2712082862854004</v>
      </c>
      <c r="K2661" s="2">
        <v>1841595.45</v>
      </c>
      <c r="L2661" s="2">
        <v>29819.9609375</v>
      </c>
      <c r="M2661" s="2">
        <v>1.6458970308303833</v>
      </c>
      <c r="N2661" s="2">
        <v>127325</v>
      </c>
      <c r="O2661" s="2">
        <v>0</v>
      </c>
      <c r="P2661" s="2">
        <v>0</v>
      </c>
      <c r="T2661" s="2">
        <v>5337121.5</v>
      </c>
      <c r="U2661" s="2">
        <v>104620</v>
      </c>
      <c r="V2661" s="2">
        <v>1.9994261264801025</v>
      </c>
      <c r="W2661" s="2">
        <v>16190113.559999999</v>
      </c>
      <c r="X2661" s="2">
        <v>32.965312957763672</v>
      </c>
      <c r="Y2661" s="2">
        <v>89769886.909999996</v>
      </c>
      <c r="Z2661" s="2">
        <v>5.9453363418579102</v>
      </c>
    </row>
    <row r="2662" spans="1:28" x14ac:dyDescent="0.25">
      <c r="A2662" s="2">
        <v>444003</v>
      </c>
      <c r="B2662" s="2">
        <v>124158503</v>
      </c>
      <c r="C2662" s="2" t="s">
        <v>1757</v>
      </c>
      <c r="D2662" s="2">
        <v>2021</v>
      </c>
      <c r="E2662" s="2" t="s">
        <v>662</v>
      </c>
      <c r="F2662" s="2">
        <v>444</v>
      </c>
      <c r="G2662" s="2">
        <v>3</v>
      </c>
      <c r="H2662" s="2">
        <v>3368197.5</v>
      </c>
      <c r="I2662" s="2">
        <v>-3.75</v>
      </c>
      <c r="J2662" s="2">
        <v>-1.1133538646390662E-4</v>
      </c>
      <c r="K2662" s="2">
        <v>1841569.8</v>
      </c>
      <c r="L2662" s="2">
        <v>-25.649999618530273</v>
      </c>
      <c r="M2662" s="2">
        <v>-1.3928140979260206E-3</v>
      </c>
      <c r="N2662" s="2">
        <v>127325</v>
      </c>
      <c r="O2662" s="2">
        <v>0</v>
      </c>
      <c r="P2662" s="2">
        <v>0</v>
      </c>
      <c r="T2662" s="2">
        <v>5337092.5</v>
      </c>
      <c r="U2662" s="2">
        <v>-29</v>
      </c>
      <c r="V2662" s="2">
        <v>-5.4336403263732791E-4</v>
      </c>
      <c r="W2662" s="2">
        <v>16399350.699999999</v>
      </c>
      <c r="X2662" s="2">
        <v>32.544536590576172</v>
      </c>
      <c r="Y2662" s="2">
        <v>90582477.489999995</v>
      </c>
      <c r="Z2662" s="2">
        <v>5.891970157623291</v>
      </c>
    </row>
    <row r="2663" spans="1:28" x14ac:dyDescent="0.25">
      <c r="A2663" s="2">
        <v>444004</v>
      </c>
      <c r="B2663" s="2">
        <v>124158503</v>
      </c>
      <c r="C2663" s="2" t="s">
        <v>1757</v>
      </c>
      <c r="D2663" s="2">
        <v>2022</v>
      </c>
      <c r="E2663" s="2" t="s">
        <v>662</v>
      </c>
      <c r="F2663" s="2">
        <v>444</v>
      </c>
      <c r="G2663" s="2">
        <v>4</v>
      </c>
      <c r="H2663" s="2">
        <v>3515630.25</v>
      </c>
      <c r="I2663" s="2">
        <v>147432.75</v>
      </c>
      <c r="J2663" s="2">
        <v>4.3772001266479492</v>
      </c>
      <c r="K2663" s="2">
        <v>1886637.87</v>
      </c>
      <c r="L2663" s="2">
        <v>45068.0703125</v>
      </c>
      <c r="M2663" s="2">
        <v>2.4472637176513672</v>
      </c>
      <c r="N2663" s="2">
        <v>127325</v>
      </c>
      <c r="O2663" s="2">
        <v>0</v>
      </c>
      <c r="P2663" s="2">
        <v>0</v>
      </c>
      <c r="T2663" s="2">
        <v>5529593</v>
      </c>
      <c r="U2663" s="2">
        <v>192500.5</v>
      </c>
      <c r="V2663" s="2">
        <v>3.606842041015625</v>
      </c>
      <c r="W2663" s="2">
        <v>16835618.809999999</v>
      </c>
      <c r="X2663" s="2">
        <v>32.844608306884766</v>
      </c>
      <c r="Y2663" s="2">
        <v>93521801.469999999</v>
      </c>
      <c r="Z2663" s="2">
        <v>5.9126243591308594</v>
      </c>
    </row>
    <row r="2664" spans="1:28" x14ac:dyDescent="0.25">
      <c r="A2664" s="2">
        <v>444005</v>
      </c>
      <c r="B2664" s="2">
        <v>124158503</v>
      </c>
      <c r="C2664" s="2" t="s">
        <v>1757</v>
      </c>
      <c r="D2664" s="2">
        <v>2023</v>
      </c>
      <c r="E2664" s="2" t="s">
        <v>662</v>
      </c>
      <c r="F2664" s="2">
        <v>444</v>
      </c>
      <c r="G2664" s="2">
        <v>5</v>
      </c>
      <c r="H2664" s="2">
        <v>3879738.34</v>
      </c>
      <c r="I2664" s="2">
        <v>364108.09375</v>
      </c>
      <c r="J2664" s="2">
        <v>10.356837272644043</v>
      </c>
      <c r="K2664" s="2">
        <v>1789652.78</v>
      </c>
      <c r="L2664" s="2">
        <v>-96985.09375</v>
      </c>
      <c r="M2664" s="2">
        <v>-5.1406307220458984</v>
      </c>
      <c r="N2664" s="2">
        <v>127325</v>
      </c>
      <c r="O2664" s="2">
        <v>0</v>
      </c>
      <c r="P2664" s="2">
        <v>0</v>
      </c>
      <c r="T2664" s="2">
        <v>5796716</v>
      </c>
      <c r="U2664" s="2">
        <v>267123</v>
      </c>
      <c r="V2664" s="2">
        <v>4.8307895660400391</v>
      </c>
      <c r="X2664" s="2">
        <v>32.819034576416016</v>
      </c>
      <c r="Z2664" s="2">
        <v>6.0956764221191406</v>
      </c>
      <c r="AA2664" s="2">
        <v>95095530</v>
      </c>
      <c r="AB2664" s="2">
        <v>17662665</v>
      </c>
    </row>
    <row r="2665" spans="1:28" x14ac:dyDescent="0.25">
      <c r="A2665" s="2">
        <v>444006</v>
      </c>
      <c r="B2665" s="2">
        <v>124158503</v>
      </c>
      <c r="C2665" s="2" t="s">
        <v>1757</v>
      </c>
      <c r="D2665" s="2">
        <v>2024</v>
      </c>
      <c r="E2665" s="2" t="s">
        <v>662</v>
      </c>
      <c r="F2665" s="2">
        <v>444</v>
      </c>
      <c r="G2665" s="2">
        <v>6</v>
      </c>
      <c r="H2665" s="2">
        <v>4390498</v>
      </c>
      <c r="I2665" s="2">
        <v>510759.65625</v>
      </c>
      <c r="J2665" s="2">
        <v>13.164796829223633</v>
      </c>
      <c r="K2665" s="2">
        <v>1830018</v>
      </c>
      <c r="L2665" s="2">
        <v>40365.21875</v>
      </c>
      <c r="M2665" s="2">
        <v>2.2554776668548584</v>
      </c>
      <c r="N2665" s="2">
        <v>127325</v>
      </c>
      <c r="O2665" s="2">
        <v>0</v>
      </c>
      <c r="P2665" s="2">
        <v>0</v>
      </c>
      <c r="T2665" s="2">
        <v>6347841</v>
      </c>
      <c r="U2665" s="2">
        <v>551125</v>
      </c>
      <c r="V2665" s="2">
        <v>9.5075387954711914</v>
      </c>
      <c r="X2665" s="2">
        <v>33.346469879150391</v>
      </c>
      <c r="Z2665" s="2">
        <v>6.3148698806762695</v>
      </c>
      <c r="AA2665" s="2">
        <v>100522120</v>
      </c>
      <c r="AB2665" s="2">
        <v>19036021</v>
      </c>
    </row>
    <row r="2666" spans="1:28" x14ac:dyDescent="0.25">
      <c r="A2666" s="2">
        <v>445001</v>
      </c>
      <c r="B2666" s="2">
        <v>128328003</v>
      </c>
      <c r="C2666" s="2" t="s">
        <v>1758</v>
      </c>
      <c r="D2666" s="2">
        <v>2019</v>
      </c>
      <c r="E2666" s="2" t="s">
        <v>662</v>
      </c>
      <c r="F2666" s="2">
        <v>445</v>
      </c>
      <c r="G2666" s="2">
        <v>1</v>
      </c>
      <c r="H2666" s="2">
        <v>8901388</v>
      </c>
      <c r="K2666" s="2">
        <v>981333.8</v>
      </c>
      <c r="N2666" s="2">
        <v>208937</v>
      </c>
      <c r="Q2666" s="2">
        <v>28882.79</v>
      </c>
      <c r="T2666" s="2">
        <v>10120542</v>
      </c>
      <c r="W2666" s="2">
        <v>14783191.029999999</v>
      </c>
      <c r="X2666" s="2">
        <v>68.459793090820313</v>
      </c>
      <c r="Y2666" s="2">
        <v>21939489.300000001</v>
      </c>
      <c r="Z2666" s="2">
        <v>46.129341125488281</v>
      </c>
    </row>
    <row r="2667" spans="1:28" x14ac:dyDescent="0.25">
      <c r="A2667" s="2">
        <v>445002</v>
      </c>
      <c r="B2667" s="2">
        <v>128328003</v>
      </c>
      <c r="C2667" s="2" t="s">
        <v>1758</v>
      </c>
      <c r="D2667" s="2">
        <v>2020</v>
      </c>
      <c r="E2667" s="2" t="s">
        <v>662</v>
      </c>
      <c r="F2667" s="2">
        <v>445</v>
      </c>
      <c r="G2667" s="2">
        <v>2</v>
      </c>
      <c r="H2667" s="2">
        <v>8960557</v>
      </c>
      <c r="I2667" s="2">
        <v>59169</v>
      </c>
      <c r="J2667" s="2">
        <v>0.66471654176712036</v>
      </c>
      <c r="K2667" s="2">
        <v>1042141.53</v>
      </c>
      <c r="L2667" s="2">
        <v>60807.73046875</v>
      </c>
      <c r="M2667" s="2">
        <v>6.196436882019043</v>
      </c>
      <c r="N2667" s="2">
        <v>208937</v>
      </c>
      <c r="O2667" s="2">
        <v>0</v>
      </c>
      <c r="P2667" s="2">
        <v>0</v>
      </c>
      <c r="Q2667" s="2">
        <v>33983.86</v>
      </c>
      <c r="R2667" s="2">
        <v>5101.06982421875</v>
      </c>
      <c r="S2667" s="2">
        <v>17.661277770996094</v>
      </c>
      <c r="T2667" s="2">
        <v>10245620</v>
      </c>
      <c r="U2667" s="2">
        <v>125078</v>
      </c>
      <c r="V2667" s="2">
        <v>1.2358824014663696</v>
      </c>
      <c r="W2667" s="2">
        <v>15038567.43</v>
      </c>
      <c r="X2667" s="2">
        <v>68.128959655761719</v>
      </c>
      <c r="Y2667" s="2">
        <v>22366355.129999999</v>
      </c>
      <c r="Z2667" s="2">
        <v>45.808177947998047</v>
      </c>
    </row>
    <row r="2668" spans="1:28" x14ac:dyDescent="0.25">
      <c r="A2668" s="2">
        <v>445003</v>
      </c>
      <c r="B2668" s="2">
        <v>128328003</v>
      </c>
      <c r="C2668" s="2" t="s">
        <v>1758</v>
      </c>
      <c r="D2668" s="2">
        <v>2021</v>
      </c>
      <c r="E2668" s="2" t="s">
        <v>662</v>
      </c>
      <c r="F2668" s="2">
        <v>445</v>
      </c>
      <c r="G2668" s="2">
        <v>3</v>
      </c>
      <c r="H2668" s="2">
        <v>8960553</v>
      </c>
      <c r="I2668" s="2">
        <v>-4</v>
      </c>
      <c r="J2668" s="2">
        <v>-4.4640080886892974E-5</v>
      </c>
      <c r="K2668" s="2">
        <v>1042098.3</v>
      </c>
      <c r="L2668" s="2">
        <v>-43.229999542236328</v>
      </c>
      <c r="M2668" s="2">
        <v>-4.148188978433609E-3</v>
      </c>
      <c r="N2668" s="2">
        <v>208937</v>
      </c>
      <c r="O2668" s="2">
        <v>0</v>
      </c>
      <c r="P2668" s="2">
        <v>0</v>
      </c>
      <c r="Q2668" s="2">
        <v>774.46</v>
      </c>
      <c r="R2668" s="2">
        <v>-33209.3984375</v>
      </c>
      <c r="S2668" s="2">
        <v>-97.721092224121094</v>
      </c>
      <c r="T2668" s="2">
        <v>10212362</v>
      </c>
      <c r="U2668" s="2">
        <v>-33258</v>
      </c>
      <c r="V2668" s="2">
        <v>-0.32460701465606689</v>
      </c>
      <c r="W2668" s="2">
        <v>14997493.08</v>
      </c>
      <c r="X2668" s="2">
        <v>68.093795776367188</v>
      </c>
      <c r="Y2668" s="2">
        <v>22130856.569999997</v>
      </c>
      <c r="Z2668" s="2">
        <v>46.145355224609375</v>
      </c>
    </row>
    <row r="2669" spans="1:28" x14ac:dyDescent="0.25">
      <c r="A2669" s="2">
        <v>445004</v>
      </c>
      <c r="B2669" s="2">
        <v>128328003</v>
      </c>
      <c r="C2669" s="2" t="s">
        <v>1758</v>
      </c>
      <c r="D2669" s="2">
        <v>2022</v>
      </c>
      <c r="E2669" s="2" t="s">
        <v>662</v>
      </c>
      <c r="F2669" s="2">
        <v>445</v>
      </c>
      <c r="G2669" s="2">
        <v>4</v>
      </c>
      <c r="H2669" s="2">
        <v>9079008</v>
      </c>
      <c r="I2669" s="2">
        <v>118455</v>
      </c>
      <c r="J2669" s="2">
        <v>1.3219608068466187</v>
      </c>
      <c r="K2669" s="2">
        <v>1073660.71</v>
      </c>
      <c r="L2669" s="2">
        <v>31562.41015625</v>
      </c>
      <c r="M2669" s="2">
        <v>3.0287363529205322</v>
      </c>
      <c r="N2669" s="2">
        <v>208937</v>
      </c>
      <c r="O2669" s="2">
        <v>0</v>
      </c>
      <c r="P2669" s="2">
        <v>0</v>
      </c>
      <c r="T2669" s="2">
        <v>10361606</v>
      </c>
      <c r="U2669" s="2">
        <v>149244</v>
      </c>
      <c r="V2669" s="2">
        <v>1.4614052772521973</v>
      </c>
      <c r="W2669" s="2">
        <v>15135774.500000004</v>
      </c>
      <c r="X2669" s="2">
        <v>68.457717895507813</v>
      </c>
      <c r="Y2669" s="2">
        <v>23220025.360000003</v>
      </c>
      <c r="Z2669" s="2">
        <v>44.623577117919922</v>
      </c>
    </row>
    <row r="2670" spans="1:28" x14ac:dyDescent="0.25">
      <c r="A2670" s="2">
        <v>445005</v>
      </c>
      <c r="B2670" s="2">
        <v>128328003</v>
      </c>
      <c r="C2670" s="2" t="s">
        <v>1758</v>
      </c>
      <c r="D2670" s="2">
        <v>2023</v>
      </c>
      <c r="E2670" s="2" t="s">
        <v>662</v>
      </c>
      <c r="F2670" s="2">
        <v>445</v>
      </c>
      <c r="G2670" s="2">
        <v>5</v>
      </c>
      <c r="H2670" s="2">
        <v>9286377.1500000004</v>
      </c>
      <c r="I2670" s="2">
        <v>207369.15625</v>
      </c>
      <c r="J2670" s="2">
        <v>2.2840507030487061</v>
      </c>
      <c r="K2670" s="2">
        <v>1003279.87</v>
      </c>
      <c r="L2670" s="2">
        <v>-70380.84375</v>
      </c>
      <c r="M2670" s="2">
        <v>-6.5552215576171875</v>
      </c>
      <c r="N2670" s="2">
        <v>208937</v>
      </c>
      <c r="O2670" s="2">
        <v>0</v>
      </c>
      <c r="P2670" s="2">
        <v>0</v>
      </c>
      <c r="T2670" s="2">
        <v>10498594</v>
      </c>
      <c r="U2670" s="2">
        <v>136988</v>
      </c>
      <c r="V2670" s="2">
        <v>1.3220731019973755</v>
      </c>
      <c r="X2670" s="2">
        <v>68.166580200195313</v>
      </c>
      <c r="Z2670" s="2">
        <v>45.782630920410156</v>
      </c>
      <c r="AA2670" s="2">
        <v>22931390</v>
      </c>
      <c r="AB2670" s="2">
        <v>15401380</v>
      </c>
    </row>
    <row r="2671" spans="1:28" x14ac:dyDescent="0.25">
      <c r="A2671" s="2">
        <v>445006</v>
      </c>
      <c r="B2671" s="2">
        <v>128328003</v>
      </c>
      <c r="C2671" s="2" t="s">
        <v>1758</v>
      </c>
      <c r="D2671" s="2">
        <v>2024</v>
      </c>
      <c r="E2671" s="2" t="s">
        <v>662</v>
      </c>
      <c r="F2671" s="2">
        <v>445</v>
      </c>
      <c r="G2671" s="2">
        <v>6</v>
      </c>
      <c r="H2671" s="2">
        <v>9644797</v>
      </c>
      <c r="I2671" s="2">
        <v>358419.84375</v>
      </c>
      <c r="J2671" s="2">
        <v>3.8596305847167969</v>
      </c>
      <c r="K2671" s="2">
        <v>1040916</v>
      </c>
      <c r="L2671" s="2">
        <v>37636.12890625</v>
      </c>
      <c r="M2671" s="2">
        <v>3.7513091564178467</v>
      </c>
      <c r="N2671" s="2">
        <v>208937</v>
      </c>
      <c r="O2671" s="2">
        <v>0</v>
      </c>
      <c r="P2671" s="2">
        <v>0</v>
      </c>
      <c r="T2671" s="2">
        <v>10894650</v>
      </c>
      <c r="U2671" s="2">
        <v>396056</v>
      </c>
      <c r="V2671" s="2">
        <v>3.7724671363830566</v>
      </c>
      <c r="X2671" s="2">
        <v>67.936294555664063</v>
      </c>
      <c r="Z2671" s="2">
        <v>46.2288818359375</v>
      </c>
      <c r="AA2671" s="2">
        <v>23566760</v>
      </c>
      <c r="AB2671" s="2">
        <v>16036567</v>
      </c>
    </row>
    <row r="2672" spans="1:28" x14ac:dyDescent="0.25">
      <c r="A2672" s="2">
        <v>446001</v>
      </c>
      <c r="B2672" s="2">
        <v>112018523</v>
      </c>
      <c r="C2672" s="2" t="s">
        <v>1759</v>
      </c>
      <c r="D2672" s="2">
        <v>2019</v>
      </c>
      <c r="E2672" s="2" t="s">
        <v>662</v>
      </c>
      <c r="F2672" s="2">
        <v>446</v>
      </c>
      <c r="G2672" s="2">
        <v>1</v>
      </c>
      <c r="H2672" s="2">
        <v>6587971.5</v>
      </c>
      <c r="K2672" s="2">
        <v>1035133.33</v>
      </c>
      <c r="N2672" s="2">
        <v>268707</v>
      </c>
      <c r="Q2672" s="2">
        <v>51017.09</v>
      </c>
      <c r="T2672" s="2">
        <v>7942829</v>
      </c>
      <c r="W2672" s="2">
        <v>12649235.67</v>
      </c>
      <c r="X2672" s="2">
        <v>62.792957305908203</v>
      </c>
      <c r="Y2672" s="2">
        <v>29593372.670000002</v>
      </c>
      <c r="Z2672" s="2">
        <v>26.83989143371582</v>
      </c>
    </row>
    <row r="2673" spans="1:28" x14ac:dyDescent="0.25">
      <c r="A2673" s="2">
        <v>446002</v>
      </c>
      <c r="B2673" s="2">
        <v>112018523</v>
      </c>
      <c r="C2673" s="2" t="s">
        <v>1759</v>
      </c>
      <c r="D2673" s="2">
        <v>2020</v>
      </c>
      <c r="E2673" s="2" t="s">
        <v>662</v>
      </c>
      <c r="F2673" s="2">
        <v>446</v>
      </c>
      <c r="G2673" s="2">
        <v>2</v>
      </c>
      <c r="H2673" s="2">
        <v>6689479</v>
      </c>
      <c r="I2673" s="2">
        <v>101507.5</v>
      </c>
      <c r="J2673" s="2">
        <v>1.5408005714416504</v>
      </c>
      <c r="K2673" s="2">
        <v>1080355.78</v>
      </c>
      <c r="L2673" s="2">
        <v>45222.44921875</v>
      </c>
      <c r="M2673" s="2">
        <v>4.3687558174133301</v>
      </c>
      <c r="N2673" s="2">
        <v>268707</v>
      </c>
      <c r="O2673" s="2">
        <v>0</v>
      </c>
      <c r="P2673" s="2">
        <v>0</v>
      </c>
      <c r="Q2673" s="2">
        <v>80142.11</v>
      </c>
      <c r="R2673" s="2">
        <v>29125.01953125</v>
      </c>
      <c r="S2673" s="2">
        <v>57.088752746582031</v>
      </c>
      <c r="T2673" s="2">
        <v>8118684</v>
      </c>
      <c r="U2673" s="2">
        <v>175855</v>
      </c>
      <c r="V2673" s="2">
        <v>2.2140097618103027</v>
      </c>
      <c r="W2673" s="2">
        <v>13410311.159999998</v>
      </c>
      <c r="X2673" s="2">
        <v>60.540607452392578</v>
      </c>
      <c r="Y2673" s="2">
        <v>29938348.089999996</v>
      </c>
      <c r="Z2673" s="2">
        <v>27.118009567260742</v>
      </c>
    </row>
    <row r="2674" spans="1:28" x14ac:dyDescent="0.25">
      <c r="A2674" s="2">
        <v>446003</v>
      </c>
      <c r="B2674" s="2">
        <v>112018523</v>
      </c>
      <c r="C2674" s="2" t="s">
        <v>1759</v>
      </c>
      <c r="D2674" s="2">
        <v>2021</v>
      </c>
      <c r="E2674" s="2" t="s">
        <v>662</v>
      </c>
      <c r="F2674" s="2">
        <v>446</v>
      </c>
      <c r="G2674" s="2">
        <v>3</v>
      </c>
      <c r="H2674" s="2">
        <v>6689472.5</v>
      </c>
      <c r="I2674" s="2">
        <v>-6.5</v>
      </c>
      <c r="J2674" s="2">
        <v>-9.7167510830331594E-5</v>
      </c>
      <c r="K2674" s="2">
        <v>1080316.03</v>
      </c>
      <c r="L2674" s="2">
        <v>-39.75</v>
      </c>
      <c r="M2674" s="2">
        <v>-3.6793434992432594E-3</v>
      </c>
      <c r="N2674" s="2">
        <v>268707</v>
      </c>
      <c r="O2674" s="2">
        <v>0</v>
      </c>
      <c r="P2674" s="2">
        <v>0</v>
      </c>
      <c r="Q2674" s="2">
        <v>94247</v>
      </c>
      <c r="R2674" s="2">
        <v>14104.8896484375</v>
      </c>
      <c r="S2674" s="2">
        <v>17.599847793579102</v>
      </c>
      <c r="T2674" s="2">
        <v>8132742.5</v>
      </c>
      <c r="U2674" s="2">
        <v>14058.5</v>
      </c>
      <c r="V2674" s="2">
        <v>0.17316229641437531</v>
      </c>
      <c r="W2674" s="2">
        <v>13145114.360000001</v>
      </c>
      <c r="X2674" s="2">
        <v>61.868938446044922</v>
      </c>
      <c r="Y2674" s="2">
        <v>30926749.059999999</v>
      </c>
      <c r="Z2674" s="2">
        <v>26.296791076660156</v>
      </c>
    </row>
    <row r="2675" spans="1:28" x14ac:dyDescent="0.25">
      <c r="A2675" s="2">
        <v>446004</v>
      </c>
      <c r="B2675" s="2">
        <v>112018523</v>
      </c>
      <c r="C2675" s="2" t="s">
        <v>1759</v>
      </c>
      <c r="D2675" s="2">
        <v>2022</v>
      </c>
      <c r="E2675" s="2" t="s">
        <v>662</v>
      </c>
      <c r="F2675" s="2">
        <v>446</v>
      </c>
      <c r="G2675" s="2">
        <v>4</v>
      </c>
      <c r="H2675" s="2">
        <v>6968518.5</v>
      </c>
      <c r="I2675" s="2">
        <v>279046</v>
      </c>
      <c r="J2675" s="2">
        <v>4.1714200973510742</v>
      </c>
      <c r="K2675" s="2">
        <v>1187222.19</v>
      </c>
      <c r="L2675" s="2">
        <v>106906.15625</v>
      </c>
      <c r="M2675" s="2">
        <v>9.8958225250244141</v>
      </c>
      <c r="N2675" s="2">
        <v>268707</v>
      </c>
      <c r="O2675" s="2">
        <v>0</v>
      </c>
      <c r="P2675" s="2">
        <v>0</v>
      </c>
      <c r="Q2675" s="2">
        <v>88050</v>
      </c>
      <c r="R2675" s="2">
        <v>-6197</v>
      </c>
      <c r="S2675" s="2">
        <v>-6.5752754211425781</v>
      </c>
      <c r="T2675" s="2">
        <v>8512498</v>
      </c>
      <c r="U2675" s="2">
        <v>379755.5</v>
      </c>
      <c r="V2675" s="2">
        <v>4.669464111328125</v>
      </c>
      <c r="W2675" s="2">
        <v>13720397.559999999</v>
      </c>
      <c r="X2675" s="2">
        <v>62.042648315429688</v>
      </c>
      <c r="Y2675" s="2">
        <v>36810992.340000004</v>
      </c>
      <c r="Z2675" s="2">
        <v>23.124879837036133</v>
      </c>
    </row>
    <row r="2676" spans="1:28" x14ac:dyDescent="0.25">
      <c r="A2676" s="2">
        <v>446005</v>
      </c>
      <c r="B2676" s="2">
        <v>112018523</v>
      </c>
      <c r="C2676" s="2" t="s">
        <v>1759</v>
      </c>
      <c r="D2676" s="2">
        <v>2023</v>
      </c>
      <c r="E2676" s="2" t="s">
        <v>662</v>
      </c>
      <c r="F2676" s="2">
        <v>446</v>
      </c>
      <c r="G2676" s="2">
        <v>5</v>
      </c>
      <c r="H2676" s="2">
        <v>7558693</v>
      </c>
      <c r="I2676" s="2">
        <v>590174.5</v>
      </c>
      <c r="J2676" s="2">
        <v>8.4691534042358398</v>
      </c>
      <c r="K2676" s="2">
        <v>1266785.4099999999</v>
      </c>
      <c r="L2676" s="2">
        <v>79563.21875</v>
      </c>
      <c r="M2676" s="2">
        <v>6.7016282081604004</v>
      </c>
      <c r="N2676" s="2">
        <v>268707</v>
      </c>
      <c r="O2676" s="2">
        <v>0</v>
      </c>
      <c r="P2676" s="2">
        <v>0</v>
      </c>
      <c r="Q2676" s="2">
        <v>94056</v>
      </c>
      <c r="R2676" s="2">
        <v>6006</v>
      </c>
      <c r="S2676" s="2">
        <v>6.8211245536804199</v>
      </c>
      <c r="T2676" s="2">
        <v>9188241</v>
      </c>
      <c r="U2676" s="2">
        <v>675743</v>
      </c>
      <c r="V2676" s="2">
        <v>7.9382457733154297</v>
      </c>
      <c r="X2676" s="2">
        <v>64.566177368164063</v>
      </c>
      <c r="Z2676" s="2">
        <v>28.535064697265625</v>
      </c>
      <c r="AA2676" s="2">
        <v>32199825</v>
      </c>
      <c r="AB2676" s="2">
        <v>14230734</v>
      </c>
    </row>
    <row r="2677" spans="1:28" x14ac:dyDescent="0.25">
      <c r="A2677" s="2">
        <v>446006</v>
      </c>
      <c r="B2677" s="2">
        <v>112018523</v>
      </c>
      <c r="C2677" s="2" t="s">
        <v>1759</v>
      </c>
      <c r="D2677" s="2">
        <v>2024</v>
      </c>
      <c r="E2677" s="2" t="s">
        <v>662</v>
      </c>
      <c r="F2677" s="2">
        <v>446</v>
      </c>
      <c r="G2677" s="2">
        <v>6</v>
      </c>
      <c r="H2677" s="2">
        <v>8438241</v>
      </c>
      <c r="I2677" s="2">
        <v>879548</v>
      </c>
      <c r="J2677" s="2">
        <v>11.636244773864746</v>
      </c>
      <c r="K2677" s="2">
        <v>1353297</v>
      </c>
      <c r="L2677" s="2">
        <v>86511.59375</v>
      </c>
      <c r="M2677" s="2">
        <v>6.8292222023010254</v>
      </c>
      <c r="N2677" s="2">
        <v>268707</v>
      </c>
      <c r="O2677" s="2">
        <v>0</v>
      </c>
      <c r="P2677" s="2">
        <v>0</v>
      </c>
      <c r="Q2677" s="2">
        <v>113276</v>
      </c>
      <c r="R2677" s="2">
        <v>19220</v>
      </c>
      <c r="S2677" s="2">
        <v>20.434635162353516</v>
      </c>
      <c r="T2677" s="2">
        <v>10173521</v>
      </c>
      <c r="U2677" s="2">
        <v>985280</v>
      </c>
      <c r="V2677" s="2">
        <v>10.723271369934082</v>
      </c>
      <c r="X2677" s="2">
        <v>67.268577575683594</v>
      </c>
      <c r="Z2677" s="2">
        <v>30.73316764831543</v>
      </c>
      <c r="AA2677" s="2">
        <v>33102741</v>
      </c>
      <c r="AB2677" s="2">
        <v>15123734</v>
      </c>
    </row>
    <row r="2678" spans="1:28" x14ac:dyDescent="0.25">
      <c r="A2678" s="2">
        <v>447001</v>
      </c>
      <c r="B2678" s="2">
        <v>125239452</v>
      </c>
      <c r="C2678" s="2" t="s">
        <v>1760</v>
      </c>
      <c r="D2678" s="2">
        <v>2019</v>
      </c>
      <c r="E2678" s="2" t="s">
        <v>662</v>
      </c>
      <c r="F2678" s="2">
        <v>447</v>
      </c>
      <c r="G2678" s="2">
        <v>1</v>
      </c>
      <c r="H2678" s="2">
        <v>38696284</v>
      </c>
      <c r="K2678" s="2">
        <v>8179063.71</v>
      </c>
      <c r="N2678" s="2">
        <v>2073956</v>
      </c>
      <c r="T2678" s="2">
        <v>48949304</v>
      </c>
      <c r="W2678" s="2">
        <v>82274867.370000005</v>
      </c>
      <c r="X2678" s="2">
        <v>59.494842529296875</v>
      </c>
      <c r="Y2678" s="2">
        <v>204541926.03</v>
      </c>
      <c r="Z2678" s="2">
        <v>23.931182861328125</v>
      </c>
    </row>
    <row r="2679" spans="1:28" x14ac:dyDescent="0.25">
      <c r="A2679" s="2">
        <v>447002</v>
      </c>
      <c r="B2679" s="2">
        <v>125239452</v>
      </c>
      <c r="C2679" s="2" t="s">
        <v>1760</v>
      </c>
      <c r="D2679" s="2">
        <v>2020</v>
      </c>
      <c r="E2679" s="2" t="s">
        <v>662</v>
      </c>
      <c r="F2679" s="2">
        <v>447</v>
      </c>
      <c r="G2679" s="2">
        <v>2</v>
      </c>
      <c r="H2679" s="2">
        <v>40035984</v>
      </c>
      <c r="I2679" s="2">
        <v>1339700</v>
      </c>
      <c r="J2679" s="2">
        <v>3.4620895385742188</v>
      </c>
      <c r="K2679" s="2">
        <v>8888216.5099999998</v>
      </c>
      <c r="L2679" s="2">
        <v>709152.8125</v>
      </c>
      <c r="M2679" s="2">
        <v>8.6703424453735352</v>
      </c>
      <c r="N2679" s="2">
        <v>2073956</v>
      </c>
      <c r="O2679" s="2">
        <v>0</v>
      </c>
      <c r="P2679" s="2">
        <v>0</v>
      </c>
      <c r="T2679" s="2">
        <v>50998156</v>
      </c>
      <c r="U2679" s="2">
        <v>2048852</v>
      </c>
      <c r="V2679" s="2">
        <v>4.1856613159179688</v>
      </c>
      <c r="W2679" s="2">
        <v>88926838.849999979</v>
      </c>
      <c r="X2679" s="2">
        <v>57.348442077636719</v>
      </c>
      <c r="Y2679" s="2">
        <v>211143433.59999996</v>
      </c>
      <c r="Z2679" s="2">
        <v>24.153324127197266</v>
      </c>
    </row>
    <row r="2680" spans="1:28" x14ac:dyDescent="0.25">
      <c r="A2680" s="2">
        <v>447003</v>
      </c>
      <c r="B2680" s="2">
        <v>125239452</v>
      </c>
      <c r="C2680" s="2" t="s">
        <v>1760</v>
      </c>
      <c r="D2680" s="2">
        <v>2021</v>
      </c>
      <c r="E2680" s="2" t="s">
        <v>662</v>
      </c>
      <c r="F2680" s="2">
        <v>447</v>
      </c>
      <c r="G2680" s="2">
        <v>3</v>
      </c>
      <c r="H2680" s="2">
        <v>40035920</v>
      </c>
      <c r="I2680" s="2">
        <v>-64</v>
      </c>
      <c r="J2680" s="2">
        <v>-1.598561939317733E-4</v>
      </c>
      <c r="K2680" s="2">
        <v>8883000.75</v>
      </c>
      <c r="L2680" s="2">
        <v>-5215.759765625</v>
      </c>
      <c r="M2680" s="2">
        <v>-5.8681737631559372E-2</v>
      </c>
      <c r="N2680" s="2">
        <v>2073956</v>
      </c>
      <c r="O2680" s="2">
        <v>0</v>
      </c>
      <c r="P2680" s="2">
        <v>0</v>
      </c>
      <c r="T2680" s="2">
        <v>50992876</v>
      </c>
      <c r="U2680" s="2">
        <v>-5280</v>
      </c>
      <c r="V2680" s="2">
        <v>-1.0353315621614456E-2</v>
      </c>
      <c r="W2680" s="2">
        <v>85451485.260000005</v>
      </c>
      <c r="X2680" s="2">
        <v>59.674652099609375</v>
      </c>
      <c r="Y2680" s="2">
        <v>229431806.38</v>
      </c>
      <c r="Z2680" s="2">
        <v>22.22572135925293</v>
      </c>
    </row>
    <row r="2681" spans="1:28" x14ac:dyDescent="0.25">
      <c r="A2681" s="2">
        <v>447004</v>
      </c>
      <c r="B2681" s="2">
        <v>125239452</v>
      </c>
      <c r="C2681" s="2" t="s">
        <v>1760</v>
      </c>
      <c r="D2681" s="2">
        <v>2022</v>
      </c>
      <c r="E2681" s="2" t="s">
        <v>662</v>
      </c>
      <c r="F2681" s="2">
        <v>447</v>
      </c>
      <c r="G2681" s="2">
        <v>4</v>
      </c>
      <c r="H2681" s="2">
        <v>44832244</v>
      </c>
      <c r="I2681" s="2">
        <v>4796324</v>
      </c>
      <c r="J2681" s="2">
        <v>11.98005199432373</v>
      </c>
      <c r="K2681" s="2">
        <v>8921505.4299999997</v>
      </c>
      <c r="L2681" s="2">
        <v>38504.6796875</v>
      </c>
      <c r="M2681" s="2">
        <v>0.43346479535102844</v>
      </c>
      <c r="N2681" s="2">
        <v>2073956</v>
      </c>
      <c r="O2681" s="2">
        <v>0</v>
      </c>
      <c r="P2681" s="2">
        <v>0</v>
      </c>
      <c r="T2681" s="2">
        <v>55827704</v>
      </c>
      <c r="U2681" s="2">
        <v>4834828</v>
      </c>
      <c r="V2681" s="2">
        <v>9.481379508972168</v>
      </c>
      <c r="W2681" s="2">
        <v>87273616.150000006</v>
      </c>
      <c r="X2681" s="2">
        <v>63.968593597412109</v>
      </c>
      <c r="Y2681" s="2">
        <v>225351206</v>
      </c>
      <c r="Z2681" s="2">
        <v>24.773643493652344</v>
      </c>
    </row>
    <row r="2682" spans="1:28" x14ac:dyDescent="0.25">
      <c r="A2682" s="2">
        <v>447005</v>
      </c>
      <c r="B2682" s="2">
        <v>125239452</v>
      </c>
      <c r="C2682" s="2" t="s">
        <v>1760</v>
      </c>
      <c r="D2682" s="2">
        <v>2023</v>
      </c>
      <c r="E2682" s="2" t="s">
        <v>662</v>
      </c>
      <c r="F2682" s="2">
        <v>447</v>
      </c>
      <c r="G2682" s="2">
        <v>5</v>
      </c>
      <c r="H2682" s="2">
        <v>55018102.240000002</v>
      </c>
      <c r="I2682" s="2">
        <v>10185858</v>
      </c>
      <c r="J2682" s="2">
        <v>22.719938278198242</v>
      </c>
      <c r="K2682" s="2">
        <v>10214617.57</v>
      </c>
      <c r="L2682" s="2">
        <v>1293112.125</v>
      </c>
      <c r="M2682" s="2">
        <v>14.494326591491699</v>
      </c>
      <c r="N2682" s="2">
        <v>2073956</v>
      </c>
      <c r="O2682" s="2">
        <v>0</v>
      </c>
      <c r="P2682" s="2">
        <v>0</v>
      </c>
      <c r="T2682" s="2">
        <v>67306672</v>
      </c>
      <c r="U2682" s="2">
        <v>11478968</v>
      </c>
      <c r="V2682" s="2">
        <v>20.561418533325195</v>
      </c>
      <c r="X2682" s="2">
        <v>67.943634033203125</v>
      </c>
      <c r="Z2682" s="2">
        <v>28.056814193725586</v>
      </c>
      <c r="AA2682" s="2">
        <v>239894207</v>
      </c>
      <c r="AB2682" s="2">
        <v>99062512</v>
      </c>
    </row>
    <row r="2683" spans="1:28" x14ac:dyDescent="0.25">
      <c r="A2683" s="2">
        <v>447006</v>
      </c>
      <c r="B2683" s="2">
        <v>125239452</v>
      </c>
      <c r="C2683" s="2" t="s">
        <v>1760</v>
      </c>
      <c r="D2683" s="2">
        <v>2024</v>
      </c>
      <c r="E2683" s="2" t="s">
        <v>662</v>
      </c>
      <c r="F2683" s="2">
        <v>447</v>
      </c>
      <c r="G2683" s="2">
        <v>6</v>
      </c>
      <c r="H2683" s="2">
        <v>60710312</v>
      </c>
      <c r="I2683" s="2">
        <v>5692210</v>
      </c>
      <c r="J2683" s="2">
        <v>10.346067428588867</v>
      </c>
      <c r="K2683" s="2">
        <v>10786522</v>
      </c>
      <c r="L2683" s="2">
        <v>571904.4375</v>
      </c>
      <c r="M2683" s="2">
        <v>5.5988826751708984</v>
      </c>
      <c r="N2683" s="2">
        <v>2073956</v>
      </c>
      <c r="O2683" s="2">
        <v>0</v>
      </c>
      <c r="P2683" s="2">
        <v>0</v>
      </c>
      <c r="T2683" s="2">
        <v>73570784</v>
      </c>
      <c r="U2683" s="2">
        <v>6264112</v>
      </c>
      <c r="V2683" s="2">
        <v>9.3068218231201172</v>
      </c>
      <c r="X2683" s="2">
        <v>65.54522705078125</v>
      </c>
      <c r="Z2683" s="2">
        <v>27.699302673339844</v>
      </c>
      <c r="AA2683" s="2">
        <v>265605188</v>
      </c>
      <c r="AB2683" s="2">
        <v>112244303</v>
      </c>
    </row>
    <row r="2684" spans="1:28" x14ac:dyDescent="0.25">
      <c r="A2684" s="2">
        <v>448001</v>
      </c>
      <c r="B2684" s="2">
        <v>115229003</v>
      </c>
      <c r="C2684" s="2" t="s">
        <v>1761</v>
      </c>
      <c r="D2684" s="2">
        <v>2019</v>
      </c>
      <c r="E2684" s="2" t="s">
        <v>662</v>
      </c>
      <c r="F2684" s="2">
        <v>448</v>
      </c>
      <c r="G2684" s="2">
        <v>1</v>
      </c>
      <c r="H2684" s="2">
        <v>5924648.5</v>
      </c>
      <c r="K2684" s="2">
        <v>827550.03</v>
      </c>
      <c r="N2684" s="2">
        <v>202061</v>
      </c>
      <c r="Q2684" s="2">
        <v>115418.72</v>
      </c>
      <c r="T2684" s="2">
        <v>7069678</v>
      </c>
      <c r="W2684" s="2">
        <v>10202065.850000001</v>
      </c>
      <c r="X2684" s="2">
        <v>69.296531677246094</v>
      </c>
      <c r="Y2684" s="2">
        <v>20126217.390000001</v>
      </c>
      <c r="Z2684" s="2">
        <v>35.126708984375</v>
      </c>
    </row>
    <row r="2685" spans="1:28" x14ac:dyDescent="0.25">
      <c r="A2685" s="2">
        <v>448002</v>
      </c>
      <c r="B2685" s="2">
        <v>115229003</v>
      </c>
      <c r="C2685" s="2" t="s">
        <v>1761</v>
      </c>
      <c r="D2685" s="2">
        <v>2020</v>
      </c>
      <c r="E2685" s="2" t="s">
        <v>662</v>
      </c>
      <c r="F2685" s="2">
        <v>448</v>
      </c>
      <c r="G2685" s="2">
        <v>2</v>
      </c>
      <c r="H2685" s="2">
        <v>5992560</v>
      </c>
      <c r="I2685" s="2">
        <v>67911.5</v>
      </c>
      <c r="J2685" s="2">
        <v>1.1462537050247192</v>
      </c>
      <c r="K2685" s="2">
        <v>858564.78</v>
      </c>
      <c r="L2685" s="2">
        <v>31014.75</v>
      </c>
      <c r="M2685" s="2">
        <v>3.747779369354248</v>
      </c>
      <c r="N2685" s="2">
        <v>202061</v>
      </c>
      <c r="O2685" s="2">
        <v>0</v>
      </c>
      <c r="P2685" s="2">
        <v>0</v>
      </c>
      <c r="Q2685" s="2">
        <v>115737.61</v>
      </c>
      <c r="R2685" s="2">
        <v>318.8900146484375</v>
      </c>
      <c r="S2685" s="2">
        <v>0.2762896716594696</v>
      </c>
      <c r="T2685" s="2">
        <v>7168923.5</v>
      </c>
      <c r="U2685" s="2">
        <v>99245.5</v>
      </c>
      <c r="V2685" s="2">
        <v>1.40381920337677</v>
      </c>
      <c r="W2685" s="2">
        <v>10728685.370000001</v>
      </c>
      <c r="X2685" s="2">
        <v>66.820152282714844</v>
      </c>
      <c r="Y2685" s="2">
        <v>21254200.630000003</v>
      </c>
      <c r="Z2685" s="2">
        <v>33.729442596435547</v>
      </c>
    </row>
    <row r="2686" spans="1:28" x14ac:dyDescent="0.25">
      <c r="A2686" s="2">
        <v>448003</v>
      </c>
      <c r="B2686" s="2">
        <v>115229003</v>
      </c>
      <c r="C2686" s="2" t="s">
        <v>1761</v>
      </c>
      <c r="D2686" s="2">
        <v>2021</v>
      </c>
      <c r="E2686" s="2" t="s">
        <v>662</v>
      </c>
      <c r="F2686" s="2">
        <v>448</v>
      </c>
      <c r="G2686" s="2">
        <v>3</v>
      </c>
      <c r="H2686" s="2">
        <v>5992555</v>
      </c>
      <c r="I2686" s="2">
        <v>-5</v>
      </c>
      <c r="J2686" s="2">
        <v>-8.3436796558089554E-5</v>
      </c>
      <c r="K2686" s="2">
        <v>858531.47</v>
      </c>
      <c r="L2686" s="2">
        <v>-33.310001373291016</v>
      </c>
      <c r="M2686" s="2">
        <v>-3.8797305896878242E-3</v>
      </c>
      <c r="N2686" s="2">
        <v>202061</v>
      </c>
      <c r="O2686" s="2">
        <v>0</v>
      </c>
      <c r="P2686" s="2">
        <v>0</v>
      </c>
      <c r="Q2686" s="2">
        <v>121398.52</v>
      </c>
      <c r="R2686" s="2">
        <v>5660.91015625</v>
      </c>
      <c r="S2686" s="2">
        <v>4.8911585807800293</v>
      </c>
      <c r="T2686" s="2">
        <v>7174546</v>
      </c>
      <c r="U2686" s="2">
        <v>5622.5</v>
      </c>
      <c r="V2686" s="2">
        <v>7.8428789973258972E-2</v>
      </c>
      <c r="W2686" s="2">
        <v>10709834.800000001</v>
      </c>
      <c r="X2686" s="2">
        <v>66.990257263183594</v>
      </c>
      <c r="Y2686" s="2">
        <v>22080594.34</v>
      </c>
      <c r="Z2686" s="2">
        <v>32.492538452148438</v>
      </c>
    </row>
    <row r="2687" spans="1:28" x14ac:dyDescent="0.25">
      <c r="A2687" s="2">
        <v>448004</v>
      </c>
      <c r="B2687" s="2">
        <v>115229003</v>
      </c>
      <c r="C2687" s="2" t="s">
        <v>1761</v>
      </c>
      <c r="D2687" s="2">
        <v>2022</v>
      </c>
      <c r="E2687" s="2" t="s">
        <v>662</v>
      </c>
      <c r="F2687" s="2">
        <v>448</v>
      </c>
      <c r="G2687" s="2">
        <v>4</v>
      </c>
      <c r="H2687" s="2">
        <v>6118721.5</v>
      </c>
      <c r="I2687" s="2">
        <v>126166.5</v>
      </c>
      <c r="J2687" s="2">
        <v>2.1053874492645264</v>
      </c>
      <c r="K2687" s="2">
        <v>812064.67</v>
      </c>
      <c r="L2687" s="2">
        <v>-46466.80078125</v>
      </c>
      <c r="M2687" s="2">
        <v>-5.412358283996582</v>
      </c>
      <c r="N2687" s="2">
        <v>202061</v>
      </c>
      <c r="O2687" s="2">
        <v>0</v>
      </c>
      <c r="P2687" s="2">
        <v>0</v>
      </c>
      <c r="Q2687" s="2">
        <v>155848</v>
      </c>
      <c r="R2687" s="2">
        <v>34449.48046875</v>
      </c>
      <c r="S2687" s="2">
        <v>28.377182006835938</v>
      </c>
      <c r="T2687" s="2">
        <v>7288695</v>
      </c>
      <c r="U2687" s="2">
        <v>114149</v>
      </c>
      <c r="V2687" s="2">
        <v>1.5910274982452393</v>
      </c>
      <c r="W2687" s="2">
        <v>10924298.65</v>
      </c>
      <c r="X2687" s="2">
        <v>66.720024108886719</v>
      </c>
      <c r="Y2687" s="2">
        <v>24084850.449999999</v>
      </c>
      <c r="Z2687" s="2">
        <v>30.262571334838867</v>
      </c>
    </row>
    <row r="2688" spans="1:28" x14ac:dyDescent="0.25">
      <c r="A2688" s="2">
        <v>448005</v>
      </c>
      <c r="B2688" s="2">
        <v>115229003</v>
      </c>
      <c r="C2688" s="2" t="s">
        <v>1761</v>
      </c>
      <c r="D2688" s="2">
        <v>2023</v>
      </c>
      <c r="E2688" s="2" t="s">
        <v>662</v>
      </c>
      <c r="F2688" s="2">
        <v>448</v>
      </c>
      <c r="G2688" s="2">
        <v>5</v>
      </c>
      <c r="H2688" s="2">
        <v>6431151.4299999997</v>
      </c>
      <c r="I2688" s="2">
        <v>312429.9375</v>
      </c>
      <c r="J2688" s="2">
        <v>5.1061310768127441</v>
      </c>
      <c r="K2688" s="2">
        <v>918310.16</v>
      </c>
      <c r="L2688" s="2">
        <v>106245.4921875</v>
      </c>
      <c r="M2688" s="2">
        <v>13.083377838134766</v>
      </c>
      <c r="N2688" s="2">
        <v>202061</v>
      </c>
      <c r="O2688" s="2">
        <v>0</v>
      </c>
      <c r="P2688" s="2">
        <v>0</v>
      </c>
      <c r="Q2688" s="2">
        <v>169955</v>
      </c>
      <c r="R2688" s="2">
        <v>14107</v>
      </c>
      <c r="S2688" s="2">
        <v>9.0517683029174805</v>
      </c>
      <c r="T2688" s="2">
        <v>7721477.5</v>
      </c>
      <c r="U2688" s="2">
        <v>432782.5</v>
      </c>
      <c r="V2688" s="2">
        <v>5.9377226829528809</v>
      </c>
      <c r="X2688" s="2">
        <v>65.773910522460938</v>
      </c>
      <c r="Z2688" s="2">
        <v>32.380805969238281</v>
      </c>
      <c r="AA2688" s="2">
        <v>23845846</v>
      </c>
      <c r="AB2688" s="2">
        <v>11739423</v>
      </c>
    </row>
    <row r="2689" spans="1:28" x14ac:dyDescent="0.25">
      <c r="A2689" s="2">
        <v>448006</v>
      </c>
      <c r="B2689" s="2">
        <v>115229003</v>
      </c>
      <c r="C2689" s="2" t="s">
        <v>1761</v>
      </c>
      <c r="D2689" s="2">
        <v>2024</v>
      </c>
      <c r="E2689" s="2" t="s">
        <v>662</v>
      </c>
      <c r="F2689" s="2">
        <v>448</v>
      </c>
      <c r="G2689" s="2">
        <v>6</v>
      </c>
      <c r="H2689" s="2">
        <v>6643928</v>
      </c>
      <c r="I2689" s="2">
        <v>212776.5625</v>
      </c>
      <c r="J2689" s="2">
        <v>3.3085298538208008</v>
      </c>
      <c r="K2689" s="2">
        <v>936610</v>
      </c>
      <c r="L2689" s="2">
        <v>18299.83984375</v>
      </c>
      <c r="M2689" s="2">
        <v>1.9927732944488525</v>
      </c>
      <c r="N2689" s="2">
        <v>202061</v>
      </c>
      <c r="O2689" s="2">
        <v>0</v>
      </c>
      <c r="P2689" s="2">
        <v>0</v>
      </c>
      <c r="Q2689" s="2">
        <v>239508</v>
      </c>
      <c r="R2689" s="2">
        <v>69553</v>
      </c>
      <c r="S2689" s="2">
        <v>40.924362182617188</v>
      </c>
      <c r="T2689" s="2">
        <v>8022107</v>
      </c>
      <c r="U2689" s="2">
        <v>300629.5</v>
      </c>
      <c r="V2689" s="2">
        <v>3.8934192657470703</v>
      </c>
      <c r="X2689" s="2">
        <v>67.402252197265625</v>
      </c>
      <c r="Z2689" s="2">
        <v>33.748043060302734</v>
      </c>
      <c r="AA2689" s="2">
        <v>23770583</v>
      </c>
      <c r="AB2689" s="2">
        <v>11901838</v>
      </c>
    </row>
    <row r="2690" spans="1:28" x14ac:dyDescent="0.25">
      <c r="A2690" s="2">
        <v>449001</v>
      </c>
      <c r="B2690" s="2">
        <v>123468303</v>
      </c>
      <c r="C2690" s="2" t="s">
        <v>1762</v>
      </c>
      <c r="D2690" s="2">
        <v>2019</v>
      </c>
      <c r="E2690" s="2" t="s">
        <v>662</v>
      </c>
      <c r="F2690" s="2">
        <v>449</v>
      </c>
      <c r="G2690" s="2">
        <v>1</v>
      </c>
      <c r="H2690" s="2">
        <v>2980059.75</v>
      </c>
      <c r="K2690" s="2">
        <v>1870817.18</v>
      </c>
      <c r="N2690" s="2">
        <v>142657</v>
      </c>
      <c r="T2690" s="2">
        <v>4993534</v>
      </c>
      <c r="W2690" s="2">
        <v>17784604.120000001</v>
      </c>
      <c r="X2690" s="2">
        <v>28.077846527099609</v>
      </c>
      <c r="Y2690" s="2">
        <v>102077833.72000001</v>
      </c>
      <c r="Z2690" s="2">
        <v>4.8918886184692383</v>
      </c>
    </row>
    <row r="2691" spans="1:28" x14ac:dyDescent="0.25">
      <c r="A2691" s="2">
        <v>449002</v>
      </c>
      <c r="B2691" s="2">
        <v>123468303</v>
      </c>
      <c r="C2691" s="2" t="s">
        <v>1762</v>
      </c>
      <c r="D2691" s="2">
        <v>2020</v>
      </c>
      <c r="E2691" s="2" t="s">
        <v>662</v>
      </c>
      <c r="F2691" s="2">
        <v>449</v>
      </c>
      <c r="G2691" s="2">
        <v>2</v>
      </c>
      <c r="H2691" s="2">
        <v>3091993.75</v>
      </c>
      <c r="I2691" s="2">
        <v>111934</v>
      </c>
      <c r="J2691" s="2">
        <v>3.7560992240905762</v>
      </c>
      <c r="K2691" s="2">
        <v>2053307.02</v>
      </c>
      <c r="L2691" s="2">
        <v>182489.84375</v>
      </c>
      <c r="M2691" s="2">
        <v>9.754551887512207</v>
      </c>
      <c r="N2691" s="2">
        <v>142657</v>
      </c>
      <c r="O2691" s="2">
        <v>0</v>
      </c>
      <c r="P2691" s="2">
        <v>0</v>
      </c>
      <c r="T2691" s="2">
        <v>5287958</v>
      </c>
      <c r="U2691" s="2">
        <v>294424</v>
      </c>
      <c r="V2691" s="2">
        <v>5.8961048126220703</v>
      </c>
      <c r="W2691" s="2">
        <v>18693090.949999999</v>
      </c>
      <c r="X2691" s="2">
        <v>28.288301467895508</v>
      </c>
      <c r="Y2691" s="2">
        <v>101791848.94</v>
      </c>
      <c r="Z2691" s="2">
        <v>5.1948738098144531</v>
      </c>
    </row>
    <row r="2692" spans="1:28" x14ac:dyDescent="0.25">
      <c r="A2692" s="2">
        <v>449003</v>
      </c>
      <c r="B2692" s="2">
        <v>123468303</v>
      </c>
      <c r="C2692" s="2" t="s">
        <v>1762</v>
      </c>
      <c r="D2692" s="2">
        <v>2021</v>
      </c>
      <c r="E2692" s="2" t="s">
        <v>662</v>
      </c>
      <c r="F2692" s="2">
        <v>449</v>
      </c>
      <c r="G2692" s="2">
        <v>3</v>
      </c>
      <c r="H2692" s="2">
        <v>3091988.5</v>
      </c>
      <c r="I2692" s="2">
        <v>-5.25</v>
      </c>
      <c r="J2692" s="2">
        <v>-1.6979336214717478E-4</v>
      </c>
      <c r="K2692" s="2">
        <v>2054505.36</v>
      </c>
      <c r="L2692" s="2">
        <v>1198.3399658203125</v>
      </c>
      <c r="M2692" s="2">
        <v>5.8361463248729706E-2</v>
      </c>
      <c r="N2692" s="2">
        <v>142657</v>
      </c>
      <c r="O2692" s="2">
        <v>0</v>
      </c>
      <c r="P2692" s="2">
        <v>0</v>
      </c>
      <c r="T2692" s="2">
        <v>5289151</v>
      </c>
      <c r="U2692" s="2">
        <v>1193</v>
      </c>
      <c r="V2692" s="2">
        <v>2.2560693323612213E-2</v>
      </c>
      <c r="W2692" s="2">
        <v>18508688.68</v>
      </c>
      <c r="X2692" s="2">
        <v>28.576583862304688</v>
      </c>
      <c r="Y2692" s="2">
        <v>106380716.85000001</v>
      </c>
      <c r="Z2692" s="2">
        <v>4.9719076156616211</v>
      </c>
    </row>
    <row r="2693" spans="1:28" x14ac:dyDescent="0.25">
      <c r="A2693" s="2">
        <v>449004</v>
      </c>
      <c r="B2693" s="2">
        <v>123468303</v>
      </c>
      <c r="C2693" s="2" t="s">
        <v>1762</v>
      </c>
      <c r="D2693" s="2">
        <v>2022</v>
      </c>
      <c r="E2693" s="2" t="s">
        <v>662</v>
      </c>
      <c r="F2693" s="2">
        <v>449</v>
      </c>
      <c r="G2693" s="2">
        <v>4</v>
      </c>
      <c r="H2693" s="2">
        <v>3178415</v>
      </c>
      <c r="I2693" s="2">
        <v>86426.5</v>
      </c>
      <c r="J2693" s="2">
        <v>2.795175313949585</v>
      </c>
      <c r="K2693" s="2">
        <v>2076894.65</v>
      </c>
      <c r="L2693" s="2">
        <v>22389.2890625</v>
      </c>
      <c r="M2693" s="2">
        <v>1.0897654294967651</v>
      </c>
      <c r="N2693" s="2">
        <v>142657</v>
      </c>
      <c r="O2693" s="2">
        <v>0</v>
      </c>
      <c r="P2693" s="2">
        <v>0</v>
      </c>
      <c r="T2693" s="2">
        <v>5397966.5</v>
      </c>
      <c r="U2693" s="2">
        <v>108815.5</v>
      </c>
      <c r="V2693" s="2">
        <v>2.0573339462280273</v>
      </c>
      <c r="W2693" s="2">
        <v>18913414.039999999</v>
      </c>
      <c r="X2693" s="2">
        <v>28.540412902832031</v>
      </c>
      <c r="Y2693" s="2">
        <v>116068765.47999999</v>
      </c>
      <c r="Z2693" s="2">
        <v>4.6506624221801758</v>
      </c>
    </row>
    <row r="2694" spans="1:28" x14ac:dyDescent="0.25">
      <c r="A2694" s="2">
        <v>449005</v>
      </c>
      <c r="B2694" s="2">
        <v>123468303</v>
      </c>
      <c r="C2694" s="2" t="s">
        <v>1762</v>
      </c>
      <c r="D2694" s="2">
        <v>2023</v>
      </c>
      <c r="E2694" s="2" t="s">
        <v>662</v>
      </c>
      <c r="F2694" s="2">
        <v>449</v>
      </c>
      <c r="G2694" s="2">
        <v>5</v>
      </c>
      <c r="H2694" s="2">
        <v>3528714.03</v>
      </c>
      <c r="I2694" s="2">
        <v>350299.03125</v>
      </c>
      <c r="J2694" s="2">
        <v>11.021185874938965</v>
      </c>
      <c r="K2694" s="2">
        <v>1995131.16</v>
      </c>
      <c r="L2694" s="2">
        <v>-81763.4921875</v>
      </c>
      <c r="M2694" s="2">
        <v>-3.936814546585083</v>
      </c>
      <c r="N2694" s="2">
        <v>142657</v>
      </c>
      <c r="O2694" s="2">
        <v>0</v>
      </c>
      <c r="P2694" s="2">
        <v>0</v>
      </c>
      <c r="T2694" s="2">
        <v>5666502</v>
      </c>
      <c r="U2694" s="2">
        <v>268535.5</v>
      </c>
      <c r="V2694" s="2">
        <v>4.9747529029846191</v>
      </c>
      <c r="X2694" s="2">
        <v>28.065422058105469</v>
      </c>
      <c r="Z2694" s="2">
        <v>5.0723233222961426</v>
      </c>
      <c r="AA2694" s="2">
        <v>111714132</v>
      </c>
      <c r="AB2694" s="2">
        <v>20190332</v>
      </c>
    </row>
    <row r="2695" spans="1:28" x14ac:dyDescent="0.25">
      <c r="A2695" s="2">
        <v>449006</v>
      </c>
      <c r="B2695" s="2">
        <v>123468303</v>
      </c>
      <c r="C2695" s="2" t="s">
        <v>1762</v>
      </c>
      <c r="D2695" s="2">
        <v>2024</v>
      </c>
      <c r="E2695" s="2" t="s">
        <v>662</v>
      </c>
      <c r="F2695" s="2">
        <v>449</v>
      </c>
      <c r="G2695" s="2">
        <v>6</v>
      </c>
      <c r="H2695" s="2">
        <v>4015940</v>
      </c>
      <c r="I2695" s="2">
        <v>487225.96875</v>
      </c>
      <c r="J2695" s="2">
        <v>13.807465553283691</v>
      </c>
      <c r="K2695" s="2">
        <v>2042800</v>
      </c>
      <c r="L2695" s="2">
        <v>47668.83984375</v>
      </c>
      <c r="M2695" s="2">
        <v>2.3892583847045898</v>
      </c>
      <c r="N2695" s="2">
        <v>142657</v>
      </c>
      <c r="O2695" s="2">
        <v>0</v>
      </c>
      <c r="P2695" s="2">
        <v>0</v>
      </c>
      <c r="T2695" s="2">
        <v>6201397</v>
      </c>
      <c r="U2695" s="2">
        <v>534895</v>
      </c>
      <c r="V2695" s="2">
        <v>9.4395980834960938</v>
      </c>
      <c r="X2695" s="2">
        <v>29.260122299194336</v>
      </c>
      <c r="Z2695" s="2">
        <v>5.2707123756408691</v>
      </c>
      <c r="AA2695" s="2">
        <v>117657660</v>
      </c>
      <c r="AB2695" s="2">
        <v>21194023</v>
      </c>
    </row>
    <row r="2696" spans="1:28" x14ac:dyDescent="0.25">
      <c r="A2696" s="2">
        <v>450001</v>
      </c>
      <c r="B2696" s="2">
        <v>123468402</v>
      </c>
      <c r="C2696" s="2" t="s">
        <v>1763</v>
      </c>
      <c r="D2696" s="2">
        <v>2019</v>
      </c>
      <c r="E2696" s="2" t="s">
        <v>662</v>
      </c>
      <c r="F2696" s="2">
        <v>450</v>
      </c>
      <c r="G2696" s="2">
        <v>1</v>
      </c>
      <c r="H2696" s="2">
        <v>2490907</v>
      </c>
      <c r="K2696" s="2">
        <v>1439952.89</v>
      </c>
      <c r="N2696" s="2">
        <v>137324</v>
      </c>
      <c r="T2696" s="2">
        <v>4068184</v>
      </c>
      <c r="W2696" s="2">
        <v>15318524.48</v>
      </c>
      <c r="X2696" s="2">
        <v>26.557283401489258</v>
      </c>
      <c r="Y2696" s="2">
        <v>107543136.60000001</v>
      </c>
      <c r="Z2696" s="2">
        <v>3.782839298248291</v>
      </c>
    </row>
    <row r="2697" spans="1:28" x14ac:dyDescent="0.25">
      <c r="A2697" s="2">
        <v>450002</v>
      </c>
      <c r="B2697" s="2">
        <v>123468402</v>
      </c>
      <c r="C2697" s="2" t="s">
        <v>1763</v>
      </c>
      <c r="D2697" s="2">
        <v>2020</v>
      </c>
      <c r="E2697" s="2" t="s">
        <v>662</v>
      </c>
      <c r="F2697" s="2">
        <v>450</v>
      </c>
      <c r="G2697" s="2">
        <v>2</v>
      </c>
      <c r="H2697" s="2">
        <v>2580728.5</v>
      </c>
      <c r="I2697" s="2">
        <v>89821.5</v>
      </c>
      <c r="J2697" s="2">
        <v>3.6059756278991699</v>
      </c>
      <c r="K2697" s="2">
        <v>1457263.94</v>
      </c>
      <c r="L2697" s="2">
        <v>17311.05078125</v>
      </c>
      <c r="M2697" s="2">
        <v>1.2021955251693726</v>
      </c>
      <c r="N2697" s="2">
        <v>137324</v>
      </c>
      <c r="O2697" s="2">
        <v>0</v>
      </c>
      <c r="P2697" s="2">
        <v>0</v>
      </c>
      <c r="T2697" s="2">
        <v>4175316.5</v>
      </c>
      <c r="U2697" s="2">
        <v>107132.5</v>
      </c>
      <c r="V2697" s="2">
        <v>2.6334230899810791</v>
      </c>
      <c r="W2697" s="2">
        <v>16138415.369999997</v>
      </c>
      <c r="X2697" s="2">
        <v>25.871912002563477</v>
      </c>
      <c r="Y2697" s="2">
        <v>112095907.70999999</v>
      </c>
      <c r="Z2697" s="2">
        <v>3.7247714996337891</v>
      </c>
    </row>
    <row r="2698" spans="1:28" x14ac:dyDescent="0.25">
      <c r="A2698" s="2">
        <v>450003</v>
      </c>
      <c r="B2698" s="2">
        <v>123468402</v>
      </c>
      <c r="C2698" s="2" t="s">
        <v>1763</v>
      </c>
      <c r="D2698" s="2">
        <v>2021</v>
      </c>
      <c r="E2698" s="2" t="s">
        <v>662</v>
      </c>
      <c r="F2698" s="2">
        <v>450</v>
      </c>
      <c r="G2698" s="2">
        <v>3</v>
      </c>
      <c r="H2698" s="2">
        <v>2580722.75</v>
      </c>
      <c r="I2698" s="2">
        <v>-5.75</v>
      </c>
      <c r="J2698" s="2">
        <v>-2.2280530538409948E-4</v>
      </c>
      <c r="K2698" s="2">
        <v>1457247.93</v>
      </c>
      <c r="L2698" s="2">
        <v>-16.010000228881836</v>
      </c>
      <c r="M2698" s="2">
        <v>-1.0986342094838619E-3</v>
      </c>
      <c r="N2698" s="2">
        <v>137324</v>
      </c>
      <c r="O2698" s="2">
        <v>0</v>
      </c>
      <c r="P2698" s="2">
        <v>0</v>
      </c>
      <c r="T2698" s="2">
        <v>4175294.75</v>
      </c>
      <c r="U2698" s="2">
        <v>-21.75</v>
      </c>
      <c r="V2698" s="2">
        <v>-5.2091857651248574E-4</v>
      </c>
      <c r="W2698" s="2">
        <v>16223094.780000001</v>
      </c>
      <c r="X2698" s="2">
        <v>25.736734390258789</v>
      </c>
      <c r="Y2698" s="2">
        <v>120315183.32000001</v>
      </c>
      <c r="Z2698" s="2">
        <v>3.4702975749969482</v>
      </c>
    </row>
    <row r="2699" spans="1:28" x14ac:dyDescent="0.25">
      <c r="A2699" s="2">
        <v>450004</v>
      </c>
      <c r="B2699" s="2">
        <v>123468402</v>
      </c>
      <c r="C2699" s="2" t="s">
        <v>1763</v>
      </c>
      <c r="D2699" s="2">
        <v>2022</v>
      </c>
      <c r="E2699" s="2" t="s">
        <v>662</v>
      </c>
      <c r="F2699" s="2">
        <v>450</v>
      </c>
      <c r="G2699" s="2">
        <v>4</v>
      </c>
      <c r="H2699" s="2">
        <v>2906900.25</v>
      </c>
      <c r="I2699" s="2">
        <v>326177.5</v>
      </c>
      <c r="J2699" s="2">
        <v>12.638998031616211</v>
      </c>
      <c r="K2699" s="2">
        <v>1484789.7</v>
      </c>
      <c r="L2699" s="2">
        <v>27541.76953125</v>
      </c>
      <c r="M2699" s="2">
        <v>1.889985203742981</v>
      </c>
      <c r="N2699" s="2">
        <v>137324</v>
      </c>
      <c r="O2699" s="2">
        <v>0</v>
      </c>
      <c r="P2699" s="2">
        <v>0</v>
      </c>
      <c r="T2699" s="2">
        <v>4529014</v>
      </c>
      <c r="U2699" s="2">
        <v>353719.25</v>
      </c>
      <c r="V2699" s="2">
        <v>8.4717197418212891</v>
      </c>
      <c r="W2699" s="2">
        <v>16956640.16</v>
      </c>
      <c r="X2699" s="2">
        <v>26.709383010864258</v>
      </c>
      <c r="Y2699" s="2">
        <v>195144413.03</v>
      </c>
      <c r="Z2699" s="2">
        <v>2.320852518081665</v>
      </c>
    </row>
    <row r="2700" spans="1:28" x14ac:dyDescent="0.25">
      <c r="A2700" s="2">
        <v>450005</v>
      </c>
      <c r="B2700" s="2">
        <v>123468402</v>
      </c>
      <c r="C2700" s="2" t="s">
        <v>1763</v>
      </c>
      <c r="D2700" s="2">
        <v>2023</v>
      </c>
      <c r="E2700" s="2" t="s">
        <v>662</v>
      </c>
      <c r="F2700" s="2">
        <v>450</v>
      </c>
      <c r="G2700" s="2">
        <v>5</v>
      </c>
      <c r="H2700" s="2">
        <v>3529688.23</v>
      </c>
      <c r="I2700" s="2">
        <v>622788</v>
      </c>
      <c r="J2700" s="2">
        <v>21.424470901489258</v>
      </c>
      <c r="K2700" s="2">
        <v>1519946.12</v>
      </c>
      <c r="L2700" s="2">
        <v>35156.421875</v>
      </c>
      <c r="M2700" s="2">
        <v>2.3677709102630615</v>
      </c>
      <c r="N2700" s="2">
        <v>137324</v>
      </c>
      <c r="O2700" s="2">
        <v>0</v>
      </c>
      <c r="P2700" s="2">
        <v>0</v>
      </c>
      <c r="T2700" s="2">
        <v>5186958.5</v>
      </c>
      <c r="U2700" s="2">
        <v>657944.5</v>
      </c>
      <c r="V2700" s="2">
        <v>14.527322769165039</v>
      </c>
      <c r="X2700" s="2">
        <v>29.234470367431641</v>
      </c>
      <c r="Z2700" s="2">
        <v>4.3404560089111328</v>
      </c>
      <c r="AA2700" s="2">
        <v>119502613</v>
      </c>
      <c r="AB2700" s="2">
        <v>17742611</v>
      </c>
    </row>
    <row r="2701" spans="1:28" x14ac:dyDescent="0.25">
      <c r="A2701" s="2">
        <v>450006</v>
      </c>
      <c r="B2701" s="2">
        <v>123468402</v>
      </c>
      <c r="C2701" s="2" t="s">
        <v>1763</v>
      </c>
      <c r="D2701" s="2">
        <v>2024</v>
      </c>
      <c r="E2701" s="2" t="s">
        <v>662</v>
      </c>
      <c r="F2701" s="2">
        <v>450</v>
      </c>
      <c r="G2701" s="2">
        <v>6</v>
      </c>
      <c r="H2701" s="2">
        <v>4156982</v>
      </c>
      <c r="I2701" s="2">
        <v>627293.75</v>
      </c>
      <c r="J2701" s="2">
        <v>17.771930694580078</v>
      </c>
      <c r="K2701" s="2">
        <v>1546421</v>
      </c>
      <c r="L2701" s="2">
        <v>26474.880859375</v>
      </c>
      <c r="M2701" s="2">
        <v>1.7418301105499268</v>
      </c>
      <c r="N2701" s="2">
        <v>137324</v>
      </c>
      <c r="O2701" s="2">
        <v>0</v>
      </c>
      <c r="P2701" s="2">
        <v>0</v>
      </c>
      <c r="T2701" s="2">
        <v>5840727</v>
      </c>
      <c r="U2701" s="2">
        <v>653768.5</v>
      </c>
      <c r="V2701" s="2">
        <v>12.604082107543945</v>
      </c>
      <c r="X2701" s="2">
        <v>31.41392707824707</v>
      </c>
      <c r="Z2701" s="2">
        <v>4.6538252830505371</v>
      </c>
      <c r="AA2701" s="2">
        <v>125503793</v>
      </c>
      <c r="AB2701" s="2">
        <v>18592795</v>
      </c>
    </row>
    <row r="2702" spans="1:28" x14ac:dyDescent="0.25">
      <c r="A2702" s="2">
        <v>451001</v>
      </c>
      <c r="B2702" s="2">
        <v>123468503</v>
      </c>
      <c r="C2702" s="2" t="s">
        <v>1764</v>
      </c>
      <c r="D2702" s="2">
        <v>2019</v>
      </c>
      <c r="E2702" s="2" t="s">
        <v>662</v>
      </c>
      <c r="F2702" s="2">
        <v>451</v>
      </c>
      <c r="G2702" s="2">
        <v>1</v>
      </c>
      <c r="H2702" s="2">
        <v>3811450.25</v>
      </c>
      <c r="K2702" s="2">
        <v>1683401.28</v>
      </c>
      <c r="N2702" s="2">
        <v>187164</v>
      </c>
      <c r="T2702" s="2">
        <v>5682015.5</v>
      </c>
      <c r="W2702" s="2">
        <v>14418787.059999999</v>
      </c>
      <c r="X2702" s="2">
        <v>39.407028198242188</v>
      </c>
      <c r="Y2702" s="2">
        <v>65501995.770000003</v>
      </c>
      <c r="Z2702" s="2">
        <v>8.6745681762695313</v>
      </c>
    </row>
    <row r="2703" spans="1:28" x14ac:dyDescent="0.25">
      <c r="A2703" s="2">
        <v>451002</v>
      </c>
      <c r="B2703" s="2">
        <v>123468503</v>
      </c>
      <c r="C2703" s="2" t="s">
        <v>1764</v>
      </c>
      <c r="D2703" s="2">
        <v>2020</v>
      </c>
      <c r="E2703" s="2" t="s">
        <v>662</v>
      </c>
      <c r="F2703" s="2">
        <v>451</v>
      </c>
      <c r="G2703" s="2">
        <v>2</v>
      </c>
      <c r="H2703" s="2">
        <v>4000453.25</v>
      </c>
      <c r="I2703" s="2">
        <v>189003</v>
      </c>
      <c r="J2703" s="2">
        <v>4.9588212966918945</v>
      </c>
      <c r="K2703" s="2">
        <v>1592004.33</v>
      </c>
      <c r="L2703" s="2">
        <v>-91396.953125</v>
      </c>
      <c r="M2703" s="2">
        <v>-5.4293026924133301</v>
      </c>
      <c r="N2703" s="2">
        <v>187164</v>
      </c>
      <c r="O2703" s="2">
        <v>0</v>
      </c>
      <c r="P2703" s="2">
        <v>0</v>
      </c>
      <c r="T2703" s="2">
        <v>5779621.5</v>
      </c>
      <c r="U2703" s="2">
        <v>97606</v>
      </c>
      <c r="V2703" s="2">
        <v>1.7178059816360474</v>
      </c>
      <c r="W2703" s="2">
        <v>14465641.329999998</v>
      </c>
      <c r="X2703" s="2">
        <v>39.954132080078125</v>
      </c>
      <c r="Y2703" s="2">
        <v>67190711.450000003</v>
      </c>
      <c r="Z2703" s="2">
        <v>8.6018161773681641</v>
      </c>
    </row>
    <row r="2704" spans="1:28" x14ac:dyDescent="0.25">
      <c r="A2704" s="2">
        <v>451003</v>
      </c>
      <c r="B2704" s="2">
        <v>123468503</v>
      </c>
      <c r="C2704" s="2" t="s">
        <v>1764</v>
      </c>
      <c r="D2704" s="2">
        <v>2021</v>
      </c>
      <c r="E2704" s="2" t="s">
        <v>662</v>
      </c>
      <c r="F2704" s="2">
        <v>451</v>
      </c>
      <c r="G2704" s="2">
        <v>3</v>
      </c>
      <c r="H2704" s="2">
        <v>4000444.5</v>
      </c>
      <c r="I2704" s="2">
        <v>-8.75</v>
      </c>
      <c r="J2704" s="2">
        <v>-2.1872521028853953E-4</v>
      </c>
      <c r="K2704" s="2">
        <v>1741962.39</v>
      </c>
      <c r="L2704" s="2">
        <v>149958.0625</v>
      </c>
      <c r="M2704" s="2">
        <v>9.4194507598876953</v>
      </c>
      <c r="N2704" s="2">
        <v>187164</v>
      </c>
      <c r="O2704" s="2">
        <v>0</v>
      </c>
      <c r="P2704" s="2">
        <v>0</v>
      </c>
      <c r="T2704" s="2">
        <v>5929571</v>
      </c>
      <c r="U2704" s="2">
        <v>149949.5</v>
      </c>
      <c r="V2704" s="2">
        <v>2.594451904296875</v>
      </c>
      <c r="W2704" s="2">
        <v>14051055.450000001</v>
      </c>
      <c r="X2704" s="2">
        <v>42.200183868408203</v>
      </c>
      <c r="Y2704" s="2">
        <v>70799444.770000011</v>
      </c>
      <c r="Z2704" s="2">
        <v>8.3751659393310547</v>
      </c>
    </row>
    <row r="2705" spans="1:28" x14ac:dyDescent="0.25">
      <c r="A2705" s="2">
        <v>451004</v>
      </c>
      <c r="B2705" s="2">
        <v>123468503</v>
      </c>
      <c r="C2705" s="2" t="s">
        <v>1764</v>
      </c>
      <c r="D2705" s="2">
        <v>2022</v>
      </c>
      <c r="E2705" s="2" t="s">
        <v>662</v>
      </c>
      <c r="F2705" s="2">
        <v>451</v>
      </c>
      <c r="G2705" s="2">
        <v>4</v>
      </c>
      <c r="H2705" s="2">
        <v>4203165</v>
      </c>
      <c r="I2705" s="2">
        <v>202720.5</v>
      </c>
      <c r="J2705" s="2">
        <v>5.0674495697021484</v>
      </c>
      <c r="K2705" s="2">
        <v>1851400.22</v>
      </c>
      <c r="L2705" s="2">
        <v>109437.828125</v>
      </c>
      <c r="M2705" s="2">
        <v>6.282444953918457</v>
      </c>
      <c r="N2705" s="2">
        <v>187164</v>
      </c>
      <c r="O2705" s="2">
        <v>0</v>
      </c>
      <c r="P2705" s="2">
        <v>0</v>
      </c>
      <c r="T2705" s="2">
        <v>6241729</v>
      </c>
      <c r="U2705" s="2">
        <v>312158</v>
      </c>
      <c r="V2705" s="2">
        <v>5.2644281387329102</v>
      </c>
      <c r="W2705" s="2">
        <v>14191050.91</v>
      </c>
      <c r="X2705" s="2">
        <v>43.983558654785156</v>
      </c>
      <c r="Y2705" s="2">
        <v>73439087.849999994</v>
      </c>
      <c r="Z2705" s="2">
        <v>8.4991922378540039</v>
      </c>
    </row>
    <row r="2706" spans="1:28" x14ac:dyDescent="0.25">
      <c r="A2706" s="2">
        <v>451005</v>
      </c>
      <c r="B2706" s="2">
        <v>123468503</v>
      </c>
      <c r="C2706" s="2" t="s">
        <v>1764</v>
      </c>
      <c r="D2706" s="2">
        <v>2023</v>
      </c>
      <c r="E2706" s="2" t="s">
        <v>662</v>
      </c>
      <c r="F2706" s="2">
        <v>451</v>
      </c>
      <c r="G2706" s="2">
        <v>5</v>
      </c>
      <c r="H2706" s="2">
        <v>5104631.04</v>
      </c>
      <c r="I2706" s="2">
        <v>901466.0625</v>
      </c>
      <c r="J2706" s="2">
        <v>21.447315216064453</v>
      </c>
      <c r="K2706" s="2">
        <v>1805844.09</v>
      </c>
      <c r="L2706" s="2">
        <v>-45556.12890625</v>
      </c>
      <c r="M2706" s="2">
        <v>-2.4606311321258545</v>
      </c>
      <c r="N2706" s="2">
        <v>187164</v>
      </c>
      <c r="O2706" s="2">
        <v>0</v>
      </c>
      <c r="P2706" s="2">
        <v>0</v>
      </c>
      <c r="T2706" s="2">
        <v>7097639</v>
      </c>
      <c r="U2706" s="2">
        <v>855910</v>
      </c>
      <c r="V2706" s="2">
        <v>13.712706565856934</v>
      </c>
      <c r="X2706" s="2">
        <v>46.233665466308594</v>
      </c>
      <c r="Z2706" s="2">
        <v>9.7274684906005859</v>
      </c>
      <c r="AA2706" s="2">
        <v>72964915</v>
      </c>
      <c r="AB2706" s="2">
        <v>15351668</v>
      </c>
    </row>
    <row r="2707" spans="1:28" x14ac:dyDescent="0.25">
      <c r="A2707" s="2">
        <v>451006</v>
      </c>
      <c r="B2707" s="2">
        <v>123468503</v>
      </c>
      <c r="C2707" s="2" t="s">
        <v>1764</v>
      </c>
      <c r="D2707" s="2">
        <v>2024</v>
      </c>
      <c r="E2707" s="2" t="s">
        <v>662</v>
      </c>
      <c r="F2707" s="2">
        <v>451</v>
      </c>
      <c r="G2707" s="2">
        <v>6</v>
      </c>
      <c r="H2707" s="2">
        <v>5874795</v>
      </c>
      <c r="I2707" s="2">
        <v>770163.9375</v>
      </c>
      <c r="J2707" s="2">
        <v>15.087553977966309</v>
      </c>
      <c r="K2707" s="2">
        <v>1922131</v>
      </c>
      <c r="L2707" s="2">
        <v>116286.90625</v>
      </c>
      <c r="M2707" s="2">
        <v>6.4394769668579102</v>
      </c>
      <c r="N2707" s="2">
        <v>187164</v>
      </c>
      <c r="O2707" s="2">
        <v>0</v>
      </c>
      <c r="P2707" s="2">
        <v>0</v>
      </c>
      <c r="T2707" s="2">
        <v>7984090</v>
      </c>
      <c r="U2707" s="2">
        <v>886451</v>
      </c>
      <c r="V2707" s="2">
        <v>12.489378929138184</v>
      </c>
      <c r="X2707" s="2">
        <v>46.037639617919922</v>
      </c>
      <c r="Z2707" s="2">
        <v>10.292076110839844</v>
      </c>
      <c r="AA2707" s="2">
        <v>77575114</v>
      </c>
      <c r="AB2707" s="2">
        <v>17342527</v>
      </c>
    </row>
    <row r="2708" spans="1:28" x14ac:dyDescent="0.25">
      <c r="A2708" s="2">
        <v>452001</v>
      </c>
      <c r="B2708" s="2">
        <v>123468603</v>
      </c>
      <c r="C2708" s="2" t="s">
        <v>1765</v>
      </c>
      <c r="D2708" s="2">
        <v>2019</v>
      </c>
      <c r="E2708" s="2" t="s">
        <v>662</v>
      </c>
      <c r="F2708" s="2">
        <v>452</v>
      </c>
      <c r="G2708" s="2">
        <v>1</v>
      </c>
      <c r="H2708" s="2">
        <v>8948207</v>
      </c>
      <c r="K2708" s="2">
        <v>1768721.8</v>
      </c>
      <c r="N2708" s="2">
        <v>378374</v>
      </c>
      <c r="T2708" s="2">
        <v>11095303</v>
      </c>
      <c r="W2708" s="2">
        <v>19583064.560000002</v>
      </c>
      <c r="X2708" s="2">
        <v>56.657642364501953</v>
      </c>
      <c r="Y2708" s="2">
        <v>61656979.030000001</v>
      </c>
      <c r="Z2708" s="2">
        <v>17.995210647583008</v>
      </c>
    </row>
    <row r="2709" spans="1:28" x14ac:dyDescent="0.25">
      <c r="A2709" s="2">
        <v>452002</v>
      </c>
      <c r="B2709" s="2">
        <v>123468603</v>
      </c>
      <c r="C2709" s="2" t="s">
        <v>1765</v>
      </c>
      <c r="D2709" s="2">
        <v>2020</v>
      </c>
      <c r="E2709" s="2" t="s">
        <v>662</v>
      </c>
      <c r="F2709" s="2">
        <v>452</v>
      </c>
      <c r="G2709" s="2">
        <v>2</v>
      </c>
      <c r="H2709" s="2">
        <v>9084378</v>
      </c>
      <c r="I2709" s="2">
        <v>136171</v>
      </c>
      <c r="J2709" s="2">
        <v>1.5217685699462891</v>
      </c>
      <c r="K2709" s="2">
        <v>1872170.7</v>
      </c>
      <c r="L2709" s="2">
        <v>103448.8984375</v>
      </c>
      <c r="M2709" s="2">
        <v>5.8487944602966309</v>
      </c>
      <c r="N2709" s="2">
        <v>378374</v>
      </c>
      <c r="O2709" s="2">
        <v>0</v>
      </c>
      <c r="P2709" s="2">
        <v>0</v>
      </c>
      <c r="T2709" s="2">
        <v>11334923</v>
      </c>
      <c r="U2709" s="2">
        <v>239620</v>
      </c>
      <c r="V2709" s="2">
        <v>2.1596527099609375</v>
      </c>
      <c r="W2709" s="2">
        <v>20503606.25</v>
      </c>
      <c r="X2709" s="2">
        <v>55.282581329345703</v>
      </c>
      <c r="Y2709" s="2">
        <v>64133141.149999999</v>
      </c>
      <c r="Z2709" s="2">
        <v>17.674049377441406</v>
      </c>
    </row>
    <row r="2710" spans="1:28" x14ac:dyDescent="0.25">
      <c r="A2710" s="2">
        <v>452003</v>
      </c>
      <c r="B2710" s="2">
        <v>123468603</v>
      </c>
      <c r="C2710" s="2" t="s">
        <v>1765</v>
      </c>
      <c r="D2710" s="2">
        <v>2021</v>
      </c>
      <c r="E2710" s="2" t="s">
        <v>662</v>
      </c>
      <c r="F2710" s="2">
        <v>452</v>
      </c>
      <c r="G2710" s="2">
        <v>3</v>
      </c>
      <c r="H2710" s="2">
        <v>9084370</v>
      </c>
      <c r="I2710" s="2">
        <v>-8</v>
      </c>
      <c r="J2710" s="2">
        <v>-8.8063265138771385E-5</v>
      </c>
      <c r="K2710" s="2">
        <v>1872100.38</v>
      </c>
      <c r="L2710" s="2">
        <v>-70.319999694824219</v>
      </c>
      <c r="M2710" s="2">
        <v>-3.7560677155852318E-3</v>
      </c>
      <c r="N2710" s="2">
        <v>378374</v>
      </c>
      <c r="O2710" s="2">
        <v>0</v>
      </c>
      <c r="P2710" s="2">
        <v>0</v>
      </c>
      <c r="T2710" s="2">
        <v>11334844</v>
      </c>
      <c r="U2710" s="2">
        <v>-79</v>
      </c>
      <c r="V2710" s="2">
        <v>-6.9696106947958469E-4</v>
      </c>
      <c r="W2710" s="2">
        <v>20178367.430000003</v>
      </c>
      <c r="X2710" s="2">
        <v>56.173244476318359</v>
      </c>
      <c r="Y2710" s="2">
        <v>66562728.020000011</v>
      </c>
      <c r="Z2710" s="2">
        <v>17.028816223144531</v>
      </c>
    </row>
    <row r="2711" spans="1:28" x14ac:dyDescent="0.25">
      <c r="A2711" s="2">
        <v>452004</v>
      </c>
      <c r="B2711" s="2">
        <v>123468603</v>
      </c>
      <c r="C2711" s="2" t="s">
        <v>1765</v>
      </c>
      <c r="D2711" s="2">
        <v>2022</v>
      </c>
      <c r="E2711" s="2" t="s">
        <v>662</v>
      </c>
      <c r="F2711" s="2">
        <v>452</v>
      </c>
      <c r="G2711" s="2">
        <v>4</v>
      </c>
      <c r="H2711" s="2">
        <v>10696667</v>
      </c>
      <c r="I2711" s="2">
        <v>1612297</v>
      </c>
      <c r="J2711" s="2">
        <v>17.74803352355957</v>
      </c>
      <c r="K2711" s="2">
        <v>1966934.18</v>
      </c>
      <c r="L2711" s="2">
        <v>94833.796875</v>
      </c>
      <c r="M2711" s="2">
        <v>5.0656366348266602</v>
      </c>
      <c r="N2711" s="2">
        <v>378374</v>
      </c>
      <c r="O2711" s="2">
        <v>0</v>
      </c>
      <c r="P2711" s="2">
        <v>0</v>
      </c>
      <c r="T2711" s="2">
        <v>13041975</v>
      </c>
      <c r="U2711" s="2">
        <v>1707131</v>
      </c>
      <c r="V2711" s="2">
        <v>15.0609130859375</v>
      </c>
      <c r="W2711" s="2">
        <v>22953405.789999999</v>
      </c>
      <c r="X2711" s="2">
        <v>56.819347381591797</v>
      </c>
      <c r="Y2711" s="2">
        <v>68982460.089999989</v>
      </c>
      <c r="Z2711" s="2">
        <v>18.906219482421875</v>
      </c>
    </row>
    <row r="2712" spans="1:28" x14ac:dyDescent="0.25">
      <c r="A2712" s="2">
        <v>452005</v>
      </c>
      <c r="B2712" s="2">
        <v>123468603</v>
      </c>
      <c r="C2712" s="2" t="s">
        <v>1765</v>
      </c>
      <c r="D2712" s="2">
        <v>2023</v>
      </c>
      <c r="E2712" s="2" t="s">
        <v>662</v>
      </c>
      <c r="F2712" s="2">
        <v>452</v>
      </c>
      <c r="G2712" s="2">
        <v>5</v>
      </c>
      <c r="H2712" s="2">
        <v>9693776.0800000001</v>
      </c>
      <c r="I2712" s="2">
        <v>-1002890.9375</v>
      </c>
      <c r="J2712" s="2">
        <v>-9.375732421875</v>
      </c>
      <c r="K2712" s="2">
        <v>2123721.9300000002</v>
      </c>
      <c r="L2712" s="2">
        <v>156787.75</v>
      </c>
      <c r="M2712" s="2">
        <v>7.9711742401123047</v>
      </c>
      <c r="N2712" s="2">
        <v>378374</v>
      </c>
      <c r="O2712" s="2">
        <v>0</v>
      </c>
      <c r="P2712" s="2">
        <v>0</v>
      </c>
      <c r="T2712" s="2">
        <v>12195872</v>
      </c>
      <c r="U2712" s="2">
        <v>-846103</v>
      </c>
      <c r="V2712" s="2">
        <v>-6.4875373840332031</v>
      </c>
      <c r="X2712" s="2">
        <v>56.108413696289063</v>
      </c>
      <c r="Z2712" s="2">
        <v>17.591762542724609</v>
      </c>
      <c r="AA2712" s="2">
        <v>69327176</v>
      </c>
      <c r="AB2712" s="2">
        <v>21736263</v>
      </c>
    </row>
    <row r="2713" spans="1:28" x14ac:dyDescent="0.25">
      <c r="A2713" s="2">
        <v>452006</v>
      </c>
      <c r="B2713" s="2">
        <v>123468603</v>
      </c>
      <c r="C2713" s="2" t="s">
        <v>1765</v>
      </c>
      <c r="D2713" s="2">
        <v>2024</v>
      </c>
      <c r="E2713" s="2" t="s">
        <v>662</v>
      </c>
      <c r="F2713" s="2">
        <v>452</v>
      </c>
      <c r="G2713" s="2">
        <v>6</v>
      </c>
      <c r="H2713" s="2">
        <v>10376171</v>
      </c>
      <c r="I2713" s="2">
        <v>682394.9375</v>
      </c>
      <c r="J2713" s="2">
        <v>7.0395159721374512</v>
      </c>
      <c r="K2713" s="2">
        <v>2192105</v>
      </c>
      <c r="L2713" s="2">
        <v>68383.0703125</v>
      </c>
      <c r="M2713" s="2">
        <v>3.219963550567627</v>
      </c>
      <c r="N2713" s="2">
        <v>378374</v>
      </c>
      <c r="O2713" s="2">
        <v>0</v>
      </c>
      <c r="P2713" s="2">
        <v>0</v>
      </c>
      <c r="T2713" s="2">
        <v>12946650</v>
      </c>
      <c r="U2713" s="2">
        <v>750778</v>
      </c>
      <c r="V2713" s="2">
        <v>6.156001091003418</v>
      </c>
      <c r="X2713" s="2">
        <v>59.111091613769531</v>
      </c>
      <c r="Z2713" s="2">
        <v>18.06230354309082</v>
      </c>
      <c r="AA2713" s="2">
        <v>71677731</v>
      </c>
      <c r="AB2713" s="2">
        <v>21902235</v>
      </c>
    </row>
    <row r="2714" spans="1:28" x14ac:dyDescent="0.25">
      <c r="A2714" s="2">
        <v>453001</v>
      </c>
      <c r="B2714" s="2">
        <v>103029203</v>
      </c>
      <c r="C2714" s="2" t="s">
        <v>1766</v>
      </c>
      <c r="D2714" s="2">
        <v>2019</v>
      </c>
      <c r="E2714" s="2" t="s">
        <v>662</v>
      </c>
      <c r="F2714" s="2">
        <v>453</v>
      </c>
      <c r="G2714" s="2">
        <v>1</v>
      </c>
      <c r="H2714" s="2">
        <v>4502414</v>
      </c>
      <c r="K2714" s="2">
        <v>1896104.03</v>
      </c>
      <c r="N2714" s="2">
        <v>332045</v>
      </c>
      <c r="T2714" s="2">
        <v>6730563</v>
      </c>
      <c r="W2714" s="2">
        <v>17569183.18</v>
      </c>
      <c r="X2714" s="2">
        <v>38.308914184570313</v>
      </c>
      <c r="Y2714" s="2">
        <v>144143946.05000001</v>
      </c>
      <c r="Z2714" s="2">
        <v>4.6693344116210938</v>
      </c>
    </row>
    <row r="2715" spans="1:28" x14ac:dyDescent="0.25">
      <c r="A2715" s="2">
        <v>453002</v>
      </c>
      <c r="B2715" s="2">
        <v>103029203</v>
      </c>
      <c r="C2715" s="2" t="s">
        <v>1766</v>
      </c>
      <c r="D2715" s="2">
        <v>2020</v>
      </c>
      <c r="E2715" s="2" t="s">
        <v>662</v>
      </c>
      <c r="F2715" s="2">
        <v>453</v>
      </c>
      <c r="G2715" s="2">
        <v>2</v>
      </c>
      <c r="H2715" s="2">
        <v>4606007</v>
      </c>
      <c r="I2715" s="2">
        <v>103593</v>
      </c>
      <c r="J2715" s="2">
        <v>2.3008325099945068</v>
      </c>
      <c r="K2715" s="2">
        <v>2059785.02</v>
      </c>
      <c r="L2715" s="2">
        <v>163680.984375</v>
      </c>
      <c r="M2715" s="2">
        <v>8.6324901580810547</v>
      </c>
      <c r="N2715" s="2">
        <v>332045</v>
      </c>
      <c r="O2715" s="2">
        <v>0</v>
      </c>
      <c r="P2715" s="2">
        <v>0</v>
      </c>
      <c r="T2715" s="2">
        <v>6997837</v>
      </c>
      <c r="U2715" s="2">
        <v>267274</v>
      </c>
      <c r="V2715" s="2">
        <v>3.9710497856140137</v>
      </c>
      <c r="W2715" s="2">
        <v>17949965.91</v>
      </c>
      <c r="X2715" s="2">
        <v>38.985237121582031</v>
      </c>
      <c r="Y2715" s="2">
        <v>96945248.25999999</v>
      </c>
      <c r="Z2715" s="2">
        <v>7.2183394432067871</v>
      </c>
    </row>
    <row r="2716" spans="1:28" x14ac:dyDescent="0.25">
      <c r="A2716" s="2">
        <v>453003</v>
      </c>
      <c r="B2716" s="2">
        <v>103029203</v>
      </c>
      <c r="C2716" s="2" t="s">
        <v>1766</v>
      </c>
      <c r="D2716" s="2">
        <v>2021</v>
      </c>
      <c r="E2716" s="2" t="s">
        <v>662</v>
      </c>
      <c r="F2716" s="2">
        <v>453</v>
      </c>
      <c r="G2716" s="2">
        <v>3</v>
      </c>
      <c r="H2716" s="2">
        <v>4606001.5</v>
      </c>
      <c r="I2716" s="2">
        <v>-5.5</v>
      </c>
      <c r="J2716" s="2">
        <v>-1.1940928379772231E-4</v>
      </c>
      <c r="K2716" s="2">
        <v>1911276.64</v>
      </c>
      <c r="L2716" s="2">
        <v>-148508.375</v>
      </c>
      <c r="M2716" s="2">
        <v>-7.2098970413208008</v>
      </c>
      <c r="N2716" s="2">
        <v>332045</v>
      </c>
      <c r="O2716" s="2">
        <v>0</v>
      </c>
      <c r="P2716" s="2">
        <v>0</v>
      </c>
      <c r="T2716" s="2">
        <v>6849323</v>
      </c>
      <c r="U2716" s="2">
        <v>-148514</v>
      </c>
      <c r="V2716" s="2">
        <v>-2.1222844123840332</v>
      </c>
      <c r="W2716" s="2">
        <v>18501009.949999999</v>
      </c>
      <c r="X2716" s="2">
        <v>37.021347045898438</v>
      </c>
      <c r="Y2716" s="2">
        <v>89469274</v>
      </c>
      <c r="Z2716" s="2">
        <v>7.6555032730102539</v>
      </c>
    </row>
    <row r="2717" spans="1:28" x14ac:dyDescent="0.25">
      <c r="A2717" s="2">
        <v>453004</v>
      </c>
      <c r="B2717" s="2">
        <v>103029203</v>
      </c>
      <c r="C2717" s="2" t="s">
        <v>1766</v>
      </c>
      <c r="D2717" s="2">
        <v>2022</v>
      </c>
      <c r="E2717" s="2" t="s">
        <v>662</v>
      </c>
      <c r="F2717" s="2">
        <v>453</v>
      </c>
      <c r="G2717" s="2">
        <v>4</v>
      </c>
      <c r="H2717" s="2">
        <v>4770150.5</v>
      </c>
      <c r="I2717" s="2">
        <v>164149</v>
      </c>
      <c r="J2717" s="2">
        <v>3.5638070106506348</v>
      </c>
      <c r="K2717" s="2">
        <v>2166956.65</v>
      </c>
      <c r="L2717" s="2">
        <v>255680.015625</v>
      </c>
      <c r="M2717" s="2">
        <v>13.377446174621582</v>
      </c>
      <c r="N2717" s="2">
        <v>332045</v>
      </c>
      <c r="O2717" s="2">
        <v>0</v>
      </c>
      <c r="P2717" s="2">
        <v>0</v>
      </c>
      <c r="T2717" s="2">
        <v>7269152</v>
      </c>
      <c r="U2717" s="2">
        <v>419829</v>
      </c>
      <c r="V2717" s="2">
        <v>6.1294960975646973</v>
      </c>
      <c r="W2717" s="2">
        <v>18820739.830000002</v>
      </c>
      <c r="X2717" s="2">
        <v>38.623092651367188</v>
      </c>
      <c r="Y2717" s="2">
        <v>131338791.19</v>
      </c>
      <c r="Z2717" s="2">
        <v>5.5346574783325195</v>
      </c>
    </row>
    <row r="2718" spans="1:28" x14ac:dyDescent="0.25">
      <c r="A2718" s="2">
        <v>453005</v>
      </c>
      <c r="B2718" s="2">
        <v>103029203</v>
      </c>
      <c r="C2718" s="2" t="s">
        <v>1766</v>
      </c>
      <c r="D2718" s="2">
        <v>2023</v>
      </c>
      <c r="E2718" s="2" t="s">
        <v>662</v>
      </c>
      <c r="F2718" s="2">
        <v>453</v>
      </c>
      <c r="G2718" s="2">
        <v>5</v>
      </c>
      <c r="H2718" s="2">
        <v>5291514.79</v>
      </c>
      <c r="I2718" s="2">
        <v>521364.28125</v>
      </c>
      <c r="J2718" s="2">
        <v>10.929723739624023</v>
      </c>
      <c r="K2718" s="2">
        <v>2110436.1</v>
      </c>
      <c r="L2718" s="2">
        <v>-56520.55078125</v>
      </c>
      <c r="M2718" s="2">
        <v>-2.6082916259765625</v>
      </c>
      <c r="N2718" s="2">
        <v>332045</v>
      </c>
      <c r="O2718" s="2">
        <v>0</v>
      </c>
      <c r="P2718" s="2">
        <v>0</v>
      </c>
      <c r="T2718" s="2">
        <v>7733996</v>
      </c>
      <c r="U2718" s="2">
        <v>464844</v>
      </c>
      <c r="V2718" s="2">
        <v>6.3947486877441406</v>
      </c>
      <c r="X2718" s="2">
        <v>38.780735015869141</v>
      </c>
      <c r="Z2718" s="2">
        <v>8.076991081237793</v>
      </c>
      <c r="AA2718" s="2">
        <v>95753425</v>
      </c>
      <c r="AB2718" s="2">
        <v>19942882</v>
      </c>
    </row>
    <row r="2719" spans="1:28" x14ac:dyDescent="0.25">
      <c r="A2719" s="2">
        <v>453006</v>
      </c>
      <c r="B2719" s="2">
        <v>103029203</v>
      </c>
      <c r="C2719" s="2" t="s">
        <v>1766</v>
      </c>
      <c r="D2719" s="2">
        <v>2024</v>
      </c>
      <c r="E2719" s="2" t="s">
        <v>662</v>
      </c>
      <c r="F2719" s="2">
        <v>453</v>
      </c>
      <c r="G2719" s="2">
        <v>6</v>
      </c>
      <c r="H2719" s="2">
        <v>5665586</v>
      </c>
      <c r="I2719" s="2">
        <v>374071.21875</v>
      </c>
      <c r="J2719" s="2">
        <v>7.0692653656005859</v>
      </c>
      <c r="K2719" s="2">
        <v>2224166</v>
      </c>
      <c r="L2719" s="2">
        <v>113729.8984375</v>
      </c>
      <c r="M2719" s="2">
        <v>5.3889288902282715</v>
      </c>
      <c r="N2719" s="2">
        <v>332045</v>
      </c>
      <c r="O2719" s="2">
        <v>0</v>
      </c>
      <c r="P2719" s="2">
        <v>0</v>
      </c>
      <c r="T2719" s="2">
        <v>8221797</v>
      </c>
      <c r="U2719" s="2">
        <v>487801</v>
      </c>
      <c r="V2719" s="2">
        <v>6.3072309494018555</v>
      </c>
      <c r="X2719" s="2">
        <v>39.444904327392578</v>
      </c>
      <c r="Z2719" s="2">
        <v>8.2007408142089844</v>
      </c>
      <c r="AA2719" s="2">
        <v>100256762</v>
      </c>
      <c r="AB2719" s="2">
        <v>20843749</v>
      </c>
    </row>
    <row r="2720" spans="1:28" x14ac:dyDescent="0.25">
      <c r="A2720" s="2">
        <v>454001</v>
      </c>
      <c r="B2720" s="2">
        <v>106618603</v>
      </c>
      <c r="C2720" s="2" t="s">
        <v>1767</v>
      </c>
      <c r="D2720" s="2">
        <v>2019</v>
      </c>
      <c r="E2720" s="2" t="s">
        <v>662</v>
      </c>
      <c r="F2720" s="2">
        <v>454</v>
      </c>
      <c r="G2720" s="2">
        <v>1</v>
      </c>
      <c r="H2720" s="2">
        <v>6686544</v>
      </c>
      <c r="K2720" s="2">
        <v>694660.24</v>
      </c>
      <c r="N2720" s="2">
        <v>195288</v>
      </c>
      <c r="T2720" s="2">
        <v>7576492</v>
      </c>
      <c r="W2720" s="2">
        <v>10209672.16</v>
      </c>
      <c r="X2720" s="2">
        <v>74.208961486816406</v>
      </c>
      <c r="Y2720" s="2">
        <v>14134082.52</v>
      </c>
      <c r="Z2720" s="2">
        <v>53.604412078857422</v>
      </c>
    </row>
    <row r="2721" spans="1:28" x14ac:dyDescent="0.25">
      <c r="A2721" s="2">
        <v>454002</v>
      </c>
      <c r="B2721" s="2">
        <v>106618603</v>
      </c>
      <c r="C2721" s="2" t="s">
        <v>1767</v>
      </c>
      <c r="D2721" s="2">
        <v>2020</v>
      </c>
      <c r="E2721" s="2" t="s">
        <v>662</v>
      </c>
      <c r="F2721" s="2">
        <v>454</v>
      </c>
      <c r="G2721" s="2">
        <v>2</v>
      </c>
      <c r="H2721" s="2">
        <v>6707795.5</v>
      </c>
      <c r="I2721" s="2">
        <v>21251.5</v>
      </c>
      <c r="J2721" s="2">
        <v>0.31782487034797668</v>
      </c>
      <c r="K2721" s="2">
        <v>711741.99</v>
      </c>
      <c r="L2721" s="2">
        <v>17081.75</v>
      </c>
      <c r="M2721" s="2">
        <v>2.4590079784393311</v>
      </c>
      <c r="N2721" s="2">
        <v>195288</v>
      </c>
      <c r="O2721" s="2">
        <v>0</v>
      </c>
      <c r="P2721" s="2">
        <v>0</v>
      </c>
      <c r="T2721" s="2">
        <v>7614825.5</v>
      </c>
      <c r="U2721" s="2">
        <v>38333.5</v>
      </c>
      <c r="V2721" s="2">
        <v>0.50595313310623169</v>
      </c>
      <c r="W2721" s="2">
        <v>10390310.860000003</v>
      </c>
      <c r="X2721" s="2">
        <v>73.287757873535156</v>
      </c>
      <c r="Y2721" s="2">
        <v>14154397.950000003</v>
      </c>
      <c r="Z2721" s="2">
        <v>53.798301696777344</v>
      </c>
    </row>
    <row r="2722" spans="1:28" x14ac:dyDescent="0.25">
      <c r="A2722" s="2">
        <v>454003</v>
      </c>
      <c r="B2722" s="2">
        <v>106618603</v>
      </c>
      <c r="C2722" s="2" t="s">
        <v>1767</v>
      </c>
      <c r="D2722" s="2">
        <v>2021</v>
      </c>
      <c r="E2722" s="2" t="s">
        <v>662</v>
      </c>
      <c r="F2722" s="2">
        <v>454</v>
      </c>
      <c r="G2722" s="2">
        <v>3</v>
      </c>
      <c r="H2722" s="2">
        <v>6707793</v>
      </c>
      <c r="I2722" s="2">
        <v>-2.5</v>
      </c>
      <c r="J2722" s="2">
        <v>-3.7270070606609806E-5</v>
      </c>
      <c r="K2722" s="2">
        <v>711724.37</v>
      </c>
      <c r="L2722" s="2">
        <v>-17.620000839233398</v>
      </c>
      <c r="M2722" s="2">
        <v>-2.4756162893027067E-3</v>
      </c>
      <c r="N2722" s="2">
        <v>195288</v>
      </c>
      <c r="O2722" s="2">
        <v>0</v>
      </c>
      <c r="P2722" s="2">
        <v>0</v>
      </c>
      <c r="T2722" s="2">
        <v>7614805.5</v>
      </c>
      <c r="U2722" s="2">
        <v>-20</v>
      </c>
      <c r="V2722" s="2">
        <v>-2.6264553889632225E-4</v>
      </c>
      <c r="W2722" s="2">
        <v>10404572.979999997</v>
      </c>
      <c r="X2722" s="2">
        <v>73.187103271484375</v>
      </c>
      <c r="Y2722" s="2">
        <v>14415105.169999996</v>
      </c>
      <c r="Z2722" s="2">
        <v>52.825180053710938</v>
      </c>
    </row>
    <row r="2723" spans="1:28" x14ac:dyDescent="0.25">
      <c r="A2723" s="2">
        <v>454004</v>
      </c>
      <c r="B2723" s="2">
        <v>106618603</v>
      </c>
      <c r="C2723" s="2" t="s">
        <v>1767</v>
      </c>
      <c r="D2723" s="2">
        <v>2022</v>
      </c>
      <c r="E2723" s="2" t="s">
        <v>662</v>
      </c>
      <c r="F2723" s="2">
        <v>454</v>
      </c>
      <c r="G2723" s="2">
        <v>4</v>
      </c>
      <c r="H2723" s="2">
        <v>6811017.5</v>
      </c>
      <c r="I2723" s="2">
        <v>103224.5</v>
      </c>
      <c r="J2723" s="2">
        <v>1.5388742685317993</v>
      </c>
      <c r="K2723" s="2">
        <v>732409.44</v>
      </c>
      <c r="L2723" s="2">
        <v>20685.0703125</v>
      </c>
      <c r="M2723" s="2">
        <v>2.9063315391540527</v>
      </c>
      <c r="N2723" s="2">
        <v>195288</v>
      </c>
      <c r="O2723" s="2">
        <v>0</v>
      </c>
      <c r="P2723" s="2">
        <v>0</v>
      </c>
      <c r="T2723" s="2">
        <v>7738715</v>
      </c>
      <c r="U2723" s="2">
        <v>123909.5</v>
      </c>
      <c r="V2723" s="2">
        <v>1.6272182464599609</v>
      </c>
      <c r="W2723" s="2">
        <v>10540685.880000001</v>
      </c>
      <c r="X2723" s="2">
        <v>73.417564392089844</v>
      </c>
      <c r="Y2723" s="2">
        <v>15075291.810000001</v>
      </c>
      <c r="Z2723" s="2">
        <v>51.333766937255859</v>
      </c>
    </row>
    <row r="2724" spans="1:28" x14ac:dyDescent="0.25">
      <c r="A2724" s="2">
        <v>454005</v>
      </c>
      <c r="B2724" s="2">
        <v>106618603</v>
      </c>
      <c r="C2724" s="2" t="s">
        <v>1767</v>
      </c>
      <c r="D2724" s="2">
        <v>2023</v>
      </c>
      <c r="E2724" s="2" t="s">
        <v>662</v>
      </c>
      <c r="F2724" s="2">
        <v>454</v>
      </c>
      <c r="G2724" s="2">
        <v>5</v>
      </c>
      <c r="H2724" s="2">
        <v>7126258.6600000001</v>
      </c>
      <c r="I2724" s="2">
        <v>315241.15625</v>
      </c>
      <c r="J2724" s="2">
        <v>4.6284003257751465</v>
      </c>
      <c r="K2724" s="2">
        <v>772739.25</v>
      </c>
      <c r="L2724" s="2">
        <v>40329.80859375</v>
      </c>
      <c r="M2724" s="2">
        <v>5.5064568519592285</v>
      </c>
      <c r="N2724" s="2">
        <v>195288</v>
      </c>
      <c r="O2724" s="2">
        <v>0</v>
      </c>
      <c r="P2724" s="2">
        <v>0</v>
      </c>
      <c r="T2724" s="2">
        <v>8094286</v>
      </c>
      <c r="U2724" s="2">
        <v>355571</v>
      </c>
      <c r="V2724" s="2">
        <v>4.594703197479248</v>
      </c>
      <c r="X2724" s="2">
        <v>74.685760498046875</v>
      </c>
      <c r="Z2724" s="2">
        <v>51.082839965820313</v>
      </c>
      <c r="AA2724" s="2">
        <v>15845411</v>
      </c>
      <c r="AB2724" s="2">
        <v>10837790</v>
      </c>
    </row>
    <row r="2725" spans="1:28" x14ac:dyDescent="0.25">
      <c r="A2725" s="2">
        <v>454006</v>
      </c>
      <c r="B2725" s="2">
        <v>106618603</v>
      </c>
      <c r="C2725" s="2" t="s">
        <v>1767</v>
      </c>
      <c r="D2725" s="2">
        <v>2024</v>
      </c>
      <c r="E2725" s="2" t="s">
        <v>662</v>
      </c>
      <c r="F2725" s="2">
        <v>454</v>
      </c>
      <c r="G2725" s="2">
        <v>6</v>
      </c>
      <c r="H2725" s="2">
        <v>7403257</v>
      </c>
      <c r="I2725" s="2">
        <v>276998.34375</v>
      </c>
      <c r="J2725" s="2">
        <v>3.8870093822479248</v>
      </c>
      <c r="K2725" s="2">
        <v>802506</v>
      </c>
      <c r="L2725" s="2">
        <v>29766.75</v>
      </c>
      <c r="M2725" s="2">
        <v>3.8521080017089844</v>
      </c>
      <c r="N2725" s="2">
        <v>195288</v>
      </c>
      <c r="O2725" s="2">
        <v>0</v>
      </c>
      <c r="P2725" s="2">
        <v>0</v>
      </c>
      <c r="T2725" s="2">
        <v>8401051</v>
      </c>
      <c r="U2725" s="2">
        <v>306765</v>
      </c>
      <c r="V2725" s="2">
        <v>3.78989577293396</v>
      </c>
      <c r="X2725" s="2">
        <v>72.158699035644531</v>
      </c>
      <c r="Z2725" s="2">
        <v>50.461860656738281</v>
      </c>
      <c r="AA2725" s="2">
        <v>16648318</v>
      </c>
      <c r="AB2725" s="2">
        <v>11642465</v>
      </c>
    </row>
    <row r="2726" spans="1:28" x14ac:dyDescent="0.25">
      <c r="A2726" s="2">
        <v>455001</v>
      </c>
      <c r="B2726" s="2">
        <v>119358403</v>
      </c>
      <c r="C2726" s="2" t="s">
        <v>1768</v>
      </c>
      <c r="D2726" s="2">
        <v>2019</v>
      </c>
      <c r="E2726" s="2" t="s">
        <v>662</v>
      </c>
      <c r="F2726" s="2">
        <v>455</v>
      </c>
      <c r="G2726" s="2">
        <v>1</v>
      </c>
      <c r="H2726" s="2">
        <v>8095129</v>
      </c>
      <c r="K2726" s="2">
        <v>1409644</v>
      </c>
      <c r="N2726" s="2">
        <v>393156</v>
      </c>
      <c r="T2726" s="2">
        <v>9897929</v>
      </c>
      <c r="W2726" s="2">
        <v>14993749</v>
      </c>
      <c r="X2726" s="2">
        <v>66.013702392578125</v>
      </c>
      <c r="Y2726" s="2">
        <v>35257757</v>
      </c>
      <c r="Z2726" s="2">
        <v>28.073053359985352</v>
      </c>
    </row>
    <row r="2727" spans="1:28" x14ac:dyDescent="0.25">
      <c r="A2727" s="2">
        <v>455002</v>
      </c>
      <c r="B2727" s="2">
        <v>119358403</v>
      </c>
      <c r="C2727" s="2" t="s">
        <v>1768</v>
      </c>
      <c r="D2727" s="2">
        <v>2020</v>
      </c>
      <c r="E2727" s="2" t="s">
        <v>662</v>
      </c>
      <c r="F2727" s="2">
        <v>455</v>
      </c>
      <c r="G2727" s="2">
        <v>2</v>
      </c>
      <c r="H2727" s="2">
        <v>8209760</v>
      </c>
      <c r="I2727" s="2">
        <v>114631</v>
      </c>
      <c r="J2727" s="2">
        <v>1.4160491228103638</v>
      </c>
      <c r="K2727" s="2">
        <v>1463602</v>
      </c>
      <c r="L2727" s="2">
        <v>53958</v>
      </c>
      <c r="M2727" s="2">
        <v>3.8277750015258789</v>
      </c>
      <c r="N2727" s="2">
        <v>393156</v>
      </c>
      <c r="O2727" s="2">
        <v>0</v>
      </c>
      <c r="P2727" s="2">
        <v>0</v>
      </c>
      <c r="T2727" s="2">
        <v>10066518</v>
      </c>
      <c r="U2727" s="2">
        <v>168589</v>
      </c>
      <c r="V2727" s="2">
        <v>1.7032755613327026</v>
      </c>
      <c r="W2727" s="2">
        <v>15934281</v>
      </c>
      <c r="X2727" s="2">
        <v>63.175224304199219</v>
      </c>
      <c r="Y2727" s="2">
        <v>37954967</v>
      </c>
      <c r="Z2727" s="2">
        <v>26.522268295288086</v>
      </c>
    </row>
    <row r="2728" spans="1:28" x14ac:dyDescent="0.25">
      <c r="A2728" s="2">
        <v>455003</v>
      </c>
      <c r="B2728" s="2">
        <v>119358403</v>
      </c>
      <c r="C2728" s="2" t="s">
        <v>1768</v>
      </c>
      <c r="D2728" s="2">
        <v>2021</v>
      </c>
      <c r="E2728" s="2" t="s">
        <v>662</v>
      </c>
      <c r="F2728" s="2">
        <v>455</v>
      </c>
      <c r="G2728" s="2">
        <v>3</v>
      </c>
      <c r="H2728" s="2">
        <v>8209752</v>
      </c>
      <c r="I2728" s="2">
        <v>-8</v>
      </c>
      <c r="J2728" s="2">
        <v>-9.7444994025863707E-5</v>
      </c>
      <c r="K2728" s="2">
        <v>1463558</v>
      </c>
      <c r="L2728" s="2">
        <v>-44</v>
      </c>
      <c r="M2728" s="2">
        <v>-3.0062817968428135E-3</v>
      </c>
      <c r="N2728" s="2">
        <v>393156</v>
      </c>
      <c r="O2728" s="2">
        <v>0</v>
      </c>
      <c r="P2728" s="2">
        <v>0</v>
      </c>
      <c r="T2728" s="2">
        <v>10066466</v>
      </c>
      <c r="U2728" s="2">
        <v>-52</v>
      </c>
      <c r="V2728" s="2">
        <v>-5.1656394498422742E-4</v>
      </c>
      <c r="W2728" s="2">
        <v>15872798</v>
      </c>
      <c r="X2728" s="2">
        <v>63.419605255126953</v>
      </c>
      <c r="Y2728" s="2">
        <v>37299469</v>
      </c>
      <c r="Z2728" s="2">
        <v>26.988227844238281</v>
      </c>
    </row>
    <row r="2729" spans="1:28" x14ac:dyDescent="0.25">
      <c r="A2729" s="2">
        <v>455004</v>
      </c>
      <c r="B2729" s="2">
        <v>119358403</v>
      </c>
      <c r="C2729" s="2" t="s">
        <v>1768</v>
      </c>
      <c r="D2729" s="2">
        <v>2022</v>
      </c>
      <c r="E2729" s="2" t="s">
        <v>662</v>
      </c>
      <c r="F2729" s="2">
        <v>455</v>
      </c>
      <c r="G2729" s="2">
        <v>4</v>
      </c>
      <c r="H2729" s="2">
        <v>8441594</v>
      </c>
      <c r="I2729" s="2">
        <v>231842</v>
      </c>
      <c r="J2729" s="2">
        <v>2.8239829540252686</v>
      </c>
      <c r="K2729" s="2">
        <v>1493266</v>
      </c>
      <c r="L2729" s="2">
        <v>29708</v>
      </c>
      <c r="M2729" s="2">
        <v>2.0298478603363037</v>
      </c>
      <c r="N2729" s="2">
        <v>393156</v>
      </c>
      <c r="O2729" s="2">
        <v>0</v>
      </c>
      <c r="P2729" s="2">
        <v>0</v>
      </c>
      <c r="T2729" s="2">
        <v>10328016</v>
      </c>
      <c r="U2729" s="2">
        <v>261550</v>
      </c>
      <c r="V2729" s="2">
        <v>2.5982306003570557</v>
      </c>
      <c r="W2729" s="2">
        <v>15661659</v>
      </c>
      <c r="X2729" s="2">
        <v>65.944587707519531</v>
      </c>
      <c r="Y2729" s="2">
        <v>39794741</v>
      </c>
      <c r="Z2729" s="2">
        <v>25.953218460083008</v>
      </c>
    </row>
    <row r="2730" spans="1:28" x14ac:dyDescent="0.25">
      <c r="A2730" s="2">
        <v>455005</v>
      </c>
      <c r="B2730" s="2">
        <v>119358403</v>
      </c>
      <c r="C2730" s="2" t="s">
        <v>1768</v>
      </c>
      <c r="D2730" s="2">
        <v>2023</v>
      </c>
      <c r="E2730" s="2" t="s">
        <v>662</v>
      </c>
      <c r="F2730" s="2">
        <v>455</v>
      </c>
      <c r="G2730" s="2">
        <v>5</v>
      </c>
      <c r="H2730" s="2">
        <v>9183529.8200000003</v>
      </c>
      <c r="I2730" s="2">
        <v>741935.8125</v>
      </c>
      <c r="J2730" s="2">
        <v>8.7890491485595703</v>
      </c>
      <c r="K2730" s="2">
        <v>1599645.73</v>
      </c>
      <c r="L2730" s="2">
        <v>106379.7265625</v>
      </c>
      <c r="M2730" s="2">
        <v>7.1239638328552246</v>
      </c>
      <c r="N2730" s="2">
        <v>393156</v>
      </c>
      <c r="O2730" s="2">
        <v>0</v>
      </c>
      <c r="P2730" s="2">
        <v>0</v>
      </c>
      <c r="T2730" s="2">
        <v>11176332</v>
      </c>
      <c r="U2730" s="2">
        <v>848316</v>
      </c>
      <c r="V2730" s="2">
        <v>8.2137365341186523</v>
      </c>
      <c r="X2730" s="2">
        <v>65.36077880859375</v>
      </c>
      <c r="Z2730" s="2">
        <v>28.530738830566406</v>
      </c>
      <c r="AA2730" s="2">
        <v>39172949</v>
      </c>
      <c r="AB2730" s="2">
        <v>17099448</v>
      </c>
    </row>
    <row r="2731" spans="1:28" x14ac:dyDescent="0.25">
      <c r="A2731" s="2">
        <v>455006</v>
      </c>
      <c r="B2731" s="2">
        <v>119358403</v>
      </c>
      <c r="C2731" s="2" t="s">
        <v>1768</v>
      </c>
      <c r="D2731" s="2">
        <v>2024</v>
      </c>
      <c r="E2731" s="2" t="s">
        <v>662</v>
      </c>
      <c r="F2731" s="2">
        <v>455</v>
      </c>
      <c r="G2731" s="2">
        <v>6</v>
      </c>
      <c r="H2731" s="2">
        <v>10033361</v>
      </c>
      <c r="I2731" s="2">
        <v>849831.1875</v>
      </c>
      <c r="J2731" s="2">
        <v>9.2538623809814453</v>
      </c>
      <c r="K2731" s="2">
        <v>1628375</v>
      </c>
      <c r="L2731" s="2">
        <v>28729.26953125</v>
      </c>
      <c r="M2731" s="2">
        <v>1.795976996421814</v>
      </c>
      <c r="N2731" s="2">
        <v>393156</v>
      </c>
      <c r="O2731" s="2">
        <v>0</v>
      </c>
      <c r="P2731" s="2">
        <v>0</v>
      </c>
      <c r="T2731" s="2">
        <v>12054892</v>
      </c>
      <c r="U2731" s="2">
        <v>878560</v>
      </c>
      <c r="V2731" s="2">
        <v>7.8608975410461426</v>
      </c>
      <c r="X2731" s="2">
        <v>67.58404541015625</v>
      </c>
      <c r="Z2731" s="2">
        <v>29.677789688110352</v>
      </c>
      <c r="AA2731" s="2">
        <v>40619239</v>
      </c>
      <c r="AB2731" s="2">
        <v>17836891</v>
      </c>
    </row>
    <row r="2732" spans="1:28" x14ac:dyDescent="0.25">
      <c r="A2732" s="2">
        <v>456001</v>
      </c>
      <c r="B2732" s="2">
        <v>119648303</v>
      </c>
      <c r="C2732" s="2" t="s">
        <v>1769</v>
      </c>
      <c r="D2732" s="2">
        <v>2019</v>
      </c>
      <c r="E2732" s="2" t="s">
        <v>662</v>
      </c>
      <c r="F2732" s="2">
        <v>456</v>
      </c>
      <c r="G2732" s="2">
        <v>1</v>
      </c>
      <c r="H2732" s="2">
        <v>5425418</v>
      </c>
      <c r="K2732" s="2">
        <v>1778892.6</v>
      </c>
      <c r="N2732" s="2">
        <v>307524</v>
      </c>
      <c r="Q2732" s="2">
        <v>88273.24</v>
      </c>
      <c r="T2732" s="2">
        <v>7600107.5</v>
      </c>
      <c r="W2732" s="2">
        <v>17953367.129999999</v>
      </c>
      <c r="X2732" s="2">
        <v>42.332489013671875</v>
      </c>
      <c r="Y2732" s="2">
        <v>75007516.5</v>
      </c>
      <c r="Z2732" s="2">
        <v>10.132461547851563</v>
      </c>
    </row>
    <row r="2733" spans="1:28" x14ac:dyDescent="0.25">
      <c r="A2733" s="2">
        <v>456002</v>
      </c>
      <c r="B2733" s="2">
        <v>119648303</v>
      </c>
      <c r="C2733" s="2" t="s">
        <v>1769</v>
      </c>
      <c r="D2733" s="2">
        <v>2020</v>
      </c>
      <c r="E2733" s="2" t="s">
        <v>662</v>
      </c>
      <c r="F2733" s="2">
        <v>456</v>
      </c>
      <c r="G2733" s="2">
        <v>2</v>
      </c>
      <c r="H2733" s="2">
        <v>5669585.5</v>
      </c>
      <c r="I2733" s="2">
        <v>244167.5</v>
      </c>
      <c r="J2733" s="2">
        <v>4.5004367828369141</v>
      </c>
      <c r="K2733" s="2">
        <v>1824568.98</v>
      </c>
      <c r="L2733" s="2">
        <v>45676.37890625</v>
      </c>
      <c r="M2733" s="2">
        <v>2.5676863193511963</v>
      </c>
      <c r="N2733" s="2">
        <v>307524</v>
      </c>
      <c r="O2733" s="2">
        <v>0</v>
      </c>
      <c r="P2733" s="2">
        <v>0</v>
      </c>
      <c r="Q2733" s="2">
        <v>144106.14000000001</v>
      </c>
      <c r="R2733" s="2">
        <v>55832.8984375</v>
      </c>
      <c r="S2733" s="2">
        <v>63.250083923339844</v>
      </c>
      <c r="T2733" s="2">
        <v>7945784.5</v>
      </c>
      <c r="U2733" s="2">
        <v>345677</v>
      </c>
      <c r="V2733" s="2">
        <v>4.5483174324035645</v>
      </c>
      <c r="W2733" s="2">
        <v>18564821.460000001</v>
      </c>
      <c r="X2733" s="2">
        <v>42.800220489501953</v>
      </c>
      <c r="Y2733" s="2">
        <v>77120295.63000001</v>
      </c>
      <c r="Z2733" s="2">
        <v>10.303104400634766</v>
      </c>
    </row>
    <row r="2734" spans="1:28" x14ac:dyDescent="0.25">
      <c r="A2734" s="2">
        <v>456003</v>
      </c>
      <c r="B2734" s="2">
        <v>119648303</v>
      </c>
      <c r="C2734" s="2" t="s">
        <v>1769</v>
      </c>
      <c r="D2734" s="2">
        <v>2021</v>
      </c>
      <c r="E2734" s="2" t="s">
        <v>662</v>
      </c>
      <c r="F2734" s="2">
        <v>456</v>
      </c>
      <c r="G2734" s="2">
        <v>3</v>
      </c>
      <c r="H2734" s="2">
        <v>5669828.5</v>
      </c>
      <c r="I2734" s="2">
        <v>243</v>
      </c>
      <c r="J2734" s="2">
        <v>4.2860275134444237E-3</v>
      </c>
      <c r="K2734" s="2">
        <v>1945534.6</v>
      </c>
      <c r="L2734" s="2">
        <v>120965.6171875</v>
      </c>
      <c r="M2734" s="2">
        <v>6.6298189163208008</v>
      </c>
      <c r="N2734" s="2">
        <v>307524</v>
      </c>
      <c r="O2734" s="2">
        <v>0</v>
      </c>
      <c r="P2734" s="2">
        <v>0</v>
      </c>
      <c r="Q2734" s="2">
        <v>145301.35</v>
      </c>
      <c r="R2734" s="2">
        <v>1195.2099609375</v>
      </c>
      <c r="S2734" s="2">
        <v>0.829395592212677</v>
      </c>
      <c r="T2734" s="2">
        <v>8068188.5</v>
      </c>
      <c r="U2734" s="2">
        <v>122404</v>
      </c>
      <c r="V2734" s="2">
        <v>1.5404897928237915</v>
      </c>
      <c r="W2734" s="2">
        <v>18715230.829999998</v>
      </c>
      <c r="X2734" s="2">
        <v>43.110279083251953</v>
      </c>
      <c r="Y2734" s="2">
        <v>81710850.649999991</v>
      </c>
      <c r="Z2734" s="2">
        <v>9.8740720748901367</v>
      </c>
    </row>
    <row r="2735" spans="1:28" x14ac:dyDescent="0.25">
      <c r="A2735" s="2">
        <v>456004</v>
      </c>
      <c r="B2735" s="2">
        <v>119648303</v>
      </c>
      <c r="C2735" s="2" t="s">
        <v>1769</v>
      </c>
      <c r="D2735" s="2">
        <v>2022</v>
      </c>
      <c r="E2735" s="2" t="s">
        <v>662</v>
      </c>
      <c r="F2735" s="2">
        <v>456</v>
      </c>
      <c r="G2735" s="2">
        <v>4</v>
      </c>
      <c r="H2735" s="2">
        <v>6243856</v>
      </c>
      <c r="I2735" s="2">
        <v>574027.5</v>
      </c>
      <c r="J2735" s="2">
        <v>10.124247550964355</v>
      </c>
      <c r="K2735" s="2">
        <v>1803005.3</v>
      </c>
      <c r="L2735" s="2">
        <v>-142529.296875</v>
      </c>
      <c r="M2735" s="2">
        <v>-7.3259711265563965</v>
      </c>
      <c r="N2735" s="2">
        <v>307524</v>
      </c>
      <c r="O2735" s="2">
        <v>0</v>
      </c>
      <c r="P2735" s="2">
        <v>0</v>
      </c>
      <c r="Q2735" s="2">
        <v>166880</v>
      </c>
      <c r="R2735" s="2">
        <v>21578.650390625</v>
      </c>
      <c r="S2735" s="2">
        <v>14.850963592529297</v>
      </c>
      <c r="T2735" s="2">
        <v>8521266</v>
      </c>
      <c r="U2735" s="2">
        <v>453077.5</v>
      </c>
      <c r="V2735" s="2">
        <v>5.6156039237976074</v>
      </c>
      <c r="W2735" s="2">
        <v>19405118.460000001</v>
      </c>
      <c r="X2735" s="2">
        <v>43.912464141845703</v>
      </c>
      <c r="Y2735" s="2">
        <v>82866879.300000012</v>
      </c>
      <c r="Z2735" s="2">
        <v>10.283078193664551</v>
      </c>
    </row>
    <row r="2736" spans="1:28" x14ac:dyDescent="0.25">
      <c r="A2736" s="2">
        <v>456005</v>
      </c>
      <c r="B2736" s="2">
        <v>119648303</v>
      </c>
      <c r="C2736" s="2" t="s">
        <v>1769</v>
      </c>
      <c r="D2736" s="2">
        <v>2023</v>
      </c>
      <c r="E2736" s="2" t="s">
        <v>662</v>
      </c>
      <c r="F2736" s="2">
        <v>456</v>
      </c>
      <c r="G2736" s="2">
        <v>5</v>
      </c>
      <c r="H2736" s="2">
        <v>7323927.5999999996</v>
      </c>
      <c r="I2736" s="2">
        <v>1080071.625</v>
      </c>
      <c r="J2736" s="2">
        <v>17.298151016235352</v>
      </c>
      <c r="K2736" s="2">
        <v>1887418.23</v>
      </c>
      <c r="L2736" s="2">
        <v>84412.9296875</v>
      </c>
      <c r="M2736" s="2">
        <v>4.6817903518676758</v>
      </c>
      <c r="N2736" s="2">
        <v>307524</v>
      </c>
      <c r="O2736" s="2">
        <v>0</v>
      </c>
      <c r="P2736" s="2">
        <v>0</v>
      </c>
      <c r="Q2736" s="2">
        <v>181442</v>
      </c>
      <c r="R2736" s="2">
        <v>14562</v>
      </c>
      <c r="S2736" s="2">
        <v>8.7260303497314453</v>
      </c>
      <c r="T2736" s="2">
        <v>9700312</v>
      </c>
      <c r="U2736" s="2">
        <v>1179046</v>
      </c>
      <c r="V2736" s="2">
        <v>13.836511611938477</v>
      </c>
      <c r="X2736" s="2">
        <v>48.467319488525391</v>
      </c>
      <c r="Z2736" s="2">
        <v>11.811115264892578</v>
      </c>
      <c r="AA2736" s="2">
        <v>82128668</v>
      </c>
      <c r="AB2736" s="2">
        <v>20014129</v>
      </c>
    </row>
    <row r="2737" spans="1:28" x14ac:dyDescent="0.25">
      <c r="A2737" s="2">
        <v>456006</v>
      </c>
      <c r="B2737" s="2">
        <v>119648303</v>
      </c>
      <c r="C2737" s="2" t="s">
        <v>1769</v>
      </c>
      <c r="D2737" s="2">
        <v>2024</v>
      </c>
      <c r="E2737" s="2" t="s">
        <v>662</v>
      </c>
      <c r="F2737" s="2">
        <v>456</v>
      </c>
      <c r="G2737" s="2">
        <v>6</v>
      </c>
      <c r="H2737" s="2">
        <v>8104850</v>
      </c>
      <c r="I2737" s="2">
        <v>780922.375</v>
      </c>
      <c r="J2737" s="2">
        <v>10.662617683410645</v>
      </c>
      <c r="K2737" s="2">
        <v>1926363</v>
      </c>
      <c r="L2737" s="2">
        <v>38944.76953125</v>
      </c>
      <c r="M2737" s="2">
        <v>2.0633883476257324</v>
      </c>
      <c r="N2737" s="2">
        <v>307524</v>
      </c>
      <c r="O2737" s="2">
        <v>0</v>
      </c>
      <c r="P2737" s="2">
        <v>0</v>
      </c>
      <c r="Q2737" s="2">
        <v>243003</v>
      </c>
      <c r="R2737" s="2">
        <v>61561</v>
      </c>
      <c r="S2737" s="2">
        <v>33.928749084472656</v>
      </c>
      <c r="T2737" s="2">
        <v>10581740</v>
      </c>
      <c r="U2737" s="2">
        <v>881428</v>
      </c>
      <c r="V2737" s="2">
        <v>9.0865945816040039</v>
      </c>
      <c r="X2737" s="2">
        <v>48.377212524414063</v>
      </c>
      <c r="Z2737" s="2">
        <v>12.21479320526123</v>
      </c>
      <c r="AA2737" s="2">
        <v>86630532</v>
      </c>
      <c r="AB2737" s="2">
        <v>21873397</v>
      </c>
    </row>
    <row r="2738" spans="1:28" x14ac:dyDescent="0.25">
      <c r="A2738" s="2">
        <v>457001</v>
      </c>
      <c r="B2738" s="2">
        <v>125239603</v>
      </c>
      <c r="C2738" s="2" t="s">
        <v>1770</v>
      </c>
      <c r="D2738" s="2">
        <v>2019</v>
      </c>
      <c r="E2738" s="2" t="s">
        <v>662</v>
      </c>
      <c r="F2738" s="2">
        <v>457</v>
      </c>
      <c r="G2738" s="2">
        <v>1</v>
      </c>
      <c r="H2738" s="2">
        <v>3550635.75</v>
      </c>
      <c r="K2738" s="2">
        <v>2082596.11</v>
      </c>
      <c r="N2738" s="2">
        <v>252951</v>
      </c>
      <c r="T2738" s="2">
        <v>5886183</v>
      </c>
      <c r="W2738" s="2">
        <v>16032630.140000001</v>
      </c>
      <c r="X2738" s="2">
        <v>36.713771820068359</v>
      </c>
      <c r="Y2738" s="2">
        <v>80013406.430000007</v>
      </c>
      <c r="Z2738" s="2">
        <v>7.3564958572387695</v>
      </c>
    </row>
    <row r="2739" spans="1:28" x14ac:dyDescent="0.25">
      <c r="A2739" s="2">
        <v>457002</v>
      </c>
      <c r="B2739" s="2">
        <v>125239603</v>
      </c>
      <c r="C2739" s="2" t="s">
        <v>1770</v>
      </c>
      <c r="D2739" s="2">
        <v>2020</v>
      </c>
      <c r="E2739" s="2" t="s">
        <v>662</v>
      </c>
      <c r="F2739" s="2">
        <v>457</v>
      </c>
      <c r="G2739" s="2">
        <v>2</v>
      </c>
      <c r="H2739" s="2">
        <v>3668713.75</v>
      </c>
      <c r="I2739" s="2">
        <v>118078</v>
      </c>
      <c r="J2739" s="2">
        <v>3.3255453109741211</v>
      </c>
      <c r="K2739" s="2">
        <v>2130493.56</v>
      </c>
      <c r="L2739" s="2">
        <v>47897.44921875</v>
      </c>
      <c r="M2739" s="2">
        <v>2.299891471862793</v>
      </c>
      <c r="N2739" s="2">
        <v>252951</v>
      </c>
      <c r="O2739" s="2">
        <v>0</v>
      </c>
      <c r="P2739" s="2">
        <v>0</v>
      </c>
      <c r="T2739" s="2">
        <v>6052158.5</v>
      </c>
      <c r="U2739" s="2">
        <v>165975.5</v>
      </c>
      <c r="V2739" s="2">
        <v>2.8197474479675293</v>
      </c>
      <c r="W2739" s="2">
        <v>16557486.559999999</v>
      </c>
      <c r="X2739" s="2">
        <v>36.552398681640625</v>
      </c>
      <c r="Y2739" s="2">
        <v>83619499.870000005</v>
      </c>
      <c r="Z2739" s="2">
        <v>7.2377357482910156</v>
      </c>
    </row>
    <row r="2740" spans="1:28" x14ac:dyDescent="0.25">
      <c r="A2740" s="2">
        <v>457003</v>
      </c>
      <c r="B2740" s="2">
        <v>125239603</v>
      </c>
      <c r="C2740" s="2" t="s">
        <v>1770</v>
      </c>
      <c r="D2740" s="2">
        <v>2021</v>
      </c>
      <c r="E2740" s="2" t="s">
        <v>662</v>
      </c>
      <c r="F2740" s="2">
        <v>457</v>
      </c>
      <c r="G2740" s="2">
        <v>3</v>
      </c>
      <c r="H2740" s="2">
        <v>3668685</v>
      </c>
      <c r="I2740" s="2">
        <v>-28.75</v>
      </c>
      <c r="J2740" s="2">
        <v>-7.8365340596064925E-4</v>
      </c>
      <c r="K2740" s="2">
        <v>2130401.14</v>
      </c>
      <c r="L2740" s="2">
        <v>-92.419998168945313</v>
      </c>
      <c r="M2740" s="2">
        <v>-4.3379617854952812E-3</v>
      </c>
      <c r="N2740" s="2">
        <v>252951</v>
      </c>
      <c r="O2740" s="2">
        <v>0</v>
      </c>
      <c r="P2740" s="2">
        <v>0</v>
      </c>
      <c r="T2740" s="2">
        <v>6052037</v>
      </c>
      <c r="U2740" s="2">
        <v>-121.5</v>
      </c>
      <c r="V2740" s="2">
        <v>-2.0075482316315174E-3</v>
      </c>
      <c r="W2740" s="2">
        <v>16862786.59</v>
      </c>
      <c r="X2740" s="2">
        <v>35.889900207519531</v>
      </c>
      <c r="Y2740" s="2">
        <v>84636530.820000008</v>
      </c>
      <c r="Z2740" s="2">
        <v>7.1506204605102539</v>
      </c>
    </row>
    <row r="2741" spans="1:28" x14ac:dyDescent="0.25">
      <c r="A2741" s="2">
        <v>457004</v>
      </c>
      <c r="B2741" s="2">
        <v>125239603</v>
      </c>
      <c r="C2741" s="2" t="s">
        <v>1770</v>
      </c>
      <c r="D2741" s="2">
        <v>2022</v>
      </c>
      <c r="E2741" s="2" t="s">
        <v>662</v>
      </c>
      <c r="F2741" s="2">
        <v>457</v>
      </c>
      <c r="G2741" s="2">
        <v>4</v>
      </c>
      <c r="H2741" s="2">
        <v>3777608.25</v>
      </c>
      <c r="I2741" s="2">
        <v>108923.25</v>
      </c>
      <c r="J2741" s="2">
        <v>2.9689998626708984</v>
      </c>
      <c r="K2741" s="2">
        <v>2312877.94</v>
      </c>
      <c r="L2741" s="2">
        <v>182476.796875</v>
      </c>
      <c r="M2741" s="2">
        <v>8.5653724670410156</v>
      </c>
      <c r="N2741" s="2">
        <v>252951</v>
      </c>
      <c r="O2741" s="2">
        <v>0</v>
      </c>
      <c r="P2741" s="2">
        <v>0</v>
      </c>
      <c r="T2741" s="2">
        <v>6343437</v>
      </c>
      <c r="U2741" s="2">
        <v>291400</v>
      </c>
      <c r="V2741" s="2">
        <v>4.8149075508117676</v>
      </c>
      <c r="W2741" s="2">
        <v>16847688.959999997</v>
      </c>
      <c r="X2741" s="2">
        <v>37.651676177978516</v>
      </c>
      <c r="Y2741" s="2">
        <v>101915179.77999999</v>
      </c>
      <c r="Z2741" s="2">
        <v>6.2242317199707031</v>
      </c>
    </row>
    <row r="2742" spans="1:28" x14ac:dyDescent="0.25">
      <c r="A2742" s="2">
        <v>457005</v>
      </c>
      <c r="B2742" s="2">
        <v>125239603</v>
      </c>
      <c r="C2742" s="2" t="s">
        <v>1770</v>
      </c>
      <c r="D2742" s="2">
        <v>2023</v>
      </c>
      <c r="E2742" s="2" t="s">
        <v>662</v>
      </c>
      <c r="F2742" s="2">
        <v>457</v>
      </c>
      <c r="G2742" s="2">
        <v>5</v>
      </c>
      <c r="H2742" s="2">
        <v>4235764.2</v>
      </c>
      <c r="I2742" s="2">
        <v>458155.9375</v>
      </c>
      <c r="J2742" s="2">
        <v>12.128201484680176</v>
      </c>
      <c r="K2742" s="2">
        <v>2245016.27</v>
      </c>
      <c r="L2742" s="2">
        <v>-67861.671875</v>
      </c>
      <c r="M2742" s="2">
        <v>-2.9340791702270508</v>
      </c>
      <c r="N2742" s="2">
        <v>252951</v>
      </c>
      <c r="O2742" s="2">
        <v>0</v>
      </c>
      <c r="P2742" s="2">
        <v>0</v>
      </c>
      <c r="T2742" s="2">
        <v>6733731.5</v>
      </c>
      <c r="U2742" s="2">
        <v>390294.5</v>
      </c>
      <c r="V2742" s="2">
        <v>6.1527290344238281</v>
      </c>
      <c r="X2742" s="2">
        <v>36.694732666015625</v>
      </c>
      <c r="Z2742" s="2">
        <v>7.3407297134399414</v>
      </c>
      <c r="AA2742" s="2">
        <v>91731092</v>
      </c>
      <c r="AB2742" s="2">
        <v>18350676</v>
      </c>
    </row>
    <row r="2743" spans="1:28" x14ac:dyDescent="0.25">
      <c r="A2743" s="2">
        <v>457006</v>
      </c>
      <c r="B2743" s="2">
        <v>125239603</v>
      </c>
      <c r="C2743" s="2" t="s">
        <v>1770</v>
      </c>
      <c r="D2743" s="2">
        <v>2024</v>
      </c>
      <c r="E2743" s="2" t="s">
        <v>662</v>
      </c>
      <c r="F2743" s="2">
        <v>457</v>
      </c>
      <c r="G2743" s="2">
        <v>6</v>
      </c>
      <c r="H2743" s="2">
        <v>4609174</v>
      </c>
      <c r="I2743" s="2">
        <v>373409.8125</v>
      </c>
      <c r="J2743" s="2">
        <v>8.8156414031982422</v>
      </c>
      <c r="K2743" s="2">
        <v>2362738</v>
      </c>
      <c r="L2743" s="2">
        <v>117721.7265625</v>
      </c>
      <c r="M2743" s="2">
        <v>5.2436914443969727</v>
      </c>
      <c r="N2743" s="2">
        <v>252951</v>
      </c>
      <c r="O2743" s="2">
        <v>0</v>
      </c>
      <c r="P2743" s="2">
        <v>0</v>
      </c>
      <c r="T2743" s="2">
        <v>7224863</v>
      </c>
      <c r="U2743" s="2">
        <v>491131.5</v>
      </c>
      <c r="V2743" s="2">
        <v>7.2936010360717773</v>
      </c>
      <c r="X2743" s="2">
        <v>37.043766021728516</v>
      </c>
      <c r="Z2743" s="2">
        <v>7.558405876159668</v>
      </c>
      <c r="AA2743" s="2">
        <v>95587124</v>
      </c>
      <c r="AB2743" s="2">
        <v>19503587</v>
      </c>
    </row>
    <row r="2744" spans="1:28" x14ac:dyDescent="0.25">
      <c r="A2744" s="2">
        <v>458001</v>
      </c>
      <c r="B2744" s="2">
        <v>105628302</v>
      </c>
      <c r="C2744" s="2" t="s">
        <v>1771</v>
      </c>
      <c r="D2744" s="2">
        <v>2019</v>
      </c>
      <c r="E2744" s="2" t="s">
        <v>662</v>
      </c>
      <c r="F2744" s="2">
        <v>458</v>
      </c>
      <c r="G2744" s="2">
        <v>1</v>
      </c>
      <c r="H2744" s="2">
        <v>25498740</v>
      </c>
      <c r="K2744" s="2">
        <v>4210311.7699999996</v>
      </c>
      <c r="N2744" s="2">
        <v>1023439</v>
      </c>
      <c r="Q2744" s="2">
        <v>408895.11</v>
      </c>
      <c r="T2744" s="2">
        <v>31141388</v>
      </c>
      <c r="W2744" s="2">
        <v>46067363.050000004</v>
      </c>
      <c r="X2744" s="2">
        <v>67.599678039550781</v>
      </c>
      <c r="Y2744" s="2">
        <v>79837467.890000015</v>
      </c>
      <c r="Z2744" s="2">
        <v>39.0059814453125</v>
      </c>
    </row>
    <row r="2745" spans="1:28" x14ac:dyDescent="0.25">
      <c r="A2745" s="2">
        <v>458002</v>
      </c>
      <c r="B2745" s="2">
        <v>105628302</v>
      </c>
      <c r="C2745" s="2" t="s">
        <v>1771</v>
      </c>
      <c r="D2745" s="2">
        <v>2020</v>
      </c>
      <c r="E2745" s="2" t="s">
        <v>662</v>
      </c>
      <c r="F2745" s="2">
        <v>458</v>
      </c>
      <c r="G2745" s="2">
        <v>2</v>
      </c>
      <c r="H2745" s="2">
        <v>25863764</v>
      </c>
      <c r="I2745" s="2">
        <v>365024</v>
      </c>
      <c r="J2745" s="2">
        <v>1.431537389755249</v>
      </c>
      <c r="K2745" s="2">
        <v>4315497.3</v>
      </c>
      <c r="L2745" s="2">
        <v>105185.53125</v>
      </c>
      <c r="M2745" s="2">
        <v>2.4982836246490479</v>
      </c>
      <c r="N2745" s="2">
        <v>1023439</v>
      </c>
      <c r="O2745" s="2">
        <v>0</v>
      </c>
      <c r="P2745" s="2">
        <v>0</v>
      </c>
      <c r="Q2745" s="2">
        <v>414742.06</v>
      </c>
      <c r="R2745" s="2">
        <v>5846.9501953125</v>
      </c>
      <c r="S2745" s="2">
        <v>1.429938793182373</v>
      </c>
      <c r="T2745" s="2">
        <v>31617442</v>
      </c>
      <c r="U2745" s="2">
        <v>476054</v>
      </c>
      <c r="V2745" s="2">
        <v>1.5286859273910522</v>
      </c>
      <c r="W2745" s="2">
        <v>47156108.529999994</v>
      </c>
      <c r="X2745" s="2">
        <v>67.048454284667969</v>
      </c>
      <c r="Y2745" s="2">
        <v>81039365.030000001</v>
      </c>
      <c r="Z2745" s="2">
        <v>39.014919281005859</v>
      </c>
    </row>
    <row r="2746" spans="1:28" x14ac:dyDescent="0.25">
      <c r="A2746" s="2">
        <v>458003</v>
      </c>
      <c r="B2746" s="2">
        <v>105628302</v>
      </c>
      <c r="C2746" s="2" t="s">
        <v>1771</v>
      </c>
      <c r="D2746" s="2">
        <v>2021</v>
      </c>
      <c r="E2746" s="2" t="s">
        <v>662</v>
      </c>
      <c r="F2746" s="2">
        <v>458</v>
      </c>
      <c r="G2746" s="2">
        <v>3</v>
      </c>
      <c r="H2746" s="2">
        <v>25863746</v>
      </c>
      <c r="I2746" s="2">
        <v>-18</v>
      </c>
      <c r="J2746" s="2">
        <v>-6.9595436798408628E-5</v>
      </c>
      <c r="K2746" s="2">
        <v>4349489.5199999996</v>
      </c>
      <c r="L2746" s="2">
        <v>33992.21875</v>
      </c>
      <c r="M2746" s="2">
        <v>0.78767794370651245</v>
      </c>
      <c r="N2746" s="2">
        <v>1023439</v>
      </c>
      <c r="O2746" s="2">
        <v>0</v>
      </c>
      <c r="P2746" s="2">
        <v>0</v>
      </c>
      <c r="Q2746" s="2">
        <v>390939.42</v>
      </c>
      <c r="R2746" s="2">
        <v>-23802.640625</v>
      </c>
      <c r="S2746" s="2">
        <v>-5.739142894744873</v>
      </c>
      <c r="T2746" s="2">
        <v>31627616</v>
      </c>
      <c r="U2746" s="2">
        <v>10174</v>
      </c>
      <c r="V2746" s="2">
        <v>3.2178442925214767E-2</v>
      </c>
      <c r="W2746" s="2">
        <v>47570590.25999999</v>
      </c>
      <c r="X2746" s="2">
        <v>66.485649108886719</v>
      </c>
      <c r="Y2746" s="2">
        <v>84814421.069999993</v>
      </c>
      <c r="Z2746" s="2">
        <v>37.290374755859375</v>
      </c>
    </row>
    <row r="2747" spans="1:28" x14ac:dyDescent="0.25">
      <c r="A2747" s="2">
        <v>458004</v>
      </c>
      <c r="B2747" s="2">
        <v>105628302</v>
      </c>
      <c r="C2747" s="2" t="s">
        <v>1771</v>
      </c>
      <c r="D2747" s="2">
        <v>2022</v>
      </c>
      <c r="E2747" s="2" t="s">
        <v>662</v>
      </c>
      <c r="F2747" s="2">
        <v>458</v>
      </c>
      <c r="G2747" s="2">
        <v>4</v>
      </c>
      <c r="H2747" s="2">
        <v>26298870</v>
      </c>
      <c r="I2747" s="2">
        <v>435124</v>
      </c>
      <c r="J2747" s="2">
        <v>1.6823704242706299</v>
      </c>
      <c r="K2747" s="2">
        <v>4737599.4000000004</v>
      </c>
      <c r="L2747" s="2">
        <v>388109.875</v>
      </c>
      <c r="M2747" s="2">
        <v>8.9231138229370117</v>
      </c>
      <c r="N2747" s="2">
        <v>1023439</v>
      </c>
      <c r="O2747" s="2">
        <v>0</v>
      </c>
      <c r="P2747" s="2">
        <v>0</v>
      </c>
      <c r="Q2747" s="2">
        <v>369029</v>
      </c>
      <c r="R2747" s="2">
        <v>-21910.419921875</v>
      </c>
      <c r="S2747" s="2">
        <v>-5.6045565605163574</v>
      </c>
      <c r="T2747" s="2">
        <v>32428936</v>
      </c>
      <c r="U2747" s="2">
        <v>801320</v>
      </c>
      <c r="V2747" s="2">
        <v>2.5336086750030518</v>
      </c>
      <c r="W2747" s="2">
        <v>48803859.259999998</v>
      </c>
      <c r="X2747" s="2">
        <v>66.447479248046875</v>
      </c>
      <c r="Y2747" s="2">
        <v>92229821.879999995</v>
      </c>
      <c r="Z2747" s="2">
        <v>35.1610107421875</v>
      </c>
    </row>
    <row r="2748" spans="1:28" x14ac:dyDescent="0.25">
      <c r="A2748" s="2">
        <v>458005</v>
      </c>
      <c r="B2748" s="2">
        <v>105628302</v>
      </c>
      <c r="C2748" s="2" t="s">
        <v>1771</v>
      </c>
      <c r="D2748" s="2">
        <v>2023</v>
      </c>
      <c r="E2748" s="2" t="s">
        <v>662</v>
      </c>
      <c r="F2748" s="2">
        <v>458</v>
      </c>
      <c r="G2748" s="2">
        <v>5</v>
      </c>
      <c r="H2748" s="2">
        <v>27639539.239999998</v>
      </c>
      <c r="I2748" s="2">
        <v>1340669.25</v>
      </c>
      <c r="J2748" s="2">
        <v>5.0978207588195801</v>
      </c>
      <c r="K2748" s="2">
        <v>4832014.88</v>
      </c>
      <c r="L2748" s="2">
        <v>94415.4765625</v>
      </c>
      <c r="M2748" s="2">
        <v>1.9928970336914063</v>
      </c>
      <c r="N2748" s="2">
        <v>1023439</v>
      </c>
      <c r="O2748" s="2">
        <v>0</v>
      </c>
      <c r="P2748" s="2">
        <v>0</v>
      </c>
      <c r="T2748" s="2">
        <v>33494992</v>
      </c>
      <c r="U2748" s="2">
        <v>1066056</v>
      </c>
      <c r="V2748" s="2">
        <v>3.2873604297637939</v>
      </c>
      <c r="X2748" s="2">
        <v>67.457122802734375</v>
      </c>
      <c r="Z2748" s="2">
        <v>37.018726348876953</v>
      </c>
      <c r="AA2748" s="2">
        <v>90481207</v>
      </c>
      <c r="AB2748" s="2">
        <v>49653750</v>
      </c>
    </row>
    <row r="2749" spans="1:28" x14ac:dyDescent="0.25">
      <c r="A2749" s="2">
        <v>458006</v>
      </c>
      <c r="B2749" s="2">
        <v>105628302</v>
      </c>
      <c r="C2749" s="2" t="s">
        <v>1771</v>
      </c>
      <c r="D2749" s="2">
        <v>2024</v>
      </c>
      <c r="E2749" s="2" t="s">
        <v>662</v>
      </c>
      <c r="F2749" s="2">
        <v>458</v>
      </c>
      <c r="G2749" s="2">
        <v>6</v>
      </c>
      <c r="H2749" s="2">
        <v>28820128</v>
      </c>
      <c r="I2749" s="2">
        <v>1180588.75</v>
      </c>
      <c r="J2749" s="2">
        <v>4.2713766098022461</v>
      </c>
      <c r="K2749" s="2">
        <v>5045067</v>
      </c>
      <c r="L2749" s="2">
        <v>213052.125</v>
      </c>
      <c r="M2749" s="2">
        <v>4.4091777801513672</v>
      </c>
      <c r="N2749" s="2">
        <v>1023439</v>
      </c>
      <c r="O2749" s="2">
        <v>0</v>
      </c>
      <c r="P2749" s="2">
        <v>0</v>
      </c>
      <c r="T2749" s="2">
        <v>34888636</v>
      </c>
      <c r="U2749" s="2">
        <v>1393644</v>
      </c>
      <c r="V2749" s="2">
        <v>4.1607532501220703</v>
      </c>
      <c r="X2749" s="2">
        <v>65.536956787109375</v>
      </c>
      <c r="Z2749" s="2">
        <v>37.387180328369141</v>
      </c>
      <c r="AA2749" s="2">
        <v>93317114</v>
      </c>
      <c r="AB2749" s="2">
        <v>53235056</v>
      </c>
    </row>
    <row r="2750" spans="1:28" x14ac:dyDescent="0.25">
      <c r="A2750" s="2">
        <v>459001</v>
      </c>
      <c r="B2750" s="2">
        <v>116498003</v>
      </c>
      <c r="C2750" s="2" t="s">
        <v>1772</v>
      </c>
      <c r="D2750" s="2">
        <v>2019</v>
      </c>
      <c r="E2750" s="2" t="s">
        <v>662</v>
      </c>
      <c r="F2750" s="2">
        <v>459</v>
      </c>
      <c r="G2750" s="2">
        <v>1</v>
      </c>
      <c r="H2750" s="2">
        <v>6411342</v>
      </c>
      <c r="K2750" s="2">
        <v>1216255.21</v>
      </c>
      <c r="N2750" s="2">
        <v>259427</v>
      </c>
      <c r="Q2750" s="2">
        <v>54879.63</v>
      </c>
      <c r="T2750" s="2">
        <v>7941903.5</v>
      </c>
      <c r="W2750" s="2">
        <v>11271940.399999999</v>
      </c>
      <c r="X2750" s="2">
        <v>70.457290649414063</v>
      </c>
      <c r="Y2750" s="2">
        <v>34851589.649999999</v>
      </c>
      <c r="Z2750" s="2">
        <v>22.787778854370117</v>
      </c>
    </row>
    <row r="2751" spans="1:28" x14ac:dyDescent="0.25">
      <c r="A2751" s="2">
        <v>459002</v>
      </c>
      <c r="B2751" s="2">
        <v>116498003</v>
      </c>
      <c r="C2751" s="2" t="s">
        <v>1772</v>
      </c>
      <c r="D2751" s="2">
        <v>2020</v>
      </c>
      <c r="E2751" s="2" t="s">
        <v>662</v>
      </c>
      <c r="F2751" s="2">
        <v>459</v>
      </c>
      <c r="G2751" s="2">
        <v>2</v>
      </c>
      <c r="H2751" s="2">
        <v>6498167.5</v>
      </c>
      <c r="I2751" s="2">
        <v>86825.5</v>
      </c>
      <c r="J2751" s="2">
        <v>1.3542484045028687</v>
      </c>
      <c r="K2751" s="2">
        <v>1112013.92</v>
      </c>
      <c r="L2751" s="2">
        <v>-104241.2890625</v>
      </c>
      <c r="M2751" s="2">
        <v>-8.5706758499145508</v>
      </c>
      <c r="N2751" s="2">
        <v>259427</v>
      </c>
      <c r="O2751" s="2">
        <v>0</v>
      </c>
      <c r="P2751" s="2">
        <v>0</v>
      </c>
      <c r="T2751" s="2">
        <v>7869608.5</v>
      </c>
      <c r="U2751" s="2">
        <v>-72295</v>
      </c>
      <c r="V2751" s="2">
        <v>-0.91029816865921021</v>
      </c>
      <c r="W2751" s="2">
        <v>11755041.609999999</v>
      </c>
      <c r="X2751" s="2">
        <v>66.946662902832031</v>
      </c>
      <c r="Y2751" s="2">
        <v>35614045.630000003</v>
      </c>
      <c r="Z2751" s="2">
        <v>22.096923828125</v>
      </c>
    </row>
    <row r="2752" spans="1:28" x14ac:dyDescent="0.25">
      <c r="A2752" s="2">
        <v>459003</v>
      </c>
      <c r="B2752" s="2">
        <v>116498003</v>
      </c>
      <c r="C2752" s="2" t="s">
        <v>1772</v>
      </c>
      <c r="D2752" s="2">
        <v>2021</v>
      </c>
      <c r="E2752" s="2" t="s">
        <v>662</v>
      </c>
      <c r="F2752" s="2">
        <v>459</v>
      </c>
      <c r="G2752" s="2">
        <v>3</v>
      </c>
      <c r="H2752" s="2">
        <v>6498163.5</v>
      </c>
      <c r="I2752" s="2">
        <v>-4</v>
      </c>
      <c r="J2752" s="2">
        <v>-6.1555816500913352E-5</v>
      </c>
      <c r="K2752" s="2">
        <v>1111979.8400000001</v>
      </c>
      <c r="L2752" s="2">
        <v>-34.080001831054688</v>
      </c>
      <c r="M2752" s="2">
        <v>-3.0647099483758211E-3</v>
      </c>
      <c r="N2752" s="2">
        <v>259427</v>
      </c>
      <c r="O2752" s="2">
        <v>0</v>
      </c>
      <c r="P2752" s="2">
        <v>0</v>
      </c>
      <c r="T2752" s="2">
        <v>7869570.5</v>
      </c>
      <c r="U2752" s="2">
        <v>-38</v>
      </c>
      <c r="V2752" s="2">
        <v>-4.8287026584148407E-4</v>
      </c>
      <c r="W2752" s="2">
        <v>11463741.049999999</v>
      </c>
      <c r="X2752" s="2">
        <v>68.647491455078125</v>
      </c>
      <c r="Y2752" s="2">
        <v>26143780.789999999</v>
      </c>
      <c r="Z2752" s="2">
        <v>30.101118087768555</v>
      </c>
    </row>
    <row r="2753" spans="1:28" x14ac:dyDescent="0.25">
      <c r="A2753" s="2">
        <v>459004</v>
      </c>
      <c r="B2753" s="2">
        <v>116498003</v>
      </c>
      <c r="C2753" s="2" t="s">
        <v>1772</v>
      </c>
      <c r="D2753" s="2">
        <v>2022</v>
      </c>
      <c r="E2753" s="2" t="s">
        <v>662</v>
      </c>
      <c r="F2753" s="2">
        <v>459</v>
      </c>
      <c r="G2753" s="2">
        <v>4</v>
      </c>
      <c r="H2753" s="2">
        <v>6634639</v>
      </c>
      <c r="I2753" s="2">
        <v>136475.5</v>
      </c>
      <c r="J2753" s="2">
        <v>2.1002163887023926</v>
      </c>
      <c r="K2753" s="2">
        <v>1125250.83</v>
      </c>
      <c r="L2753" s="2">
        <v>13270.990234375</v>
      </c>
      <c r="M2753" s="2">
        <v>1.1934559345245361</v>
      </c>
      <c r="N2753" s="2">
        <v>259427</v>
      </c>
      <c r="O2753" s="2">
        <v>0</v>
      </c>
      <c r="P2753" s="2">
        <v>0</v>
      </c>
      <c r="T2753" s="2">
        <v>8019317</v>
      </c>
      <c r="U2753" s="2">
        <v>149746.5</v>
      </c>
      <c r="V2753" s="2">
        <v>1.9028548002243042</v>
      </c>
      <c r="W2753" s="2">
        <v>11891219.909999998</v>
      </c>
      <c r="X2753" s="2">
        <v>67.438980102539063</v>
      </c>
      <c r="Y2753" s="2">
        <v>28128122.159999996</v>
      </c>
      <c r="Z2753" s="2">
        <v>28.50996208190918</v>
      </c>
    </row>
    <row r="2754" spans="1:28" x14ac:dyDescent="0.25">
      <c r="A2754" s="2">
        <v>459005</v>
      </c>
      <c r="B2754" s="2">
        <v>116498003</v>
      </c>
      <c r="C2754" s="2" t="s">
        <v>1772</v>
      </c>
      <c r="D2754" s="2">
        <v>2023</v>
      </c>
      <c r="E2754" s="2" t="s">
        <v>662</v>
      </c>
      <c r="F2754" s="2">
        <v>459</v>
      </c>
      <c r="G2754" s="2">
        <v>5</v>
      </c>
      <c r="H2754" s="2">
        <v>7045309.1399999997</v>
      </c>
      <c r="I2754" s="2">
        <v>410670.125</v>
      </c>
      <c r="J2754" s="2">
        <v>6.189788818359375</v>
      </c>
      <c r="K2754" s="2">
        <v>1200837</v>
      </c>
      <c r="L2754" s="2">
        <v>75586.171875</v>
      </c>
      <c r="M2754" s="2">
        <v>6.7172727584838867</v>
      </c>
      <c r="N2754" s="2">
        <v>259427</v>
      </c>
      <c r="O2754" s="2">
        <v>0</v>
      </c>
      <c r="P2754" s="2">
        <v>0</v>
      </c>
      <c r="T2754" s="2">
        <v>8505573</v>
      </c>
      <c r="U2754" s="2">
        <v>486256</v>
      </c>
      <c r="V2754" s="2">
        <v>6.0635585784912109</v>
      </c>
      <c r="X2754" s="2">
        <v>73.603073120117188</v>
      </c>
      <c r="Z2754" s="2">
        <v>33.602062225341797</v>
      </c>
      <c r="AA2754" s="2">
        <v>25312652</v>
      </c>
      <c r="AB2754" s="2">
        <v>11556002</v>
      </c>
    </row>
    <row r="2755" spans="1:28" x14ac:dyDescent="0.25">
      <c r="A2755" s="2">
        <v>459006</v>
      </c>
      <c r="B2755" s="2">
        <v>116498003</v>
      </c>
      <c r="C2755" s="2" t="s">
        <v>1772</v>
      </c>
      <c r="D2755" s="2">
        <v>2024</v>
      </c>
      <c r="E2755" s="2" t="s">
        <v>662</v>
      </c>
      <c r="F2755" s="2">
        <v>459</v>
      </c>
      <c r="G2755" s="2">
        <v>6</v>
      </c>
      <c r="H2755" s="2">
        <v>7657118</v>
      </c>
      <c r="I2755" s="2">
        <v>611808.875</v>
      </c>
      <c r="J2755" s="2">
        <v>8.6839179992675781</v>
      </c>
      <c r="K2755" s="2">
        <v>1225040</v>
      </c>
      <c r="L2755" s="2">
        <v>24203</v>
      </c>
      <c r="M2755" s="2">
        <v>2.0155107975006104</v>
      </c>
      <c r="N2755" s="2">
        <v>259427</v>
      </c>
      <c r="O2755" s="2">
        <v>0</v>
      </c>
      <c r="P2755" s="2">
        <v>0</v>
      </c>
      <c r="T2755" s="2">
        <v>9141585</v>
      </c>
      <c r="U2755" s="2">
        <v>636012</v>
      </c>
      <c r="V2755" s="2">
        <v>7.4775915145874023</v>
      </c>
      <c r="X2755" s="2">
        <v>73.296981811523438</v>
      </c>
      <c r="Z2755" s="2">
        <v>34.181625366210938</v>
      </c>
      <c r="AA2755" s="2">
        <v>26744151</v>
      </c>
      <c r="AB2755" s="2">
        <v>12471980</v>
      </c>
    </row>
    <row r="2756" spans="1:28" x14ac:dyDescent="0.25">
      <c r="A2756" s="2">
        <v>460001</v>
      </c>
      <c r="B2756" s="2">
        <v>113369003</v>
      </c>
      <c r="C2756" s="2" t="s">
        <v>1773</v>
      </c>
      <c r="D2756" s="2">
        <v>2019</v>
      </c>
      <c r="E2756" s="2" t="s">
        <v>662</v>
      </c>
      <c r="F2756" s="2">
        <v>460</v>
      </c>
      <c r="G2756" s="2">
        <v>1</v>
      </c>
      <c r="H2756" s="2">
        <v>10017433</v>
      </c>
      <c r="K2756" s="2">
        <v>2302083.42</v>
      </c>
      <c r="N2756" s="2">
        <v>533160</v>
      </c>
      <c r="T2756" s="2">
        <v>12852676</v>
      </c>
      <c r="W2756" s="2">
        <v>22162642.219999999</v>
      </c>
      <c r="X2756" s="2">
        <v>57.992527008056641</v>
      </c>
      <c r="Y2756" s="2">
        <v>76636797.219999999</v>
      </c>
      <c r="Z2756" s="2">
        <v>16.770893096923828</v>
      </c>
    </row>
    <row r="2757" spans="1:28" x14ac:dyDescent="0.25">
      <c r="A2757" s="2">
        <v>460002</v>
      </c>
      <c r="B2757" s="2">
        <v>113369003</v>
      </c>
      <c r="C2757" s="2" t="s">
        <v>1773</v>
      </c>
      <c r="D2757" s="2">
        <v>2020</v>
      </c>
      <c r="E2757" s="2" t="s">
        <v>662</v>
      </c>
      <c r="F2757" s="2">
        <v>460</v>
      </c>
      <c r="G2757" s="2">
        <v>2</v>
      </c>
      <c r="H2757" s="2">
        <v>10237200</v>
      </c>
      <c r="I2757" s="2">
        <v>219767</v>
      </c>
      <c r="J2757" s="2">
        <v>2.1938455104827881</v>
      </c>
      <c r="K2757" s="2">
        <v>2353116.86</v>
      </c>
      <c r="L2757" s="2">
        <v>51033.44140625</v>
      </c>
      <c r="M2757" s="2">
        <v>2.2168371677398682</v>
      </c>
      <c r="N2757" s="2">
        <v>533160</v>
      </c>
      <c r="O2757" s="2">
        <v>0</v>
      </c>
      <c r="P2757" s="2">
        <v>0</v>
      </c>
      <c r="T2757" s="2">
        <v>13123477</v>
      </c>
      <c r="U2757" s="2">
        <v>270801</v>
      </c>
      <c r="V2757" s="2">
        <v>2.1069619655609131</v>
      </c>
      <c r="W2757" s="2">
        <v>22490107.609999999</v>
      </c>
      <c r="X2757" s="2">
        <v>58.352218627929688</v>
      </c>
      <c r="Y2757" s="2">
        <v>77015919.099999994</v>
      </c>
      <c r="Z2757" s="2">
        <v>17.039953231811523</v>
      </c>
    </row>
    <row r="2758" spans="1:28" x14ac:dyDescent="0.25">
      <c r="A2758" s="2">
        <v>460003</v>
      </c>
      <c r="B2758" s="2">
        <v>113369003</v>
      </c>
      <c r="C2758" s="2" t="s">
        <v>1773</v>
      </c>
      <c r="D2758" s="2">
        <v>2021</v>
      </c>
      <c r="E2758" s="2" t="s">
        <v>662</v>
      </c>
      <c r="F2758" s="2">
        <v>460</v>
      </c>
      <c r="G2758" s="2">
        <v>3</v>
      </c>
      <c r="H2758" s="2">
        <v>10237189</v>
      </c>
      <c r="I2758" s="2">
        <v>-11</v>
      </c>
      <c r="J2758" s="2">
        <v>-1.0745125473476946E-4</v>
      </c>
      <c r="K2758" s="2">
        <v>2353061.4300000002</v>
      </c>
      <c r="L2758" s="2">
        <v>-55.430000305175781</v>
      </c>
      <c r="M2758" s="2">
        <v>-2.3555990774184465E-3</v>
      </c>
      <c r="N2758" s="2">
        <v>533160</v>
      </c>
      <c r="O2758" s="2">
        <v>0</v>
      </c>
      <c r="P2758" s="2">
        <v>0</v>
      </c>
      <c r="T2758" s="2">
        <v>13123410</v>
      </c>
      <c r="U2758" s="2">
        <v>-67</v>
      </c>
      <c r="V2758" s="2">
        <v>-5.1053543575108051E-4</v>
      </c>
      <c r="W2758" s="2">
        <v>23157383.990000002</v>
      </c>
      <c r="X2758" s="2">
        <v>56.670520782470703</v>
      </c>
      <c r="Y2758" s="2">
        <v>79029078.760000005</v>
      </c>
      <c r="Z2758" s="2">
        <v>16.605798721313477</v>
      </c>
    </row>
    <row r="2759" spans="1:28" x14ac:dyDescent="0.25">
      <c r="A2759" s="2">
        <v>460004</v>
      </c>
      <c r="B2759" s="2">
        <v>113369003</v>
      </c>
      <c r="C2759" s="2" t="s">
        <v>1773</v>
      </c>
      <c r="D2759" s="2">
        <v>2022</v>
      </c>
      <c r="E2759" s="2" t="s">
        <v>662</v>
      </c>
      <c r="F2759" s="2">
        <v>460</v>
      </c>
      <c r="G2759" s="2">
        <v>4</v>
      </c>
      <c r="H2759" s="2">
        <v>10702114</v>
      </c>
      <c r="I2759" s="2">
        <v>464925</v>
      </c>
      <c r="J2759" s="2">
        <v>4.5415301322937012</v>
      </c>
      <c r="K2759" s="2">
        <v>2572281.85</v>
      </c>
      <c r="L2759" s="2">
        <v>219220.421875</v>
      </c>
      <c r="M2759" s="2">
        <v>9.3163919448852539</v>
      </c>
      <c r="N2759" s="2">
        <v>533160</v>
      </c>
      <c r="O2759" s="2">
        <v>0</v>
      </c>
      <c r="P2759" s="2">
        <v>0</v>
      </c>
      <c r="T2759" s="2">
        <v>13807556</v>
      </c>
      <c r="U2759" s="2">
        <v>684146</v>
      </c>
      <c r="V2759" s="2">
        <v>5.213172435760498</v>
      </c>
      <c r="W2759" s="2">
        <v>23748331.779999997</v>
      </c>
      <c r="X2759" s="2">
        <v>58.141162872314453</v>
      </c>
      <c r="Y2759" s="2">
        <v>82019005.090000004</v>
      </c>
      <c r="Z2759" s="2">
        <v>16.83458137512207</v>
      </c>
    </row>
    <row r="2760" spans="1:28" x14ac:dyDescent="0.25">
      <c r="A2760" s="2">
        <v>460005</v>
      </c>
      <c r="B2760" s="2">
        <v>113369003</v>
      </c>
      <c r="C2760" s="2" t="s">
        <v>1773</v>
      </c>
      <c r="D2760" s="2">
        <v>2023</v>
      </c>
      <c r="E2760" s="2" t="s">
        <v>662</v>
      </c>
      <c r="F2760" s="2">
        <v>460</v>
      </c>
      <c r="G2760" s="2">
        <v>5</v>
      </c>
      <c r="H2760" s="2">
        <v>11323119.699999999</v>
      </c>
      <c r="I2760" s="2">
        <v>621005.6875</v>
      </c>
      <c r="J2760" s="2">
        <v>5.802645206451416</v>
      </c>
      <c r="K2760" s="2">
        <v>2539327.92</v>
      </c>
      <c r="L2760" s="2">
        <v>-32953.9296875</v>
      </c>
      <c r="M2760" s="2">
        <v>-1.2811166048049927</v>
      </c>
      <c r="N2760" s="2">
        <v>533160</v>
      </c>
      <c r="O2760" s="2">
        <v>0</v>
      </c>
      <c r="P2760" s="2">
        <v>0</v>
      </c>
      <c r="T2760" s="2">
        <v>14395608</v>
      </c>
      <c r="U2760" s="2">
        <v>588052</v>
      </c>
      <c r="V2760" s="2">
        <v>4.2589144706726074</v>
      </c>
      <c r="X2760" s="2">
        <v>60.043754577636719</v>
      </c>
      <c r="Z2760" s="2">
        <v>18.025848388671875</v>
      </c>
      <c r="AA2760" s="2">
        <v>79860914</v>
      </c>
      <c r="AB2760" s="2">
        <v>23975197</v>
      </c>
    </row>
    <row r="2761" spans="1:28" x14ac:dyDescent="0.25">
      <c r="A2761" s="2">
        <v>460006</v>
      </c>
      <c r="B2761" s="2">
        <v>113369003</v>
      </c>
      <c r="C2761" s="2" t="s">
        <v>1773</v>
      </c>
      <c r="D2761" s="2">
        <v>2024</v>
      </c>
      <c r="E2761" s="2" t="s">
        <v>662</v>
      </c>
      <c r="F2761" s="2">
        <v>460</v>
      </c>
      <c r="G2761" s="2">
        <v>6</v>
      </c>
      <c r="H2761" s="2">
        <v>12216533</v>
      </c>
      <c r="I2761" s="2">
        <v>893413.3125</v>
      </c>
      <c r="J2761" s="2">
        <v>7.8901691436767578</v>
      </c>
      <c r="K2761" s="2">
        <v>2530727</v>
      </c>
      <c r="L2761" s="2">
        <v>-8600.919921875</v>
      </c>
      <c r="M2761" s="2">
        <v>-0.33870851993560791</v>
      </c>
      <c r="N2761" s="2">
        <v>533160</v>
      </c>
      <c r="O2761" s="2">
        <v>0</v>
      </c>
      <c r="P2761" s="2">
        <v>0</v>
      </c>
      <c r="T2761" s="2">
        <v>15280420</v>
      </c>
      <c r="U2761" s="2">
        <v>884812</v>
      </c>
      <c r="V2761" s="2">
        <v>6.1464023590087891</v>
      </c>
      <c r="X2761" s="2">
        <v>60.673637390136719</v>
      </c>
      <c r="Z2761" s="2">
        <v>18.291370391845703</v>
      </c>
      <c r="AA2761" s="2">
        <v>83538957</v>
      </c>
      <c r="AB2761" s="2">
        <v>25184611</v>
      </c>
    </row>
    <row r="2762" spans="1:28" x14ac:dyDescent="0.25">
      <c r="A2762" s="2">
        <v>461001</v>
      </c>
      <c r="B2762" s="2">
        <v>101638803</v>
      </c>
      <c r="C2762" s="2" t="s">
        <v>1774</v>
      </c>
      <c r="D2762" s="2">
        <v>2019</v>
      </c>
      <c r="E2762" s="2" t="s">
        <v>662</v>
      </c>
      <c r="F2762" s="2">
        <v>461</v>
      </c>
      <c r="G2762" s="2">
        <v>1</v>
      </c>
      <c r="H2762" s="2">
        <v>8961950</v>
      </c>
      <c r="K2762" s="2">
        <v>1509571.55</v>
      </c>
      <c r="N2762" s="2">
        <v>335434</v>
      </c>
      <c r="T2762" s="2">
        <v>10806956</v>
      </c>
      <c r="W2762" s="2">
        <v>15211095.370000001</v>
      </c>
      <c r="X2762" s="2">
        <v>71.046531677246094</v>
      </c>
      <c r="Y2762" s="2">
        <v>29270153.140000001</v>
      </c>
      <c r="Z2762" s="2">
        <v>36.921421051025391</v>
      </c>
    </row>
    <row r="2763" spans="1:28" x14ac:dyDescent="0.25">
      <c r="A2763" s="2">
        <v>461002</v>
      </c>
      <c r="B2763" s="2">
        <v>101638803</v>
      </c>
      <c r="C2763" s="2" t="s">
        <v>1774</v>
      </c>
      <c r="D2763" s="2">
        <v>2020</v>
      </c>
      <c r="E2763" s="2" t="s">
        <v>662</v>
      </c>
      <c r="F2763" s="2">
        <v>461</v>
      </c>
      <c r="G2763" s="2">
        <v>2</v>
      </c>
      <c r="H2763" s="2">
        <v>9107531</v>
      </c>
      <c r="I2763" s="2">
        <v>145581</v>
      </c>
      <c r="J2763" s="2">
        <v>1.6244344711303711</v>
      </c>
      <c r="K2763" s="2">
        <v>1674112.46</v>
      </c>
      <c r="L2763" s="2">
        <v>164540.90625</v>
      </c>
      <c r="M2763" s="2">
        <v>10.89984130859375</v>
      </c>
      <c r="N2763" s="2">
        <v>335434</v>
      </c>
      <c r="O2763" s="2">
        <v>0</v>
      </c>
      <c r="P2763" s="2">
        <v>0</v>
      </c>
      <c r="T2763" s="2">
        <v>11117077</v>
      </c>
      <c r="U2763" s="2">
        <v>310121</v>
      </c>
      <c r="V2763" s="2">
        <v>2.8696424961090088</v>
      </c>
      <c r="W2763" s="2">
        <v>15921285.829999996</v>
      </c>
      <c r="X2763" s="2">
        <v>69.825248718261719</v>
      </c>
      <c r="Y2763" s="2">
        <v>29845690.899999999</v>
      </c>
      <c r="Z2763" s="2">
        <v>37.248516082763672</v>
      </c>
    </row>
    <row r="2764" spans="1:28" x14ac:dyDescent="0.25">
      <c r="A2764" s="2">
        <v>461003</v>
      </c>
      <c r="B2764" s="2">
        <v>101638803</v>
      </c>
      <c r="C2764" s="2" t="s">
        <v>1774</v>
      </c>
      <c r="D2764" s="2">
        <v>2021</v>
      </c>
      <c r="E2764" s="2" t="s">
        <v>662</v>
      </c>
      <c r="F2764" s="2">
        <v>461</v>
      </c>
      <c r="G2764" s="2">
        <v>3</v>
      </c>
      <c r="H2764" s="2">
        <v>9107478</v>
      </c>
      <c r="I2764" s="2">
        <v>-53</v>
      </c>
      <c r="J2764" s="2">
        <v>-5.8193597942590714E-4</v>
      </c>
      <c r="K2764" s="2">
        <v>1693220.68</v>
      </c>
      <c r="L2764" s="2">
        <v>19108.220703125</v>
      </c>
      <c r="M2764" s="2">
        <v>1.1413940191268921</v>
      </c>
      <c r="N2764" s="2">
        <v>335434</v>
      </c>
      <c r="O2764" s="2">
        <v>0</v>
      </c>
      <c r="P2764" s="2">
        <v>0</v>
      </c>
      <c r="T2764" s="2">
        <v>11136133</v>
      </c>
      <c r="U2764" s="2">
        <v>19056</v>
      </c>
      <c r="V2764" s="2">
        <v>0.17141196131706238</v>
      </c>
      <c r="W2764" s="2">
        <v>15921197.819999998</v>
      </c>
      <c r="X2764" s="2">
        <v>69.945320129394531</v>
      </c>
      <c r="Y2764" s="2">
        <v>30976938.68</v>
      </c>
      <c r="Z2764" s="2">
        <v>35.949752807617188</v>
      </c>
    </row>
    <row r="2765" spans="1:28" x14ac:dyDescent="0.25">
      <c r="A2765" s="2">
        <v>461004</v>
      </c>
      <c r="B2765" s="2">
        <v>101638803</v>
      </c>
      <c r="C2765" s="2" t="s">
        <v>1774</v>
      </c>
      <c r="D2765" s="2">
        <v>2022</v>
      </c>
      <c r="E2765" s="2" t="s">
        <v>662</v>
      </c>
      <c r="F2765" s="2">
        <v>461</v>
      </c>
      <c r="G2765" s="2">
        <v>4</v>
      </c>
      <c r="H2765" s="2">
        <v>9316852</v>
      </c>
      <c r="I2765" s="2">
        <v>209374</v>
      </c>
      <c r="J2765" s="2">
        <v>2.2989239692687988</v>
      </c>
      <c r="K2765" s="2">
        <v>1769223.91</v>
      </c>
      <c r="L2765" s="2">
        <v>76003.2265625</v>
      </c>
      <c r="M2765" s="2">
        <v>4.4886784553527832</v>
      </c>
      <c r="N2765" s="2">
        <v>335434</v>
      </c>
      <c r="O2765" s="2">
        <v>0</v>
      </c>
      <c r="P2765" s="2">
        <v>0</v>
      </c>
      <c r="T2765" s="2">
        <v>11421510</v>
      </c>
      <c r="U2765" s="2">
        <v>285377</v>
      </c>
      <c r="V2765" s="2">
        <v>2.5626220703125</v>
      </c>
      <c r="W2765" s="2">
        <v>15876465.750000004</v>
      </c>
      <c r="X2765" s="2">
        <v>71.93988037109375</v>
      </c>
      <c r="Y2765" s="2">
        <v>31553683.060000002</v>
      </c>
      <c r="Z2765" s="2">
        <v>36.197074890136719</v>
      </c>
    </row>
    <row r="2766" spans="1:28" x14ac:dyDescent="0.25">
      <c r="A2766" s="2">
        <v>461005</v>
      </c>
      <c r="B2766" s="2">
        <v>101638803</v>
      </c>
      <c r="C2766" s="2" t="s">
        <v>1774</v>
      </c>
      <c r="D2766" s="2">
        <v>2023</v>
      </c>
      <c r="E2766" s="2" t="s">
        <v>662</v>
      </c>
      <c r="F2766" s="2">
        <v>461</v>
      </c>
      <c r="G2766" s="2">
        <v>5</v>
      </c>
      <c r="H2766" s="2">
        <v>10184307.51</v>
      </c>
      <c r="I2766" s="2">
        <v>867455.5</v>
      </c>
      <c r="J2766" s="2">
        <v>9.3106069564819336</v>
      </c>
      <c r="K2766" s="2">
        <v>1745281.59</v>
      </c>
      <c r="L2766" s="2">
        <v>-23942.3203125</v>
      </c>
      <c r="M2766" s="2">
        <v>-1.3532668352127075</v>
      </c>
      <c r="N2766" s="2">
        <v>335434</v>
      </c>
      <c r="O2766" s="2">
        <v>0</v>
      </c>
      <c r="P2766" s="2">
        <v>0</v>
      </c>
      <c r="T2766" s="2">
        <v>12265024</v>
      </c>
      <c r="U2766" s="2">
        <v>843514</v>
      </c>
      <c r="V2766" s="2">
        <v>7.3853106498718262</v>
      </c>
      <c r="X2766" s="2">
        <v>76.669815063476563</v>
      </c>
      <c r="Z2766" s="2">
        <v>41.185890197753906</v>
      </c>
      <c r="AA2766" s="2">
        <v>29779675</v>
      </c>
      <c r="AB2766" s="2">
        <v>15997200</v>
      </c>
    </row>
    <row r="2767" spans="1:28" x14ac:dyDescent="0.25">
      <c r="A2767" s="2">
        <v>461006</v>
      </c>
      <c r="B2767" s="2">
        <v>101638803</v>
      </c>
      <c r="C2767" s="2" t="s">
        <v>1774</v>
      </c>
      <c r="D2767" s="2">
        <v>2024</v>
      </c>
      <c r="E2767" s="2" t="s">
        <v>662</v>
      </c>
      <c r="F2767" s="2">
        <v>461</v>
      </c>
      <c r="G2767" s="2">
        <v>6</v>
      </c>
      <c r="H2767" s="2">
        <v>11047077</v>
      </c>
      <c r="I2767" s="2">
        <v>862769.5</v>
      </c>
      <c r="J2767" s="2">
        <v>8.4715576171875</v>
      </c>
      <c r="K2767" s="2">
        <v>1870176</v>
      </c>
      <c r="L2767" s="2">
        <v>124894.40625</v>
      </c>
      <c r="M2767" s="2">
        <v>7.1561179161071777</v>
      </c>
      <c r="N2767" s="2">
        <v>335434</v>
      </c>
      <c r="O2767" s="2">
        <v>0</v>
      </c>
      <c r="P2767" s="2">
        <v>0</v>
      </c>
      <c r="T2767" s="2">
        <v>13252687</v>
      </c>
      <c r="U2767" s="2">
        <v>987663</v>
      </c>
      <c r="V2767" s="2">
        <v>8.0526790618896484</v>
      </c>
      <c r="X2767" s="2">
        <v>77.336456298828125</v>
      </c>
      <c r="Z2767" s="2">
        <v>42.588180541992188</v>
      </c>
      <c r="AA2767" s="2">
        <v>31118228</v>
      </c>
      <c r="AB2767" s="2">
        <v>17136404</v>
      </c>
    </row>
    <row r="2768" spans="1:28" x14ac:dyDescent="0.25">
      <c r="A2768" s="2">
        <v>462001</v>
      </c>
      <c r="B2768" s="2">
        <v>105259703</v>
      </c>
      <c r="C2768" s="2" t="s">
        <v>1775</v>
      </c>
      <c r="D2768" s="2">
        <v>2019</v>
      </c>
      <c r="E2768" s="2" t="s">
        <v>662</v>
      </c>
      <c r="F2768" s="2">
        <v>462</v>
      </c>
      <c r="G2768" s="2">
        <v>1</v>
      </c>
      <c r="H2768" s="2">
        <v>6792466</v>
      </c>
      <c r="K2768" s="2">
        <v>999711</v>
      </c>
      <c r="N2768" s="2">
        <v>243953</v>
      </c>
      <c r="T2768" s="2">
        <v>8036130</v>
      </c>
      <c r="W2768" s="2">
        <v>12444893</v>
      </c>
      <c r="X2768" s="2">
        <v>64.573715209960938</v>
      </c>
      <c r="Y2768" s="2">
        <v>25656837</v>
      </c>
      <c r="Z2768" s="2">
        <v>31.321592330932617</v>
      </c>
    </row>
    <row r="2769" spans="1:28" x14ac:dyDescent="0.25">
      <c r="A2769" s="2">
        <v>462002</v>
      </c>
      <c r="B2769" s="2">
        <v>105259703</v>
      </c>
      <c r="C2769" s="2" t="s">
        <v>1775</v>
      </c>
      <c r="D2769" s="2">
        <v>2020</v>
      </c>
      <c r="E2769" s="2" t="s">
        <v>662</v>
      </c>
      <c r="F2769" s="2">
        <v>462</v>
      </c>
      <c r="G2769" s="2">
        <v>2</v>
      </c>
      <c r="H2769" s="2">
        <v>6885270.5</v>
      </c>
      <c r="I2769" s="2">
        <v>92804.5</v>
      </c>
      <c r="J2769" s="2">
        <v>1.3662858009338379</v>
      </c>
      <c r="K2769" s="2">
        <v>1044068.97</v>
      </c>
      <c r="L2769" s="2">
        <v>44357.96875</v>
      </c>
      <c r="M2769" s="2">
        <v>4.4370794296264648</v>
      </c>
      <c r="N2769" s="2">
        <v>243953</v>
      </c>
      <c r="O2769" s="2">
        <v>0</v>
      </c>
      <c r="P2769" s="2">
        <v>0</v>
      </c>
      <c r="T2769" s="2">
        <v>8173292.5</v>
      </c>
      <c r="U2769" s="2">
        <v>137162.5</v>
      </c>
      <c r="V2769" s="2">
        <v>1.7068227529525757</v>
      </c>
      <c r="W2769" s="2">
        <v>12589254.560000002</v>
      </c>
      <c r="X2769" s="2">
        <v>64.922767639160156</v>
      </c>
      <c r="Y2769" s="2">
        <v>26715562.760000002</v>
      </c>
      <c r="Z2769" s="2">
        <v>30.59375</v>
      </c>
    </row>
    <row r="2770" spans="1:28" x14ac:dyDescent="0.25">
      <c r="A2770" s="2">
        <v>462003</v>
      </c>
      <c r="B2770" s="2">
        <v>105259703</v>
      </c>
      <c r="C2770" s="2" t="s">
        <v>1775</v>
      </c>
      <c r="D2770" s="2">
        <v>2021</v>
      </c>
      <c r="E2770" s="2" t="s">
        <v>662</v>
      </c>
      <c r="F2770" s="2">
        <v>462</v>
      </c>
      <c r="G2770" s="2">
        <v>3</v>
      </c>
      <c r="H2770" s="2">
        <v>6885266.5</v>
      </c>
      <c r="I2770" s="2">
        <v>-4</v>
      </c>
      <c r="J2770" s="2">
        <v>-5.8095029089599848E-5</v>
      </c>
      <c r="K2770" s="2">
        <v>1044019.88</v>
      </c>
      <c r="L2770" s="2">
        <v>-49.090000152587891</v>
      </c>
      <c r="M2770" s="2">
        <v>-4.7017964534461498E-3</v>
      </c>
      <c r="N2770" s="2">
        <v>243953</v>
      </c>
      <c r="O2770" s="2">
        <v>0</v>
      </c>
      <c r="P2770" s="2">
        <v>0</v>
      </c>
      <c r="T2770" s="2">
        <v>8173239.5</v>
      </c>
      <c r="U2770" s="2">
        <v>-53</v>
      </c>
      <c r="V2770" s="2">
        <v>-6.4845348242670298E-4</v>
      </c>
      <c r="W2770" s="2">
        <v>12827783.42</v>
      </c>
      <c r="X2770" s="2">
        <v>63.715133666992188</v>
      </c>
      <c r="Y2770" s="2">
        <v>27693077.200000003</v>
      </c>
      <c r="Z2770" s="2">
        <v>29.513656616210938</v>
      </c>
    </row>
    <row r="2771" spans="1:28" x14ac:dyDescent="0.25">
      <c r="A2771" s="2">
        <v>462004</v>
      </c>
      <c r="B2771" s="2">
        <v>105259703</v>
      </c>
      <c r="C2771" s="2" t="s">
        <v>1775</v>
      </c>
      <c r="D2771" s="2">
        <v>2022</v>
      </c>
      <c r="E2771" s="2" t="s">
        <v>662</v>
      </c>
      <c r="F2771" s="2">
        <v>462</v>
      </c>
      <c r="G2771" s="2">
        <v>4</v>
      </c>
      <c r="H2771" s="2">
        <v>7011101.5</v>
      </c>
      <c r="I2771" s="2">
        <v>125835</v>
      </c>
      <c r="J2771" s="2">
        <v>1.8275980949401855</v>
      </c>
      <c r="K2771" s="2">
        <v>1108743.04</v>
      </c>
      <c r="L2771" s="2">
        <v>64723.16015625</v>
      </c>
      <c r="M2771" s="2">
        <v>6.1994185447692871</v>
      </c>
      <c r="N2771" s="2">
        <v>243953</v>
      </c>
      <c r="O2771" s="2">
        <v>0</v>
      </c>
      <c r="P2771" s="2">
        <v>0</v>
      </c>
      <c r="T2771" s="2">
        <v>8363797.5</v>
      </c>
      <c r="U2771" s="2">
        <v>190558</v>
      </c>
      <c r="V2771" s="2">
        <v>2.331486701965332</v>
      </c>
      <c r="W2771" s="2">
        <v>12238919.779999997</v>
      </c>
      <c r="X2771" s="2">
        <v>68.33770751953125</v>
      </c>
      <c r="Y2771" s="2">
        <v>27888265.949999999</v>
      </c>
      <c r="Z2771" s="2">
        <v>29.990381240844727</v>
      </c>
    </row>
    <row r="2772" spans="1:28" x14ac:dyDescent="0.25">
      <c r="A2772" s="2">
        <v>462005</v>
      </c>
      <c r="B2772" s="2">
        <v>105259703</v>
      </c>
      <c r="C2772" s="2" t="s">
        <v>1775</v>
      </c>
      <c r="D2772" s="2">
        <v>2023</v>
      </c>
      <c r="E2772" s="2" t="s">
        <v>662</v>
      </c>
      <c r="F2772" s="2">
        <v>462</v>
      </c>
      <c r="G2772" s="2">
        <v>5</v>
      </c>
      <c r="H2772" s="2">
        <v>7521344.1299999999</v>
      </c>
      <c r="I2772" s="2">
        <v>510242.625</v>
      </c>
      <c r="J2772" s="2">
        <v>7.2776384353637695</v>
      </c>
      <c r="K2772" s="2">
        <v>1194711.5</v>
      </c>
      <c r="L2772" s="2">
        <v>85968.4609375</v>
      </c>
      <c r="M2772" s="2">
        <v>7.7536864280700684</v>
      </c>
      <c r="N2772" s="2">
        <v>243953</v>
      </c>
      <c r="O2772" s="2">
        <v>0</v>
      </c>
      <c r="P2772" s="2">
        <v>0</v>
      </c>
      <c r="T2772" s="2">
        <v>8960009</v>
      </c>
      <c r="U2772" s="2">
        <v>596211.5</v>
      </c>
      <c r="V2772" s="2">
        <v>7.1284785270690918</v>
      </c>
      <c r="X2772" s="2">
        <v>68.332046508789063</v>
      </c>
      <c r="Z2772" s="2">
        <v>32.588665008544922</v>
      </c>
      <c r="AA2772" s="2">
        <v>27494251</v>
      </c>
      <c r="AB2772" s="2">
        <v>13112455</v>
      </c>
    </row>
    <row r="2773" spans="1:28" x14ac:dyDescent="0.25">
      <c r="A2773" s="2">
        <v>462006</v>
      </c>
      <c r="B2773" s="2">
        <v>105259703</v>
      </c>
      <c r="C2773" s="2" t="s">
        <v>1775</v>
      </c>
      <c r="D2773" s="2">
        <v>2024</v>
      </c>
      <c r="E2773" s="2" t="s">
        <v>662</v>
      </c>
      <c r="F2773" s="2">
        <v>462</v>
      </c>
      <c r="G2773" s="2">
        <v>6</v>
      </c>
      <c r="H2773" s="2">
        <v>7916713</v>
      </c>
      <c r="I2773" s="2">
        <v>395368.875</v>
      </c>
      <c r="J2773" s="2">
        <v>5.2566251754760742</v>
      </c>
      <c r="K2773" s="2">
        <v>1239205</v>
      </c>
      <c r="L2773" s="2">
        <v>44493.5</v>
      </c>
      <c r="M2773" s="2">
        <v>3.7242045402526855</v>
      </c>
      <c r="N2773" s="2">
        <v>243953</v>
      </c>
      <c r="O2773" s="2">
        <v>0</v>
      </c>
      <c r="P2773" s="2">
        <v>0</v>
      </c>
      <c r="T2773" s="2">
        <v>9399871</v>
      </c>
      <c r="U2773" s="2">
        <v>439862</v>
      </c>
      <c r="V2773" s="2">
        <v>4.9091691970825195</v>
      </c>
      <c r="X2773" s="2">
        <v>67.79107666015625</v>
      </c>
      <c r="Z2773" s="2">
        <v>32.667690277099609</v>
      </c>
      <c r="AA2773" s="2">
        <v>28774214</v>
      </c>
      <c r="AB2773" s="2">
        <v>13865942</v>
      </c>
    </row>
    <row r="2774" spans="1:28" x14ac:dyDescent="0.25">
      <c r="A2774" s="2">
        <v>463001</v>
      </c>
      <c r="B2774" s="2">
        <v>119648703</v>
      </c>
      <c r="C2774" s="2" t="s">
        <v>1776</v>
      </c>
      <c r="D2774" s="2">
        <v>2019</v>
      </c>
      <c r="E2774" s="2" t="s">
        <v>662</v>
      </c>
      <c r="F2774" s="2">
        <v>463</v>
      </c>
      <c r="G2774" s="2">
        <v>1</v>
      </c>
      <c r="H2774" s="2">
        <v>8576303</v>
      </c>
      <c r="K2774" s="2">
        <v>1678695.9</v>
      </c>
      <c r="N2774" s="2">
        <v>340935</v>
      </c>
      <c r="Q2774" s="2">
        <v>43596.98</v>
      </c>
      <c r="T2774" s="2">
        <v>10639531</v>
      </c>
      <c r="W2774" s="2">
        <v>18811664.750000004</v>
      </c>
      <c r="X2774" s="2">
        <v>56.558158874511719</v>
      </c>
      <c r="Y2774" s="2">
        <v>56872397.200000003</v>
      </c>
      <c r="Z2774" s="2">
        <v>18.707723617553711</v>
      </c>
    </row>
    <row r="2775" spans="1:28" x14ac:dyDescent="0.25">
      <c r="A2775" s="2">
        <v>463002</v>
      </c>
      <c r="B2775" s="2">
        <v>119648703</v>
      </c>
      <c r="C2775" s="2" t="s">
        <v>1776</v>
      </c>
      <c r="D2775" s="2">
        <v>2020</v>
      </c>
      <c r="E2775" s="2" t="s">
        <v>662</v>
      </c>
      <c r="F2775" s="2">
        <v>463</v>
      </c>
      <c r="G2775" s="2">
        <v>2</v>
      </c>
      <c r="H2775" s="2">
        <v>8670192</v>
      </c>
      <c r="I2775" s="2">
        <v>93889</v>
      </c>
      <c r="J2775" s="2">
        <v>1.0947490930557251</v>
      </c>
      <c r="K2775" s="2">
        <v>1707121.75</v>
      </c>
      <c r="L2775" s="2">
        <v>28425.849609375</v>
      </c>
      <c r="M2775" s="2">
        <v>1.6933293342590332</v>
      </c>
      <c r="N2775" s="2">
        <v>340935</v>
      </c>
      <c r="O2775" s="2">
        <v>0</v>
      </c>
      <c r="P2775" s="2">
        <v>0</v>
      </c>
      <c r="Q2775" s="2">
        <v>65010.5</v>
      </c>
      <c r="R2775" s="2">
        <v>21413.51953125</v>
      </c>
      <c r="S2775" s="2">
        <v>49.116981506347656</v>
      </c>
      <c r="T2775" s="2">
        <v>10783260</v>
      </c>
      <c r="U2775" s="2">
        <v>143729</v>
      </c>
      <c r="V2775" s="2">
        <v>1.3508960008621216</v>
      </c>
      <c r="W2775" s="2">
        <v>19048285.490000002</v>
      </c>
      <c r="X2775" s="2">
        <v>56.610134124755859</v>
      </c>
      <c r="Y2775" s="2">
        <v>58661051.670000002</v>
      </c>
      <c r="Z2775" s="2">
        <v>18.382316589355469</v>
      </c>
    </row>
    <row r="2776" spans="1:28" x14ac:dyDescent="0.25">
      <c r="A2776" s="2">
        <v>463003</v>
      </c>
      <c r="B2776" s="2">
        <v>119648703</v>
      </c>
      <c r="C2776" s="2" t="s">
        <v>1776</v>
      </c>
      <c r="D2776" s="2">
        <v>2021</v>
      </c>
      <c r="E2776" s="2" t="s">
        <v>662</v>
      </c>
      <c r="F2776" s="2">
        <v>463</v>
      </c>
      <c r="G2776" s="2">
        <v>3</v>
      </c>
      <c r="H2776" s="2">
        <v>8670181</v>
      </c>
      <c r="I2776" s="2">
        <v>-11</v>
      </c>
      <c r="J2776" s="2">
        <v>-1.2687146954704076E-4</v>
      </c>
      <c r="K2776" s="2">
        <v>1707092.28</v>
      </c>
      <c r="L2776" s="2">
        <v>-29.469999313354492</v>
      </c>
      <c r="M2776" s="2">
        <v>-1.7262975452467799E-3</v>
      </c>
      <c r="N2776" s="2">
        <v>340935</v>
      </c>
      <c r="O2776" s="2">
        <v>0</v>
      </c>
      <c r="P2776" s="2">
        <v>0</v>
      </c>
      <c r="Q2776" s="2">
        <v>52688.480000000003</v>
      </c>
      <c r="R2776" s="2">
        <v>-12322.01953125</v>
      </c>
      <c r="S2776" s="2">
        <v>-18.953891754150391</v>
      </c>
      <c r="T2776" s="2">
        <v>10770896</v>
      </c>
      <c r="U2776" s="2">
        <v>-12364</v>
      </c>
      <c r="V2776" s="2">
        <v>-0.11465920507907867</v>
      </c>
      <c r="W2776" s="2">
        <v>19262932.470000003</v>
      </c>
      <c r="X2776" s="2">
        <v>55.915142059326172</v>
      </c>
      <c r="Y2776" s="2">
        <v>60457908.229999997</v>
      </c>
      <c r="Z2776" s="2">
        <v>17.815528869628906</v>
      </c>
    </row>
    <row r="2777" spans="1:28" x14ac:dyDescent="0.25">
      <c r="A2777" s="2">
        <v>463004</v>
      </c>
      <c r="B2777" s="2">
        <v>119648703</v>
      </c>
      <c r="C2777" s="2" t="s">
        <v>1776</v>
      </c>
      <c r="D2777" s="2">
        <v>2022</v>
      </c>
      <c r="E2777" s="2" t="s">
        <v>662</v>
      </c>
      <c r="F2777" s="2">
        <v>463</v>
      </c>
      <c r="G2777" s="2">
        <v>4</v>
      </c>
      <c r="H2777" s="2">
        <v>9148459</v>
      </c>
      <c r="I2777" s="2">
        <v>478278</v>
      </c>
      <c r="J2777" s="2">
        <v>5.5163555145263672</v>
      </c>
      <c r="K2777" s="2">
        <v>1760692.52</v>
      </c>
      <c r="L2777" s="2">
        <v>53600.23828125</v>
      </c>
      <c r="M2777" s="2">
        <v>3.1398561000823975</v>
      </c>
      <c r="N2777" s="2">
        <v>340935</v>
      </c>
      <c r="O2777" s="2">
        <v>0</v>
      </c>
      <c r="P2777" s="2">
        <v>0</v>
      </c>
      <c r="Q2777" s="2">
        <v>48408</v>
      </c>
      <c r="R2777" s="2">
        <v>-4280.47998046875</v>
      </c>
      <c r="S2777" s="2">
        <v>-8.1241292953491211</v>
      </c>
      <c r="T2777" s="2">
        <v>11298495</v>
      </c>
      <c r="U2777" s="2">
        <v>527599</v>
      </c>
      <c r="V2777" s="2">
        <v>4.8983759880065918</v>
      </c>
      <c r="W2777" s="2">
        <v>19851024.57</v>
      </c>
      <c r="X2777" s="2">
        <v>56.916431427001953</v>
      </c>
      <c r="Y2777" s="2">
        <v>61765808.399999999</v>
      </c>
      <c r="Z2777" s="2">
        <v>18.292474746704102</v>
      </c>
    </row>
    <row r="2778" spans="1:28" x14ac:dyDescent="0.25">
      <c r="A2778" s="2">
        <v>463005</v>
      </c>
      <c r="B2778" s="2">
        <v>119648703</v>
      </c>
      <c r="C2778" s="2" t="s">
        <v>1776</v>
      </c>
      <c r="D2778" s="2">
        <v>2023</v>
      </c>
      <c r="E2778" s="2" t="s">
        <v>662</v>
      </c>
      <c r="F2778" s="2">
        <v>463</v>
      </c>
      <c r="G2778" s="2">
        <v>5</v>
      </c>
      <c r="H2778" s="2">
        <v>9972542.4600000009</v>
      </c>
      <c r="I2778" s="2">
        <v>824083.4375</v>
      </c>
      <c r="J2778" s="2">
        <v>9.0078935623168945</v>
      </c>
      <c r="K2778" s="2">
        <v>1834362.82</v>
      </c>
      <c r="L2778" s="2">
        <v>73670.296875</v>
      </c>
      <c r="M2778" s="2">
        <v>4.1841659545898438</v>
      </c>
      <c r="N2778" s="2">
        <v>340935</v>
      </c>
      <c r="O2778" s="2">
        <v>0</v>
      </c>
      <c r="P2778" s="2">
        <v>0</v>
      </c>
      <c r="Q2778" s="2">
        <v>52583</v>
      </c>
      <c r="R2778" s="2">
        <v>4175</v>
      </c>
      <c r="S2778" s="2">
        <v>8.6246070861816406</v>
      </c>
      <c r="T2778" s="2">
        <v>12200423</v>
      </c>
      <c r="U2778" s="2">
        <v>901928</v>
      </c>
      <c r="V2778" s="2">
        <v>7.98272705078125</v>
      </c>
      <c r="X2778" s="2">
        <v>59.425704956054688</v>
      </c>
      <c r="Z2778" s="2">
        <v>19.967161178588867</v>
      </c>
      <c r="AA2778" s="2">
        <v>61102441</v>
      </c>
      <c r="AB2778" s="2">
        <v>20530548</v>
      </c>
    </row>
    <row r="2779" spans="1:28" x14ac:dyDescent="0.25">
      <c r="A2779" s="2">
        <v>463006</v>
      </c>
      <c r="B2779" s="2">
        <v>119648703</v>
      </c>
      <c r="C2779" s="2" t="s">
        <v>1776</v>
      </c>
      <c r="D2779" s="2">
        <v>2024</v>
      </c>
      <c r="E2779" s="2" t="s">
        <v>662</v>
      </c>
      <c r="F2779" s="2">
        <v>463</v>
      </c>
      <c r="G2779" s="2">
        <v>6</v>
      </c>
      <c r="H2779" s="2">
        <v>10882512</v>
      </c>
      <c r="I2779" s="2">
        <v>909969.5625</v>
      </c>
      <c r="J2779" s="2">
        <v>9.1247501373291016</v>
      </c>
      <c r="K2779" s="2">
        <v>1896041</v>
      </c>
      <c r="L2779" s="2">
        <v>61678.1796875</v>
      </c>
      <c r="M2779" s="2">
        <v>3.3623762130737305</v>
      </c>
      <c r="N2779" s="2">
        <v>340935</v>
      </c>
      <c r="O2779" s="2">
        <v>0</v>
      </c>
      <c r="P2779" s="2">
        <v>0</v>
      </c>
      <c r="Q2779" s="2">
        <v>43756</v>
      </c>
      <c r="R2779" s="2">
        <v>-8827</v>
      </c>
      <c r="S2779" s="2">
        <v>-16.786794662475586</v>
      </c>
      <c r="T2779" s="2">
        <v>13163244</v>
      </c>
      <c r="U2779" s="2">
        <v>962821</v>
      </c>
      <c r="V2779" s="2">
        <v>7.8917016983032227</v>
      </c>
      <c r="X2779" s="2">
        <v>59.637332916259766</v>
      </c>
      <c r="Z2779" s="2">
        <v>20.629049301147461</v>
      </c>
      <c r="AA2779" s="2">
        <v>63809259</v>
      </c>
      <c r="AB2779" s="2">
        <v>22072154</v>
      </c>
    </row>
    <row r="2780" spans="1:28" x14ac:dyDescent="0.25">
      <c r="A2780" s="2">
        <v>464001</v>
      </c>
      <c r="B2780" s="2">
        <v>112289003</v>
      </c>
      <c r="C2780" s="2" t="s">
        <v>1777</v>
      </c>
      <c r="D2780" s="2">
        <v>2019</v>
      </c>
      <c r="E2780" s="2" t="s">
        <v>662</v>
      </c>
      <c r="F2780" s="2">
        <v>464</v>
      </c>
      <c r="G2780" s="2">
        <v>1</v>
      </c>
      <c r="H2780" s="2">
        <v>13534598</v>
      </c>
      <c r="K2780" s="2">
        <v>2495885.92</v>
      </c>
      <c r="N2780" s="2">
        <v>632883</v>
      </c>
      <c r="T2780" s="2">
        <v>16663367</v>
      </c>
      <c r="W2780" s="2">
        <v>26280990.389999997</v>
      </c>
      <c r="X2780" s="2">
        <v>63.404640197753906</v>
      </c>
      <c r="Y2780" s="2">
        <v>59965340.82</v>
      </c>
      <c r="Z2780" s="2">
        <v>27.788330078125</v>
      </c>
    </row>
    <row r="2781" spans="1:28" x14ac:dyDescent="0.25">
      <c r="A2781" s="2">
        <v>464002</v>
      </c>
      <c r="B2781" s="2">
        <v>112289003</v>
      </c>
      <c r="C2781" s="2" t="s">
        <v>1777</v>
      </c>
      <c r="D2781" s="2">
        <v>2020</v>
      </c>
      <c r="E2781" s="2" t="s">
        <v>662</v>
      </c>
      <c r="F2781" s="2">
        <v>464</v>
      </c>
      <c r="G2781" s="2">
        <v>2</v>
      </c>
      <c r="H2781" s="2">
        <v>13775100</v>
      </c>
      <c r="I2781" s="2">
        <v>240502</v>
      </c>
      <c r="J2781" s="2">
        <v>1.7769423723220825</v>
      </c>
      <c r="K2781" s="2">
        <v>2487188.2599999998</v>
      </c>
      <c r="L2781" s="2">
        <v>-8697.66015625</v>
      </c>
      <c r="M2781" s="2">
        <v>-0.34847986698150635</v>
      </c>
      <c r="N2781" s="2">
        <v>632883</v>
      </c>
      <c r="O2781" s="2">
        <v>0</v>
      </c>
      <c r="P2781" s="2">
        <v>0</v>
      </c>
      <c r="T2781" s="2">
        <v>16895172</v>
      </c>
      <c r="U2781" s="2">
        <v>231805</v>
      </c>
      <c r="V2781" s="2">
        <v>1.3911054134368896</v>
      </c>
      <c r="W2781" s="2">
        <v>27447942.590000004</v>
      </c>
      <c r="X2781" s="2">
        <v>61.553508758544922</v>
      </c>
      <c r="Y2781" s="2">
        <v>77859991.219999999</v>
      </c>
      <c r="Z2781" s="2">
        <v>21.699426651000977</v>
      </c>
    </row>
    <row r="2782" spans="1:28" x14ac:dyDescent="0.25">
      <c r="A2782" s="2">
        <v>464003</v>
      </c>
      <c r="B2782" s="2">
        <v>112289003</v>
      </c>
      <c r="C2782" s="2" t="s">
        <v>1777</v>
      </c>
      <c r="D2782" s="2">
        <v>2021</v>
      </c>
      <c r="E2782" s="2" t="s">
        <v>662</v>
      </c>
      <c r="F2782" s="2">
        <v>464</v>
      </c>
      <c r="G2782" s="2">
        <v>3</v>
      </c>
      <c r="H2782" s="2">
        <v>13775083</v>
      </c>
      <c r="I2782" s="2">
        <v>-17</v>
      </c>
      <c r="J2782" s="2">
        <v>-1.2341108231339604E-4</v>
      </c>
      <c r="K2782" s="2">
        <v>2645955.89</v>
      </c>
      <c r="L2782" s="2">
        <v>158767.625</v>
      </c>
      <c r="M2782" s="2">
        <v>6.383418083190918</v>
      </c>
      <c r="N2782" s="2">
        <v>632883</v>
      </c>
      <c r="O2782" s="2">
        <v>0</v>
      </c>
      <c r="P2782" s="2">
        <v>0</v>
      </c>
      <c r="T2782" s="2">
        <v>17053922</v>
      </c>
      <c r="U2782" s="2">
        <v>158750</v>
      </c>
      <c r="V2782" s="2">
        <v>0.93961751461029053</v>
      </c>
      <c r="W2782" s="2">
        <v>27324858.530000001</v>
      </c>
      <c r="X2782" s="2">
        <v>62.411746978759766</v>
      </c>
      <c r="Y2782" s="2">
        <v>86642088.109999999</v>
      </c>
      <c r="Z2782" s="2">
        <v>19.683183670043945</v>
      </c>
    </row>
    <row r="2783" spans="1:28" x14ac:dyDescent="0.25">
      <c r="A2783" s="2">
        <v>464004</v>
      </c>
      <c r="B2783" s="2">
        <v>112289003</v>
      </c>
      <c r="C2783" s="2" t="s">
        <v>1777</v>
      </c>
      <c r="D2783" s="2">
        <v>2022</v>
      </c>
      <c r="E2783" s="2" t="s">
        <v>662</v>
      </c>
      <c r="F2783" s="2">
        <v>464</v>
      </c>
      <c r="G2783" s="2">
        <v>4</v>
      </c>
      <c r="H2783" s="2">
        <v>14444129</v>
      </c>
      <c r="I2783" s="2">
        <v>669046</v>
      </c>
      <c r="J2783" s="2">
        <v>4.856928825378418</v>
      </c>
      <c r="K2783" s="2">
        <v>2684657.1</v>
      </c>
      <c r="L2783" s="2">
        <v>38701.2109375</v>
      </c>
      <c r="M2783" s="2">
        <v>1.4626551866531372</v>
      </c>
      <c r="N2783" s="2">
        <v>632883</v>
      </c>
      <c r="O2783" s="2">
        <v>0</v>
      </c>
      <c r="P2783" s="2">
        <v>0</v>
      </c>
      <c r="T2783" s="2">
        <v>17761668</v>
      </c>
      <c r="U2783" s="2">
        <v>707746</v>
      </c>
      <c r="V2783" s="2">
        <v>4.1500482559204102</v>
      </c>
      <c r="W2783" s="2">
        <v>28775793.400000002</v>
      </c>
      <c r="X2783" s="2">
        <v>61.724338531494141</v>
      </c>
      <c r="Y2783" s="2">
        <v>71024288.850000009</v>
      </c>
      <c r="Z2783" s="2">
        <v>25.007879257202148</v>
      </c>
    </row>
    <row r="2784" spans="1:28" x14ac:dyDescent="0.25">
      <c r="A2784" s="2">
        <v>464005</v>
      </c>
      <c r="B2784" s="2">
        <v>112289003</v>
      </c>
      <c r="C2784" s="2" t="s">
        <v>1777</v>
      </c>
      <c r="D2784" s="2">
        <v>2023</v>
      </c>
      <c r="E2784" s="2" t="s">
        <v>662</v>
      </c>
      <c r="F2784" s="2">
        <v>464</v>
      </c>
      <c r="G2784" s="2">
        <v>5</v>
      </c>
      <c r="H2784" s="2">
        <v>15757676.41</v>
      </c>
      <c r="I2784" s="2">
        <v>1313547.375</v>
      </c>
      <c r="J2784" s="2">
        <v>9.0939884185791016</v>
      </c>
      <c r="K2784" s="2">
        <v>2797645.9</v>
      </c>
      <c r="L2784" s="2">
        <v>112988.796875</v>
      </c>
      <c r="M2784" s="2">
        <v>4.208686351776123</v>
      </c>
      <c r="N2784" s="2">
        <v>632883</v>
      </c>
      <c r="O2784" s="2">
        <v>0</v>
      </c>
      <c r="P2784" s="2">
        <v>0</v>
      </c>
      <c r="T2784" s="2">
        <v>19188204</v>
      </c>
      <c r="U2784" s="2">
        <v>1426536</v>
      </c>
      <c r="V2784" s="2">
        <v>8.0315427780151367</v>
      </c>
      <c r="X2784" s="2">
        <v>64.130752563476563</v>
      </c>
      <c r="Z2784" s="2">
        <v>25.79252815246582</v>
      </c>
      <c r="AA2784" s="2">
        <v>74394427</v>
      </c>
      <c r="AB2784" s="2">
        <v>29920441</v>
      </c>
    </row>
    <row r="2785" spans="1:28" x14ac:dyDescent="0.25">
      <c r="A2785" s="2">
        <v>464006</v>
      </c>
      <c r="B2785" s="2">
        <v>112289003</v>
      </c>
      <c r="C2785" s="2" t="s">
        <v>1777</v>
      </c>
      <c r="D2785" s="2">
        <v>2024</v>
      </c>
      <c r="E2785" s="2" t="s">
        <v>662</v>
      </c>
      <c r="F2785" s="2">
        <v>464</v>
      </c>
      <c r="G2785" s="2">
        <v>6</v>
      </c>
      <c r="H2785" s="2">
        <v>16889620</v>
      </c>
      <c r="I2785" s="2">
        <v>1131943.625</v>
      </c>
      <c r="J2785" s="2">
        <v>7.1834421157836914</v>
      </c>
      <c r="K2785" s="2">
        <v>2943358</v>
      </c>
      <c r="L2785" s="2">
        <v>145712.09375</v>
      </c>
      <c r="M2785" s="2">
        <v>5.2083826065063477</v>
      </c>
      <c r="N2785" s="2">
        <v>632883</v>
      </c>
      <c r="O2785" s="2">
        <v>0</v>
      </c>
      <c r="P2785" s="2">
        <v>0</v>
      </c>
      <c r="T2785" s="2">
        <v>20465860</v>
      </c>
      <c r="U2785" s="2">
        <v>1277656</v>
      </c>
      <c r="V2785" s="2">
        <v>6.6585493087768555</v>
      </c>
      <c r="X2785" s="2">
        <v>62.566444396972656</v>
      </c>
      <c r="Z2785" s="2">
        <v>25.831066131591797</v>
      </c>
      <c r="AA2785" s="2">
        <v>79229640</v>
      </c>
      <c r="AB2785" s="2">
        <v>32710601</v>
      </c>
    </row>
    <row r="2786" spans="1:28" x14ac:dyDescent="0.25">
      <c r="A2786" s="2">
        <v>465001</v>
      </c>
      <c r="B2786" s="2">
        <v>121139004</v>
      </c>
      <c r="C2786" s="2" t="s">
        <v>1778</v>
      </c>
      <c r="D2786" s="2">
        <v>2019</v>
      </c>
      <c r="E2786" s="2" t="s">
        <v>662</v>
      </c>
      <c r="F2786" s="2">
        <v>465</v>
      </c>
      <c r="G2786" s="2">
        <v>1</v>
      </c>
      <c r="H2786" s="2">
        <v>3248614</v>
      </c>
      <c r="K2786" s="2">
        <v>457175.85</v>
      </c>
      <c r="N2786" s="2">
        <v>98472</v>
      </c>
      <c r="T2786" s="2">
        <v>3804261.75</v>
      </c>
      <c r="W2786" s="2">
        <v>6312616.2100000009</v>
      </c>
      <c r="X2786" s="2">
        <v>60.264423370361328</v>
      </c>
      <c r="Y2786" s="2">
        <v>15202861.75</v>
      </c>
      <c r="Z2786" s="2">
        <v>25.023326873779297</v>
      </c>
    </row>
    <row r="2787" spans="1:28" x14ac:dyDescent="0.25">
      <c r="A2787" s="2">
        <v>465002</v>
      </c>
      <c r="B2787" s="2">
        <v>121139004</v>
      </c>
      <c r="C2787" s="2" t="s">
        <v>1778</v>
      </c>
      <c r="D2787" s="2">
        <v>2020</v>
      </c>
      <c r="E2787" s="2" t="s">
        <v>662</v>
      </c>
      <c r="F2787" s="2">
        <v>465</v>
      </c>
      <c r="G2787" s="2">
        <v>2</v>
      </c>
      <c r="H2787" s="2">
        <v>3300493.25</v>
      </c>
      <c r="I2787" s="2">
        <v>51879.25</v>
      </c>
      <c r="J2787" s="2">
        <v>1.5969656705856323</v>
      </c>
      <c r="K2787" s="2">
        <v>485833.13</v>
      </c>
      <c r="L2787" s="2">
        <v>28657.279296875</v>
      </c>
      <c r="M2787" s="2">
        <v>6.2683277130126953</v>
      </c>
      <c r="N2787" s="2">
        <v>98472</v>
      </c>
      <c r="O2787" s="2">
        <v>0</v>
      </c>
      <c r="P2787" s="2">
        <v>0</v>
      </c>
      <c r="Q2787" s="2">
        <v>7792.44</v>
      </c>
      <c r="T2787" s="2">
        <v>3892591</v>
      </c>
      <c r="U2787" s="2">
        <v>88329.25</v>
      </c>
      <c r="V2787" s="2">
        <v>2.321850061416626</v>
      </c>
      <c r="W2787" s="2">
        <v>6657733.75</v>
      </c>
      <c r="X2787" s="2">
        <v>58.467208862304688</v>
      </c>
      <c r="Y2787" s="2">
        <v>14462497.01</v>
      </c>
      <c r="Z2787" s="2">
        <v>26.915069580078125</v>
      </c>
    </row>
    <row r="2788" spans="1:28" x14ac:dyDescent="0.25">
      <c r="A2788" s="2">
        <v>465003</v>
      </c>
      <c r="B2788" s="2">
        <v>121139004</v>
      </c>
      <c r="C2788" s="2" t="s">
        <v>1778</v>
      </c>
      <c r="D2788" s="2">
        <v>2021</v>
      </c>
      <c r="E2788" s="2" t="s">
        <v>662</v>
      </c>
      <c r="F2788" s="2">
        <v>465</v>
      </c>
      <c r="G2788" s="2">
        <v>3</v>
      </c>
      <c r="H2788" s="2">
        <v>3300490</v>
      </c>
      <c r="I2788" s="2">
        <v>-3.25</v>
      </c>
      <c r="J2788" s="2">
        <v>-9.8470132797956467E-5</v>
      </c>
      <c r="K2788" s="2">
        <v>485807.29</v>
      </c>
      <c r="L2788" s="2">
        <v>-25.840000152587891</v>
      </c>
      <c r="M2788" s="2">
        <v>-5.3186984732747078E-3</v>
      </c>
      <c r="N2788" s="2">
        <v>98472</v>
      </c>
      <c r="O2788" s="2">
        <v>0</v>
      </c>
      <c r="P2788" s="2">
        <v>0</v>
      </c>
      <c r="T2788" s="2">
        <v>3884769.25</v>
      </c>
      <c r="U2788" s="2">
        <v>-7821.75</v>
      </c>
      <c r="V2788" s="2">
        <v>-0.20093943178653717</v>
      </c>
      <c r="W2788" s="2">
        <v>6551809.9399999995</v>
      </c>
      <c r="X2788" s="2">
        <v>59.293071746826172</v>
      </c>
      <c r="Y2788" s="2">
        <v>14918396.629999999</v>
      </c>
      <c r="Z2788" s="2">
        <v>26.040124893188477</v>
      </c>
    </row>
    <row r="2789" spans="1:28" x14ac:dyDescent="0.25">
      <c r="A2789" s="2">
        <v>465004</v>
      </c>
      <c r="B2789" s="2">
        <v>121139004</v>
      </c>
      <c r="C2789" s="2" t="s">
        <v>1778</v>
      </c>
      <c r="D2789" s="2">
        <v>2022</v>
      </c>
      <c r="E2789" s="2" t="s">
        <v>662</v>
      </c>
      <c r="F2789" s="2">
        <v>465</v>
      </c>
      <c r="G2789" s="2">
        <v>4</v>
      </c>
      <c r="H2789" s="2">
        <v>3336464.75</v>
      </c>
      <c r="I2789" s="2">
        <v>35974.75</v>
      </c>
      <c r="J2789" s="2">
        <v>1.0899821519851685</v>
      </c>
      <c r="K2789" s="2">
        <v>497917.01</v>
      </c>
      <c r="L2789" s="2">
        <v>12109.7197265625</v>
      </c>
      <c r="M2789" s="2">
        <v>2.4927003383636475</v>
      </c>
      <c r="N2789" s="2">
        <v>98472</v>
      </c>
      <c r="O2789" s="2">
        <v>0</v>
      </c>
      <c r="P2789" s="2">
        <v>0</v>
      </c>
      <c r="T2789" s="2">
        <v>3932853.75</v>
      </c>
      <c r="U2789" s="2">
        <v>48084.5</v>
      </c>
      <c r="V2789" s="2">
        <v>1.2377698421478271</v>
      </c>
      <c r="W2789" s="2">
        <v>6541635.379999999</v>
      </c>
      <c r="X2789" s="2">
        <v>60.120346069335938</v>
      </c>
      <c r="Y2789" s="2">
        <v>15639316.52</v>
      </c>
      <c r="Z2789" s="2">
        <v>25.147222518920898</v>
      </c>
    </row>
    <row r="2790" spans="1:28" x14ac:dyDescent="0.25">
      <c r="A2790" s="2">
        <v>465005</v>
      </c>
      <c r="B2790" s="2">
        <v>121139004</v>
      </c>
      <c r="C2790" s="2" t="s">
        <v>1778</v>
      </c>
      <c r="D2790" s="2">
        <v>2023</v>
      </c>
      <c r="E2790" s="2" t="s">
        <v>662</v>
      </c>
      <c r="F2790" s="2">
        <v>465</v>
      </c>
      <c r="G2790" s="2">
        <v>5</v>
      </c>
      <c r="H2790" s="2">
        <v>4011192.82</v>
      </c>
      <c r="I2790" s="2">
        <v>674728.0625</v>
      </c>
      <c r="J2790" s="2">
        <v>20.222845077514648</v>
      </c>
      <c r="K2790" s="2">
        <v>557892.13</v>
      </c>
      <c r="L2790" s="2">
        <v>59975.12109375</v>
      </c>
      <c r="M2790" s="2">
        <v>12.045204162597656</v>
      </c>
      <c r="N2790" s="2">
        <v>98472</v>
      </c>
      <c r="O2790" s="2">
        <v>0</v>
      </c>
      <c r="P2790" s="2">
        <v>0</v>
      </c>
      <c r="T2790" s="2">
        <v>4667557</v>
      </c>
      <c r="U2790" s="2">
        <v>734703.25</v>
      </c>
      <c r="V2790" s="2">
        <v>18.681173324584961</v>
      </c>
      <c r="X2790" s="2">
        <v>70.999588012695313</v>
      </c>
      <c r="Z2790" s="2">
        <v>30.460935592651367</v>
      </c>
      <c r="AA2790" s="2">
        <v>15323091</v>
      </c>
      <c r="AB2790" s="2">
        <v>6574062</v>
      </c>
    </row>
    <row r="2791" spans="1:28" x14ac:dyDescent="0.25">
      <c r="A2791" s="2">
        <v>465006</v>
      </c>
      <c r="B2791" s="2">
        <v>121139004</v>
      </c>
      <c r="C2791" s="2" t="s">
        <v>1778</v>
      </c>
      <c r="D2791" s="2">
        <v>2024</v>
      </c>
      <c r="E2791" s="2" t="s">
        <v>662</v>
      </c>
      <c r="F2791" s="2">
        <v>465</v>
      </c>
      <c r="G2791" s="2">
        <v>6</v>
      </c>
      <c r="H2791" s="2">
        <v>4390763</v>
      </c>
      <c r="I2791" s="2">
        <v>379570.1875</v>
      </c>
      <c r="J2791" s="2">
        <v>9.4627761840820313</v>
      </c>
      <c r="K2791" s="2">
        <v>586762</v>
      </c>
      <c r="L2791" s="2">
        <v>28869.869140625</v>
      </c>
      <c r="M2791" s="2">
        <v>5.1748123168945313</v>
      </c>
      <c r="N2791" s="2">
        <v>98472</v>
      </c>
      <c r="O2791" s="2">
        <v>0</v>
      </c>
      <c r="P2791" s="2">
        <v>0</v>
      </c>
      <c r="T2791" s="2">
        <v>5075997</v>
      </c>
      <c r="U2791" s="2">
        <v>408440</v>
      </c>
      <c r="V2791" s="2">
        <v>8.7506160736083984</v>
      </c>
      <c r="X2791" s="2">
        <v>69.887153625488281</v>
      </c>
      <c r="Z2791" s="2">
        <v>32.413570404052734</v>
      </c>
      <c r="AA2791" s="2">
        <v>15660099</v>
      </c>
      <c r="AB2791" s="2">
        <v>7263133</v>
      </c>
    </row>
    <row r="2792" spans="1:28" x14ac:dyDescent="0.25">
      <c r="A2792" s="2">
        <v>466001</v>
      </c>
      <c r="B2792" s="2">
        <v>117598503</v>
      </c>
      <c r="C2792" s="2" t="s">
        <v>1779</v>
      </c>
      <c r="D2792" s="2">
        <v>2019</v>
      </c>
      <c r="E2792" s="2" t="s">
        <v>662</v>
      </c>
      <c r="F2792" s="2">
        <v>466</v>
      </c>
      <c r="G2792" s="2">
        <v>1</v>
      </c>
      <c r="H2792" s="2">
        <v>6168522</v>
      </c>
      <c r="K2792" s="2">
        <v>1186993.55</v>
      </c>
      <c r="N2792" s="2">
        <v>219909</v>
      </c>
      <c r="Q2792" s="2">
        <v>67318.36</v>
      </c>
      <c r="T2792" s="2">
        <v>7642743</v>
      </c>
      <c r="W2792" s="2">
        <v>10884578.870000001</v>
      </c>
      <c r="X2792" s="2">
        <v>70.21624755859375</v>
      </c>
      <c r="Y2792" s="2">
        <v>26116766.359999999</v>
      </c>
      <c r="Z2792" s="2">
        <v>29.263742446899414</v>
      </c>
    </row>
    <row r="2793" spans="1:28" x14ac:dyDescent="0.25">
      <c r="A2793" s="2">
        <v>466002</v>
      </c>
      <c r="B2793" s="2">
        <v>117598503</v>
      </c>
      <c r="C2793" s="2" t="s">
        <v>1779</v>
      </c>
      <c r="D2793" s="2">
        <v>2020</v>
      </c>
      <c r="E2793" s="2" t="s">
        <v>662</v>
      </c>
      <c r="F2793" s="2">
        <v>466</v>
      </c>
      <c r="G2793" s="2">
        <v>2</v>
      </c>
      <c r="H2793" s="2">
        <v>6295368</v>
      </c>
      <c r="I2793" s="2">
        <v>126846</v>
      </c>
      <c r="J2793" s="2">
        <v>2.0563435554504395</v>
      </c>
      <c r="K2793" s="2">
        <v>1344454</v>
      </c>
      <c r="L2793" s="2">
        <v>157460.453125</v>
      </c>
      <c r="M2793" s="2">
        <v>13.265484809875488</v>
      </c>
      <c r="N2793" s="2">
        <v>219909</v>
      </c>
      <c r="O2793" s="2">
        <v>0</v>
      </c>
      <c r="P2793" s="2">
        <v>0</v>
      </c>
      <c r="Q2793" s="2">
        <v>105229</v>
      </c>
      <c r="R2793" s="2">
        <v>37910.640625</v>
      </c>
      <c r="S2793" s="2">
        <v>56.315452575683594</v>
      </c>
      <c r="T2793" s="2">
        <v>7964960</v>
      </c>
      <c r="U2793" s="2">
        <v>322217</v>
      </c>
      <c r="V2793" s="2">
        <v>4.2159862518310547</v>
      </c>
      <c r="W2793" s="2">
        <v>11686223.65</v>
      </c>
      <c r="X2793" s="2">
        <v>68.156829833984375</v>
      </c>
      <c r="Y2793" s="2">
        <v>27007450.489999998</v>
      </c>
      <c r="Z2793" s="2">
        <v>29.491714477539063</v>
      </c>
    </row>
    <row r="2794" spans="1:28" x14ac:dyDescent="0.25">
      <c r="A2794" s="2">
        <v>466003</v>
      </c>
      <c r="B2794" s="2">
        <v>117598503</v>
      </c>
      <c r="C2794" s="2" t="s">
        <v>1779</v>
      </c>
      <c r="D2794" s="2">
        <v>2021</v>
      </c>
      <c r="E2794" s="2" t="s">
        <v>662</v>
      </c>
      <c r="F2794" s="2">
        <v>466</v>
      </c>
      <c r="G2794" s="2">
        <v>3</v>
      </c>
      <c r="H2794" s="2">
        <v>6294040.5</v>
      </c>
      <c r="I2794" s="2">
        <v>-1327.5</v>
      </c>
      <c r="J2794" s="2">
        <v>-2.1086933091282845E-2</v>
      </c>
      <c r="K2794" s="2">
        <v>1164023.54</v>
      </c>
      <c r="L2794" s="2">
        <v>-180430.453125</v>
      </c>
      <c r="M2794" s="2">
        <v>-13.420351982116699</v>
      </c>
      <c r="N2794" s="2">
        <v>219909</v>
      </c>
      <c r="O2794" s="2">
        <v>0</v>
      </c>
      <c r="P2794" s="2">
        <v>0</v>
      </c>
      <c r="Q2794" s="2">
        <v>108340.11</v>
      </c>
      <c r="R2794" s="2">
        <v>3111.110107421875</v>
      </c>
      <c r="S2794" s="2">
        <v>2.9565138816833496</v>
      </c>
      <c r="T2794" s="2">
        <v>7786313</v>
      </c>
      <c r="U2794" s="2">
        <v>-178647</v>
      </c>
      <c r="V2794" s="2">
        <v>-2.2429113388061523</v>
      </c>
      <c r="W2794" s="2">
        <v>11008078.999999998</v>
      </c>
      <c r="X2794" s="2">
        <v>70.732711791992188</v>
      </c>
      <c r="Y2794" s="2">
        <v>27658964.52</v>
      </c>
      <c r="Z2794" s="2">
        <v>28.15113639831543</v>
      </c>
    </row>
    <row r="2795" spans="1:28" x14ac:dyDescent="0.25">
      <c r="A2795" s="2">
        <v>466004</v>
      </c>
      <c r="B2795" s="2">
        <v>117598503</v>
      </c>
      <c r="C2795" s="2" t="s">
        <v>1779</v>
      </c>
      <c r="D2795" s="2">
        <v>2022</v>
      </c>
      <c r="E2795" s="2" t="s">
        <v>662</v>
      </c>
      <c r="F2795" s="2">
        <v>466</v>
      </c>
      <c r="G2795" s="2">
        <v>4</v>
      </c>
      <c r="H2795" s="2">
        <v>6493779</v>
      </c>
      <c r="I2795" s="2">
        <v>199738.5</v>
      </c>
      <c r="J2795" s="2">
        <v>3.1734542846679688</v>
      </c>
      <c r="K2795" s="2">
        <v>1071806.08</v>
      </c>
      <c r="L2795" s="2">
        <v>-92217.4609375</v>
      </c>
      <c r="M2795" s="2">
        <v>-7.9223017692565918</v>
      </c>
      <c r="N2795" s="2">
        <v>219909</v>
      </c>
      <c r="O2795" s="2">
        <v>0</v>
      </c>
      <c r="P2795" s="2">
        <v>0</v>
      </c>
      <c r="Q2795" s="2">
        <v>82456.039999999994</v>
      </c>
      <c r="R2795" s="2">
        <v>-25884.0703125</v>
      </c>
      <c r="S2795" s="2">
        <v>-23.89149284362793</v>
      </c>
      <c r="T2795" s="2">
        <v>7867950</v>
      </c>
      <c r="U2795" s="2">
        <v>81637</v>
      </c>
      <c r="V2795" s="2">
        <v>1.0484679937362671</v>
      </c>
      <c r="W2795" s="2">
        <v>11322092.560000001</v>
      </c>
      <c r="X2795" s="2">
        <v>69.492012023925781</v>
      </c>
      <c r="Y2795" s="2">
        <v>30107401.980000004</v>
      </c>
      <c r="Z2795" s="2">
        <v>26.132942199707031</v>
      </c>
    </row>
    <row r="2796" spans="1:28" x14ac:dyDescent="0.25">
      <c r="A2796" s="2">
        <v>466005</v>
      </c>
      <c r="B2796" s="2">
        <v>117598503</v>
      </c>
      <c r="C2796" s="2" t="s">
        <v>1779</v>
      </c>
      <c r="D2796" s="2">
        <v>2023</v>
      </c>
      <c r="E2796" s="2" t="s">
        <v>662</v>
      </c>
      <c r="F2796" s="2">
        <v>466</v>
      </c>
      <c r="G2796" s="2">
        <v>5</v>
      </c>
      <c r="H2796" s="2">
        <v>7100871.9299999997</v>
      </c>
      <c r="I2796" s="2">
        <v>607092.9375</v>
      </c>
      <c r="J2796" s="2">
        <v>9.3488388061523438</v>
      </c>
      <c r="K2796" s="2">
        <v>1159521.07</v>
      </c>
      <c r="L2796" s="2">
        <v>87714.9921875</v>
      </c>
      <c r="M2796" s="2">
        <v>8.1838493347167969</v>
      </c>
      <c r="N2796" s="2">
        <v>219909</v>
      </c>
      <c r="O2796" s="2">
        <v>0</v>
      </c>
      <c r="P2796" s="2">
        <v>0</v>
      </c>
      <c r="Q2796" s="2">
        <v>79510</v>
      </c>
      <c r="R2796" s="2">
        <v>-2946.0400390625</v>
      </c>
      <c r="S2796" s="2">
        <v>-3.5728614330291748</v>
      </c>
      <c r="T2796" s="2">
        <v>8559812</v>
      </c>
      <c r="U2796" s="2">
        <v>691862</v>
      </c>
      <c r="V2796" s="2">
        <v>8.793421745300293</v>
      </c>
      <c r="X2796" s="2">
        <v>71.281028747558594</v>
      </c>
      <c r="Z2796" s="2">
        <v>30.066047668457031</v>
      </c>
      <c r="AA2796" s="2">
        <v>28470028</v>
      </c>
      <c r="AB2796" s="2">
        <v>12008541</v>
      </c>
    </row>
    <row r="2797" spans="1:28" x14ac:dyDescent="0.25">
      <c r="A2797" s="2">
        <v>466006</v>
      </c>
      <c r="B2797" s="2">
        <v>117598503</v>
      </c>
      <c r="C2797" s="2" t="s">
        <v>1779</v>
      </c>
      <c r="D2797" s="2">
        <v>2024</v>
      </c>
      <c r="E2797" s="2" t="s">
        <v>662</v>
      </c>
      <c r="F2797" s="2">
        <v>466</v>
      </c>
      <c r="G2797" s="2">
        <v>6</v>
      </c>
      <c r="H2797" s="2">
        <v>7459363</v>
      </c>
      <c r="I2797" s="2">
        <v>358491.0625</v>
      </c>
      <c r="J2797" s="2">
        <v>5.0485501289367676</v>
      </c>
      <c r="K2797" s="2">
        <v>1189989</v>
      </c>
      <c r="L2797" s="2">
        <v>30467.9296875</v>
      </c>
      <c r="M2797" s="2">
        <v>2.6276304721832275</v>
      </c>
      <c r="N2797" s="2">
        <v>219909</v>
      </c>
      <c r="O2797" s="2">
        <v>0</v>
      </c>
      <c r="P2797" s="2">
        <v>0</v>
      </c>
      <c r="Q2797" s="2">
        <v>30724</v>
      </c>
      <c r="R2797" s="2">
        <v>-48786</v>
      </c>
      <c r="S2797" s="2">
        <v>-61.358318328857422</v>
      </c>
      <c r="T2797" s="2">
        <v>8899985</v>
      </c>
      <c r="U2797" s="2">
        <v>340173</v>
      </c>
      <c r="V2797" s="2">
        <v>3.9740710258483887</v>
      </c>
      <c r="X2797" s="2">
        <v>72.016853332519531</v>
      </c>
      <c r="Z2797" s="2">
        <v>31.199993133544922</v>
      </c>
      <c r="AA2797" s="2">
        <v>28525600</v>
      </c>
      <c r="AB2797" s="2">
        <v>12358198</v>
      </c>
    </row>
    <row r="2798" spans="1:28" x14ac:dyDescent="0.25">
      <c r="A2798" s="2">
        <v>467001</v>
      </c>
      <c r="B2798" s="2">
        <v>103029403</v>
      </c>
      <c r="C2798" s="2" t="s">
        <v>1780</v>
      </c>
      <c r="D2798" s="2">
        <v>2019</v>
      </c>
      <c r="E2798" s="2" t="s">
        <v>662</v>
      </c>
      <c r="F2798" s="2">
        <v>467</v>
      </c>
      <c r="G2798" s="2">
        <v>1</v>
      </c>
      <c r="H2798" s="2">
        <v>5931290</v>
      </c>
      <c r="K2798" s="2">
        <v>1688889.29</v>
      </c>
      <c r="N2798" s="2">
        <v>353119</v>
      </c>
      <c r="T2798" s="2">
        <v>7973298.5</v>
      </c>
      <c r="W2798" s="2">
        <v>16249860.92</v>
      </c>
      <c r="X2798" s="2">
        <v>49.066871643066406</v>
      </c>
      <c r="Y2798" s="2">
        <v>64021419.270000003</v>
      </c>
      <c r="Z2798" s="2">
        <v>12.454111099243164</v>
      </c>
    </row>
    <row r="2799" spans="1:28" x14ac:dyDescent="0.25">
      <c r="A2799" s="2">
        <v>467002</v>
      </c>
      <c r="B2799" s="2">
        <v>103029403</v>
      </c>
      <c r="C2799" s="2" t="s">
        <v>1780</v>
      </c>
      <c r="D2799" s="2">
        <v>2020</v>
      </c>
      <c r="E2799" s="2" t="s">
        <v>662</v>
      </c>
      <c r="F2799" s="2">
        <v>467</v>
      </c>
      <c r="G2799" s="2">
        <v>2</v>
      </c>
      <c r="H2799" s="2">
        <v>6093934.5</v>
      </c>
      <c r="I2799" s="2">
        <v>162644.5</v>
      </c>
      <c r="J2799" s="2">
        <v>2.7421438694000244</v>
      </c>
      <c r="K2799" s="2">
        <v>1735760.29</v>
      </c>
      <c r="L2799" s="2">
        <v>46871</v>
      </c>
      <c r="M2799" s="2">
        <v>2.7752559185028076</v>
      </c>
      <c r="N2799" s="2">
        <v>353119</v>
      </c>
      <c r="O2799" s="2">
        <v>0</v>
      </c>
      <c r="P2799" s="2">
        <v>0</v>
      </c>
      <c r="T2799" s="2">
        <v>8182814</v>
      </c>
      <c r="U2799" s="2">
        <v>209515.5</v>
      </c>
      <c r="V2799" s="2">
        <v>2.6277141571044922</v>
      </c>
      <c r="W2799" s="2">
        <v>16730458.09</v>
      </c>
      <c r="X2799" s="2">
        <v>48.909683227539063</v>
      </c>
      <c r="Y2799" s="2">
        <v>66758278.350000001</v>
      </c>
      <c r="Z2799" s="2">
        <v>12.257377624511719</v>
      </c>
    </row>
    <row r="2800" spans="1:28" x14ac:dyDescent="0.25">
      <c r="A2800" s="2">
        <v>467003</v>
      </c>
      <c r="B2800" s="2">
        <v>103029403</v>
      </c>
      <c r="C2800" s="2" t="s">
        <v>1780</v>
      </c>
      <c r="D2800" s="2">
        <v>2021</v>
      </c>
      <c r="E2800" s="2" t="s">
        <v>662</v>
      </c>
      <c r="F2800" s="2">
        <v>467</v>
      </c>
      <c r="G2800" s="2">
        <v>3</v>
      </c>
      <c r="H2800" s="2">
        <v>6093927</v>
      </c>
      <c r="I2800" s="2">
        <v>-7.5</v>
      </c>
      <c r="J2800" s="2">
        <v>-1.2307320139370859E-4</v>
      </c>
      <c r="K2800" s="2">
        <v>1735709.45</v>
      </c>
      <c r="L2800" s="2">
        <v>-50.840000152587891</v>
      </c>
      <c r="M2800" s="2">
        <v>-2.9289759695529938E-3</v>
      </c>
      <c r="N2800" s="2">
        <v>353119</v>
      </c>
      <c r="O2800" s="2">
        <v>0</v>
      </c>
      <c r="P2800" s="2">
        <v>0</v>
      </c>
      <c r="T2800" s="2">
        <v>8182755.5</v>
      </c>
      <c r="U2800" s="2">
        <v>-58.5</v>
      </c>
      <c r="V2800" s="2">
        <v>-7.14913010597229E-4</v>
      </c>
      <c r="W2800" s="2">
        <v>16467813.099999998</v>
      </c>
      <c r="X2800" s="2">
        <v>49.689388275146484</v>
      </c>
      <c r="Y2800" s="2">
        <v>67998250.650000006</v>
      </c>
      <c r="Z2800" s="2">
        <v>12.033773422241211</v>
      </c>
    </row>
    <row r="2801" spans="1:28" x14ac:dyDescent="0.25">
      <c r="A2801" s="2">
        <v>467004</v>
      </c>
      <c r="B2801" s="2">
        <v>103029403</v>
      </c>
      <c r="C2801" s="2" t="s">
        <v>1780</v>
      </c>
      <c r="D2801" s="2">
        <v>2022</v>
      </c>
      <c r="E2801" s="2" t="s">
        <v>662</v>
      </c>
      <c r="F2801" s="2">
        <v>467</v>
      </c>
      <c r="G2801" s="2">
        <v>4</v>
      </c>
      <c r="H2801" s="2">
        <v>6436379.5</v>
      </c>
      <c r="I2801" s="2">
        <v>342452.5</v>
      </c>
      <c r="J2801" s="2">
        <v>5.619570255279541</v>
      </c>
      <c r="K2801" s="2">
        <v>1779792.47</v>
      </c>
      <c r="L2801" s="2">
        <v>44083.01953125</v>
      </c>
      <c r="M2801" s="2">
        <v>2.5397696495056152</v>
      </c>
      <c r="N2801" s="2">
        <v>353119</v>
      </c>
      <c r="O2801" s="2">
        <v>0</v>
      </c>
      <c r="P2801" s="2">
        <v>0</v>
      </c>
      <c r="T2801" s="2">
        <v>8569291</v>
      </c>
      <c r="U2801" s="2">
        <v>386535.5</v>
      </c>
      <c r="V2801" s="2">
        <v>4.7237815856933594</v>
      </c>
      <c r="W2801" s="2">
        <v>17169576.629999999</v>
      </c>
      <c r="X2801" s="2">
        <v>49.909740447998047</v>
      </c>
      <c r="Y2801" s="2">
        <v>75404135.689999998</v>
      </c>
      <c r="Z2801" s="2">
        <v>11.364483833312988</v>
      </c>
    </row>
    <row r="2802" spans="1:28" x14ac:dyDescent="0.25">
      <c r="A2802" s="2">
        <v>467005</v>
      </c>
      <c r="B2802" s="2">
        <v>103029403</v>
      </c>
      <c r="C2802" s="2" t="s">
        <v>1780</v>
      </c>
      <c r="D2802" s="2">
        <v>2023</v>
      </c>
      <c r="E2802" s="2" t="s">
        <v>662</v>
      </c>
      <c r="F2802" s="2">
        <v>467</v>
      </c>
      <c r="G2802" s="2">
        <v>5</v>
      </c>
      <c r="H2802" s="2">
        <v>6929939.8600000003</v>
      </c>
      <c r="I2802" s="2">
        <v>493560.375</v>
      </c>
      <c r="J2802" s="2">
        <v>7.6682915687561035</v>
      </c>
      <c r="K2802" s="2">
        <v>1897746.34</v>
      </c>
      <c r="L2802" s="2">
        <v>117953.8671875</v>
      </c>
      <c r="M2802" s="2">
        <v>6.6273946762084961</v>
      </c>
      <c r="N2802" s="2">
        <v>353119</v>
      </c>
      <c r="O2802" s="2">
        <v>0</v>
      </c>
      <c r="P2802" s="2">
        <v>0</v>
      </c>
      <c r="T2802" s="2">
        <v>9180805</v>
      </c>
      <c r="U2802" s="2">
        <v>611514</v>
      </c>
      <c r="V2802" s="2">
        <v>7.1361098289489746</v>
      </c>
      <c r="X2802" s="2">
        <v>52.418861389160156</v>
      </c>
      <c r="Z2802" s="2">
        <v>12.227133750915527</v>
      </c>
      <c r="AA2802" s="2">
        <v>75085506</v>
      </c>
      <c r="AB2802" s="2">
        <v>17514316</v>
      </c>
    </row>
    <row r="2803" spans="1:28" x14ac:dyDescent="0.25">
      <c r="A2803" s="2">
        <v>467006</v>
      </c>
      <c r="B2803" s="2">
        <v>103029403</v>
      </c>
      <c r="C2803" s="2" t="s">
        <v>1780</v>
      </c>
      <c r="D2803" s="2">
        <v>2024</v>
      </c>
      <c r="E2803" s="2" t="s">
        <v>662</v>
      </c>
      <c r="F2803" s="2">
        <v>467</v>
      </c>
      <c r="G2803" s="2">
        <v>6</v>
      </c>
      <c r="H2803" s="2">
        <v>7849961</v>
      </c>
      <c r="I2803" s="2">
        <v>920021.125</v>
      </c>
      <c r="J2803" s="2">
        <v>13.276033401489258</v>
      </c>
      <c r="K2803" s="2">
        <v>1952818</v>
      </c>
      <c r="L2803" s="2">
        <v>55071.66015625</v>
      </c>
      <c r="M2803" s="2">
        <v>2.9019505977630615</v>
      </c>
      <c r="N2803" s="2">
        <v>353119</v>
      </c>
      <c r="O2803" s="2">
        <v>0</v>
      </c>
      <c r="P2803" s="2">
        <v>0</v>
      </c>
      <c r="T2803" s="2">
        <v>10155898</v>
      </c>
      <c r="U2803" s="2">
        <v>975093</v>
      </c>
      <c r="V2803" s="2">
        <v>10.620996475219727</v>
      </c>
      <c r="X2803" s="2">
        <v>53.185455322265625</v>
      </c>
      <c r="Z2803" s="2">
        <v>12.917675018310547</v>
      </c>
      <c r="AA2803" s="2">
        <v>78620167</v>
      </c>
      <c r="AB2803" s="2">
        <v>19095254</v>
      </c>
    </row>
    <row r="2804" spans="1:28" x14ac:dyDescent="0.25">
      <c r="A2804" s="2">
        <v>468001</v>
      </c>
      <c r="B2804" s="2">
        <v>110179003</v>
      </c>
      <c r="C2804" s="2" t="s">
        <v>1781</v>
      </c>
      <c r="D2804" s="2">
        <v>2019</v>
      </c>
      <c r="E2804" s="2" t="s">
        <v>662</v>
      </c>
      <c r="F2804" s="2">
        <v>468</v>
      </c>
      <c r="G2804" s="2">
        <v>1</v>
      </c>
      <c r="H2804" s="2">
        <v>7470410</v>
      </c>
      <c r="K2804" s="2">
        <v>817363.5</v>
      </c>
      <c r="N2804" s="2">
        <v>237979</v>
      </c>
      <c r="Q2804" s="2">
        <v>8235.2800000000007</v>
      </c>
      <c r="T2804" s="2">
        <v>8533987</v>
      </c>
      <c r="W2804" s="2">
        <v>12172102.430000003</v>
      </c>
      <c r="X2804" s="2">
        <v>70.111038208007813</v>
      </c>
      <c r="Y2804" s="2">
        <v>18493453.560000002</v>
      </c>
      <c r="Z2804" s="2">
        <v>46.145988464355469</v>
      </c>
    </row>
    <row r="2805" spans="1:28" x14ac:dyDescent="0.25">
      <c r="A2805" s="2">
        <v>468002</v>
      </c>
      <c r="B2805" s="2">
        <v>110179003</v>
      </c>
      <c r="C2805" s="2" t="s">
        <v>1781</v>
      </c>
      <c r="D2805" s="2">
        <v>2020</v>
      </c>
      <c r="E2805" s="2" t="s">
        <v>662</v>
      </c>
      <c r="F2805" s="2">
        <v>468</v>
      </c>
      <c r="G2805" s="2">
        <v>2</v>
      </c>
      <c r="H2805" s="2">
        <v>7553046.5</v>
      </c>
      <c r="I2805" s="2">
        <v>82636.5</v>
      </c>
      <c r="J2805" s="2">
        <v>1.1061842441558838</v>
      </c>
      <c r="K2805" s="2">
        <v>860859.48</v>
      </c>
      <c r="L2805" s="2">
        <v>43495.98046875</v>
      </c>
      <c r="M2805" s="2">
        <v>5.321497917175293</v>
      </c>
      <c r="N2805" s="2">
        <v>237979</v>
      </c>
      <c r="O2805" s="2">
        <v>0</v>
      </c>
      <c r="P2805" s="2">
        <v>0</v>
      </c>
      <c r="T2805" s="2">
        <v>8651885</v>
      </c>
      <c r="U2805" s="2">
        <v>117898</v>
      </c>
      <c r="V2805" s="2">
        <v>1.3815113306045532</v>
      </c>
      <c r="W2805" s="2">
        <v>12135368.380000001</v>
      </c>
      <c r="X2805" s="2">
        <v>71.294784545898438</v>
      </c>
      <c r="Y2805" s="2">
        <v>18713922.930000003</v>
      </c>
      <c r="Z2805" s="2">
        <v>46.232341766357422</v>
      </c>
    </row>
    <row r="2806" spans="1:28" x14ac:dyDescent="0.25">
      <c r="A2806" s="2">
        <v>468003</v>
      </c>
      <c r="B2806" s="2">
        <v>110179003</v>
      </c>
      <c r="C2806" s="2" t="s">
        <v>1781</v>
      </c>
      <c r="D2806" s="2">
        <v>2021</v>
      </c>
      <c r="E2806" s="2" t="s">
        <v>662</v>
      </c>
      <c r="F2806" s="2">
        <v>468</v>
      </c>
      <c r="G2806" s="2">
        <v>3</v>
      </c>
      <c r="H2806" s="2">
        <v>7553041.5</v>
      </c>
      <c r="I2806" s="2">
        <v>-5</v>
      </c>
      <c r="J2806" s="2">
        <v>-6.6198452259413898E-5</v>
      </c>
      <c r="K2806" s="2">
        <v>860817.05</v>
      </c>
      <c r="L2806" s="2">
        <v>-42.430000305175781</v>
      </c>
      <c r="M2806" s="2">
        <v>-4.9287951551377773E-3</v>
      </c>
      <c r="N2806" s="2">
        <v>237979</v>
      </c>
      <c r="O2806" s="2">
        <v>0</v>
      </c>
      <c r="P2806" s="2">
        <v>0</v>
      </c>
      <c r="T2806" s="2">
        <v>8651838</v>
      </c>
      <c r="U2806" s="2">
        <v>-47</v>
      </c>
      <c r="V2806" s="2">
        <v>-5.4323422955349088E-4</v>
      </c>
      <c r="W2806" s="2">
        <v>11968183.09</v>
      </c>
      <c r="X2806" s="2">
        <v>72.290321350097656</v>
      </c>
      <c r="Y2806" s="2">
        <v>26729778.670000002</v>
      </c>
      <c r="Z2806" s="2">
        <v>32.367786407470703</v>
      </c>
    </row>
    <row r="2807" spans="1:28" x14ac:dyDescent="0.25">
      <c r="A2807" s="2">
        <v>468004</v>
      </c>
      <c r="B2807" s="2">
        <v>110179003</v>
      </c>
      <c r="C2807" s="2" t="s">
        <v>1781</v>
      </c>
      <c r="D2807" s="2">
        <v>2022</v>
      </c>
      <c r="E2807" s="2" t="s">
        <v>662</v>
      </c>
      <c r="F2807" s="2">
        <v>468</v>
      </c>
      <c r="G2807" s="2">
        <v>4</v>
      </c>
      <c r="H2807" s="2">
        <v>7749874</v>
      </c>
      <c r="I2807" s="2">
        <v>196832.5</v>
      </c>
      <c r="J2807" s="2">
        <v>2.6060030460357666</v>
      </c>
      <c r="K2807" s="2">
        <v>888021.85</v>
      </c>
      <c r="L2807" s="2">
        <v>27204.80078125</v>
      </c>
      <c r="M2807" s="2">
        <v>3.1603462696075439</v>
      </c>
      <c r="N2807" s="2">
        <v>237979</v>
      </c>
      <c r="O2807" s="2">
        <v>0</v>
      </c>
      <c r="P2807" s="2">
        <v>0</v>
      </c>
      <c r="T2807" s="2">
        <v>8875875</v>
      </c>
      <c r="U2807" s="2">
        <v>224037</v>
      </c>
      <c r="V2807" s="2">
        <v>2.5894730091094971</v>
      </c>
      <c r="W2807" s="2">
        <v>12233518.449999999</v>
      </c>
      <c r="X2807" s="2">
        <v>72.553741455078125</v>
      </c>
      <c r="Y2807" s="2">
        <v>20574552.41</v>
      </c>
      <c r="Z2807" s="2">
        <v>43.140064239501953</v>
      </c>
    </row>
    <row r="2808" spans="1:28" x14ac:dyDescent="0.25">
      <c r="A2808" s="2">
        <v>468005</v>
      </c>
      <c r="B2808" s="2">
        <v>110179003</v>
      </c>
      <c r="C2808" s="2" t="s">
        <v>1781</v>
      </c>
      <c r="D2808" s="2">
        <v>2023</v>
      </c>
      <c r="E2808" s="2" t="s">
        <v>662</v>
      </c>
      <c r="F2808" s="2">
        <v>468</v>
      </c>
      <c r="G2808" s="2">
        <v>5</v>
      </c>
      <c r="H2808" s="2">
        <v>8268241.3499999996</v>
      </c>
      <c r="I2808" s="2">
        <v>518367.34375</v>
      </c>
      <c r="J2808" s="2">
        <v>6.6887197494506836</v>
      </c>
      <c r="K2808" s="2">
        <v>978254.33</v>
      </c>
      <c r="L2808" s="2">
        <v>90232.4765625</v>
      </c>
      <c r="M2808" s="2">
        <v>10.161065101623535</v>
      </c>
      <c r="N2808" s="2">
        <v>237979</v>
      </c>
      <c r="O2808" s="2">
        <v>0</v>
      </c>
      <c r="P2808" s="2">
        <v>0</v>
      </c>
      <c r="T2808" s="2">
        <v>9484475</v>
      </c>
      <c r="U2808" s="2">
        <v>608600</v>
      </c>
      <c r="V2808" s="2">
        <v>6.8567886352539063</v>
      </c>
      <c r="X2808" s="2">
        <v>77.191131591796875</v>
      </c>
      <c r="Z2808" s="2">
        <v>47.581344604492188</v>
      </c>
      <c r="AA2808" s="2">
        <v>19933180</v>
      </c>
      <c r="AB2808" s="2">
        <v>12287001</v>
      </c>
    </row>
    <row r="2809" spans="1:28" x14ac:dyDescent="0.25">
      <c r="A2809" s="2">
        <v>468006</v>
      </c>
      <c r="B2809" s="2">
        <v>110179003</v>
      </c>
      <c r="C2809" s="2" t="s">
        <v>1781</v>
      </c>
      <c r="D2809" s="2">
        <v>2024</v>
      </c>
      <c r="E2809" s="2" t="s">
        <v>662</v>
      </c>
      <c r="F2809" s="2">
        <v>468</v>
      </c>
      <c r="G2809" s="2">
        <v>6</v>
      </c>
      <c r="H2809" s="2">
        <v>8572118</v>
      </c>
      <c r="I2809" s="2">
        <v>303876.65625</v>
      </c>
      <c r="J2809" s="2">
        <v>3.675227165222168</v>
      </c>
      <c r="K2809" s="2">
        <v>1053819</v>
      </c>
      <c r="L2809" s="2">
        <v>75564.671875</v>
      </c>
      <c r="M2809" s="2">
        <v>7.7244400978088379</v>
      </c>
      <c r="N2809" s="2">
        <v>237979</v>
      </c>
      <c r="O2809" s="2">
        <v>0</v>
      </c>
      <c r="P2809" s="2">
        <v>0</v>
      </c>
      <c r="T2809" s="2">
        <v>9863916</v>
      </c>
      <c r="U2809" s="2">
        <v>379441</v>
      </c>
      <c r="V2809" s="2">
        <v>4.0006537437438965</v>
      </c>
      <c r="X2809" s="2">
        <v>75.545303344726563</v>
      </c>
      <c r="Z2809" s="2">
        <v>47.280044555664063</v>
      </c>
      <c r="AA2809" s="2">
        <v>20862747</v>
      </c>
      <c r="AB2809" s="2">
        <v>13056954</v>
      </c>
    </row>
    <row r="2810" spans="1:28" x14ac:dyDescent="0.25">
      <c r="A2810" s="2">
        <v>469001</v>
      </c>
      <c r="B2810" s="2">
        <v>124159002</v>
      </c>
      <c r="C2810" s="2" t="s">
        <v>1782</v>
      </c>
      <c r="D2810" s="2">
        <v>2019</v>
      </c>
      <c r="E2810" s="2" t="s">
        <v>662</v>
      </c>
      <c r="F2810" s="2">
        <v>469</v>
      </c>
      <c r="G2810" s="2">
        <v>1</v>
      </c>
      <c r="H2810" s="2">
        <v>8421638</v>
      </c>
      <c r="K2810" s="2">
        <v>6128947.0199999996</v>
      </c>
      <c r="N2810" s="2">
        <v>399095</v>
      </c>
      <c r="T2810" s="2">
        <v>14949680</v>
      </c>
      <c r="W2810" s="2">
        <v>42679137.159999996</v>
      </c>
      <c r="X2810" s="2">
        <v>35.028076171875</v>
      </c>
      <c r="Y2810" s="2">
        <v>249521639.35999998</v>
      </c>
      <c r="Z2810" s="2">
        <v>5.9913358688354492</v>
      </c>
    </row>
    <row r="2811" spans="1:28" x14ac:dyDescent="0.25">
      <c r="A2811" s="2">
        <v>469002</v>
      </c>
      <c r="B2811" s="2">
        <v>124159002</v>
      </c>
      <c r="C2811" s="2" t="s">
        <v>1782</v>
      </c>
      <c r="D2811" s="2">
        <v>2020</v>
      </c>
      <c r="E2811" s="2" t="s">
        <v>662</v>
      </c>
      <c r="F2811" s="2">
        <v>469</v>
      </c>
      <c r="G2811" s="2">
        <v>2</v>
      </c>
      <c r="H2811" s="2">
        <v>8810211</v>
      </c>
      <c r="I2811" s="2">
        <v>388573</v>
      </c>
      <c r="J2811" s="2">
        <v>4.6139836311340332</v>
      </c>
      <c r="K2811" s="2">
        <v>6125164.71</v>
      </c>
      <c r="L2811" s="2">
        <v>-3782.31005859375</v>
      </c>
      <c r="M2811" s="2">
        <v>-6.1712231487035751E-2</v>
      </c>
      <c r="N2811" s="2">
        <v>399095</v>
      </c>
      <c r="O2811" s="2">
        <v>0</v>
      </c>
      <c r="P2811" s="2">
        <v>0</v>
      </c>
      <c r="T2811" s="2">
        <v>15334471</v>
      </c>
      <c r="U2811" s="2">
        <v>384791</v>
      </c>
      <c r="V2811" s="2">
        <v>2.5739078521728516</v>
      </c>
      <c r="W2811" s="2">
        <v>44089036.090000004</v>
      </c>
      <c r="X2811" s="2">
        <v>34.780689239501953</v>
      </c>
      <c r="Y2811" s="2">
        <v>255108419.97999999</v>
      </c>
      <c r="Z2811" s="2">
        <v>6.0109624862670898</v>
      </c>
    </row>
    <row r="2812" spans="1:28" x14ac:dyDescent="0.25">
      <c r="A2812" s="2">
        <v>469003</v>
      </c>
      <c r="B2812" s="2">
        <v>124159002</v>
      </c>
      <c r="C2812" s="2" t="s">
        <v>1782</v>
      </c>
      <c r="D2812" s="2">
        <v>2021</v>
      </c>
      <c r="E2812" s="2" t="s">
        <v>662</v>
      </c>
      <c r="F2812" s="2">
        <v>469</v>
      </c>
      <c r="G2812" s="2">
        <v>3</v>
      </c>
      <c r="H2812" s="2">
        <v>8810195</v>
      </c>
      <c r="I2812" s="2">
        <v>-16</v>
      </c>
      <c r="J2812" s="2">
        <v>-1.8160745094064623E-4</v>
      </c>
      <c r="K2812" s="2">
        <v>5077233.6500000004</v>
      </c>
      <c r="L2812" s="2">
        <v>-1047931.0625</v>
      </c>
      <c r="M2812" s="2">
        <v>-17.108617782592773</v>
      </c>
      <c r="N2812" s="2">
        <v>399095</v>
      </c>
      <c r="O2812" s="2">
        <v>0</v>
      </c>
      <c r="P2812" s="2">
        <v>0</v>
      </c>
      <c r="T2812" s="2">
        <v>14286524</v>
      </c>
      <c r="U2812" s="2">
        <v>-1047947</v>
      </c>
      <c r="V2812" s="2">
        <v>-6.8339300155639648</v>
      </c>
      <c r="W2812" s="2">
        <v>43625782.060000002</v>
      </c>
      <c r="X2812" s="2">
        <v>32.747890472412109</v>
      </c>
      <c r="Y2812" s="2">
        <v>261224017.97</v>
      </c>
      <c r="Z2812" s="2">
        <v>5.4690699577331543</v>
      </c>
    </row>
    <row r="2813" spans="1:28" x14ac:dyDescent="0.25">
      <c r="A2813" s="2">
        <v>469004</v>
      </c>
      <c r="B2813" s="2">
        <v>124159002</v>
      </c>
      <c r="C2813" s="2" t="s">
        <v>1782</v>
      </c>
      <c r="D2813" s="2">
        <v>2022</v>
      </c>
      <c r="E2813" s="2" t="s">
        <v>662</v>
      </c>
      <c r="F2813" s="2">
        <v>469</v>
      </c>
      <c r="G2813" s="2">
        <v>4</v>
      </c>
      <c r="H2813" s="2">
        <v>9575706</v>
      </c>
      <c r="I2813" s="2">
        <v>765511</v>
      </c>
      <c r="J2813" s="2">
        <v>8.6889219284057617</v>
      </c>
      <c r="K2813" s="2">
        <v>5914712.5899999999</v>
      </c>
      <c r="L2813" s="2">
        <v>837478.9375</v>
      </c>
      <c r="M2813" s="2">
        <v>16.494789123535156</v>
      </c>
      <c r="N2813" s="2">
        <v>399095</v>
      </c>
      <c r="O2813" s="2">
        <v>0</v>
      </c>
      <c r="P2813" s="2">
        <v>0</v>
      </c>
      <c r="T2813" s="2">
        <v>15889514</v>
      </c>
      <c r="U2813" s="2">
        <v>1602990</v>
      </c>
      <c r="V2813" s="2">
        <v>11.220293998718262</v>
      </c>
      <c r="W2813" s="2">
        <v>46937782.620000005</v>
      </c>
      <c r="X2813" s="2">
        <v>33.852291107177734</v>
      </c>
      <c r="Y2813" s="2">
        <v>280461303.25</v>
      </c>
      <c r="Z2813" s="2">
        <v>5.6654925346374512</v>
      </c>
    </row>
    <row r="2814" spans="1:28" x14ac:dyDescent="0.25">
      <c r="A2814" s="2">
        <v>469005</v>
      </c>
      <c r="B2814" s="2">
        <v>124159002</v>
      </c>
      <c r="C2814" s="2" t="s">
        <v>1782</v>
      </c>
      <c r="D2814" s="2">
        <v>2023</v>
      </c>
      <c r="E2814" s="2" t="s">
        <v>662</v>
      </c>
      <c r="F2814" s="2">
        <v>469</v>
      </c>
      <c r="G2814" s="2">
        <v>5</v>
      </c>
      <c r="H2814" s="2">
        <v>10934601.66</v>
      </c>
      <c r="I2814" s="2">
        <v>1358895.625</v>
      </c>
      <c r="J2814" s="2">
        <v>14.191075325012207</v>
      </c>
      <c r="K2814" s="2">
        <v>5417210.6100000003</v>
      </c>
      <c r="L2814" s="2">
        <v>-497501.96875</v>
      </c>
      <c r="M2814" s="2">
        <v>-8.4112625122070313</v>
      </c>
      <c r="N2814" s="2">
        <v>399095</v>
      </c>
      <c r="O2814" s="2">
        <v>0</v>
      </c>
      <c r="P2814" s="2">
        <v>0</v>
      </c>
      <c r="T2814" s="2">
        <v>16750908</v>
      </c>
      <c r="U2814" s="2">
        <v>861394</v>
      </c>
      <c r="V2814" s="2">
        <v>5.421147346496582</v>
      </c>
      <c r="X2814" s="2">
        <v>34.417556762695313</v>
      </c>
      <c r="Z2814" s="2">
        <v>6.3584771156311035</v>
      </c>
      <c r="AA2814" s="2">
        <v>263442141</v>
      </c>
      <c r="AB2814" s="2">
        <v>48669663</v>
      </c>
    </row>
    <row r="2815" spans="1:28" x14ac:dyDescent="0.25">
      <c r="A2815" s="2">
        <v>469006</v>
      </c>
      <c r="B2815" s="2">
        <v>124159002</v>
      </c>
      <c r="C2815" s="2" t="s">
        <v>1782</v>
      </c>
      <c r="D2815" s="2">
        <v>2024</v>
      </c>
      <c r="E2815" s="2" t="s">
        <v>662</v>
      </c>
      <c r="F2815" s="2">
        <v>469</v>
      </c>
      <c r="G2815" s="2">
        <v>6</v>
      </c>
      <c r="H2815" s="2">
        <v>12634985</v>
      </c>
      <c r="I2815" s="2">
        <v>1700383.375</v>
      </c>
      <c r="J2815" s="2">
        <v>15.550482749938965</v>
      </c>
      <c r="K2815" s="2">
        <v>5486787</v>
      </c>
      <c r="L2815" s="2">
        <v>69576.390625</v>
      </c>
      <c r="M2815" s="2">
        <v>1.2843582630157471</v>
      </c>
      <c r="N2815" s="2">
        <v>399095</v>
      </c>
      <c r="O2815" s="2">
        <v>0</v>
      </c>
      <c r="P2815" s="2">
        <v>0</v>
      </c>
      <c r="T2815" s="2">
        <v>18520868</v>
      </c>
      <c r="U2815" s="2">
        <v>1769960</v>
      </c>
      <c r="V2815" s="2">
        <v>10.566352844238281</v>
      </c>
      <c r="X2815" s="2">
        <v>36.525070190429688</v>
      </c>
      <c r="Z2815" s="2">
        <v>6.8467416763305664</v>
      </c>
      <c r="AA2815" s="2">
        <v>270506303</v>
      </c>
      <c r="AB2815" s="2">
        <v>50707274</v>
      </c>
    </row>
    <row r="2816" spans="1:28" x14ac:dyDescent="0.25">
      <c r="A2816" s="2">
        <v>470001</v>
      </c>
      <c r="B2816" s="2">
        <v>101308503</v>
      </c>
      <c r="C2816" s="2" t="s">
        <v>1783</v>
      </c>
      <c r="D2816" s="2">
        <v>2019</v>
      </c>
      <c r="E2816" s="2" t="s">
        <v>662</v>
      </c>
      <c r="F2816" s="2">
        <v>470</v>
      </c>
      <c r="G2816" s="2">
        <v>1</v>
      </c>
      <c r="H2816" s="2">
        <v>3505464.25</v>
      </c>
      <c r="K2816" s="2">
        <v>682922.26</v>
      </c>
      <c r="N2816" s="2">
        <v>97413</v>
      </c>
      <c r="Q2816" s="2">
        <v>16289.89</v>
      </c>
      <c r="T2816" s="2">
        <v>4302089.5</v>
      </c>
      <c r="W2816" s="2">
        <v>6000871.29</v>
      </c>
      <c r="X2816" s="2">
        <v>71.691078186035156</v>
      </c>
      <c r="Y2816" s="2">
        <v>19024189.73</v>
      </c>
      <c r="Z2816" s="2">
        <v>22.613784790039063</v>
      </c>
    </row>
    <row r="2817" spans="1:28" x14ac:dyDescent="0.25">
      <c r="A2817" s="2">
        <v>470002</v>
      </c>
      <c r="B2817" s="2">
        <v>101308503</v>
      </c>
      <c r="C2817" s="2" t="s">
        <v>1783</v>
      </c>
      <c r="D2817" s="2">
        <v>2020</v>
      </c>
      <c r="E2817" s="2" t="s">
        <v>662</v>
      </c>
      <c r="F2817" s="2">
        <v>470</v>
      </c>
      <c r="G2817" s="2">
        <v>2</v>
      </c>
      <c r="H2817" s="2">
        <v>3656084</v>
      </c>
      <c r="I2817" s="2">
        <v>150619.75</v>
      </c>
      <c r="J2817" s="2">
        <v>4.2967133522033691</v>
      </c>
      <c r="K2817" s="2">
        <v>686700.08</v>
      </c>
      <c r="L2817" s="2">
        <v>3777.820068359375</v>
      </c>
      <c r="M2817" s="2">
        <v>0.55318450927734375</v>
      </c>
      <c r="N2817" s="2">
        <v>97413</v>
      </c>
      <c r="O2817" s="2">
        <v>0</v>
      </c>
      <c r="P2817" s="2">
        <v>0</v>
      </c>
      <c r="Q2817" s="2">
        <v>22685.93</v>
      </c>
      <c r="R2817" s="2">
        <v>6396.0400390625</v>
      </c>
      <c r="S2817" s="2">
        <v>39.263862609863281</v>
      </c>
      <c r="T2817" s="2">
        <v>4462883</v>
      </c>
      <c r="U2817" s="2">
        <v>160793.5</v>
      </c>
      <c r="V2817" s="2">
        <v>3.7375674247741699</v>
      </c>
      <c r="W2817" s="2">
        <v>6354690.9000000004</v>
      </c>
      <c r="X2817" s="2">
        <v>70.229743957519531</v>
      </c>
      <c r="Y2817" s="2">
        <v>18417312.07</v>
      </c>
      <c r="Z2817" s="2">
        <v>24.232000350952148</v>
      </c>
    </row>
    <row r="2818" spans="1:28" x14ac:dyDescent="0.25">
      <c r="A2818" s="2">
        <v>470003</v>
      </c>
      <c r="B2818" s="2">
        <v>101308503</v>
      </c>
      <c r="C2818" s="2" t="s">
        <v>1783</v>
      </c>
      <c r="D2818" s="2">
        <v>2021</v>
      </c>
      <c r="E2818" s="2" t="s">
        <v>662</v>
      </c>
      <c r="F2818" s="2">
        <v>470</v>
      </c>
      <c r="G2818" s="2">
        <v>3</v>
      </c>
      <c r="H2818" s="2">
        <v>3656079</v>
      </c>
      <c r="I2818" s="2">
        <v>-5</v>
      </c>
      <c r="J2818" s="2">
        <v>-1.36758346343413E-4</v>
      </c>
      <c r="K2818" s="2">
        <v>686692.22</v>
      </c>
      <c r="L2818" s="2">
        <v>-7.8600001335144043</v>
      </c>
      <c r="M2818" s="2">
        <v>-1.1446045245975256E-3</v>
      </c>
      <c r="N2818" s="2">
        <v>97413</v>
      </c>
      <c r="O2818" s="2">
        <v>0</v>
      </c>
      <c r="P2818" s="2">
        <v>0</v>
      </c>
      <c r="Q2818" s="2">
        <v>35003</v>
      </c>
      <c r="R2818" s="2">
        <v>12317.0703125</v>
      </c>
      <c r="S2818" s="2">
        <v>54.293872833251953</v>
      </c>
      <c r="T2818" s="2">
        <v>4475187</v>
      </c>
      <c r="U2818" s="2">
        <v>12304</v>
      </c>
      <c r="V2818" s="2">
        <v>0.27569621801376343</v>
      </c>
      <c r="W2818" s="2">
        <v>6092484.3600000003</v>
      </c>
      <c r="X2818" s="2">
        <v>73.4542236328125</v>
      </c>
      <c r="Y2818" s="2">
        <v>20017462.68</v>
      </c>
      <c r="Z2818" s="2">
        <v>22.356414794921875</v>
      </c>
    </row>
    <row r="2819" spans="1:28" x14ac:dyDescent="0.25">
      <c r="A2819" s="2">
        <v>470004</v>
      </c>
      <c r="B2819" s="2">
        <v>101308503</v>
      </c>
      <c r="C2819" s="2" t="s">
        <v>1783</v>
      </c>
      <c r="D2819" s="2">
        <v>2022</v>
      </c>
      <c r="E2819" s="2" t="s">
        <v>662</v>
      </c>
      <c r="F2819" s="2">
        <v>470</v>
      </c>
      <c r="G2819" s="2">
        <v>4</v>
      </c>
      <c r="H2819" s="2">
        <v>3654826.5</v>
      </c>
      <c r="I2819" s="2">
        <v>-1252.5</v>
      </c>
      <c r="J2819" s="2">
        <v>-3.4258011728525162E-2</v>
      </c>
      <c r="K2819" s="2">
        <v>690544.13</v>
      </c>
      <c r="L2819" s="2">
        <v>3851.909912109375</v>
      </c>
      <c r="M2819" s="2">
        <v>0.56093686819076538</v>
      </c>
      <c r="N2819" s="2">
        <v>98630</v>
      </c>
      <c r="O2819" s="2">
        <v>1217</v>
      </c>
      <c r="P2819" s="2">
        <v>1.2493199110031128</v>
      </c>
      <c r="Q2819" s="2">
        <v>36401.67</v>
      </c>
      <c r="R2819" s="2">
        <v>1398.6700439453125</v>
      </c>
      <c r="S2819" s="2">
        <v>3.9958574771881104</v>
      </c>
      <c r="T2819" s="2">
        <v>4480402</v>
      </c>
      <c r="U2819" s="2">
        <v>5215</v>
      </c>
      <c r="V2819" s="2">
        <v>0.11653144657611847</v>
      </c>
      <c r="W2819" s="2">
        <v>6050059.9800000004</v>
      </c>
      <c r="X2819" s="2">
        <v>74.055496215820313</v>
      </c>
      <c r="Y2819" s="2">
        <v>17875491.66</v>
      </c>
      <c r="Z2819" s="2">
        <v>25.064496994018555</v>
      </c>
    </row>
    <row r="2820" spans="1:28" x14ac:dyDescent="0.25">
      <c r="A2820" s="2">
        <v>470005</v>
      </c>
      <c r="B2820" s="2">
        <v>101308503</v>
      </c>
      <c r="C2820" s="2" t="s">
        <v>1783</v>
      </c>
      <c r="D2820" s="2">
        <v>2023</v>
      </c>
      <c r="E2820" s="2" t="s">
        <v>662</v>
      </c>
      <c r="F2820" s="2">
        <v>470</v>
      </c>
      <c r="G2820" s="2">
        <v>5</v>
      </c>
      <c r="H2820" s="2">
        <v>3994456.78</v>
      </c>
      <c r="I2820" s="2">
        <v>339630.28125</v>
      </c>
      <c r="J2820" s="2">
        <v>9.2926511764526367</v>
      </c>
      <c r="K2820" s="2">
        <v>704091.86</v>
      </c>
      <c r="L2820" s="2">
        <v>13547.73046875</v>
      </c>
      <c r="M2820" s="2">
        <v>1.9618920087814331</v>
      </c>
      <c r="N2820" s="2">
        <v>98630</v>
      </c>
      <c r="O2820" s="2">
        <v>0</v>
      </c>
      <c r="P2820" s="2">
        <v>0</v>
      </c>
      <c r="Q2820" s="2">
        <v>38504</v>
      </c>
      <c r="R2820" s="2">
        <v>2102.330078125</v>
      </c>
      <c r="S2820" s="2">
        <v>5.7753667831420898</v>
      </c>
      <c r="T2820" s="2">
        <v>4835682.5</v>
      </c>
      <c r="U2820" s="2">
        <v>355280.5</v>
      </c>
      <c r="V2820" s="2">
        <v>7.929656982421875</v>
      </c>
      <c r="X2820" s="2">
        <v>82.66119384765625</v>
      </c>
      <c r="Z2820" s="2">
        <v>31.410114288330078</v>
      </c>
      <c r="AA2820" s="2">
        <v>15395304</v>
      </c>
      <c r="AB2820" s="2">
        <v>5850003</v>
      </c>
    </row>
    <row r="2821" spans="1:28" x14ac:dyDescent="0.25">
      <c r="A2821" s="2">
        <v>470006</v>
      </c>
      <c r="B2821" s="2">
        <v>101308503</v>
      </c>
      <c r="C2821" s="2" t="s">
        <v>1783</v>
      </c>
      <c r="D2821" s="2">
        <v>2024</v>
      </c>
      <c r="E2821" s="2" t="s">
        <v>662</v>
      </c>
      <c r="F2821" s="2">
        <v>470</v>
      </c>
      <c r="G2821" s="2">
        <v>6</v>
      </c>
      <c r="H2821" s="2">
        <v>4194904</v>
      </c>
      <c r="I2821" s="2">
        <v>200447.21875</v>
      </c>
      <c r="J2821" s="2">
        <v>5.018134593963623</v>
      </c>
      <c r="K2821" s="2">
        <v>723371</v>
      </c>
      <c r="L2821" s="2">
        <v>19279.140625</v>
      </c>
      <c r="M2821" s="2">
        <v>2.7381570339202881</v>
      </c>
      <c r="N2821" s="2">
        <v>98630</v>
      </c>
      <c r="O2821" s="2">
        <v>0</v>
      </c>
      <c r="P2821" s="2">
        <v>0</v>
      </c>
      <c r="Q2821" s="2">
        <v>65527</v>
      </c>
      <c r="R2821" s="2">
        <v>27023</v>
      </c>
      <c r="S2821" s="2">
        <v>70.182319641113281</v>
      </c>
      <c r="T2821" s="2">
        <v>5082432</v>
      </c>
      <c r="U2821" s="2">
        <v>246749.5</v>
      </c>
      <c r="V2821" s="2">
        <v>5.1026821136474609</v>
      </c>
      <c r="X2821" s="2">
        <v>81.01495361328125</v>
      </c>
      <c r="Z2821" s="2">
        <v>32.148536682128906</v>
      </c>
      <c r="AA2821" s="2">
        <v>15809218</v>
      </c>
      <c r="AB2821" s="2">
        <v>6273449</v>
      </c>
    </row>
    <row r="2822" spans="1:28" x14ac:dyDescent="0.25">
      <c r="A2822" s="2">
        <v>471001</v>
      </c>
      <c r="B2822" s="2">
        <v>103029553</v>
      </c>
      <c r="C2822" s="2" t="s">
        <v>1784</v>
      </c>
      <c r="D2822" s="2">
        <v>2019</v>
      </c>
      <c r="E2822" s="2" t="s">
        <v>662</v>
      </c>
      <c r="F2822" s="2">
        <v>471</v>
      </c>
      <c r="G2822" s="2">
        <v>1</v>
      </c>
      <c r="H2822" s="2">
        <v>5705917</v>
      </c>
      <c r="K2822" s="2">
        <v>1788802.77</v>
      </c>
      <c r="N2822" s="2">
        <v>337321</v>
      </c>
      <c r="T2822" s="2">
        <v>7832041</v>
      </c>
      <c r="W2822" s="2">
        <v>14693365.250000002</v>
      </c>
      <c r="X2822" s="2">
        <v>53.303249359130859</v>
      </c>
      <c r="Y2822" s="2">
        <v>52825215.259999998</v>
      </c>
      <c r="Z2822" s="2">
        <v>14.826330184936523</v>
      </c>
    </row>
    <row r="2823" spans="1:28" x14ac:dyDescent="0.25">
      <c r="A2823" s="2">
        <v>471002</v>
      </c>
      <c r="B2823" s="2">
        <v>103029553</v>
      </c>
      <c r="C2823" s="2" t="s">
        <v>1784</v>
      </c>
      <c r="D2823" s="2">
        <v>2020</v>
      </c>
      <c r="E2823" s="2" t="s">
        <v>662</v>
      </c>
      <c r="F2823" s="2">
        <v>471</v>
      </c>
      <c r="G2823" s="2">
        <v>2</v>
      </c>
      <c r="H2823" s="2">
        <v>5833224</v>
      </c>
      <c r="I2823" s="2">
        <v>127307</v>
      </c>
      <c r="J2823" s="2">
        <v>2.23114013671875</v>
      </c>
      <c r="K2823" s="2">
        <v>1839886.48</v>
      </c>
      <c r="L2823" s="2">
        <v>51083.7109375</v>
      </c>
      <c r="M2823" s="2">
        <v>2.8557486534118652</v>
      </c>
      <c r="N2823" s="2">
        <v>337321</v>
      </c>
      <c r="O2823" s="2">
        <v>0</v>
      </c>
      <c r="P2823" s="2">
        <v>0</v>
      </c>
      <c r="T2823" s="2">
        <v>8010431.5</v>
      </c>
      <c r="U2823" s="2">
        <v>178390.5</v>
      </c>
      <c r="V2823" s="2">
        <v>2.2777013778686523</v>
      </c>
      <c r="W2823" s="2">
        <v>15072722.310000001</v>
      </c>
      <c r="X2823" s="2">
        <v>53.145221710205078</v>
      </c>
      <c r="Y2823" s="2">
        <v>54738726.090000004</v>
      </c>
      <c r="Z2823" s="2">
        <v>14.633938789367676</v>
      </c>
    </row>
    <row r="2824" spans="1:28" x14ac:dyDescent="0.25">
      <c r="A2824" s="2">
        <v>471003</v>
      </c>
      <c r="B2824" s="2">
        <v>103029553</v>
      </c>
      <c r="C2824" s="2" t="s">
        <v>1784</v>
      </c>
      <c r="D2824" s="2">
        <v>2021</v>
      </c>
      <c r="E2824" s="2" t="s">
        <v>662</v>
      </c>
      <c r="F2824" s="2">
        <v>471</v>
      </c>
      <c r="G2824" s="2">
        <v>3</v>
      </c>
      <c r="H2824" s="2">
        <v>5833218.5</v>
      </c>
      <c r="I2824" s="2">
        <v>-5.5</v>
      </c>
      <c r="J2824" s="2">
        <v>-9.4287483079824597E-5</v>
      </c>
      <c r="K2824" s="2">
        <v>1839844.9</v>
      </c>
      <c r="L2824" s="2">
        <v>-41.580001831054688</v>
      </c>
      <c r="M2824" s="2">
        <v>-2.2599219810217619E-3</v>
      </c>
      <c r="N2824" s="2">
        <v>337321</v>
      </c>
      <c r="O2824" s="2">
        <v>0</v>
      </c>
      <c r="P2824" s="2">
        <v>0</v>
      </c>
      <c r="T2824" s="2">
        <v>8010384.5</v>
      </c>
      <c r="U2824" s="2">
        <v>-47</v>
      </c>
      <c r="V2824" s="2">
        <v>-5.8673491002991796E-4</v>
      </c>
      <c r="W2824" s="2">
        <v>15798761.959999999</v>
      </c>
      <c r="X2824" s="2">
        <v>50.702610015869141</v>
      </c>
      <c r="Y2824" s="2">
        <v>55571973.109999999</v>
      </c>
      <c r="Z2824" s="2">
        <v>14.414432525634766</v>
      </c>
    </row>
    <row r="2825" spans="1:28" x14ac:dyDescent="0.25">
      <c r="A2825" s="2">
        <v>471004</v>
      </c>
      <c r="B2825" s="2">
        <v>103029553</v>
      </c>
      <c r="C2825" s="2" t="s">
        <v>1784</v>
      </c>
      <c r="D2825" s="2">
        <v>2022</v>
      </c>
      <c r="E2825" s="2" t="s">
        <v>662</v>
      </c>
      <c r="F2825" s="2">
        <v>471</v>
      </c>
      <c r="G2825" s="2">
        <v>4</v>
      </c>
      <c r="H2825" s="2">
        <v>6112908</v>
      </c>
      <c r="I2825" s="2">
        <v>279689.5</v>
      </c>
      <c r="J2825" s="2">
        <v>4.794771671295166</v>
      </c>
      <c r="K2825" s="2">
        <v>1893942.78</v>
      </c>
      <c r="L2825" s="2">
        <v>54097.87890625</v>
      </c>
      <c r="M2825" s="2">
        <v>2.9403500556945801</v>
      </c>
      <c r="N2825" s="2">
        <v>337321</v>
      </c>
      <c r="O2825" s="2">
        <v>0</v>
      </c>
      <c r="P2825" s="2">
        <v>0</v>
      </c>
      <c r="T2825" s="2">
        <v>8344172</v>
      </c>
      <c r="U2825" s="2">
        <v>333787.5</v>
      </c>
      <c r="V2825" s="2">
        <v>4.1669349670410156</v>
      </c>
      <c r="W2825" s="2">
        <v>16258900.23</v>
      </c>
      <c r="X2825" s="2">
        <v>51.320640563964844</v>
      </c>
      <c r="Y2825" s="2">
        <v>59800680.370000005</v>
      </c>
      <c r="Z2825" s="2">
        <v>13.953306198120117</v>
      </c>
    </row>
    <row r="2826" spans="1:28" x14ac:dyDescent="0.25">
      <c r="A2826" s="2">
        <v>471005</v>
      </c>
      <c r="B2826" s="2">
        <v>103029553</v>
      </c>
      <c r="C2826" s="2" t="s">
        <v>1784</v>
      </c>
      <c r="D2826" s="2">
        <v>2023</v>
      </c>
      <c r="E2826" s="2" t="s">
        <v>662</v>
      </c>
      <c r="F2826" s="2">
        <v>471</v>
      </c>
      <c r="G2826" s="2">
        <v>5</v>
      </c>
      <c r="H2826" s="2">
        <v>6771229.6900000004</v>
      </c>
      <c r="I2826" s="2">
        <v>658321.6875</v>
      </c>
      <c r="J2826" s="2">
        <v>10.769370079040527</v>
      </c>
      <c r="K2826" s="2">
        <v>2001649.56</v>
      </c>
      <c r="L2826" s="2">
        <v>107706.78125</v>
      </c>
      <c r="M2826" s="2">
        <v>5.6869077682495117</v>
      </c>
      <c r="N2826" s="2">
        <v>337321</v>
      </c>
      <c r="O2826" s="2">
        <v>0</v>
      </c>
      <c r="P2826" s="2">
        <v>0</v>
      </c>
      <c r="T2826" s="2">
        <v>9110200</v>
      </c>
      <c r="U2826" s="2">
        <v>766028</v>
      </c>
      <c r="V2826" s="2">
        <v>9.1803960800170898</v>
      </c>
      <c r="X2826" s="2">
        <v>52.715339660644531</v>
      </c>
      <c r="Z2826" s="2">
        <v>15.005890846252441</v>
      </c>
      <c r="AA2826" s="2">
        <v>60710824</v>
      </c>
      <c r="AB2826" s="2">
        <v>17281877</v>
      </c>
    </row>
    <row r="2827" spans="1:28" x14ac:dyDescent="0.25">
      <c r="A2827" s="2">
        <v>471006</v>
      </c>
      <c r="B2827" s="2">
        <v>103029553</v>
      </c>
      <c r="C2827" s="2" t="s">
        <v>1784</v>
      </c>
      <c r="D2827" s="2">
        <v>2024</v>
      </c>
      <c r="E2827" s="2" t="s">
        <v>662</v>
      </c>
      <c r="F2827" s="2">
        <v>471</v>
      </c>
      <c r="G2827" s="2">
        <v>6</v>
      </c>
      <c r="H2827" s="2">
        <v>7604904</v>
      </c>
      <c r="I2827" s="2">
        <v>833674.3125</v>
      </c>
      <c r="J2827" s="2">
        <v>12.312007904052734</v>
      </c>
      <c r="K2827" s="2">
        <v>2069680</v>
      </c>
      <c r="L2827" s="2">
        <v>68030.4375</v>
      </c>
      <c r="M2827" s="2">
        <v>3.3987188339233398</v>
      </c>
      <c r="N2827" s="2">
        <v>337321</v>
      </c>
      <c r="O2827" s="2">
        <v>0</v>
      </c>
      <c r="P2827" s="2">
        <v>0</v>
      </c>
      <c r="T2827" s="2">
        <v>10011905</v>
      </c>
      <c r="U2827" s="2">
        <v>901705</v>
      </c>
      <c r="V2827" s="2">
        <v>9.8977518081665039</v>
      </c>
      <c r="X2827" s="2">
        <v>56.686061859130859</v>
      </c>
      <c r="Z2827" s="2">
        <v>15.981497764587402</v>
      </c>
      <c r="AA2827" s="2">
        <v>62646850</v>
      </c>
      <c r="AB2827" s="2">
        <v>17662022</v>
      </c>
    </row>
    <row r="2828" spans="1:28" x14ac:dyDescent="0.25">
      <c r="A2828" s="2">
        <v>472001</v>
      </c>
      <c r="B2828" s="2">
        <v>104437503</v>
      </c>
      <c r="C2828" s="2" t="s">
        <v>1785</v>
      </c>
      <c r="D2828" s="2">
        <v>2019</v>
      </c>
      <c r="E2828" s="2" t="s">
        <v>662</v>
      </c>
      <c r="F2828" s="2">
        <v>472</v>
      </c>
      <c r="G2828" s="2">
        <v>1</v>
      </c>
      <c r="H2828" s="2">
        <v>5476276</v>
      </c>
      <c r="K2828" s="2">
        <v>701486.22</v>
      </c>
      <c r="N2828" s="2">
        <v>185880</v>
      </c>
      <c r="T2828" s="2">
        <v>6363642</v>
      </c>
      <c r="W2828" s="2">
        <v>9371317.1899999995</v>
      </c>
      <c r="X2828" s="2">
        <v>67.905525207519531</v>
      </c>
      <c r="Y2828" s="2">
        <v>15724189.24</v>
      </c>
      <c r="Z2828" s="2">
        <v>40.47039794921875</v>
      </c>
    </row>
    <row r="2829" spans="1:28" x14ac:dyDescent="0.25">
      <c r="A2829" s="2">
        <v>472002</v>
      </c>
      <c r="B2829" s="2">
        <v>104437503</v>
      </c>
      <c r="C2829" s="2" t="s">
        <v>1785</v>
      </c>
      <c r="D2829" s="2">
        <v>2020</v>
      </c>
      <c r="E2829" s="2" t="s">
        <v>662</v>
      </c>
      <c r="F2829" s="2">
        <v>472</v>
      </c>
      <c r="G2829" s="2">
        <v>2</v>
      </c>
      <c r="H2829" s="2">
        <v>5501075.5</v>
      </c>
      <c r="I2829" s="2">
        <v>24799.5</v>
      </c>
      <c r="J2829" s="2">
        <v>0.45285335183143616</v>
      </c>
      <c r="K2829" s="2">
        <v>721530.27</v>
      </c>
      <c r="L2829" s="2">
        <v>20044.05078125</v>
      </c>
      <c r="M2829" s="2">
        <v>2.8573689460754395</v>
      </c>
      <c r="N2829" s="2">
        <v>185880</v>
      </c>
      <c r="O2829" s="2">
        <v>0</v>
      </c>
      <c r="P2829" s="2">
        <v>0</v>
      </c>
      <c r="T2829" s="2">
        <v>6408486</v>
      </c>
      <c r="U2829" s="2">
        <v>44844</v>
      </c>
      <c r="V2829" s="2">
        <v>0.70469081401824951</v>
      </c>
      <c r="W2829" s="2">
        <v>9730619.5</v>
      </c>
      <c r="X2829" s="2">
        <v>65.858970642089844</v>
      </c>
      <c r="Y2829" s="2">
        <v>16398238.029999999</v>
      </c>
      <c r="Z2829" s="2">
        <v>39.080333709716797</v>
      </c>
    </row>
    <row r="2830" spans="1:28" x14ac:dyDescent="0.25">
      <c r="A2830" s="2">
        <v>472003</v>
      </c>
      <c r="B2830" s="2">
        <v>104437503</v>
      </c>
      <c r="C2830" s="2" t="s">
        <v>1785</v>
      </c>
      <c r="D2830" s="2">
        <v>2021</v>
      </c>
      <c r="E2830" s="2" t="s">
        <v>662</v>
      </c>
      <c r="F2830" s="2">
        <v>472</v>
      </c>
      <c r="G2830" s="2">
        <v>3</v>
      </c>
      <c r="H2830" s="2">
        <v>5501073</v>
      </c>
      <c r="I2830" s="2">
        <v>-2.5</v>
      </c>
      <c r="J2830" s="2">
        <v>-4.5445660362020135E-5</v>
      </c>
      <c r="K2830" s="2">
        <v>721504.9</v>
      </c>
      <c r="L2830" s="2">
        <v>-25.370000839233398</v>
      </c>
      <c r="M2830" s="2">
        <v>-3.5161380656063557E-3</v>
      </c>
      <c r="N2830" s="2">
        <v>185880</v>
      </c>
      <c r="O2830" s="2">
        <v>0</v>
      </c>
      <c r="P2830" s="2">
        <v>0</v>
      </c>
      <c r="T2830" s="2">
        <v>6408458</v>
      </c>
      <c r="U2830" s="2">
        <v>-28</v>
      </c>
      <c r="V2830" s="2">
        <v>-4.3692067265510559E-4</v>
      </c>
      <c r="W2830" s="2">
        <v>9685891.75</v>
      </c>
      <c r="X2830" s="2">
        <v>66.162811279296875</v>
      </c>
      <c r="Y2830" s="2">
        <v>16605781.449999999</v>
      </c>
      <c r="Z2830" s="2">
        <v>38.591728210449219</v>
      </c>
    </row>
    <row r="2831" spans="1:28" x14ac:dyDescent="0.25">
      <c r="A2831" s="2">
        <v>472004</v>
      </c>
      <c r="B2831" s="2">
        <v>104437503</v>
      </c>
      <c r="C2831" s="2" t="s">
        <v>1785</v>
      </c>
      <c r="D2831" s="2">
        <v>2022</v>
      </c>
      <c r="E2831" s="2" t="s">
        <v>662</v>
      </c>
      <c r="F2831" s="2">
        <v>472</v>
      </c>
      <c r="G2831" s="2">
        <v>4</v>
      </c>
      <c r="H2831" s="2">
        <v>5503502.5</v>
      </c>
      <c r="I2831" s="2">
        <v>2429.5</v>
      </c>
      <c r="J2831" s="2">
        <v>4.4164109975099564E-2</v>
      </c>
      <c r="K2831" s="2">
        <v>756243.99</v>
      </c>
      <c r="L2831" s="2">
        <v>34739.08984375</v>
      </c>
      <c r="M2831" s="2">
        <v>4.8148097991943359</v>
      </c>
      <c r="N2831" s="2">
        <v>185880</v>
      </c>
      <c r="O2831" s="2">
        <v>0</v>
      </c>
      <c r="P2831" s="2">
        <v>0</v>
      </c>
      <c r="T2831" s="2">
        <v>6445626.5</v>
      </c>
      <c r="U2831" s="2">
        <v>37168.5</v>
      </c>
      <c r="V2831" s="2">
        <v>0.57999134063720703</v>
      </c>
      <c r="W2831" s="2">
        <v>9734840.2800000012</v>
      </c>
      <c r="X2831" s="2">
        <v>66.211936950683594</v>
      </c>
      <c r="Y2831" s="2">
        <v>18036129.850000001</v>
      </c>
      <c r="Z2831" s="2">
        <v>35.7373046875</v>
      </c>
    </row>
    <row r="2832" spans="1:28" x14ac:dyDescent="0.25">
      <c r="A2832" s="2">
        <v>472005</v>
      </c>
      <c r="B2832" s="2">
        <v>104437503</v>
      </c>
      <c r="C2832" s="2" t="s">
        <v>1785</v>
      </c>
      <c r="D2832" s="2">
        <v>2023</v>
      </c>
      <c r="E2832" s="2" t="s">
        <v>662</v>
      </c>
      <c r="F2832" s="2">
        <v>472</v>
      </c>
      <c r="G2832" s="2">
        <v>5</v>
      </c>
      <c r="H2832" s="2">
        <v>5599682.7599999998</v>
      </c>
      <c r="I2832" s="2">
        <v>96180.2578125</v>
      </c>
      <c r="J2832" s="2">
        <v>1.7476190328598022</v>
      </c>
      <c r="K2832" s="2">
        <v>811425.48</v>
      </c>
      <c r="L2832" s="2">
        <v>55181.48828125</v>
      </c>
      <c r="M2832" s="2">
        <v>7.2967839241027832</v>
      </c>
      <c r="N2832" s="2">
        <v>185880</v>
      </c>
      <c r="O2832" s="2">
        <v>0</v>
      </c>
      <c r="P2832" s="2">
        <v>0</v>
      </c>
      <c r="T2832" s="2">
        <v>6596988.5</v>
      </c>
      <c r="U2832" s="2">
        <v>151362</v>
      </c>
      <c r="V2832" s="2">
        <v>2.348289966583252</v>
      </c>
      <c r="X2832" s="2">
        <v>69.000244140625</v>
      </c>
      <c r="Z2832" s="2">
        <v>38.226470947265625</v>
      </c>
      <c r="AA2832" s="2">
        <v>17257644</v>
      </c>
      <c r="AB2832" s="2">
        <v>9560819</v>
      </c>
    </row>
    <row r="2833" spans="1:28" x14ac:dyDescent="0.25">
      <c r="A2833" s="2">
        <v>472006</v>
      </c>
      <c r="B2833" s="2">
        <v>104437503</v>
      </c>
      <c r="C2833" s="2" t="s">
        <v>1785</v>
      </c>
      <c r="D2833" s="2">
        <v>2024</v>
      </c>
      <c r="E2833" s="2" t="s">
        <v>662</v>
      </c>
      <c r="F2833" s="2">
        <v>472</v>
      </c>
      <c r="G2833" s="2">
        <v>6</v>
      </c>
      <c r="H2833" s="2">
        <v>5731590</v>
      </c>
      <c r="I2833" s="2">
        <v>131907.234375</v>
      </c>
      <c r="J2833" s="2">
        <v>2.3556199073791504</v>
      </c>
      <c r="K2833" s="2">
        <v>841991</v>
      </c>
      <c r="L2833" s="2">
        <v>30565.51953125</v>
      </c>
      <c r="M2833" s="2">
        <v>3.7668917179107666</v>
      </c>
      <c r="N2833" s="2">
        <v>185880</v>
      </c>
      <c r="O2833" s="2">
        <v>0</v>
      </c>
      <c r="P2833" s="2">
        <v>0</v>
      </c>
      <c r="T2833" s="2">
        <v>6759461</v>
      </c>
      <c r="U2833" s="2">
        <v>162472.5</v>
      </c>
      <c r="V2833" s="2">
        <v>2.4628283977508545</v>
      </c>
      <c r="X2833" s="2">
        <v>69.362205505371094</v>
      </c>
      <c r="Z2833" s="2">
        <v>39.618965148925781</v>
      </c>
      <c r="AA2833" s="2">
        <v>17061175</v>
      </c>
      <c r="AB2833" s="2">
        <v>9745164</v>
      </c>
    </row>
    <row r="2834" spans="1:28" x14ac:dyDescent="0.25">
      <c r="A2834" s="2">
        <v>473001</v>
      </c>
      <c r="B2834" s="2">
        <v>103029603</v>
      </c>
      <c r="C2834" s="2" t="s">
        <v>1786</v>
      </c>
      <c r="D2834" s="2">
        <v>2019</v>
      </c>
      <c r="E2834" s="2" t="s">
        <v>662</v>
      </c>
      <c r="F2834" s="2">
        <v>473</v>
      </c>
      <c r="G2834" s="2">
        <v>1</v>
      </c>
      <c r="H2834" s="2">
        <v>7411269</v>
      </c>
      <c r="K2834" s="2">
        <v>2102005.52</v>
      </c>
      <c r="T2834" s="2">
        <v>9513275</v>
      </c>
      <c r="W2834" s="2">
        <v>19265480.669999998</v>
      </c>
      <c r="X2834" s="2">
        <v>49.379898071289063</v>
      </c>
      <c r="Y2834" s="2">
        <v>65517350.030000001</v>
      </c>
      <c r="Z2834" s="2">
        <v>14.520237922668457</v>
      </c>
    </row>
    <row r="2835" spans="1:28" x14ac:dyDescent="0.25">
      <c r="A2835" s="2">
        <v>473002</v>
      </c>
      <c r="B2835" s="2">
        <v>103029603</v>
      </c>
      <c r="C2835" s="2" t="s">
        <v>1786</v>
      </c>
      <c r="D2835" s="2">
        <v>2020</v>
      </c>
      <c r="E2835" s="2" t="s">
        <v>662</v>
      </c>
      <c r="F2835" s="2">
        <v>473</v>
      </c>
      <c r="G2835" s="2">
        <v>2</v>
      </c>
      <c r="H2835" s="2">
        <v>7787093</v>
      </c>
      <c r="I2835" s="2">
        <v>375824</v>
      </c>
      <c r="J2835" s="2">
        <v>5.0709805488586426</v>
      </c>
      <c r="K2835" s="2">
        <v>2248881.0699999998</v>
      </c>
      <c r="L2835" s="2">
        <v>146875.546875</v>
      </c>
      <c r="M2835" s="2">
        <v>6.987401008605957</v>
      </c>
      <c r="T2835" s="2">
        <v>10035974</v>
      </c>
      <c r="U2835" s="2">
        <v>522699</v>
      </c>
      <c r="V2835" s="2">
        <v>5.4944171905517578</v>
      </c>
      <c r="W2835" s="2">
        <v>20062573.800000001</v>
      </c>
      <c r="X2835" s="2">
        <v>50.023361206054688</v>
      </c>
      <c r="Y2835" s="2">
        <v>55738457.629999995</v>
      </c>
      <c r="Z2835" s="2">
        <v>18.005474090576172</v>
      </c>
    </row>
    <row r="2836" spans="1:28" x14ac:dyDescent="0.25">
      <c r="A2836" s="2">
        <v>473003</v>
      </c>
      <c r="B2836" s="2">
        <v>103029603</v>
      </c>
      <c r="C2836" s="2" t="s">
        <v>1786</v>
      </c>
      <c r="D2836" s="2">
        <v>2021</v>
      </c>
      <c r="E2836" s="2" t="s">
        <v>662</v>
      </c>
      <c r="F2836" s="2">
        <v>473</v>
      </c>
      <c r="G2836" s="2">
        <v>3</v>
      </c>
      <c r="H2836" s="2">
        <v>7787080</v>
      </c>
      <c r="I2836" s="2">
        <v>-13</v>
      </c>
      <c r="J2836" s="2">
        <v>-1.6694291844032705E-4</v>
      </c>
      <c r="K2836" s="2">
        <v>2248770.5600000001</v>
      </c>
      <c r="L2836" s="2">
        <v>-110.51000213623047</v>
      </c>
      <c r="M2836" s="2">
        <v>-4.9139992333948612E-3</v>
      </c>
      <c r="N2836" s="2">
        <v>489803</v>
      </c>
      <c r="T2836" s="2">
        <v>10525654</v>
      </c>
      <c r="U2836" s="2">
        <v>489680</v>
      </c>
      <c r="V2836" s="2">
        <v>4.8792471885681152</v>
      </c>
      <c r="W2836" s="2">
        <v>20620964.640000001</v>
      </c>
      <c r="X2836" s="2">
        <v>51.043460845947266</v>
      </c>
      <c r="Y2836" s="2">
        <v>70002514.219999999</v>
      </c>
      <c r="Z2836" s="2">
        <v>15.03610897064209</v>
      </c>
    </row>
    <row r="2837" spans="1:28" x14ac:dyDescent="0.25">
      <c r="A2837" s="2">
        <v>473004</v>
      </c>
      <c r="B2837" s="2">
        <v>103029603</v>
      </c>
      <c r="C2837" s="2" t="s">
        <v>1786</v>
      </c>
      <c r="D2837" s="2">
        <v>2022</v>
      </c>
      <c r="E2837" s="2" t="s">
        <v>662</v>
      </c>
      <c r="F2837" s="2">
        <v>473</v>
      </c>
      <c r="G2837" s="2">
        <v>4</v>
      </c>
      <c r="H2837" s="2">
        <v>8566232</v>
      </c>
      <c r="I2837" s="2">
        <v>779152</v>
      </c>
      <c r="J2837" s="2">
        <v>10.005702018737793</v>
      </c>
      <c r="K2837" s="2">
        <v>2399523.9</v>
      </c>
      <c r="L2837" s="2">
        <v>150753.34375</v>
      </c>
      <c r="M2837" s="2">
        <v>6.7038116455078125</v>
      </c>
      <c r="N2837" s="2">
        <v>489803</v>
      </c>
      <c r="O2837" s="2">
        <v>0</v>
      </c>
      <c r="P2837" s="2">
        <v>0</v>
      </c>
      <c r="T2837" s="2">
        <v>11455559</v>
      </c>
      <c r="U2837" s="2">
        <v>929905</v>
      </c>
      <c r="V2837" s="2">
        <v>8.8346529006958008</v>
      </c>
      <c r="W2837" s="2">
        <v>21187135.34</v>
      </c>
      <c r="X2837" s="2">
        <v>54.068466186523438</v>
      </c>
      <c r="Y2837" s="2">
        <v>60652664.670000002</v>
      </c>
      <c r="Z2837" s="2">
        <v>18.887147903442383</v>
      </c>
    </row>
    <row r="2838" spans="1:28" x14ac:dyDescent="0.25">
      <c r="A2838" s="2">
        <v>473005</v>
      </c>
      <c r="B2838" s="2">
        <v>103029603</v>
      </c>
      <c r="C2838" s="2" t="s">
        <v>1786</v>
      </c>
      <c r="D2838" s="2">
        <v>2023</v>
      </c>
      <c r="E2838" s="2" t="s">
        <v>662</v>
      </c>
      <c r="F2838" s="2">
        <v>473</v>
      </c>
      <c r="G2838" s="2">
        <v>5</v>
      </c>
      <c r="H2838" s="2">
        <v>10394418.74</v>
      </c>
      <c r="I2838" s="2">
        <v>1828186.75</v>
      </c>
      <c r="J2838" s="2">
        <v>21.34178352355957</v>
      </c>
      <c r="K2838" s="2">
        <v>2676967.9900000002</v>
      </c>
      <c r="L2838" s="2">
        <v>277444.09375</v>
      </c>
      <c r="M2838" s="2">
        <v>11.562463760375977</v>
      </c>
      <c r="N2838" s="2">
        <v>489803</v>
      </c>
      <c r="O2838" s="2">
        <v>0</v>
      </c>
      <c r="P2838" s="2">
        <v>0</v>
      </c>
      <c r="T2838" s="2">
        <v>13561190</v>
      </c>
      <c r="U2838" s="2">
        <v>2105631</v>
      </c>
      <c r="V2838" s="2">
        <v>18.380867004394531</v>
      </c>
      <c r="X2838" s="2">
        <v>62.809249877929688</v>
      </c>
      <c r="Z2838" s="2">
        <v>22.464052200317383</v>
      </c>
      <c r="AA2838" s="2">
        <v>60368403</v>
      </c>
      <c r="AB2838" s="2">
        <v>21591071</v>
      </c>
    </row>
    <row r="2839" spans="1:28" x14ac:dyDescent="0.25">
      <c r="A2839" s="2">
        <v>473006</v>
      </c>
      <c r="B2839" s="2">
        <v>103029603</v>
      </c>
      <c r="C2839" s="2" t="s">
        <v>1786</v>
      </c>
      <c r="D2839" s="2">
        <v>2024</v>
      </c>
      <c r="E2839" s="2" t="s">
        <v>662</v>
      </c>
      <c r="F2839" s="2">
        <v>473</v>
      </c>
      <c r="G2839" s="2">
        <v>6</v>
      </c>
      <c r="H2839" s="2">
        <v>11412459</v>
      </c>
      <c r="I2839" s="2">
        <v>1018040.25</v>
      </c>
      <c r="J2839" s="2">
        <v>9.7941045761108398</v>
      </c>
      <c r="K2839" s="2">
        <v>2841809</v>
      </c>
      <c r="L2839" s="2">
        <v>164841.015625</v>
      </c>
      <c r="M2839" s="2">
        <v>6.1577506065368652</v>
      </c>
      <c r="N2839" s="2">
        <v>489803</v>
      </c>
      <c r="O2839" s="2">
        <v>0</v>
      </c>
      <c r="P2839" s="2">
        <v>0</v>
      </c>
      <c r="T2839" s="2">
        <v>14744071</v>
      </c>
      <c r="U2839" s="2">
        <v>1182881</v>
      </c>
      <c r="V2839" s="2">
        <v>8.7225456237792969</v>
      </c>
      <c r="X2839" s="2">
        <v>58.736309051513672</v>
      </c>
      <c r="Z2839" s="2">
        <v>22.845987319946289</v>
      </c>
      <c r="AA2839" s="2">
        <v>64536810</v>
      </c>
      <c r="AB2839" s="2">
        <v>25102141</v>
      </c>
    </row>
    <row r="2840" spans="1:28" x14ac:dyDescent="0.25">
      <c r="A2840" s="2">
        <v>474001</v>
      </c>
      <c r="B2840" s="2">
        <v>115508003</v>
      </c>
      <c r="C2840" s="2" t="s">
        <v>1787</v>
      </c>
      <c r="D2840" s="2">
        <v>2019</v>
      </c>
      <c r="E2840" s="2" t="s">
        <v>662</v>
      </c>
      <c r="F2840" s="2">
        <v>474</v>
      </c>
      <c r="G2840" s="2">
        <v>1</v>
      </c>
      <c r="H2840" s="2">
        <v>8780069</v>
      </c>
      <c r="K2840" s="2">
        <v>1808282.6</v>
      </c>
      <c r="N2840" s="2">
        <v>394553</v>
      </c>
      <c r="Q2840" s="2">
        <v>72653.95</v>
      </c>
      <c r="T2840" s="2">
        <v>11055559</v>
      </c>
      <c r="W2840" s="2">
        <v>18339622.359999996</v>
      </c>
      <c r="X2840" s="2">
        <v>60.282371520996094</v>
      </c>
      <c r="Y2840" s="2">
        <v>40502180.079999998</v>
      </c>
      <c r="Z2840" s="2">
        <v>27.296207427978516</v>
      </c>
    </row>
    <row r="2841" spans="1:28" x14ac:dyDescent="0.25">
      <c r="A2841" s="2">
        <v>474002</v>
      </c>
      <c r="B2841" s="2">
        <v>115508003</v>
      </c>
      <c r="C2841" s="2" t="s">
        <v>1787</v>
      </c>
      <c r="D2841" s="2">
        <v>2020</v>
      </c>
      <c r="E2841" s="2" t="s">
        <v>662</v>
      </c>
      <c r="F2841" s="2">
        <v>474</v>
      </c>
      <c r="G2841" s="2">
        <v>2</v>
      </c>
      <c r="H2841" s="2">
        <v>8926142</v>
      </c>
      <c r="I2841" s="2">
        <v>146073</v>
      </c>
      <c r="J2841" s="2">
        <v>1.6636885404586792</v>
      </c>
      <c r="K2841" s="2">
        <v>1872608.22</v>
      </c>
      <c r="L2841" s="2">
        <v>64325.62109375</v>
      </c>
      <c r="M2841" s="2">
        <v>3.5572769641876221</v>
      </c>
      <c r="N2841" s="2">
        <v>394553</v>
      </c>
      <c r="O2841" s="2">
        <v>0</v>
      </c>
      <c r="P2841" s="2">
        <v>0</v>
      </c>
      <c r="Q2841" s="2">
        <v>83135.25</v>
      </c>
      <c r="R2841" s="2">
        <v>10481.2998046875</v>
      </c>
      <c r="S2841" s="2">
        <v>14.426331520080566</v>
      </c>
      <c r="T2841" s="2">
        <v>11276438</v>
      </c>
      <c r="U2841" s="2">
        <v>220879</v>
      </c>
      <c r="V2841" s="2">
        <v>1.9978998899459839</v>
      </c>
      <c r="W2841" s="2">
        <v>18608235.23</v>
      </c>
      <c r="X2841" s="2">
        <v>60.599178314208984</v>
      </c>
      <c r="Y2841" s="2">
        <v>41659194.890000001</v>
      </c>
      <c r="Z2841" s="2">
        <v>27.068305969238281</v>
      </c>
    </row>
    <row r="2842" spans="1:28" x14ac:dyDescent="0.25">
      <c r="A2842" s="2">
        <v>474003</v>
      </c>
      <c r="B2842" s="2">
        <v>115508003</v>
      </c>
      <c r="C2842" s="2" t="s">
        <v>1787</v>
      </c>
      <c r="D2842" s="2">
        <v>2021</v>
      </c>
      <c r="E2842" s="2" t="s">
        <v>662</v>
      </c>
      <c r="F2842" s="2">
        <v>474</v>
      </c>
      <c r="G2842" s="2">
        <v>3</v>
      </c>
      <c r="H2842" s="2">
        <v>8926136</v>
      </c>
      <c r="I2842" s="2">
        <v>-6</v>
      </c>
      <c r="J2842" s="2">
        <v>-6.7218286858405918E-5</v>
      </c>
      <c r="K2842" s="2">
        <v>1872557.29</v>
      </c>
      <c r="L2842" s="2">
        <v>-50.930000305175781</v>
      </c>
      <c r="M2842" s="2">
        <v>-2.7197359595447779E-3</v>
      </c>
      <c r="N2842" s="2">
        <v>394553</v>
      </c>
      <c r="O2842" s="2">
        <v>0</v>
      </c>
      <c r="P2842" s="2">
        <v>0</v>
      </c>
      <c r="Q2842" s="2">
        <v>112829</v>
      </c>
      <c r="R2842" s="2">
        <v>29693.75</v>
      </c>
      <c r="S2842" s="2">
        <v>35.717399597167969</v>
      </c>
      <c r="T2842" s="2">
        <v>11306075</v>
      </c>
      <c r="U2842" s="2">
        <v>29637</v>
      </c>
      <c r="V2842" s="2">
        <v>0.26282235980033875</v>
      </c>
      <c r="W2842" s="2">
        <v>19068003.259999998</v>
      </c>
      <c r="X2842" s="2">
        <v>59.293437957763672</v>
      </c>
      <c r="Y2842" s="2">
        <v>43788731.710000001</v>
      </c>
      <c r="Z2842" s="2">
        <v>25.819599151611328</v>
      </c>
    </row>
    <row r="2843" spans="1:28" x14ac:dyDescent="0.25">
      <c r="A2843" s="2">
        <v>474004</v>
      </c>
      <c r="B2843" s="2">
        <v>115508003</v>
      </c>
      <c r="C2843" s="2" t="s">
        <v>1787</v>
      </c>
      <c r="D2843" s="2">
        <v>2022</v>
      </c>
      <c r="E2843" s="2" t="s">
        <v>662</v>
      </c>
      <c r="F2843" s="2">
        <v>474</v>
      </c>
      <c r="G2843" s="2">
        <v>4</v>
      </c>
      <c r="H2843" s="2">
        <v>9179180</v>
      </c>
      <c r="I2843" s="2">
        <v>253044</v>
      </c>
      <c r="J2843" s="2">
        <v>2.8348660469055176</v>
      </c>
      <c r="K2843" s="2">
        <v>1963725.14</v>
      </c>
      <c r="L2843" s="2">
        <v>91167.8515625</v>
      </c>
      <c r="M2843" s="2">
        <v>4.8686280250549316</v>
      </c>
      <c r="N2843" s="2">
        <v>394553</v>
      </c>
      <c r="O2843" s="2">
        <v>0</v>
      </c>
      <c r="P2843" s="2">
        <v>0</v>
      </c>
      <c r="Q2843" s="2">
        <v>85560</v>
      </c>
      <c r="R2843" s="2">
        <v>-27269</v>
      </c>
      <c r="S2843" s="2">
        <v>-24.168432235717773</v>
      </c>
      <c r="T2843" s="2">
        <v>11623018</v>
      </c>
      <c r="U2843" s="2">
        <v>316943</v>
      </c>
      <c r="V2843" s="2">
        <v>2.8032982349395752</v>
      </c>
      <c r="W2843" s="2">
        <v>18940819.490000002</v>
      </c>
      <c r="X2843" s="2">
        <v>61.364917755126953</v>
      </c>
      <c r="Y2843" s="2">
        <v>45750645.890000001</v>
      </c>
      <c r="Z2843" s="2">
        <v>25.405145645141602</v>
      </c>
    </row>
    <row r="2844" spans="1:28" x14ac:dyDescent="0.25">
      <c r="A2844" s="2">
        <v>474005</v>
      </c>
      <c r="B2844" s="2">
        <v>115508003</v>
      </c>
      <c r="C2844" s="2" t="s">
        <v>1787</v>
      </c>
      <c r="D2844" s="2">
        <v>2023</v>
      </c>
      <c r="E2844" s="2" t="s">
        <v>662</v>
      </c>
      <c r="F2844" s="2">
        <v>474</v>
      </c>
      <c r="G2844" s="2">
        <v>5</v>
      </c>
      <c r="H2844" s="2">
        <v>9553987.8900000006</v>
      </c>
      <c r="I2844" s="2">
        <v>374807.875</v>
      </c>
      <c r="J2844" s="2">
        <v>4.0832395553588867</v>
      </c>
      <c r="K2844" s="2">
        <v>2081558</v>
      </c>
      <c r="L2844" s="2">
        <v>117832.859375</v>
      </c>
      <c r="M2844" s="2">
        <v>6.0004763603210449</v>
      </c>
      <c r="N2844" s="2">
        <v>394553</v>
      </c>
      <c r="O2844" s="2">
        <v>0</v>
      </c>
      <c r="P2844" s="2">
        <v>0</v>
      </c>
      <c r="Q2844" s="2">
        <v>92770</v>
      </c>
      <c r="R2844" s="2">
        <v>7210</v>
      </c>
      <c r="S2844" s="2">
        <v>8.4268350601196289</v>
      </c>
      <c r="T2844" s="2">
        <v>12122869</v>
      </c>
      <c r="U2844" s="2">
        <v>499851</v>
      </c>
      <c r="V2844" s="2">
        <v>4.3005266189575195</v>
      </c>
      <c r="X2844" s="2">
        <v>64.011505126953125</v>
      </c>
      <c r="Z2844" s="2">
        <v>27.192895889282227</v>
      </c>
      <c r="AA2844" s="2">
        <v>44581016</v>
      </c>
      <c r="AB2844" s="2">
        <v>18938578</v>
      </c>
    </row>
    <row r="2845" spans="1:28" x14ac:dyDescent="0.25">
      <c r="A2845" s="2">
        <v>474006</v>
      </c>
      <c r="B2845" s="2">
        <v>115508003</v>
      </c>
      <c r="C2845" s="2" t="s">
        <v>1787</v>
      </c>
      <c r="D2845" s="2">
        <v>2024</v>
      </c>
      <c r="E2845" s="2" t="s">
        <v>662</v>
      </c>
      <c r="F2845" s="2">
        <v>474</v>
      </c>
      <c r="G2845" s="2">
        <v>6</v>
      </c>
      <c r="H2845" s="2">
        <v>10202307</v>
      </c>
      <c r="I2845" s="2">
        <v>648319.125</v>
      </c>
      <c r="J2845" s="2">
        <v>6.7858481407165527</v>
      </c>
      <c r="K2845" s="2">
        <v>2166630</v>
      </c>
      <c r="L2845" s="2">
        <v>85072</v>
      </c>
      <c r="M2845" s="2">
        <v>4.0869388580322266</v>
      </c>
      <c r="N2845" s="2">
        <v>394553</v>
      </c>
      <c r="O2845" s="2">
        <v>0</v>
      </c>
      <c r="P2845" s="2">
        <v>0</v>
      </c>
      <c r="Q2845" s="2">
        <v>154354</v>
      </c>
      <c r="R2845" s="2">
        <v>61584</v>
      </c>
      <c r="S2845" s="2">
        <v>66.383529663085938</v>
      </c>
      <c r="T2845" s="2">
        <v>12917844</v>
      </c>
      <c r="U2845" s="2">
        <v>794975</v>
      </c>
      <c r="V2845" s="2">
        <v>6.5576472282409668</v>
      </c>
      <c r="X2845" s="2">
        <v>67.240242004394531</v>
      </c>
      <c r="Z2845" s="2">
        <v>27.422187805175781</v>
      </c>
      <c r="AA2845" s="2">
        <v>47107270</v>
      </c>
      <c r="AB2845" s="2">
        <v>19211478</v>
      </c>
    </row>
    <row r="2846" spans="1:28" x14ac:dyDescent="0.25">
      <c r="A2846" s="2">
        <v>475001</v>
      </c>
      <c r="B2846" s="2">
        <v>115219002</v>
      </c>
      <c r="C2846" s="2" t="s">
        <v>1788</v>
      </c>
      <c r="D2846" s="2">
        <v>2019</v>
      </c>
      <c r="E2846" s="2" t="s">
        <v>662</v>
      </c>
      <c r="F2846" s="2">
        <v>475</v>
      </c>
      <c r="G2846" s="2">
        <v>1</v>
      </c>
      <c r="H2846" s="2">
        <v>13855673</v>
      </c>
      <c r="K2846" s="2">
        <v>3936046.5</v>
      </c>
      <c r="N2846" s="2">
        <v>810789</v>
      </c>
      <c r="T2846" s="2">
        <v>18602508</v>
      </c>
      <c r="W2846" s="2">
        <v>32509608.120000001</v>
      </c>
      <c r="X2846" s="2">
        <v>57.221569061279297</v>
      </c>
      <c r="Y2846" s="2">
        <v>121814930.76000001</v>
      </c>
      <c r="Z2846" s="2">
        <v>15.271122932434082</v>
      </c>
    </row>
    <row r="2847" spans="1:28" x14ac:dyDescent="0.25">
      <c r="A2847" s="2">
        <v>475002</v>
      </c>
      <c r="B2847" s="2">
        <v>115219002</v>
      </c>
      <c r="C2847" s="2" t="s">
        <v>1788</v>
      </c>
      <c r="D2847" s="2">
        <v>2020</v>
      </c>
      <c r="E2847" s="2" t="s">
        <v>662</v>
      </c>
      <c r="F2847" s="2">
        <v>475</v>
      </c>
      <c r="G2847" s="2">
        <v>2</v>
      </c>
      <c r="H2847" s="2">
        <v>14220073</v>
      </c>
      <c r="I2847" s="2">
        <v>364400</v>
      </c>
      <c r="J2847" s="2">
        <v>2.629969596862793</v>
      </c>
      <c r="K2847" s="2">
        <v>4078708.76</v>
      </c>
      <c r="L2847" s="2">
        <v>142662.265625</v>
      </c>
      <c r="M2847" s="2">
        <v>3.6245064735412598</v>
      </c>
      <c r="N2847" s="2">
        <v>810789</v>
      </c>
      <c r="O2847" s="2">
        <v>0</v>
      </c>
      <c r="P2847" s="2">
        <v>0</v>
      </c>
      <c r="T2847" s="2">
        <v>19109572</v>
      </c>
      <c r="U2847" s="2">
        <v>507064</v>
      </c>
      <c r="V2847" s="2">
        <v>2.725783109664917</v>
      </c>
      <c r="W2847" s="2">
        <v>33469637.43</v>
      </c>
      <c r="X2847" s="2">
        <v>57.095245361328125</v>
      </c>
      <c r="Y2847" s="2">
        <v>131264460.2</v>
      </c>
      <c r="Z2847" s="2">
        <v>14.558070182800293</v>
      </c>
    </row>
    <row r="2848" spans="1:28" x14ac:dyDescent="0.25">
      <c r="A2848" s="2">
        <v>475003</v>
      </c>
      <c r="B2848" s="2">
        <v>115219002</v>
      </c>
      <c r="C2848" s="2" t="s">
        <v>1788</v>
      </c>
      <c r="D2848" s="2">
        <v>2021</v>
      </c>
      <c r="E2848" s="2" t="s">
        <v>662</v>
      </c>
      <c r="F2848" s="2">
        <v>475</v>
      </c>
      <c r="G2848" s="2">
        <v>3</v>
      </c>
      <c r="H2848" s="2">
        <v>14220054</v>
      </c>
      <c r="I2848" s="2">
        <v>-19</v>
      </c>
      <c r="J2848" s="2">
        <v>-1.3361393939703703E-4</v>
      </c>
      <c r="K2848" s="2">
        <v>4209576.05</v>
      </c>
      <c r="L2848" s="2">
        <v>130867.2890625</v>
      </c>
      <c r="M2848" s="2">
        <v>3.2085471153259277</v>
      </c>
      <c r="N2848" s="2">
        <v>810789</v>
      </c>
      <c r="O2848" s="2">
        <v>0</v>
      </c>
      <c r="P2848" s="2">
        <v>0</v>
      </c>
      <c r="T2848" s="2">
        <v>19240420</v>
      </c>
      <c r="U2848" s="2">
        <v>130848</v>
      </c>
      <c r="V2848" s="2">
        <v>0.68472492694854736</v>
      </c>
      <c r="W2848" s="2">
        <v>34140690.569999993</v>
      </c>
      <c r="X2848" s="2">
        <v>56.356269836425781</v>
      </c>
      <c r="Y2848" s="2">
        <v>143542636.09</v>
      </c>
      <c r="Z2848" s="2">
        <v>13.403975486755371</v>
      </c>
    </row>
    <row r="2849" spans="1:28" x14ac:dyDescent="0.25">
      <c r="A2849" s="2">
        <v>475004</v>
      </c>
      <c r="B2849" s="2">
        <v>115219002</v>
      </c>
      <c r="C2849" s="2" t="s">
        <v>1788</v>
      </c>
      <c r="D2849" s="2">
        <v>2022</v>
      </c>
      <c r="E2849" s="2" t="s">
        <v>662</v>
      </c>
      <c r="F2849" s="2">
        <v>475</v>
      </c>
      <c r="G2849" s="2">
        <v>4</v>
      </c>
      <c r="H2849" s="2">
        <v>14555194</v>
      </c>
      <c r="I2849" s="2">
        <v>335140</v>
      </c>
      <c r="J2849" s="2">
        <v>2.3568124771118164</v>
      </c>
      <c r="K2849" s="2">
        <v>4327451.0999999996</v>
      </c>
      <c r="L2849" s="2">
        <v>117875.046875</v>
      </c>
      <c r="M2849" s="2">
        <v>2.8001644611358643</v>
      </c>
      <c r="N2849" s="2">
        <v>810789</v>
      </c>
      <c r="O2849" s="2">
        <v>0</v>
      </c>
      <c r="P2849" s="2">
        <v>0</v>
      </c>
      <c r="T2849" s="2">
        <v>19693436</v>
      </c>
      <c r="U2849" s="2">
        <v>453016</v>
      </c>
      <c r="V2849" s="2">
        <v>2.3545017242431641</v>
      </c>
      <c r="W2849" s="2">
        <v>34916341.769999996</v>
      </c>
      <c r="X2849" s="2">
        <v>56.401775360107422</v>
      </c>
      <c r="Y2849" s="2">
        <v>139051656.97</v>
      </c>
      <c r="Z2849" s="2">
        <v>14.162675857543945</v>
      </c>
    </row>
    <row r="2850" spans="1:28" x14ac:dyDescent="0.25">
      <c r="A2850" s="2">
        <v>475005</v>
      </c>
      <c r="B2850" s="2">
        <v>115219002</v>
      </c>
      <c r="C2850" s="2" t="s">
        <v>1788</v>
      </c>
      <c r="D2850" s="2">
        <v>2023</v>
      </c>
      <c r="E2850" s="2" t="s">
        <v>662</v>
      </c>
      <c r="F2850" s="2">
        <v>475</v>
      </c>
      <c r="G2850" s="2">
        <v>5</v>
      </c>
      <c r="H2850" s="2">
        <v>15848307.289999999</v>
      </c>
      <c r="I2850" s="2">
        <v>1293113.25</v>
      </c>
      <c r="J2850" s="2">
        <v>8.8842048645019531</v>
      </c>
      <c r="K2850" s="2">
        <v>4605473.66</v>
      </c>
      <c r="L2850" s="2">
        <v>278022.5625</v>
      </c>
      <c r="M2850" s="2">
        <v>6.424626350402832</v>
      </c>
      <c r="N2850" s="2">
        <v>810789</v>
      </c>
      <c r="O2850" s="2">
        <v>0</v>
      </c>
      <c r="P2850" s="2">
        <v>0</v>
      </c>
      <c r="T2850" s="2">
        <v>21264568</v>
      </c>
      <c r="U2850" s="2">
        <v>1571132</v>
      </c>
      <c r="V2850" s="2">
        <v>7.9779477119445801</v>
      </c>
      <c r="X2850" s="2">
        <v>57.423381805419922</v>
      </c>
      <c r="Z2850" s="2">
        <v>15.24887752532959</v>
      </c>
      <c r="AA2850" s="2">
        <v>139450056</v>
      </c>
      <c r="AB2850" s="2">
        <v>37031202</v>
      </c>
    </row>
    <row r="2851" spans="1:28" x14ac:dyDescent="0.25">
      <c r="A2851" s="2">
        <v>475006</v>
      </c>
      <c r="B2851" s="2">
        <v>115219002</v>
      </c>
      <c r="C2851" s="2" t="s">
        <v>1788</v>
      </c>
      <c r="D2851" s="2">
        <v>2024</v>
      </c>
      <c r="E2851" s="2" t="s">
        <v>662</v>
      </c>
      <c r="F2851" s="2">
        <v>475</v>
      </c>
      <c r="G2851" s="2">
        <v>6</v>
      </c>
      <c r="H2851" s="2">
        <v>17252996</v>
      </c>
      <c r="I2851" s="2">
        <v>1404688.75</v>
      </c>
      <c r="J2851" s="2">
        <v>8.8633356094360352</v>
      </c>
      <c r="K2851" s="2">
        <v>4819616</v>
      </c>
      <c r="L2851" s="2">
        <v>214142.34375</v>
      </c>
      <c r="M2851" s="2">
        <v>4.6497354507446289</v>
      </c>
      <c r="N2851" s="2">
        <v>810789</v>
      </c>
      <c r="O2851" s="2">
        <v>0</v>
      </c>
      <c r="P2851" s="2">
        <v>0</v>
      </c>
      <c r="T2851" s="2">
        <v>22883400</v>
      </c>
      <c r="U2851" s="2">
        <v>1618832</v>
      </c>
      <c r="V2851" s="2">
        <v>7.6128139495849609</v>
      </c>
      <c r="X2851" s="2">
        <v>58.359706878662109</v>
      </c>
      <c r="Z2851" s="2">
        <v>15.528966903686523</v>
      </c>
      <c r="AA2851" s="2">
        <v>147359448</v>
      </c>
      <c r="AB2851" s="2">
        <v>39210957</v>
      </c>
    </row>
    <row r="2852" spans="1:28" x14ac:dyDescent="0.25">
      <c r="A2852" s="2">
        <v>476001</v>
      </c>
      <c r="B2852" s="2">
        <v>112678503</v>
      </c>
      <c r="C2852" s="2" t="s">
        <v>1789</v>
      </c>
      <c r="D2852" s="2">
        <v>2019</v>
      </c>
      <c r="E2852" s="2" t="s">
        <v>662</v>
      </c>
      <c r="F2852" s="2">
        <v>476</v>
      </c>
      <c r="G2852" s="2">
        <v>1</v>
      </c>
      <c r="H2852" s="2">
        <v>6473688</v>
      </c>
      <c r="K2852" s="2">
        <v>1631150</v>
      </c>
      <c r="N2852" s="2">
        <v>402398</v>
      </c>
      <c r="T2852" s="2">
        <v>8507236</v>
      </c>
      <c r="W2852" s="2">
        <v>15845053</v>
      </c>
      <c r="X2852" s="2">
        <v>53.690170288085938</v>
      </c>
      <c r="Y2852" s="2">
        <v>58836976</v>
      </c>
      <c r="Z2852" s="2">
        <v>14.458995819091797</v>
      </c>
    </row>
    <row r="2853" spans="1:28" x14ac:dyDescent="0.25">
      <c r="A2853" s="2">
        <v>476002</v>
      </c>
      <c r="B2853" s="2">
        <v>112678503</v>
      </c>
      <c r="C2853" s="2" t="s">
        <v>1789</v>
      </c>
      <c r="D2853" s="2">
        <v>2020</v>
      </c>
      <c r="E2853" s="2" t="s">
        <v>662</v>
      </c>
      <c r="F2853" s="2">
        <v>476</v>
      </c>
      <c r="G2853" s="2">
        <v>2</v>
      </c>
      <c r="H2853" s="2">
        <v>6757714</v>
      </c>
      <c r="I2853" s="2">
        <v>284026</v>
      </c>
      <c r="J2853" s="2">
        <v>4.3873910903930664</v>
      </c>
      <c r="K2853" s="2">
        <v>1732779</v>
      </c>
      <c r="L2853" s="2">
        <v>101629</v>
      </c>
      <c r="M2853" s="2">
        <v>6.2305121421813965</v>
      </c>
      <c r="N2853" s="2">
        <v>402398</v>
      </c>
      <c r="O2853" s="2">
        <v>0</v>
      </c>
      <c r="P2853" s="2">
        <v>0</v>
      </c>
      <c r="T2853" s="2">
        <v>8892891</v>
      </c>
      <c r="U2853" s="2">
        <v>385655</v>
      </c>
      <c r="V2853" s="2">
        <v>4.5332584381103516</v>
      </c>
      <c r="W2853" s="2">
        <v>16457224</v>
      </c>
      <c r="X2853" s="2">
        <v>54.036396026611328</v>
      </c>
      <c r="Y2853" s="2">
        <v>98222407</v>
      </c>
      <c r="Z2853" s="2">
        <v>9.0538311004638672</v>
      </c>
    </row>
    <row r="2854" spans="1:28" x14ac:dyDescent="0.25">
      <c r="A2854" s="2">
        <v>476003</v>
      </c>
      <c r="B2854" s="2">
        <v>112678503</v>
      </c>
      <c r="C2854" s="2" t="s">
        <v>1789</v>
      </c>
      <c r="D2854" s="2">
        <v>2021</v>
      </c>
      <c r="E2854" s="2" t="s">
        <v>662</v>
      </c>
      <c r="F2854" s="2">
        <v>476</v>
      </c>
      <c r="G2854" s="2">
        <v>3</v>
      </c>
      <c r="H2854" s="2">
        <v>6757701</v>
      </c>
      <c r="I2854" s="2">
        <v>-13</v>
      </c>
      <c r="J2854" s="2">
        <v>-1.923727395478636E-4</v>
      </c>
      <c r="K2854" s="2">
        <v>1732691</v>
      </c>
      <c r="L2854" s="2">
        <v>-88</v>
      </c>
      <c r="M2854" s="2">
        <v>-5.0785471685230732E-3</v>
      </c>
      <c r="N2854" s="2">
        <v>402398</v>
      </c>
      <c r="O2854" s="2">
        <v>0</v>
      </c>
      <c r="P2854" s="2">
        <v>0</v>
      </c>
      <c r="T2854" s="2">
        <v>8892790</v>
      </c>
      <c r="U2854" s="2">
        <v>-101</v>
      </c>
      <c r="V2854" s="2">
        <v>-1.1357386829331517E-3</v>
      </c>
      <c r="W2854" s="2">
        <v>17245006</v>
      </c>
      <c r="X2854" s="2">
        <v>51.567333221435547</v>
      </c>
      <c r="Y2854" s="2">
        <v>61685826</v>
      </c>
      <c r="Z2854" s="2">
        <v>14.416261672973633</v>
      </c>
    </row>
    <row r="2855" spans="1:28" x14ac:dyDescent="0.25">
      <c r="A2855" s="2">
        <v>476004</v>
      </c>
      <c r="B2855" s="2">
        <v>112678503</v>
      </c>
      <c r="C2855" s="2" t="s">
        <v>1789</v>
      </c>
      <c r="D2855" s="2">
        <v>2022</v>
      </c>
      <c r="E2855" s="2" t="s">
        <v>662</v>
      </c>
      <c r="F2855" s="2">
        <v>476</v>
      </c>
      <c r="G2855" s="2">
        <v>4</v>
      </c>
      <c r="H2855" s="2">
        <v>7301485</v>
      </c>
      <c r="I2855" s="2">
        <v>543784</v>
      </c>
      <c r="J2855" s="2">
        <v>8.0468788146972656</v>
      </c>
      <c r="K2855" s="2">
        <v>1847948</v>
      </c>
      <c r="L2855" s="2">
        <v>115257</v>
      </c>
      <c r="M2855" s="2">
        <v>6.6519074440002441</v>
      </c>
      <c r="N2855" s="2">
        <v>402398</v>
      </c>
      <c r="O2855" s="2">
        <v>0</v>
      </c>
      <c r="P2855" s="2">
        <v>0</v>
      </c>
      <c r="T2855" s="2">
        <v>9551831</v>
      </c>
      <c r="U2855" s="2">
        <v>659041</v>
      </c>
      <c r="V2855" s="2">
        <v>7.4109587669372559</v>
      </c>
      <c r="W2855" s="2">
        <v>17663370</v>
      </c>
      <c r="X2855" s="2">
        <v>54.077060699462891</v>
      </c>
      <c r="Y2855" s="2">
        <v>64553338</v>
      </c>
      <c r="Z2855" s="2">
        <v>14.796804428100586</v>
      </c>
    </row>
    <row r="2856" spans="1:28" x14ac:dyDescent="0.25">
      <c r="A2856" s="2">
        <v>476005</v>
      </c>
      <c r="B2856" s="2">
        <v>112678503</v>
      </c>
      <c r="C2856" s="2" t="s">
        <v>1789</v>
      </c>
      <c r="D2856" s="2">
        <v>2023</v>
      </c>
      <c r="E2856" s="2" t="s">
        <v>662</v>
      </c>
      <c r="F2856" s="2">
        <v>476</v>
      </c>
      <c r="G2856" s="2">
        <v>5</v>
      </c>
      <c r="H2856" s="2">
        <v>8037227.0800000001</v>
      </c>
      <c r="I2856" s="2">
        <v>735742.0625</v>
      </c>
      <c r="J2856" s="2">
        <v>10.076608657836914</v>
      </c>
      <c r="K2856" s="2">
        <v>2053991.24</v>
      </c>
      <c r="L2856" s="2">
        <v>206043.234375</v>
      </c>
      <c r="M2856" s="2">
        <v>11.149839401245117</v>
      </c>
      <c r="N2856" s="2">
        <v>402398</v>
      </c>
      <c r="O2856" s="2">
        <v>0</v>
      </c>
      <c r="P2856" s="2">
        <v>0</v>
      </c>
      <c r="T2856" s="2">
        <v>10493616</v>
      </c>
      <c r="U2856" s="2">
        <v>941785</v>
      </c>
      <c r="V2856" s="2">
        <v>9.8597326278686523</v>
      </c>
      <c r="X2856" s="2">
        <v>56.137973785400391</v>
      </c>
      <c r="Z2856" s="2">
        <v>16.267410278320313</v>
      </c>
      <c r="AA2856" s="2">
        <v>64506989</v>
      </c>
      <c r="AB2856" s="2">
        <v>18692545</v>
      </c>
    </row>
    <row r="2857" spans="1:28" x14ac:dyDescent="0.25">
      <c r="A2857" s="2">
        <v>476006</v>
      </c>
      <c r="B2857" s="2">
        <v>112678503</v>
      </c>
      <c r="C2857" s="2" t="s">
        <v>1789</v>
      </c>
      <c r="D2857" s="2">
        <v>2024</v>
      </c>
      <c r="E2857" s="2" t="s">
        <v>662</v>
      </c>
      <c r="F2857" s="2">
        <v>476</v>
      </c>
      <c r="G2857" s="2">
        <v>6</v>
      </c>
      <c r="H2857" s="2">
        <v>9332387</v>
      </c>
      <c r="I2857" s="2">
        <v>1295159.875</v>
      </c>
      <c r="J2857" s="2">
        <v>16.114511489868164</v>
      </c>
      <c r="K2857" s="2">
        <v>2156310</v>
      </c>
      <c r="L2857" s="2">
        <v>102318.7578125</v>
      </c>
      <c r="M2857" s="2">
        <v>4.9814605712890625</v>
      </c>
      <c r="N2857" s="2">
        <v>402398</v>
      </c>
      <c r="O2857" s="2">
        <v>0</v>
      </c>
      <c r="P2857" s="2">
        <v>0</v>
      </c>
      <c r="T2857" s="2">
        <v>11891095</v>
      </c>
      <c r="U2857" s="2">
        <v>1397479</v>
      </c>
      <c r="V2857" s="2">
        <v>13.317420959472656</v>
      </c>
      <c r="X2857" s="2">
        <v>59.537479400634766</v>
      </c>
      <c r="Z2857" s="2">
        <v>17.353153228759766</v>
      </c>
      <c r="AA2857" s="2">
        <v>68524119</v>
      </c>
      <c r="AB2857" s="2">
        <v>19972453</v>
      </c>
    </row>
    <row r="2858" spans="1:28" x14ac:dyDescent="0.25">
      <c r="A2858" s="2">
        <v>477001</v>
      </c>
      <c r="B2858" s="2">
        <v>127049303</v>
      </c>
      <c r="C2858" s="2" t="s">
        <v>1790</v>
      </c>
      <c r="D2858" s="2">
        <v>2019</v>
      </c>
      <c r="E2858" s="2" t="s">
        <v>662</v>
      </c>
      <c r="F2858" s="2">
        <v>477</v>
      </c>
      <c r="G2858" s="2">
        <v>1</v>
      </c>
      <c r="H2858" s="2">
        <v>5475871.5</v>
      </c>
      <c r="K2858" s="2">
        <v>636150.52</v>
      </c>
      <c r="N2858" s="2">
        <v>141256</v>
      </c>
      <c r="T2858" s="2">
        <v>6253278</v>
      </c>
      <c r="W2858" s="2">
        <v>9228956.4000000004</v>
      </c>
      <c r="X2858" s="2">
        <v>67.757148742675781</v>
      </c>
      <c r="Y2858" s="2">
        <v>14036151.43</v>
      </c>
      <c r="Z2858" s="2">
        <v>44.551227569580078</v>
      </c>
    </row>
    <row r="2859" spans="1:28" x14ac:dyDescent="0.25">
      <c r="A2859" s="2">
        <v>477002</v>
      </c>
      <c r="B2859" s="2">
        <v>127049303</v>
      </c>
      <c r="C2859" s="2" t="s">
        <v>1790</v>
      </c>
      <c r="D2859" s="2">
        <v>2020</v>
      </c>
      <c r="E2859" s="2" t="s">
        <v>662</v>
      </c>
      <c r="F2859" s="2">
        <v>477</v>
      </c>
      <c r="G2859" s="2">
        <v>2</v>
      </c>
      <c r="H2859" s="2">
        <v>5509855.5</v>
      </c>
      <c r="I2859" s="2">
        <v>33984</v>
      </c>
      <c r="J2859" s="2">
        <v>0.62061351537704468</v>
      </c>
      <c r="K2859" s="2">
        <v>652666.42000000004</v>
      </c>
      <c r="L2859" s="2">
        <v>16515.900390625</v>
      </c>
      <c r="M2859" s="2">
        <v>2.5962252616882324</v>
      </c>
      <c r="N2859" s="2">
        <v>141256</v>
      </c>
      <c r="O2859" s="2">
        <v>0</v>
      </c>
      <c r="P2859" s="2">
        <v>0</v>
      </c>
      <c r="T2859" s="2">
        <v>6303778</v>
      </c>
      <c r="U2859" s="2">
        <v>50500</v>
      </c>
      <c r="V2859" s="2">
        <v>0.80757641792297363</v>
      </c>
      <c r="W2859" s="2">
        <v>9258526.0599999987</v>
      </c>
      <c r="X2859" s="2">
        <v>68.086196899414063</v>
      </c>
      <c r="Y2859" s="2">
        <v>14355860.469999999</v>
      </c>
      <c r="Z2859" s="2">
        <v>43.910835266113281</v>
      </c>
    </row>
    <row r="2860" spans="1:28" x14ac:dyDescent="0.25">
      <c r="A2860" s="2">
        <v>477003</v>
      </c>
      <c r="B2860" s="2">
        <v>127049303</v>
      </c>
      <c r="C2860" s="2" t="s">
        <v>1790</v>
      </c>
      <c r="D2860" s="2">
        <v>2021</v>
      </c>
      <c r="E2860" s="2" t="s">
        <v>662</v>
      </c>
      <c r="F2860" s="2">
        <v>477</v>
      </c>
      <c r="G2860" s="2">
        <v>3</v>
      </c>
      <c r="H2860" s="2">
        <v>5509853.5</v>
      </c>
      <c r="I2860" s="2">
        <v>-2</v>
      </c>
      <c r="J2860" s="2">
        <v>-3.629859202192165E-5</v>
      </c>
      <c r="K2860" s="2">
        <v>652641.43999999994</v>
      </c>
      <c r="L2860" s="2">
        <v>-24.979999542236328</v>
      </c>
      <c r="M2860" s="2">
        <v>-3.8273762911558151E-3</v>
      </c>
      <c r="N2860" s="2">
        <v>141256</v>
      </c>
      <c r="O2860" s="2">
        <v>0</v>
      </c>
      <c r="P2860" s="2">
        <v>0</v>
      </c>
      <c r="T2860" s="2">
        <v>6303751</v>
      </c>
      <c r="U2860" s="2">
        <v>-27</v>
      </c>
      <c r="V2860" s="2">
        <v>-4.2831458267755806E-4</v>
      </c>
      <c r="W2860" s="2">
        <v>9246768.459999999</v>
      </c>
      <c r="X2860" s="2">
        <v>68.172477722167969</v>
      </c>
      <c r="Y2860" s="2">
        <v>14651296.879999999</v>
      </c>
      <c r="Z2860" s="2">
        <v>43.02520751953125</v>
      </c>
    </row>
    <row r="2861" spans="1:28" x14ac:dyDescent="0.25">
      <c r="A2861" s="2">
        <v>477004</v>
      </c>
      <c r="B2861" s="2">
        <v>127049303</v>
      </c>
      <c r="C2861" s="2" t="s">
        <v>1790</v>
      </c>
      <c r="D2861" s="2">
        <v>2022</v>
      </c>
      <c r="E2861" s="2" t="s">
        <v>662</v>
      </c>
      <c r="F2861" s="2">
        <v>477</v>
      </c>
      <c r="G2861" s="2">
        <v>4</v>
      </c>
      <c r="H2861" s="2">
        <v>5553166.5</v>
      </c>
      <c r="I2861" s="2">
        <v>43313</v>
      </c>
      <c r="J2861" s="2">
        <v>0.78610074520111084</v>
      </c>
      <c r="K2861" s="2">
        <v>670546.48</v>
      </c>
      <c r="L2861" s="2">
        <v>17905.0390625</v>
      </c>
      <c r="M2861" s="2">
        <v>2.7434728145599365</v>
      </c>
      <c r="N2861" s="2">
        <v>141256</v>
      </c>
      <c r="O2861" s="2">
        <v>0</v>
      </c>
      <c r="P2861" s="2">
        <v>0</v>
      </c>
      <c r="T2861" s="2">
        <v>6364969</v>
      </c>
      <c r="U2861" s="2">
        <v>61218</v>
      </c>
      <c r="V2861" s="2">
        <v>0.97113609313964844</v>
      </c>
      <c r="W2861" s="2">
        <v>9335712.2100000009</v>
      </c>
      <c r="X2861" s="2">
        <v>68.178718566894531</v>
      </c>
      <c r="Y2861" s="2">
        <v>14600374.23</v>
      </c>
      <c r="Z2861" s="2">
        <v>43.594562530517578</v>
      </c>
    </row>
    <row r="2862" spans="1:28" x14ac:dyDescent="0.25">
      <c r="A2862" s="2">
        <v>477005</v>
      </c>
      <c r="B2862" s="2">
        <v>127049303</v>
      </c>
      <c r="C2862" s="2" t="s">
        <v>1790</v>
      </c>
      <c r="D2862" s="2">
        <v>2023</v>
      </c>
      <c r="E2862" s="2" t="s">
        <v>662</v>
      </c>
      <c r="F2862" s="2">
        <v>477</v>
      </c>
      <c r="G2862" s="2">
        <v>5</v>
      </c>
      <c r="H2862" s="2">
        <v>5755562.9900000002</v>
      </c>
      <c r="I2862" s="2">
        <v>202396.484375</v>
      </c>
      <c r="J2862" s="2">
        <v>3.6447041034698486</v>
      </c>
      <c r="K2862" s="2">
        <v>717450.81</v>
      </c>
      <c r="L2862" s="2">
        <v>46904.328125</v>
      </c>
      <c r="M2862" s="2">
        <v>6.9949407577514648</v>
      </c>
      <c r="N2862" s="2">
        <v>141256</v>
      </c>
      <c r="O2862" s="2">
        <v>0</v>
      </c>
      <c r="P2862" s="2">
        <v>0</v>
      </c>
      <c r="T2862" s="2">
        <v>6614270</v>
      </c>
      <c r="U2862" s="2">
        <v>249301</v>
      </c>
      <c r="V2862" s="2">
        <v>3.916766881942749</v>
      </c>
      <c r="X2862" s="2">
        <v>67.17022705078125</v>
      </c>
      <c r="Z2862" s="2">
        <v>43.686382293701172</v>
      </c>
      <c r="AA2862" s="2">
        <v>15140347</v>
      </c>
      <c r="AB2862" s="2">
        <v>9847026</v>
      </c>
    </row>
    <row r="2863" spans="1:28" x14ac:dyDescent="0.25">
      <c r="A2863" s="2">
        <v>477006</v>
      </c>
      <c r="B2863" s="2">
        <v>127049303</v>
      </c>
      <c r="C2863" s="2" t="s">
        <v>1790</v>
      </c>
      <c r="D2863" s="2">
        <v>2024</v>
      </c>
      <c r="E2863" s="2" t="s">
        <v>662</v>
      </c>
      <c r="F2863" s="2">
        <v>477</v>
      </c>
      <c r="G2863" s="2">
        <v>6</v>
      </c>
      <c r="H2863" s="2">
        <v>6048528</v>
      </c>
      <c r="I2863" s="2">
        <v>292965</v>
      </c>
      <c r="J2863" s="2">
        <v>5.0901188850402832</v>
      </c>
      <c r="K2863" s="2">
        <v>749528</v>
      </c>
      <c r="L2863" s="2">
        <v>32077.189453125</v>
      </c>
      <c r="M2863" s="2">
        <v>4.4709949493408203</v>
      </c>
      <c r="N2863" s="2">
        <v>141256</v>
      </c>
      <c r="O2863" s="2">
        <v>0</v>
      </c>
      <c r="P2863" s="2">
        <v>0</v>
      </c>
      <c r="T2863" s="2">
        <v>6939312</v>
      </c>
      <c r="U2863" s="2">
        <v>325042</v>
      </c>
      <c r="V2863" s="2">
        <v>4.9142537117004395</v>
      </c>
      <c r="X2863" s="2">
        <v>69.535316467285156</v>
      </c>
      <c r="Z2863" s="2">
        <v>45.149524688720703</v>
      </c>
      <c r="AA2863" s="2">
        <v>15369623</v>
      </c>
      <c r="AB2863" s="2">
        <v>9979551</v>
      </c>
    </row>
    <row r="2864" spans="1:28" x14ac:dyDescent="0.25">
      <c r="A2864" s="2">
        <v>478001</v>
      </c>
      <c r="B2864" s="2">
        <v>119648903</v>
      </c>
      <c r="C2864" s="2" t="s">
        <v>1791</v>
      </c>
      <c r="D2864" s="2">
        <v>2019</v>
      </c>
      <c r="E2864" s="2" t="s">
        <v>662</v>
      </c>
      <c r="F2864" s="2">
        <v>478</v>
      </c>
      <c r="G2864" s="2">
        <v>1</v>
      </c>
      <c r="H2864" s="2">
        <v>5226724</v>
      </c>
      <c r="K2864" s="2">
        <v>1206322.54</v>
      </c>
      <c r="N2864" s="2">
        <v>239366</v>
      </c>
      <c r="T2864" s="2">
        <v>6672412.5</v>
      </c>
      <c r="W2864" s="2">
        <v>16336438.940000001</v>
      </c>
      <c r="X2864" s="2">
        <v>40.843738555908203</v>
      </c>
      <c r="Y2864" s="2">
        <v>45345863.349999994</v>
      </c>
      <c r="Z2864" s="2">
        <v>14.714489936828613</v>
      </c>
    </row>
    <row r="2865" spans="1:28" x14ac:dyDescent="0.25">
      <c r="A2865" s="2">
        <v>478002</v>
      </c>
      <c r="B2865" s="2">
        <v>119648903</v>
      </c>
      <c r="C2865" s="2" t="s">
        <v>1791</v>
      </c>
      <c r="D2865" s="2">
        <v>2020</v>
      </c>
      <c r="E2865" s="2" t="s">
        <v>662</v>
      </c>
      <c r="F2865" s="2">
        <v>478</v>
      </c>
      <c r="G2865" s="2">
        <v>2</v>
      </c>
      <c r="H2865" s="2">
        <v>5400542.5</v>
      </c>
      <c r="I2865" s="2">
        <v>173818.5</v>
      </c>
      <c r="J2865" s="2">
        <v>3.3255724906921387</v>
      </c>
      <c r="K2865" s="2">
        <v>1230894.3400000001</v>
      </c>
      <c r="L2865" s="2">
        <v>24571.80078125</v>
      </c>
      <c r="M2865" s="2">
        <v>2.0369179248809814</v>
      </c>
      <c r="N2865" s="2">
        <v>239366</v>
      </c>
      <c r="O2865" s="2">
        <v>0</v>
      </c>
      <c r="P2865" s="2">
        <v>0</v>
      </c>
      <c r="T2865" s="2">
        <v>6870803</v>
      </c>
      <c r="U2865" s="2">
        <v>198390.5</v>
      </c>
      <c r="V2865" s="2">
        <v>2.9732949733734131</v>
      </c>
      <c r="W2865" s="2">
        <v>16680858.059999999</v>
      </c>
      <c r="X2865" s="2">
        <v>41.189746856689453</v>
      </c>
      <c r="Y2865" s="2">
        <v>45783635.410000004</v>
      </c>
      <c r="Z2865" s="2">
        <v>15.007115364074707</v>
      </c>
    </row>
    <row r="2866" spans="1:28" x14ac:dyDescent="0.25">
      <c r="A2866" s="2">
        <v>478003</v>
      </c>
      <c r="B2866" s="2">
        <v>119648903</v>
      </c>
      <c r="C2866" s="2" t="s">
        <v>1791</v>
      </c>
      <c r="D2866" s="2">
        <v>2021</v>
      </c>
      <c r="E2866" s="2" t="s">
        <v>662</v>
      </c>
      <c r="F2866" s="2">
        <v>478</v>
      </c>
      <c r="G2866" s="2">
        <v>3</v>
      </c>
      <c r="H2866" s="2">
        <v>5400535</v>
      </c>
      <c r="I2866" s="2">
        <v>-7.5</v>
      </c>
      <c r="J2866" s="2">
        <v>-1.3887493696529418E-4</v>
      </c>
      <c r="K2866" s="2">
        <v>1230868.71</v>
      </c>
      <c r="L2866" s="2">
        <v>-25.629999160766602</v>
      </c>
      <c r="M2866" s="2">
        <v>-2.0822258666157722E-3</v>
      </c>
      <c r="N2866" s="2">
        <v>239366</v>
      </c>
      <c r="O2866" s="2">
        <v>0</v>
      </c>
      <c r="P2866" s="2">
        <v>0</v>
      </c>
      <c r="T2866" s="2">
        <v>6870769.5</v>
      </c>
      <c r="U2866" s="2">
        <v>-33.5</v>
      </c>
      <c r="V2866" s="2">
        <v>-4.8757038894109428E-4</v>
      </c>
      <c r="W2866" s="2">
        <v>17388434.779999997</v>
      </c>
      <c r="X2866" s="2">
        <v>39.513442993164063</v>
      </c>
      <c r="Y2866" s="2">
        <v>49221867.960000001</v>
      </c>
      <c r="Z2866" s="2">
        <v>13.958774566650391</v>
      </c>
    </row>
    <row r="2867" spans="1:28" x14ac:dyDescent="0.25">
      <c r="A2867" s="2">
        <v>478004</v>
      </c>
      <c r="B2867" s="2">
        <v>119648903</v>
      </c>
      <c r="C2867" s="2" t="s">
        <v>1791</v>
      </c>
      <c r="D2867" s="2">
        <v>2022</v>
      </c>
      <c r="E2867" s="2" t="s">
        <v>662</v>
      </c>
      <c r="F2867" s="2">
        <v>478</v>
      </c>
      <c r="G2867" s="2">
        <v>4</v>
      </c>
      <c r="H2867" s="2">
        <v>5475927.5</v>
      </c>
      <c r="I2867" s="2">
        <v>75392.5</v>
      </c>
      <c r="J2867" s="2">
        <v>1.3960191011428833</v>
      </c>
      <c r="K2867" s="2">
        <v>1290410.9099999999</v>
      </c>
      <c r="L2867" s="2">
        <v>59542.19921875</v>
      </c>
      <c r="M2867" s="2">
        <v>4.8374128341674805</v>
      </c>
      <c r="N2867" s="2">
        <v>239366</v>
      </c>
      <c r="O2867" s="2">
        <v>0</v>
      </c>
      <c r="P2867" s="2">
        <v>0</v>
      </c>
      <c r="T2867" s="2">
        <v>7005704.5</v>
      </c>
      <c r="U2867" s="2">
        <v>134935</v>
      </c>
      <c r="V2867" s="2">
        <v>1.9638993740081787</v>
      </c>
      <c r="W2867" s="2">
        <v>17215840.630000003</v>
      </c>
      <c r="X2867" s="2">
        <v>40.693363189697266</v>
      </c>
      <c r="Y2867" s="2">
        <v>49290074.510000005</v>
      </c>
      <c r="Z2867" s="2">
        <v>14.213215827941895</v>
      </c>
    </row>
    <row r="2868" spans="1:28" x14ac:dyDescent="0.25">
      <c r="A2868" s="2">
        <v>478005</v>
      </c>
      <c r="B2868" s="2">
        <v>119648903</v>
      </c>
      <c r="C2868" s="2" t="s">
        <v>1791</v>
      </c>
      <c r="D2868" s="2">
        <v>2023</v>
      </c>
      <c r="E2868" s="2" t="s">
        <v>662</v>
      </c>
      <c r="F2868" s="2">
        <v>478</v>
      </c>
      <c r="G2868" s="2">
        <v>5</v>
      </c>
      <c r="H2868" s="2">
        <v>6050382.25</v>
      </c>
      <c r="I2868" s="2">
        <v>574454.75</v>
      </c>
      <c r="J2868" s="2">
        <v>10.490547180175781</v>
      </c>
      <c r="K2868" s="2">
        <v>1334899.82</v>
      </c>
      <c r="L2868" s="2">
        <v>44488.91015625</v>
      </c>
      <c r="M2868" s="2">
        <v>3.4476544857025146</v>
      </c>
      <c r="N2868" s="2">
        <v>239366</v>
      </c>
      <c r="O2868" s="2">
        <v>0</v>
      </c>
      <c r="P2868" s="2">
        <v>0</v>
      </c>
      <c r="T2868" s="2">
        <v>7624648</v>
      </c>
      <c r="U2868" s="2">
        <v>618943.5</v>
      </c>
      <c r="V2868" s="2">
        <v>8.8348503112792969</v>
      </c>
      <c r="X2868" s="2">
        <v>44.018390655517578</v>
      </c>
      <c r="Z2868" s="2">
        <v>15.887309074401855</v>
      </c>
      <c r="AA2868" s="2">
        <v>47992068</v>
      </c>
      <c r="AB2868" s="2">
        <v>17321505</v>
      </c>
    </row>
    <row r="2869" spans="1:28" x14ac:dyDescent="0.25">
      <c r="A2869" s="2">
        <v>478006</v>
      </c>
      <c r="B2869" s="2">
        <v>119648903</v>
      </c>
      <c r="C2869" s="2" t="s">
        <v>1791</v>
      </c>
      <c r="D2869" s="2">
        <v>2024</v>
      </c>
      <c r="E2869" s="2" t="s">
        <v>662</v>
      </c>
      <c r="F2869" s="2">
        <v>478</v>
      </c>
      <c r="G2869" s="2">
        <v>6</v>
      </c>
      <c r="H2869" s="2">
        <v>6826391</v>
      </c>
      <c r="I2869" s="2">
        <v>776008.75</v>
      </c>
      <c r="J2869" s="2">
        <v>12.825780868530273</v>
      </c>
      <c r="K2869" s="2">
        <v>1390000</v>
      </c>
      <c r="L2869" s="2">
        <v>55100.1796875</v>
      </c>
      <c r="M2869" s="2">
        <v>4.1276640892028809</v>
      </c>
      <c r="N2869" s="2">
        <v>239366</v>
      </c>
      <c r="O2869" s="2">
        <v>0</v>
      </c>
      <c r="P2869" s="2">
        <v>0</v>
      </c>
      <c r="T2869" s="2">
        <v>8455757</v>
      </c>
      <c r="U2869" s="2">
        <v>831109</v>
      </c>
      <c r="V2869" s="2">
        <v>10.900293350219727</v>
      </c>
      <c r="X2869" s="2">
        <v>45.622722625732422</v>
      </c>
      <c r="Z2869" s="2">
        <v>15.985002517700195</v>
      </c>
      <c r="AA2869" s="2">
        <v>52898066</v>
      </c>
      <c r="AB2869" s="2">
        <v>18534091</v>
      </c>
    </row>
    <row r="2870" spans="1:28" x14ac:dyDescent="0.25">
      <c r="A2870" s="2">
        <v>479001</v>
      </c>
      <c r="B2870" s="2">
        <v>108118503</v>
      </c>
      <c r="C2870" s="2" t="s">
        <v>1792</v>
      </c>
      <c r="D2870" s="2">
        <v>2019</v>
      </c>
      <c r="E2870" s="2" t="s">
        <v>662</v>
      </c>
      <c r="F2870" s="2">
        <v>479</v>
      </c>
      <c r="G2870" s="2">
        <v>1</v>
      </c>
      <c r="H2870" s="2">
        <v>4028369</v>
      </c>
      <c r="K2870" s="2">
        <v>838857.2</v>
      </c>
      <c r="N2870" s="2">
        <v>177493</v>
      </c>
      <c r="T2870" s="2">
        <v>5044719</v>
      </c>
      <c r="W2870" s="2">
        <v>8013644.5</v>
      </c>
      <c r="X2870" s="2">
        <v>62.951618194580078</v>
      </c>
      <c r="Y2870" s="2">
        <v>22113813.109999999</v>
      </c>
      <c r="Z2870" s="2">
        <v>22.812524795532227</v>
      </c>
    </row>
    <row r="2871" spans="1:28" x14ac:dyDescent="0.25">
      <c r="A2871" s="2">
        <v>479002</v>
      </c>
      <c r="B2871" s="2">
        <v>108118503</v>
      </c>
      <c r="C2871" s="2" t="s">
        <v>1792</v>
      </c>
      <c r="D2871" s="2">
        <v>2020</v>
      </c>
      <c r="E2871" s="2" t="s">
        <v>662</v>
      </c>
      <c r="F2871" s="2">
        <v>479</v>
      </c>
      <c r="G2871" s="2">
        <v>2</v>
      </c>
      <c r="H2871" s="2">
        <v>4078844.75</v>
      </c>
      <c r="I2871" s="2">
        <v>50475.75</v>
      </c>
      <c r="J2871" s="2">
        <v>1.2530070543289185</v>
      </c>
      <c r="K2871" s="2">
        <v>879091.27</v>
      </c>
      <c r="L2871" s="2">
        <v>40234.0703125</v>
      </c>
      <c r="M2871" s="2">
        <v>4.7962956428527832</v>
      </c>
      <c r="N2871" s="2">
        <v>177493</v>
      </c>
      <c r="O2871" s="2">
        <v>0</v>
      </c>
      <c r="P2871" s="2">
        <v>0</v>
      </c>
      <c r="T2871" s="2">
        <v>5135429</v>
      </c>
      <c r="U2871" s="2">
        <v>90710</v>
      </c>
      <c r="V2871" s="2">
        <v>1.798117995262146</v>
      </c>
      <c r="W2871" s="2">
        <v>8196622.6599999992</v>
      </c>
      <c r="X2871" s="2">
        <v>62.652988433837891</v>
      </c>
      <c r="Y2871" s="2">
        <v>22576301.220000003</v>
      </c>
      <c r="Z2871" s="2">
        <v>22.746990203857422</v>
      </c>
    </row>
    <row r="2872" spans="1:28" x14ac:dyDescent="0.25">
      <c r="A2872" s="2">
        <v>479003</v>
      </c>
      <c r="B2872" s="2">
        <v>108118503</v>
      </c>
      <c r="C2872" s="2" t="s">
        <v>1792</v>
      </c>
      <c r="D2872" s="2">
        <v>2021</v>
      </c>
      <c r="E2872" s="2" t="s">
        <v>662</v>
      </c>
      <c r="F2872" s="2">
        <v>479</v>
      </c>
      <c r="G2872" s="2">
        <v>3</v>
      </c>
      <c r="H2872" s="2">
        <v>4078639.75</v>
      </c>
      <c r="I2872" s="2">
        <v>-205</v>
      </c>
      <c r="J2872" s="2">
        <v>-5.0259330309927464E-3</v>
      </c>
      <c r="K2872" s="2">
        <v>878969.48</v>
      </c>
      <c r="L2872" s="2">
        <v>-121.79000091552734</v>
      </c>
      <c r="M2872" s="2">
        <v>-1.3854078948497772E-2</v>
      </c>
      <c r="N2872" s="2">
        <v>177493</v>
      </c>
      <c r="O2872" s="2">
        <v>0</v>
      </c>
      <c r="P2872" s="2">
        <v>0</v>
      </c>
      <c r="T2872" s="2">
        <v>5135102</v>
      </c>
      <c r="U2872" s="2">
        <v>-327</v>
      </c>
      <c r="V2872" s="2">
        <v>-6.367530208081007E-3</v>
      </c>
      <c r="W2872" s="2">
        <v>8658228.2599999979</v>
      </c>
      <c r="X2872" s="2">
        <v>59.308925628662109</v>
      </c>
      <c r="Y2872" s="2">
        <v>23551402.589999996</v>
      </c>
      <c r="Z2872" s="2">
        <v>21.803806304931641</v>
      </c>
    </row>
    <row r="2873" spans="1:28" x14ac:dyDescent="0.25">
      <c r="A2873" s="2">
        <v>479004</v>
      </c>
      <c r="B2873" s="2">
        <v>108118503</v>
      </c>
      <c r="C2873" s="2" t="s">
        <v>1792</v>
      </c>
      <c r="D2873" s="2">
        <v>2022</v>
      </c>
      <c r="E2873" s="2" t="s">
        <v>662</v>
      </c>
      <c r="F2873" s="2">
        <v>479</v>
      </c>
      <c r="G2873" s="2">
        <v>4</v>
      </c>
      <c r="H2873" s="2">
        <v>4292979</v>
      </c>
      <c r="I2873" s="2">
        <v>214339.25</v>
      </c>
      <c r="J2873" s="2">
        <v>5.2551651000976563</v>
      </c>
      <c r="K2873" s="2">
        <v>955215.43</v>
      </c>
      <c r="L2873" s="2">
        <v>76245.953125</v>
      </c>
      <c r="M2873" s="2">
        <v>8.6744709014892578</v>
      </c>
      <c r="N2873" s="2">
        <v>177493</v>
      </c>
      <c r="O2873" s="2">
        <v>0</v>
      </c>
      <c r="P2873" s="2">
        <v>0</v>
      </c>
      <c r="T2873" s="2">
        <v>5425687.5</v>
      </c>
      <c r="U2873" s="2">
        <v>290585.5</v>
      </c>
      <c r="V2873" s="2">
        <v>5.6588068008422852</v>
      </c>
      <c r="W2873" s="2">
        <v>8852029.0700000003</v>
      </c>
      <c r="X2873" s="2">
        <v>61.29315185546875</v>
      </c>
      <c r="Y2873" s="2">
        <v>24236802.66</v>
      </c>
      <c r="Z2873" s="2">
        <v>22.386152267456055</v>
      </c>
    </row>
    <row r="2874" spans="1:28" x14ac:dyDescent="0.25">
      <c r="A2874" s="2">
        <v>479005</v>
      </c>
      <c r="B2874" s="2">
        <v>108118503</v>
      </c>
      <c r="C2874" s="2" t="s">
        <v>1792</v>
      </c>
      <c r="D2874" s="2">
        <v>2023</v>
      </c>
      <c r="E2874" s="2" t="s">
        <v>662</v>
      </c>
      <c r="F2874" s="2">
        <v>479</v>
      </c>
      <c r="G2874" s="2">
        <v>5</v>
      </c>
      <c r="H2874" s="2">
        <v>4567626.93</v>
      </c>
      <c r="I2874" s="2">
        <v>274647.9375</v>
      </c>
      <c r="J2874" s="2">
        <v>6.3976073265075684</v>
      </c>
      <c r="K2874" s="2">
        <v>1029578.23</v>
      </c>
      <c r="L2874" s="2">
        <v>74362.796875</v>
      </c>
      <c r="M2874" s="2">
        <v>7.7849245071411133</v>
      </c>
      <c r="N2874" s="2">
        <v>177493</v>
      </c>
      <c r="O2874" s="2">
        <v>0</v>
      </c>
      <c r="P2874" s="2">
        <v>0</v>
      </c>
      <c r="T2874" s="2">
        <v>5774698</v>
      </c>
      <c r="U2874" s="2">
        <v>349010.5</v>
      </c>
      <c r="V2874" s="2">
        <v>6.4325580596923828</v>
      </c>
      <c r="X2874" s="2">
        <v>64.169731140136719</v>
      </c>
      <c r="Z2874" s="2">
        <v>23.901712417602539</v>
      </c>
      <c r="AA2874" s="2">
        <v>24160186</v>
      </c>
      <c r="AB2874" s="2">
        <v>8999100</v>
      </c>
    </row>
    <row r="2875" spans="1:28" x14ac:dyDescent="0.25">
      <c r="A2875" s="2">
        <v>479006</v>
      </c>
      <c r="B2875" s="2">
        <v>108118503</v>
      </c>
      <c r="C2875" s="2" t="s">
        <v>1792</v>
      </c>
      <c r="D2875" s="2">
        <v>2024</v>
      </c>
      <c r="E2875" s="2" t="s">
        <v>662</v>
      </c>
      <c r="F2875" s="2">
        <v>479</v>
      </c>
      <c r="G2875" s="2">
        <v>6</v>
      </c>
      <c r="H2875" s="2">
        <v>4922697</v>
      </c>
      <c r="I2875" s="2">
        <v>355070.0625</v>
      </c>
      <c r="J2875" s="2">
        <v>7.7736225128173828</v>
      </c>
      <c r="K2875" s="2">
        <v>1111907</v>
      </c>
      <c r="L2875" s="2">
        <v>82328.7734375</v>
      </c>
      <c r="M2875" s="2">
        <v>7.9963588714599609</v>
      </c>
      <c r="N2875" s="2">
        <v>177493</v>
      </c>
      <c r="O2875" s="2">
        <v>0</v>
      </c>
      <c r="P2875" s="2">
        <v>0</v>
      </c>
      <c r="T2875" s="2">
        <v>6212097</v>
      </c>
      <c r="U2875" s="2">
        <v>437399</v>
      </c>
      <c r="V2875" s="2">
        <v>7.5744047164916992</v>
      </c>
      <c r="X2875" s="2">
        <v>63.190868377685547</v>
      </c>
      <c r="Z2875" s="2">
        <v>24.526214599609375</v>
      </c>
      <c r="AA2875" s="2">
        <v>25328397</v>
      </c>
      <c r="AB2875" s="2">
        <v>9830688</v>
      </c>
    </row>
    <row r="2876" spans="1:28" x14ac:dyDescent="0.25">
      <c r="A2876" s="2">
        <v>480001</v>
      </c>
      <c r="B2876" s="2">
        <v>121397803</v>
      </c>
      <c r="C2876" s="2" t="s">
        <v>1793</v>
      </c>
      <c r="D2876" s="2">
        <v>2019</v>
      </c>
      <c r="E2876" s="2" t="s">
        <v>662</v>
      </c>
      <c r="F2876" s="2">
        <v>480</v>
      </c>
      <c r="G2876" s="2">
        <v>1</v>
      </c>
      <c r="H2876" s="2">
        <v>8146680</v>
      </c>
      <c r="K2876" s="2">
        <v>2058030.0800000001</v>
      </c>
      <c r="N2876" s="2">
        <v>514816</v>
      </c>
      <c r="T2876" s="2">
        <v>10719526</v>
      </c>
      <c r="W2876" s="2">
        <v>21329693.039999999</v>
      </c>
      <c r="X2876" s="2">
        <v>50.256355285644531</v>
      </c>
      <c r="Y2876" s="2">
        <v>71023885.059999987</v>
      </c>
      <c r="Z2876" s="2">
        <v>15.092846870422363</v>
      </c>
    </row>
    <row r="2877" spans="1:28" x14ac:dyDescent="0.25">
      <c r="A2877" s="2">
        <v>480002</v>
      </c>
      <c r="B2877" s="2">
        <v>121397803</v>
      </c>
      <c r="C2877" s="2" t="s">
        <v>1793</v>
      </c>
      <c r="D2877" s="2">
        <v>2020</v>
      </c>
      <c r="E2877" s="2" t="s">
        <v>662</v>
      </c>
      <c r="F2877" s="2">
        <v>480</v>
      </c>
      <c r="G2877" s="2">
        <v>2</v>
      </c>
      <c r="H2877" s="2">
        <v>8436240</v>
      </c>
      <c r="I2877" s="2">
        <v>289560</v>
      </c>
      <c r="J2877" s="2">
        <v>3.5543313026428223</v>
      </c>
      <c r="K2877" s="2">
        <v>2207666.6</v>
      </c>
      <c r="L2877" s="2">
        <v>149636.515625</v>
      </c>
      <c r="M2877" s="2">
        <v>7.2708616256713867</v>
      </c>
      <c r="N2877" s="2">
        <v>514816</v>
      </c>
      <c r="O2877" s="2">
        <v>0</v>
      </c>
      <c r="P2877" s="2">
        <v>0</v>
      </c>
      <c r="T2877" s="2">
        <v>11158723</v>
      </c>
      <c r="U2877" s="2">
        <v>439197</v>
      </c>
      <c r="V2877" s="2">
        <v>4.09716796875</v>
      </c>
      <c r="W2877" s="2">
        <v>21310953.859999999</v>
      </c>
      <c r="X2877" s="2">
        <v>52.361442565917969</v>
      </c>
      <c r="Y2877" s="2">
        <v>72679095.680000007</v>
      </c>
      <c r="Z2877" s="2">
        <v>15.353414535522461</v>
      </c>
    </row>
    <row r="2878" spans="1:28" x14ac:dyDescent="0.25">
      <c r="A2878" s="2">
        <v>480003</v>
      </c>
      <c r="B2878" s="2">
        <v>121397803</v>
      </c>
      <c r="C2878" s="2" t="s">
        <v>1793</v>
      </c>
      <c r="D2878" s="2">
        <v>2021</v>
      </c>
      <c r="E2878" s="2" t="s">
        <v>662</v>
      </c>
      <c r="F2878" s="2">
        <v>480</v>
      </c>
      <c r="G2878" s="2">
        <v>3</v>
      </c>
      <c r="H2878" s="2">
        <v>8436225</v>
      </c>
      <c r="I2878" s="2">
        <v>-15</v>
      </c>
      <c r="J2878" s="2">
        <v>-1.7780433699954301E-4</v>
      </c>
      <c r="K2878" s="2">
        <v>2207543.41</v>
      </c>
      <c r="L2878" s="2">
        <v>-123.19000244140625</v>
      </c>
      <c r="M2878" s="2">
        <v>-5.5800997652113438E-3</v>
      </c>
      <c r="N2878" s="2">
        <v>514816</v>
      </c>
      <c r="O2878" s="2">
        <v>0</v>
      </c>
      <c r="P2878" s="2">
        <v>0</v>
      </c>
      <c r="T2878" s="2">
        <v>11158584</v>
      </c>
      <c r="U2878" s="2">
        <v>-139</v>
      </c>
      <c r="V2878" s="2">
        <v>-1.2456622207537293E-3</v>
      </c>
      <c r="W2878" s="2">
        <v>21568785.140000001</v>
      </c>
      <c r="X2878" s="2">
        <v>51.734874725341797</v>
      </c>
      <c r="Y2878" s="2">
        <v>76799781.100000009</v>
      </c>
      <c r="Z2878" s="2">
        <v>14.529447555541992</v>
      </c>
    </row>
    <row r="2879" spans="1:28" x14ac:dyDescent="0.25">
      <c r="A2879" s="2">
        <v>480004</v>
      </c>
      <c r="B2879" s="2">
        <v>121397803</v>
      </c>
      <c r="C2879" s="2" t="s">
        <v>1793</v>
      </c>
      <c r="D2879" s="2">
        <v>2022</v>
      </c>
      <c r="E2879" s="2" t="s">
        <v>662</v>
      </c>
      <c r="F2879" s="2">
        <v>480</v>
      </c>
      <c r="G2879" s="2">
        <v>4</v>
      </c>
      <c r="H2879" s="2">
        <v>9192986</v>
      </c>
      <c r="I2879" s="2">
        <v>756761</v>
      </c>
      <c r="J2879" s="2">
        <v>8.9703750610351563</v>
      </c>
      <c r="K2879" s="2">
        <v>2390155.8199999998</v>
      </c>
      <c r="L2879" s="2">
        <v>182612.40625</v>
      </c>
      <c r="M2879" s="2">
        <v>8.2722005844116211</v>
      </c>
      <c r="N2879" s="2">
        <v>514816</v>
      </c>
      <c r="O2879" s="2">
        <v>0</v>
      </c>
      <c r="P2879" s="2">
        <v>0</v>
      </c>
      <c r="T2879" s="2">
        <v>12097958</v>
      </c>
      <c r="U2879" s="2">
        <v>939374</v>
      </c>
      <c r="V2879" s="2">
        <v>8.4183979034423828</v>
      </c>
      <c r="W2879" s="2">
        <v>23412334.350000001</v>
      </c>
      <c r="X2879" s="2">
        <v>51.673439025878906</v>
      </c>
      <c r="Y2879" s="2">
        <v>84130751.019999996</v>
      </c>
      <c r="Z2879" s="2">
        <v>14.379947662353516</v>
      </c>
    </row>
    <row r="2880" spans="1:28" x14ac:dyDescent="0.25">
      <c r="A2880" s="2">
        <v>480005</v>
      </c>
      <c r="B2880" s="2">
        <v>121397803</v>
      </c>
      <c r="C2880" s="2" t="s">
        <v>1793</v>
      </c>
      <c r="D2880" s="2">
        <v>2023</v>
      </c>
      <c r="E2880" s="2" t="s">
        <v>662</v>
      </c>
      <c r="F2880" s="2">
        <v>480</v>
      </c>
      <c r="G2880" s="2">
        <v>5</v>
      </c>
      <c r="H2880" s="2">
        <v>10704239.710000001</v>
      </c>
      <c r="I2880" s="2">
        <v>1511253.75</v>
      </c>
      <c r="J2880" s="2">
        <v>16.439203262329102</v>
      </c>
      <c r="K2880" s="2">
        <v>2717871.16</v>
      </c>
      <c r="L2880" s="2">
        <v>327715.34375</v>
      </c>
      <c r="M2880" s="2">
        <v>13.711045265197754</v>
      </c>
      <c r="N2880" s="2">
        <v>514816</v>
      </c>
      <c r="O2880" s="2">
        <v>0</v>
      </c>
      <c r="P2880" s="2">
        <v>0</v>
      </c>
      <c r="T2880" s="2">
        <v>13936927</v>
      </c>
      <c r="U2880" s="2">
        <v>1838969</v>
      </c>
      <c r="V2880" s="2">
        <v>15.200655937194824</v>
      </c>
      <c r="X2880" s="2">
        <v>54.630416870117188</v>
      </c>
      <c r="Z2880" s="2">
        <v>15.863065719604492</v>
      </c>
      <c r="AA2880" s="2">
        <v>87857713</v>
      </c>
      <c r="AB2880" s="2">
        <v>25511296</v>
      </c>
    </row>
    <row r="2881" spans="1:28" x14ac:dyDescent="0.25">
      <c r="A2881" s="2">
        <v>480006</v>
      </c>
      <c r="B2881" s="2">
        <v>121397803</v>
      </c>
      <c r="C2881" s="2" t="s">
        <v>1793</v>
      </c>
      <c r="D2881" s="2">
        <v>2024</v>
      </c>
      <c r="E2881" s="2" t="s">
        <v>662</v>
      </c>
      <c r="F2881" s="2">
        <v>480</v>
      </c>
      <c r="G2881" s="2">
        <v>6</v>
      </c>
      <c r="H2881" s="2">
        <v>12633650</v>
      </c>
      <c r="I2881" s="2">
        <v>1929410.25</v>
      </c>
      <c r="J2881" s="2">
        <v>18.024730682373047</v>
      </c>
      <c r="K2881" s="2">
        <v>2858217</v>
      </c>
      <c r="L2881" s="2">
        <v>140345.84375</v>
      </c>
      <c r="M2881" s="2">
        <v>5.1638150215148926</v>
      </c>
      <c r="N2881" s="2">
        <v>514816</v>
      </c>
      <c r="O2881" s="2">
        <v>0</v>
      </c>
      <c r="P2881" s="2">
        <v>0</v>
      </c>
      <c r="T2881" s="2">
        <v>16006683</v>
      </c>
      <c r="U2881" s="2">
        <v>2069756</v>
      </c>
      <c r="V2881" s="2">
        <v>14.85087776184082</v>
      </c>
      <c r="X2881" s="2">
        <v>55.996242523193359</v>
      </c>
      <c r="Z2881" s="2">
        <v>17.683832168579102</v>
      </c>
      <c r="AA2881" s="2">
        <v>90515919</v>
      </c>
      <c r="AB2881" s="2">
        <v>28585281</v>
      </c>
    </row>
    <row r="2882" spans="1:28" x14ac:dyDescent="0.25">
      <c r="A2882" s="2">
        <v>481001</v>
      </c>
      <c r="B2882" s="2">
        <v>118408852</v>
      </c>
      <c r="C2882" s="2" t="s">
        <v>1794</v>
      </c>
      <c r="D2882" s="2">
        <v>2019</v>
      </c>
      <c r="E2882" s="2" t="s">
        <v>662</v>
      </c>
      <c r="F2882" s="2">
        <v>481</v>
      </c>
      <c r="G2882" s="2">
        <v>1</v>
      </c>
      <c r="H2882" s="2">
        <v>29008262</v>
      </c>
      <c r="K2882" s="2">
        <v>4663427.38</v>
      </c>
      <c r="N2882" s="2">
        <v>2157796</v>
      </c>
      <c r="T2882" s="2">
        <v>35829484</v>
      </c>
      <c r="W2882" s="2">
        <v>53002687.969999999</v>
      </c>
      <c r="X2882" s="2">
        <v>67.599372863769531</v>
      </c>
      <c r="Y2882" s="2">
        <v>128731133.61</v>
      </c>
      <c r="Z2882" s="2">
        <v>27.832803726196289</v>
      </c>
    </row>
    <row r="2883" spans="1:28" x14ac:dyDescent="0.25">
      <c r="A2883" s="2">
        <v>481002</v>
      </c>
      <c r="B2883" s="2">
        <v>118408852</v>
      </c>
      <c r="C2883" s="2" t="s">
        <v>1794</v>
      </c>
      <c r="D2883" s="2">
        <v>2020</v>
      </c>
      <c r="E2883" s="2" t="s">
        <v>662</v>
      </c>
      <c r="F2883" s="2">
        <v>481</v>
      </c>
      <c r="G2883" s="2">
        <v>2</v>
      </c>
      <c r="H2883" s="2">
        <v>30362286</v>
      </c>
      <c r="I2883" s="2">
        <v>1354024</v>
      </c>
      <c r="J2883" s="2">
        <v>4.6677184104919434</v>
      </c>
      <c r="K2883" s="2">
        <v>4988838.5</v>
      </c>
      <c r="L2883" s="2">
        <v>325411.125</v>
      </c>
      <c r="M2883" s="2">
        <v>6.9779391288757324</v>
      </c>
      <c r="N2883" s="2">
        <v>1157796</v>
      </c>
      <c r="O2883" s="2">
        <v>-1000000</v>
      </c>
      <c r="P2883" s="2">
        <v>-46.343582153320313</v>
      </c>
      <c r="T2883" s="2">
        <v>36508920</v>
      </c>
      <c r="U2883" s="2">
        <v>679436</v>
      </c>
      <c r="V2883" s="2">
        <v>1.8963041305541992</v>
      </c>
      <c r="W2883" s="2">
        <v>53226100.400000006</v>
      </c>
      <c r="X2883" s="2">
        <v>68.592140197753906</v>
      </c>
      <c r="Y2883" s="2">
        <v>125343733.08000001</v>
      </c>
      <c r="Z2883" s="2">
        <v>29.127040863037109</v>
      </c>
    </row>
    <row r="2884" spans="1:28" x14ac:dyDescent="0.25">
      <c r="A2884" s="2">
        <v>481003</v>
      </c>
      <c r="B2884" s="2">
        <v>118408852</v>
      </c>
      <c r="C2884" s="2" t="s">
        <v>1794</v>
      </c>
      <c r="D2884" s="2">
        <v>2021</v>
      </c>
      <c r="E2884" s="2" t="s">
        <v>662</v>
      </c>
      <c r="F2884" s="2">
        <v>481</v>
      </c>
      <c r="G2884" s="2">
        <v>3</v>
      </c>
      <c r="H2884" s="2">
        <v>30362214</v>
      </c>
      <c r="I2884" s="2">
        <v>-72</v>
      </c>
      <c r="J2884" s="2">
        <v>-2.3713629343546927E-4</v>
      </c>
      <c r="K2884" s="2">
        <v>4988547.91</v>
      </c>
      <c r="L2884" s="2">
        <v>-290.58999633789063</v>
      </c>
      <c r="M2884" s="2">
        <v>-5.8248029090464115E-3</v>
      </c>
      <c r="N2884" s="2">
        <v>1157796</v>
      </c>
      <c r="O2884" s="2">
        <v>0</v>
      </c>
      <c r="P2884" s="2">
        <v>0</v>
      </c>
      <c r="T2884" s="2">
        <v>36508556</v>
      </c>
      <c r="U2884" s="2">
        <v>-364</v>
      </c>
      <c r="V2884" s="2">
        <v>-9.9701667204499245E-4</v>
      </c>
      <c r="W2884" s="2">
        <v>53632251.149999984</v>
      </c>
      <c r="X2884" s="2">
        <v>68.072021484375</v>
      </c>
      <c r="Y2884" s="2">
        <v>131586909.98999998</v>
      </c>
      <c r="Z2884" s="2">
        <v>27.744823455810547</v>
      </c>
    </row>
    <row r="2885" spans="1:28" x14ac:dyDescent="0.25">
      <c r="A2885" s="2">
        <v>481004</v>
      </c>
      <c r="B2885" s="2">
        <v>118408852</v>
      </c>
      <c r="C2885" s="2" t="s">
        <v>1794</v>
      </c>
      <c r="D2885" s="2">
        <v>2022</v>
      </c>
      <c r="E2885" s="2" t="s">
        <v>662</v>
      </c>
      <c r="F2885" s="2">
        <v>481</v>
      </c>
      <c r="G2885" s="2">
        <v>4</v>
      </c>
      <c r="H2885" s="2">
        <v>33875004</v>
      </c>
      <c r="I2885" s="2">
        <v>3512790</v>
      </c>
      <c r="J2885" s="2">
        <v>11.569610595703125</v>
      </c>
      <c r="K2885" s="2">
        <v>5418099.29</v>
      </c>
      <c r="L2885" s="2">
        <v>429551.375</v>
      </c>
      <c r="M2885" s="2">
        <v>8.6107501983642578</v>
      </c>
      <c r="N2885" s="2">
        <v>1657796</v>
      </c>
      <c r="O2885" s="2">
        <v>500000</v>
      </c>
      <c r="P2885" s="2">
        <v>43.185501098632813</v>
      </c>
      <c r="T2885" s="2">
        <v>40950900</v>
      </c>
      <c r="U2885" s="2">
        <v>4442344</v>
      </c>
      <c r="V2885" s="2">
        <v>12.167953491210938</v>
      </c>
      <c r="W2885" s="2">
        <v>58383058.379999995</v>
      </c>
      <c r="X2885" s="2">
        <v>70.141754150390625</v>
      </c>
      <c r="Y2885" s="2">
        <v>150979054.96000001</v>
      </c>
      <c r="Z2885" s="2">
        <v>27.123563766479492</v>
      </c>
    </row>
    <row r="2886" spans="1:28" x14ac:dyDescent="0.25">
      <c r="A2886" s="2">
        <v>481005</v>
      </c>
      <c r="B2886" s="2">
        <v>118408852</v>
      </c>
      <c r="C2886" s="2" t="s">
        <v>1794</v>
      </c>
      <c r="D2886" s="2">
        <v>2023</v>
      </c>
      <c r="E2886" s="2" t="s">
        <v>662</v>
      </c>
      <c r="F2886" s="2">
        <v>481</v>
      </c>
      <c r="G2886" s="2">
        <v>5</v>
      </c>
      <c r="H2886" s="2">
        <v>42908015.979999997</v>
      </c>
      <c r="I2886" s="2">
        <v>9033012</v>
      </c>
      <c r="J2886" s="2">
        <v>26.665714263916016</v>
      </c>
      <c r="K2886" s="2">
        <v>6142727.79</v>
      </c>
      <c r="L2886" s="2">
        <v>724628.5</v>
      </c>
      <c r="M2886" s="2">
        <v>13.37421989440918</v>
      </c>
      <c r="N2886" s="2">
        <v>1157796</v>
      </c>
      <c r="O2886" s="2">
        <v>-500000</v>
      </c>
      <c r="P2886" s="2">
        <v>-30.160526275634766</v>
      </c>
      <c r="T2886" s="2">
        <v>50208540</v>
      </c>
      <c r="U2886" s="2">
        <v>9257640</v>
      </c>
      <c r="V2886" s="2">
        <v>22.606681823730469</v>
      </c>
      <c r="X2886" s="2">
        <v>84.924354553222656</v>
      </c>
      <c r="Z2886" s="2">
        <v>34.622043609619141</v>
      </c>
      <c r="AA2886" s="2">
        <v>145019000</v>
      </c>
      <c r="AB2886" s="2">
        <v>59121487</v>
      </c>
    </row>
    <row r="2887" spans="1:28" x14ac:dyDescent="0.25">
      <c r="A2887" s="2">
        <v>481006</v>
      </c>
      <c r="B2887" s="2">
        <v>118408852</v>
      </c>
      <c r="C2887" s="2" t="s">
        <v>1794</v>
      </c>
      <c r="D2887" s="2">
        <v>2024</v>
      </c>
      <c r="E2887" s="2" t="s">
        <v>662</v>
      </c>
      <c r="F2887" s="2">
        <v>481</v>
      </c>
      <c r="G2887" s="2">
        <v>6</v>
      </c>
      <c r="H2887" s="2">
        <v>47336080</v>
      </c>
      <c r="I2887" s="2">
        <v>4428064</v>
      </c>
      <c r="J2887" s="2">
        <v>10.319899559020996</v>
      </c>
      <c r="K2887" s="2">
        <v>6702652</v>
      </c>
      <c r="L2887" s="2">
        <v>559924.1875</v>
      </c>
      <c r="M2887" s="2">
        <v>9.1152372360229492</v>
      </c>
      <c r="N2887" s="2">
        <v>1157796</v>
      </c>
      <c r="O2887" s="2">
        <v>0</v>
      </c>
      <c r="P2887" s="2">
        <v>0</v>
      </c>
      <c r="T2887" s="2">
        <v>55196528</v>
      </c>
      <c r="U2887" s="2">
        <v>4987988</v>
      </c>
      <c r="V2887" s="2">
        <v>9.9345407485961914</v>
      </c>
      <c r="X2887" s="2">
        <v>78.26568603515625</v>
      </c>
      <c r="Z2887" s="2">
        <v>34.590499877929688</v>
      </c>
      <c r="AA2887" s="2">
        <v>159571346</v>
      </c>
      <c r="AB2887" s="2">
        <v>70524556</v>
      </c>
    </row>
    <row r="2888" spans="1:28" x14ac:dyDescent="0.25">
      <c r="A2888" s="2">
        <v>482001</v>
      </c>
      <c r="B2888" s="2">
        <v>103029803</v>
      </c>
      <c r="C2888" s="2" t="s">
        <v>1795</v>
      </c>
      <c r="D2888" s="2">
        <v>2019</v>
      </c>
      <c r="E2888" s="2" t="s">
        <v>662</v>
      </c>
      <c r="F2888" s="2">
        <v>482</v>
      </c>
      <c r="G2888" s="2">
        <v>1</v>
      </c>
      <c r="H2888" s="2">
        <v>10666757</v>
      </c>
      <c r="K2888" s="2">
        <v>1241300.6200000001</v>
      </c>
      <c r="N2888" s="2">
        <v>280424</v>
      </c>
      <c r="T2888" s="2">
        <v>12188482</v>
      </c>
      <c r="W2888" s="2">
        <v>16096338.270000001</v>
      </c>
      <c r="X2888" s="2">
        <v>75.722076416015625</v>
      </c>
      <c r="Y2888" s="2">
        <v>31685624.990000002</v>
      </c>
      <c r="Z2888" s="2">
        <v>38.466915130615234</v>
      </c>
    </row>
    <row r="2889" spans="1:28" x14ac:dyDescent="0.25">
      <c r="A2889" s="2">
        <v>482002</v>
      </c>
      <c r="B2889" s="2">
        <v>103029803</v>
      </c>
      <c r="C2889" s="2" t="s">
        <v>1795</v>
      </c>
      <c r="D2889" s="2">
        <v>2020</v>
      </c>
      <c r="E2889" s="2" t="s">
        <v>662</v>
      </c>
      <c r="F2889" s="2">
        <v>482</v>
      </c>
      <c r="G2889" s="2">
        <v>2</v>
      </c>
      <c r="H2889" s="2">
        <v>10872308</v>
      </c>
      <c r="I2889" s="2">
        <v>205551</v>
      </c>
      <c r="J2889" s="2">
        <v>1.9270243644714355</v>
      </c>
      <c r="K2889" s="2">
        <v>1272790.76</v>
      </c>
      <c r="L2889" s="2">
        <v>31490.140625</v>
      </c>
      <c r="M2889" s="2">
        <v>2.5368664264678955</v>
      </c>
      <c r="N2889" s="2">
        <v>280424</v>
      </c>
      <c r="O2889" s="2">
        <v>0</v>
      </c>
      <c r="P2889" s="2">
        <v>0</v>
      </c>
      <c r="T2889" s="2">
        <v>12425523</v>
      </c>
      <c r="U2889" s="2">
        <v>237041</v>
      </c>
      <c r="V2889" s="2">
        <v>1.9447951316833496</v>
      </c>
      <c r="W2889" s="2">
        <v>16646243.389999999</v>
      </c>
      <c r="X2889" s="2">
        <v>74.644607543945313</v>
      </c>
      <c r="Y2889" s="2">
        <v>31761256.41</v>
      </c>
      <c r="Z2889" s="2">
        <v>39.121635437011719</v>
      </c>
    </row>
    <row r="2890" spans="1:28" x14ac:dyDescent="0.25">
      <c r="A2890" s="2">
        <v>482003</v>
      </c>
      <c r="B2890" s="2">
        <v>103029803</v>
      </c>
      <c r="C2890" s="2" t="s">
        <v>1795</v>
      </c>
      <c r="D2890" s="2">
        <v>2021</v>
      </c>
      <c r="E2890" s="2" t="s">
        <v>662</v>
      </c>
      <c r="F2890" s="2">
        <v>482</v>
      </c>
      <c r="G2890" s="2">
        <v>3</v>
      </c>
      <c r="H2890" s="2">
        <v>10872300</v>
      </c>
      <c r="I2890" s="2">
        <v>-8</v>
      </c>
      <c r="J2890" s="2">
        <v>-7.3581431934144348E-5</v>
      </c>
      <c r="K2890" s="2">
        <v>1272755.5900000001</v>
      </c>
      <c r="L2890" s="2">
        <v>-35.169998168945313</v>
      </c>
      <c r="M2890" s="2">
        <v>-2.7632194105535746E-3</v>
      </c>
      <c r="N2890" s="2">
        <v>280424</v>
      </c>
      <c r="O2890" s="2">
        <v>0</v>
      </c>
      <c r="P2890" s="2">
        <v>0</v>
      </c>
      <c r="T2890" s="2">
        <v>12425480</v>
      </c>
      <c r="U2890" s="2">
        <v>-43</v>
      </c>
      <c r="V2890" s="2">
        <v>-3.4606189001351595E-4</v>
      </c>
      <c r="W2890" s="2">
        <v>16637825.210000001</v>
      </c>
      <c r="X2890" s="2">
        <v>74.682113647460938</v>
      </c>
      <c r="Y2890" s="2">
        <v>33964890.689999998</v>
      </c>
      <c r="Z2890" s="2">
        <v>36.583305358886719</v>
      </c>
    </row>
    <row r="2891" spans="1:28" x14ac:dyDescent="0.25">
      <c r="A2891" s="2">
        <v>482004</v>
      </c>
      <c r="B2891" s="2">
        <v>103029803</v>
      </c>
      <c r="C2891" s="2" t="s">
        <v>1795</v>
      </c>
      <c r="D2891" s="2">
        <v>2022</v>
      </c>
      <c r="E2891" s="2" t="s">
        <v>662</v>
      </c>
      <c r="F2891" s="2">
        <v>482</v>
      </c>
      <c r="G2891" s="2">
        <v>4</v>
      </c>
      <c r="H2891" s="2">
        <v>11090274</v>
      </c>
      <c r="I2891" s="2">
        <v>217974</v>
      </c>
      <c r="J2891" s="2">
        <v>2.0048563480377197</v>
      </c>
      <c r="K2891" s="2">
        <v>1400049.32</v>
      </c>
      <c r="L2891" s="2">
        <v>127293.7265625</v>
      </c>
      <c r="M2891" s="2">
        <v>10.00142765045166</v>
      </c>
      <c r="N2891" s="2">
        <v>280424</v>
      </c>
      <c r="O2891" s="2">
        <v>0</v>
      </c>
      <c r="P2891" s="2">
        <v>0</v>
      </c>
      <c r="T2891" s="2">
        <v>12770747</v>
      </c>
      <c r="U2891" s="2">
        <v>345267</v>
      </c>
      <c r="V2891" s="2">
        <v>2.7787015438079834</v>
      </c>
      <c r="W2891" s="2">
        <v>16998706.059999999</v>
      </c>
      <c r="X2891" s="2">
        <v>75.127761840820313</v>
      </c>
      <c r="Y2891" s="2">
        <v>35986988.890000001</v>
      </c>
      <c r="Z2891" s="2">
        <v>35.48712158203125</v>
      </c>
    </row>
    <row r="2892" spans="1:28" x14ac:dyDescent="0.25">
      <c r="A2892" s="2">
        <v>482005</v>
      </c>
      <c r="B2892" s="2">
        <v>103029803</v>
      </c>
      <c r="C2892" s="2" t="s">
        <v>1795</v>
      </c>
      <c r="D2892" s="2">
        <v>2023</v>
      </c>
      <c r="E2892" s="2" t="s">
        <v>662</v>
      </c>
      <c r="F2892" s="2">
        <v>482</v>
      </c>
      <c r="G2892" s="2">
        <v>5</v>
      </c>
      <c r="H2892" s="2">
        <v>12653926.75</v>
      </c>
      <c r="I2892" s="2">
        <v>1563652.75</v>
      </c>
      <c r="J2892" s="2">
        <v>14.099315643310547</v>
      </c>
      <c r="K2892" s="2">
        <v>1457111.17</v>
      </c>
      <c r="L2892" s="2">
        <v>57061.8515625</v>
      </c>
      <c r="M2892" s="2">
        <v>4.0757026672363281</v>
      </c>
      <c r="N2892" s="2">
        <v>280424</v>
      </c>
      <c r="O2892" s="2">
        <v>0</v>
      </c>
      <c r="P2892" s="2">
        <v>0</v>
      </c>
      <c r="T2892" s="2">
        <v>14391462</v>
      </c>
      <c r="U2892" s="2">
        <v>1620715</v>
      </c>
      <c r="V2892" s="2">
        <v>12.690839767456055</v>
      </c>
      <c r="X2892" s="2">
        <v>82.036308288574219</v>
      </c>
      <c r="Z2892" s="2">
        <v>38.9818115234375</v>
      </c>
      <c r="AA2892" s="2">
        <v>36918402</v>
      </c>
      <c r="AB2892" s="2">
        <v>17542795</v>
      </c>
    </row>
    <row r="2893" spans="1:28" x14ac:dyDescent="0.25">
      <c r="A2893" s="2">
        <v>482006</v>
      </c>
      <c r="B2893" s="2">
        <v>103029803</v>
      </c>
      <c r="C2893" s="2" t="s">
        <v>1795</v>
      </c>
      <c r="D2893" s="2">
        <v>2024</v>
      </c>
      <c r="E2893" s="2" t="s">
        <v>662</v>
      </c>
      <c r="F2893" s="2">
        <v>482</v>
      </c>
      <c r="G2893" s="2">
        <v>6</v>
      </c>
      <c r="H2893" s="2">
        <v>13120892</v>
      </c>
      <c r="I2893" s="2">
        <v>466965.25</v>
      </c>
      <c r="J2893" s="2">
        <v>3.690279483795166</v>
      </c>
      <c r="K2893" s="2">
        <v>1576939</v>
      </c>
      <c r="L2893" s="2">
        <v>119827.828125</v>
      </c>
      <c r="M2893" s="2">
        <v>8.2236576080322266</v>
      </c>
      <c r="N2893" s="2">
        <v>280424</v>
      </c>
      <c r="O2893" s="2">
        <v>0</v>
      </c>
      <c r="P2893" s="2">
        <v>0</v>
      </c>
      <c r="T2893" s="2">
        <v>14978255</v>
      </c>
      <c r="U2893" s="2">
        <v>586793</v>
      </c>
      <c r="V2893" s="2">
        <v>4.0773687362670898</v>
      </c>
      <c r="X2893" s="2">
        <v>76.739814758300781</v>
      </c>
      <c r="Z2893" s="2">
        <v>38.466266632080078</v>
      </c>
      <c r="AA2893" s="2">
        <v>38938675</v>
      </c>
      <c r="AB2893" s="2">
        <v>19518232</v>
      </c>
    </row>
    <row r="2894" spans="1:28" x14ac:dyDescent="0.25">
      <c r="A2894" s="2">
        <v>483001</v>
      </c>
      <c r="B2894" s="2">
        <v>125239652</v>
      </c>
      <c r="C2894" s="2" t="s">
        <v>1796</v>
      </c>
      <c r="D2894" s="2">
        <v>2019</v>
      </c>
      <c r="E2894" s="2" t="s">
        <v>662</v>
      </c>
      <c r="F2894" s="2">
        <v>483</v>
      </c>
      <c r="G2894" s="2">
        <v>1</v>
      </c>
      <c r="H2894" s="2">
        <v>22894980</v>
      </c>
      <c r="K2894" s="2">
        <v>4722383</v>
      </c>
      <c r="N2894" s="2">
        <v>1129826</v>
      </c>
      <c r="T2894" s="2">
        <v>28747190</v>
      </c>
      <c r="W2894" s="2">
        <v>46719216</v>
      </c>
      <c r="X2894" s="2">
        <v>61.531833648681641</v>
      </c>
      <c r="Y2894" s="2">
        <v>102562396</v>
      </c>
      <c r="Z2894" s="2">
        <v>28.028976440429688</v>
      </c>
    </row>
    <row r="2895" spans="1:28" x14ac:dyDescent="0.25">
      <c r="A2895" s="2">
        <v>483002</v>
      </c>
      <c r="B2895" s="2">
        <v>125239652</v>
      </c>
      <c r="C2895" s="2" t="s">
        <v>1796</v>
      </c>
      <c r="D2895" s="2">
        <v>2020</v>
      </c>
      <c r="E2895" s="2" t="s">
        <v>662</v>
      </c>
      <c r="F2895" s="2">
        <v>483</v>
      </c>
      <c r="G2895" s="2">
        <v>2</v>
      </c>
      <c r="H2895" s="2">
        <v>23796048</v>
      </c>
      <c r="I2895" s="2">
        <v>901068</v>
      </c>
      <c r="J2895" s="2">
        <v>3.9356575012207031</v>
      </c>
      <c r="K2895" s="2">
        <v>5028315</v>
      </c>
      <c r="L2895" s="2">
        <v>305932</v>
      </c>
      <c r="M2895" s="2">
        <v>6.4783391952514648</v>
      </c>
      <c r="N2895" s="2">
        <v>1129826</v>
      </c>
      <c r="O2895" s="2">
        <v>0</v>
      </c>
      <c r="P2895" s="2">
        <v>0</v>
      </c>
      <c r="T2895" s="2">
        <v>29954190</v>
      </c>
      <c r="U2895" s="2">
        <v>1207000</v>
      </c>
      <c r="V2895" s="2">
        <v>4.1986713409423828</v>
      </c>
      <c r="W2895" s="2">
        <v>47966834</v>
      </c>
      <c r="X2895" s="2">
        <v>62.447711944580078</v>
      </c>
      <c r="Y2895" s="2">
        <v>104508245</v>
      </c>
      <c r="Z2895" s="2">
        <v>28.66203498840332</v>
      </c>
    </row>
    <row r="2896" spans="1:28" x14ac:dyDescent="0.25">
      <c r="A2896" s="2">
        <v>483003</v>
      </c>
      <c r="B2896" s="2">
        <v>125239652</v>
      </c>
      <c r="C2896" s="2" t="s">
        <v>1796</v>
      </c>
      <c r="D2896" s="2">
        <v>2021</v>
      </c>
      <c r="E2896" s="2" t="s">
        <v>662</v>
      </c>
      <c r="F2896" s="2">
        <v>483</v>
      </c>
      <c r="G2896" s="2">
        <v>3</v>
      </c>
      <c r="H2896" s="2">
        <v>23796016</v>
      </c>
      <c r="I2896" s="2">
        <v>-32</v>
      </c>
      <c r="J2896" s="2">
        <v>-1.3447611127048731E-4</v>
      </c>
      <c r="K2896" s="2">
        <v>5028024</v>
      </c>
      <c r="L2896" s="2">
        <v>-291</v>
      </c>
      <c r="M2896" s="2">
        <v>-5.7872268371284008E-3</v>
      </c>
      <c r="N2896" s="2">
        <v>1129826</v>
      </c>
      <c r="O2896" s="2">
        <v>0</v>
      </c>
      <c r="P2896" s="2">
        <v>0</v>
      </c>
      <c r="T2896" s="2">
        <v>29953866</v>
      </c>
      <c r="U2896" s="2">
        <v>-324</v>
      </c>
      <c r="V2896" s="2">
        <v>-1.0816516587510705E-3</v>
      </c>
      <c r="W2896" s="2">
        <v>49236092</v>
      </c>
      <c r="X2896" s="2">
        <v>60.837211608886719</v>
      </c>
      <c r="Y2896" s="2">
        <v>110742360</v>
      </c>
      <c r="Z2896" s="2">
        <v>27.048246383666992</v>
      </c>
    </row>
    <row r="2897" spans="1:28" x14ac:dyDescent="0.25">
      <c r="A2897" s="2">
        <v>483004</v>
      </c>
      <c r="B2897" s="2">
        <v>125239652</v>
      </c>
      <c r="C2897" s="2" t="s">
        <v>1796</v>
      </c>
      <c r="D2897" s="2">
        <v>2022</v>
      </c>
      <c r="E2897" s="2" t="s">
        <v>662</v>
      </c>
      <c r="F2897" s="2">
        <v>483</v>
      </c>
      <c r="G2897" s="2">
        <v>4</v>
      </c>
      <c r="H2897" s="2">
        <v>25495146</v>
      </c>
      <c r="I2897" s="2">
        <v>1699130</v>
      </c>
      <c r="J2897" s="2">
        <v>7.1403970718383789</v>
      </c>
      <c r="K2897" s="2">
        <v>5129191.9800000004</v>
      </c>
      <c r="L2897" s="2">
        <v>101167.9765625</v>
      </c>
      <c r="M2897" s="2">
        <v>2.0120823383331299</v>
      </c>
      <c r="N2897" s="2">
        <v>1129826</v>
      </c>
      <c r="O2897" s="2">
        <v>0</v>
      </c>
      <c r="P2897" s="2">
        <v>0</v>
      </c>
      <c r="T2897" s="2">
        <v>31754164</v>
      </c>
      <c r="U2897" s="2">
        <v>1800298</v>
      </c>
      <c r="V2897" s="2">
        <v>6.0102357864379883</v>
      </c>
      <c r="W2897" s="2">
        <v>50074038.779999994</v>
      </c>
      <c r="X2897" s="2">
        <v>63.414424896240234</v>
      </c>
      <c r="Y2897" s="2">
        <v>120391929.98999999</v>
      </c>
      <c r="Z2897" s="2">
        <v>26.37565803527832</v>
      </c>
    </row>
    <row r="2898" spans="1:28" x14ac:dyDescent="0.25">
      <c r="A2898" s="2">
        <v>483005</v>
      </c>
      <c r="B2898" s="2">
        <v>125239652</v>
      </c>
      <c r="C2898" s="2" t="s">
        <v>1796</v>
      </c>
      <c r="D2898" s="2">
        <v>2023</v>
      </c>
      <c r="E2898" s="2" t="s">
        <v>662</v>
      </c>
      <c r="F2898" s="2">
        <v>483</v>
      </c>
      <c r="G2898" s="2">
        <v>5</v>
      </c>
      <c r="H2898" s="2">
        <v>30339372.449999999</v>
      </c>
      <c r="I2898" s="2">
        <v>4844226.5</v>
      </c>
      <c r="J2898" s="2">
        <v>19.000583648681641</v>
      </c>
      <c r="K2898" s="2">
        <v>5847450.5</v>
      </c>
      <c r="L2898" s="2">
        <v>718258.5</v>
      </c>
      <c r="M2898" s="2">
        <v>14.00334644317627</v>
      </c>
      <c r="N2898" s="2">
        <v>1129826</v>
      </c>
      <c r="O2898" s="2">
        <v>0</v>
      </c>
      <c r="P2898" s="2">
        <v>0</v>
      </c>
      <c r="T2898" s="2">
        <v>37316648</v>
      </c>
      <c r="U2898" s="2">
        <v>5562484</v>
      </c>
      <c r="V2898" s="2">
        <v>17.517337799072266</v>
      </c>
      <c r="X2898" s="2">
        <v>72.846519470214844</v>
      </c>
      <c r="Z2898" s="2">
        <v>34.988044738769531</v>
      </c>
      <c r="AA2898" s="2">
        <v>106655428</v>
      </c>
      <c r="AB2898" s="2">
        <v>51226400</v>
      </c>
    </row>
    <row r="2899" spans="1:28" x14ac:dyDescent="0.25">
      <c r="A2899" s="2">
        <v>483006</v>
      </c>
      <c r="B2899" s="2">
        <v>125239652</v>
      </c>
      <c r="C2899" s="2" t="s">
        <v>1796</v>
      </c>
      <c r="D2899" s="2">
        <v>2024</v>
      </c>
      <c r="E2899" s="2" t="s">
        <v>662</v>
      </c>
      <c r="F2899" s="2">
        <v>483</v>
      </c>
      <c r="G2899" s="2">
        <v>6</v>
      </c>
      <c r="H2899" s="2">
        <v>33621056</v>
      </c>
      <c r="I2899" s="2">
        <v>3281683.5</v>
      </c>
      <c r="J2899" s="2">
        <v>10.816583633422852</v>
      </c>
      <c r="K2899" s="2">
        <v>6028872</v>
      </c>
      <c r="L2899" s="2">
        <v>181421.5</v>
      </c>
      <c r="M2899" s="2">
        <v>3.102574348449707</v>
      </c>
      <c r="N2899" s="2">
        <v>1129826</v>
      </c>
      <c r="O2899" s="2">
        <v>0</v>
      </c>
      <c r="P2899" s="2">
        <v>0</v>
      </c>
      <c r="T2899" s="2">
        <v>40779752</v>
      </c>
      <c r="U2899" s="2">
        <v>3463104</v>
      </c>
      <c r="V2899" s="2">
        <v>9.2803192138671875</v>
      </c>
      <c r="X2899" s="2">
        <v>67.626502990722656</v>
      </c>
      <c r="Z2899" s="2">
        <v>34.333789825439453</v>
      </c>
      <c r="AA2899" s="2">
        <v>118774399</v>
      </c>
      <c r="AB2899" s="2">
        <v>60301432</v>
      </c>
    </row>
    <row r="2900" spans="1:28" x14ac:dyDescent="0.25">
      <c r="A2900" s="2">
        <v>484001</v>
      </c>
      <c r="B2900" s="2">
        <v>129548803</v>
      </c>
      <c r="C2900" s="2" t="s">
        <v>1797</v>
      </c>
      <c r="D2900" s="2">
        <v>2019</v>
      </c>
      <c r="E2900" s="2" t="s">
        <v>662</v>
      </c>
      <c r="F2900" s="2">
        <v>484</v>
      </c>
      <c r="G2900" s="2">
        <v>1</v>
      </c>
      <c r="H2900" s="2">
        <v>7109983.5</v>
      </c>
      <c r="K2900" s="2">
        <v>852879.44</v>
      </c>
      <c r="N2900" s="2">
        <v>228949</v>
      </c>
      <c r="T2900" s="2">
        <v>8191812</v>
      </c>
      <c r="W2900" s="2">
        <v>11172513.330000002</v>
      </c>
      <c r="X2900" s="2">
        <v>73.321121215820313</v>
      </c>
      <c r="Y2900" s="2">
        <v>16083613.010000002</v>
      </c>
      <c r="Z2900" s="2">
        <v>50.932659149169922</v>
      </c>
    </row>
    <row r="2901" spans="1:28" x14ac:dyDescent="0.25">
      <c r="A2901" s="2">
        <v>484002</v>
      </c>
      <c r="B2901" s="2">
        <v>129548803</v>
      </c>
      <c r="C2901" s="2" t="s">
        <v>1797</v>
      </c>
      <c r="D2901" s="2">
        <v>2020</v>
      </c>
      <c r="E2901" s="2" t="s">
        <v>662</v>
      </c>
      <c r="F2901" s="2">
        <v>484</v>
      </c>
      <c r="G2901" s="2">
        <v>2</v>
      </c>
      <c r="H2901" s="2">
        <v>7207925</v>
      </c>
      <c r="I2901" s="2">
        <v>97941.5</v>
      </c>
      <c r="J2901" s="2">
        <v>1.3775207996368408</v>
      </c>
      <c r="K2901" s="2">
        <v>861170.04</v>
      </c>
      <c r="L2901" s="2">
        <v>8290.599609375</v>
      </c>
      <c r="M2901" s="2">
        <v>0.97207176685333252</v>
      </c>
      <c r="N2901" s="2">
        <v>228949</v>
      </c>
      <c r="O2901" s="2">
        <v>0</v>
      </c>
      <c r="P2901" s="2">
        <v>0</v>
      </c>
      <c r="T2901" s="2">
        <v>8298044</v>
      </c>
      <c r="U2901" s="2">
        <v>106232</v>
      </c>
      <c r="V2901" s="2">
        <v>1.2968070507049561</v>
      </c>
      <c r="W2901" s="2">
        <v>11561818.529999997</v>
      </c>
      <c r="X2901" s="2">
        <v>71.771095275878906</v>
      </c>
      <c r="Y2901" s="2">
        <v>16600502.659999998</v>
      </c>
      <c r="Z2901" s="2">
        <v>49.986701965332031</v>
      </c>
    </row>
    <row r="2902" spans="1:28" x14ac:dyDescent="0.25">
      <c r="A2902" s="2">
        <v>484003</v>
      </c>
      <c r="B2902" s="2">
        <v>129548803</v>
      </c>
      <c r="C2902" s="2" t="s">
        <v>1797</v>
      </c>
      <c r="D2902" s="2">
        <v>2021</v>
      </c>
      <c r="E2902" s="2" t="s">
        <v>662</v>
      </c>
      <c r="F2902" s="2">
        <v>484</v>
      </c>
      <c r="G2902" s="2">
        <v>3</v>
      </c>
      <c r="H2902" s="2">
        <v>7207920.5</v>
      </c>
      <c r="I2902" s="2">
        <v>-4.5</v>
      </c>
      <c r="J2902" s="2">
        <v>-6.2431281548924744E-5</v>
      </c>
      <c r="K2902" s="2">
        <v>861132.31</v>
      </c>
      <c r="L2902" s="2">
        <v>-37.729999542236328</v>
      </c>
      <c r="M2902" s="2">
        <v>-4.381248727440834E-3</v>
      </c>
      <c r="N2902" s="2">
        <v>228949</v>
      </c>
      <c r="O2902" s="2">
        <v>0</v>
      </c>
      <c r="P2902" s="2">
        <v>0</v>
      </c>
      <c r="T2902" s="2">
        <v>8298002</v>
      </c>
      <c r="U2902" s="2">
        <v>-42</v>
      </c>
      <c r="V2902" s="2">
        <v>-5.0614337669685483E-4</v>
      </c>
      <c r="W2902" s="2">
        <v>11831504.090000002</v>
      </c>
      <c r="X2902" s="2">
        <v>70.134803771972656</v>
      </c>
      <c r="Y2902" s="2">
        <v>17248958.440000001</v>
      </c>
      <c r="Z2902" s="2">
        <v>48.107265472412109</v>
      </c>
    </row>
    <row r="2903" spans="1:28" x14ac:dyDescent="0.25">
      <c r="A2903" s="2">
        <v>484004</v>
      </c>
      <c r="B2903" s="2">
        <v>129548803</v>
      </c>
      <c r="C2903" s="2" t="s">
        <v>1797</v>
      </c>
      <c r="D2903" s="2">
        <v>2022</v>
      </c>
      <c r="E2903" s="2" t="s">
        <v>662</v>
      </c>
      <c r="F2903" s="2">
        <v>484</v>
      </c>
      <c r="G2903" s="2">
        <v>4</v>
      </c>
      <c r="H2903" s="2">
        <v>7343168.5</v>
      </c>
      <c r="I2903" s="2">
        <v>135248</v>
      </c>
      <c r="J2903" s="2">
        <v>1.8763803243637085</v>
      </c>
      <c r="K2903" s="2">
        <v>962604.94</v>
      </c>
      <c r="L2903" s="2">
        <v>101472.6328125</v>
      </c>
      <c r="M2903" s="2">
        <v>11.783628463745117</v>
      </c>
      <c r="N2903" s="2">
        <v>228949</v>
      </c>
      <c r="O2903" s="2">
        <v>0</v>
      </c>
      <c r="P2903" s="2">
        <v>0</v>
      </c>
      <c r="T2903" s="2">
        <v>8534722</v>
      </c>
      <c r="U2903" s="2">
        <v>236720</v>
      </c>
      <c r="V2903" s="2">
        <v>2.8527348041534424</v>
      </c>
      <c r="W2903" s="2">
        <v>11802903.120000001</v>
      </c>
      <c r="X2903" s="2">
        <v>72.31036376953125</v>
      </c>
      <c r="Y2903" s="2">
        <v>17532260.050000001</v>
      </c>
      <c r="Z2903" s="2">
        <v>48.680103302001953</v>
      </c>
    </row>
    <row r="2904" spans="1:28" x14ac:dyDescent="0.25">
      <c r="A2904" s="2">
        <v>484005</v>
      </c>
      <c r="B2904" s="2">
        <v>129548803</v>
      </c>
      <c r="C2904" s="2" t="s">
        <v>1797</v>
      </c>
      <c r="D2904" s="2">
        <v>2023</v>
      </c>
      <c r="E2904" s="2" t="s">
        <v>662</v>
      </c>
      <c r="F2904" s="2">
        <v>484</v>
      </c>
      <c r="G2904" s="2">
        <v>5</v>
      </c>
      <c r="H2904" s="2">
        <v>7910651.3099999996</v>
      </c>
      <c r="I2904" s="2">
        <v>567482.8125</v>
      </c>
      <c r="J2904" s="2">
        <v>7.7280373573303223</v>
      </c>
      <c r="K2904" s="2">
        <v>1031183.31</v>
      </c>
      <c r="L2904" s="2">
        <v>68578.3671875</v>
      </c>
      <c r="M2904" s="2">
        <v>7.1242485046386719</v>
      </c>
      <c r="N2904" s="2">
        <v>228949</v>
      </c>
      <c r="O2904" s="2">
        <v>0</v>
      </c>
      <c r="P2904" s="2">
        <v>0</v>
      </c>
      <c r="T2904" s="2">
        <v>9170784</v>
      </c>
      <c r="U2904" s="2">
        <v>636062</v>
      </c>
      <c r="V2904" s="2">
        <v>7.4526386260986328</v>
      </c>
      <c r="X2904" s="2">
        <v>75.996910095214844</v>
      </c>
      <c r="Z2904" s="2">
        <v>46.644119262695313</v>
      </c>
      <c r="AA2904" s="2">
        <v>19661180</v>
      </c>
      <c r="AB2904" s="2">
        <v>12067312</v>
      </c>
    </row>
    <row r="2905" spans="1:28" x14ac:dyDescent="0.25">
      <c r="A2905" s="2">
        <v>484006</v>
      </c>
      <c r="B2905" s="2">
        <v>129548803</v>
      </c>
      <c r="C2905" s="2" t="s">
        <v>1797</v>
      </c>
      <c r="D2905" s="2">
        <v>2024</v>
      </c>
      <c r="E2905" s="2" t="s">
        <v>662</v>
      </c>
      <c r="F2905" s="2">
        <v>484</v>
      </c>
      <c r="G2905" s="2">
        <v>6</v>
      </c>
      <c r="H2905" s="2">
        <v>8265161</v>
      </c>
      <c r="I2905" s="2">
        <v>354509.6875</v>
      </c>
      <c r="J2905" s="2">
        <v>4.4814224243164063</v>
      </c>
      <c r="K2905" s="2">
        <v>1127505</v>
      </c>
      <c r="L2905" s="2">
        <v>96321.6875</v>
      </c>
      <c r="M2905" s="2">
        <v>9.3408889770507813</v>
      </c>
      <c r="N2905" s="2">
        <v>228949</v>
      </c>
      <c r="O2905" s="2">
        <v>0</v>
      </c>
      <c r="P2905" s="2">
        <v>0</v>
      </c>
      <c r="T2905" s="2">
        <v>9621615</v>
      </c>
      <c r="U2905" s="2">
        <v>450831</v>
      </c>
      <c r="V2905" s="2">
        <v>4.9159483909606934</v>
      </c>
      <c r="X2905" s="2">
        <v>79.932952880859375</v>
      </c>
      <c r="Z2905" s="2">
        <v>56.296970367431641</v>
      </c>
      <c r="AA2905" s="2">
        <v>17090822</v>
      </c>
      <c r="AB2905" s="2">
        <v>12037107</v>
      </c>
    </row>
    <row r="2906" spans="1:28" x14ac:dyDescent="0.25">
      <c r="A2906" s="2">
        <v>485001</v>
      </c>
      <c r="B2906" s="2">
        <v>108079004</v>
      </c>
      <c r="C2906" s="2" t="s">
        <v>1798</v>
      </c>
      <c r="D2906" s="2">
        <v>2019</v>
      </c>
      <c r="E2906" s="2" t="s">
        <v>662</v>
      </c>
      <c r="F2906" s="2">
        <v>485</v>
      </c>
      <c r="G2906" s="2">
        <v>1</v>
      </c>
      <c r="H2906" s="2">
        <v>3367437.5</v>
      </c>
      <c r="K2906" s="2">
        <v>364609.19</v>
      </c>
      <c r="N2906" s="2">
        <v>102791</v>
      </c>
      <c r="Q2906" s="2">
        <v>27493.63</v>
      </c>
      <c r="T2906" s="2">
        <v>3862331.5</v>
      </c>
      <c r="W2906" s="2">
        <v>5195816.9699999988</v>
      </c>
      <c r="X2906" s="2">
        <v>74.335403442382813</v>
      </c>
      <c r="Y2906" s="2">
        <v>7754532.1199999992</v>
      </c>
      <c r="Z2906" s="2">
        <v>49.807407379150391</v>
      </c>
    </row>
    <row r="2907" spans="1:28" x14ac:dyDescent="0.25">
      <c r="A2907" s="2">
        <v>485002</v>
      </c>
      <c r="B2907" s="2">
        <v>108079004</v>
      </c>
      <c r="C2907" s="2" t="s">
        <v>1798</v>
      </c>
      <c r="D2907" s="2">
        <v>2020</v>
      </c>
      <c r="E2907" s="2" t="s">
        <v>662</v>
      </c>
      <c r="F2907" s="2">
        <v>485</v>
      </c>
      <c r="G2907" s="2">
        <v>2</v>
      </c>
      <c r="H2907" s="2">
        <v>3390571.25</v>
      </c>
      <c r="I2907" s="2">
        <v>23133.75</v>
      </c>
      <c r="J2907" s="2">
        <v>0.68698382377624512</v>
      </c>
      <c r="K2907" s="2">
        <v>378239.14</v>
      </c>
      <c r="L2907" s="2">
        <v>13629.9501953125</v>
      </c>
      <c r="M2907" s="2">
        <v>3.7382354736328125</v>
      </c>
      <c r="N2907" s="2">
        <v>102791</v>
      </c>
      <c r="O2907" s="2">
        <v>0</v>
      </c>
      <c r="P2907" s="2">
        <v>0</v>
      </c>
      <c r="Q2907" s="2">
        <v>26382.93</v>
      </c>
      <c r="R2907" s="2">
        <v>-1110.699951171875</v>
      </c>
      <c r="S2907" s="2">
        <v>-4.0398449897766113</v>
      </c>
      <c r="T2907" s="2">
        <v>3897984.5</v>
      </c>
      <c r="U2907" s="2">
        <v>35653</v>
      </c>
      <c r="V2907" s="2">
        <v>0.92309528589248657</v>
      </c>
      <c r="W2907" s="2">
        <v>5247395.67</v>
      </c>
      <c r="X2907" s="2">
        <v>74.284172058105469</v>
      </c>
      <c r="Y2907" s="2">
        <v>7730208.8099999996</v>
      </c>
      <c r="Z2907" s="2">
        <v>50.425346374511719</v>
      </c>
    </row>
    <row r="2908" spans="1:28" x14ac:dyDescent="0.25">
      <c r="A2908" s="2">
        <v>485003</v>
      </c>
      <c r="B2908" s="2">
        <v>108079004</v>
      </c>
      <c r="C2908" s="2" t="s">
        <v>1798</v>
      </c>
      <c r="D2908" s="2">
        <v>2021</v>
      </c>
      <c r="E2908" s="2" t="s">
        <v>662</v>
      </c>
      <c r="F2908" s="2">
        <v>485</v>
      </c>
      <c r="G2908" s="2">
        <v>3</v>
      </c>
      <c r="H2908" s="2">
        <v>3390569.25</v>
      </c>
      <c r="I2908" s="2">
        <v>-2</v>
      </c>
      <c r="J2908" s="2">
        <v>-5.8987108786823228E-5</v>
      </c>
      <c r="K2908" s="2">
        <v>378221.25</v>
      </c>
      <c r="L2908" s="2">
        <v>-17.889999389648438</v>
      </c>
      <c r="M2908" s="2">
        <v>-4.7298120334744453E-3</v>
      </c>
      <c r="N2908" s="2">
        <v>102791</v>
      </c>
      <c r="O2908" s="2">
        <v>0</v>
      </c>
      <c r="P2908" s="2">
        <v>0</v>
      </c>
      <c r="Q2908" s="2">
        <v>31942.32</v>
      </c>
      <c r="R2908" s="2">
        <v>5559.39013671875</v>
      </c>
      <c r="S2908" s="2">
        <v>21.071920394897461</v>
      </c>
      <c r="T2908" s="2">
        <v>3903523.75</v>
      </c>
      <c r="U2908" s="2">
        <v>5539.25</v>
      </c>
      <c r="V2908" s="2">
        <v>0.14210548996925354</v>
      </c>
      <c r="W2908" s="2">
        <v>5591648.3800000008</v>
      </c>
      <c r="X2908" s="2">
        <v>69.809890747070313</v>
      </c>
      <c r="Y2908" s="2">
        <v>8509379.1300000008</v>
      </c>
      <c r="Z2908" s="2">
        <v>45.873191833496094</v>
      </c>
    </row>
    <row r="2909" spans="1:28" x14ac:dyDescent="0.25">
      <c r="A2909" s="2">
        <v>485004</v>
      </c>
      <c r="B2909" s="2">
        <v>108079004</v>
      </c>
      <c r="C2909" s="2" t="s">
        <v>1798</v>
      </c>
      <c r="D2909" s="2">
        <v>2022</v>
      </c>
      <c r="E2909" s="2" t="s">
        <v>662</v>
      </c>
      <c r="F2909" s="2">
        <v>485</v>
      </c>
      <c r="G2909" s="2">
        <v>4</v>
      </c>
      <c r="H2909" s="2">
        <v>3533081.25</v>
      </c>
      <c r="I2909" s="2">
        <v>142512</v>
      </c>
      <c r="J2909" s="2">
        <v>4.2031879425048828</v>
      </c>
      <c r="K2909" s="2">
        <v>386101.89</v>
      </c>
      <c r="L2909" s="2">
        <v>7880.64013671875</v>
      </c>
      <c r="M2909" s="2">
        <v>2.0836057662963867</v>
      </c>
      <c r="N2909" s="2">
        <v>102791</v>
      </c>
      <c r="O2909" s="2">
        <v>0</v>
      </c>
      <c r="P2909" s="2">
        <v>0</v>
      </c>
      <c r="Q2909" s="2">
        <v>36781</v>
      </c>
      <c r="R2909" s="2">
        <v>4838.68017578125</v>
      </c>
      <c r="S2909" s="2">
        <v>15.14818000793457</v>
      </c>
      <c r="T2909" s="2">
        <v>4058755.25</v>
      </c>
      <c r="U2909" s="2">
        <v>155231.5</v>
      </c>
      <c r="V2909" s="2">
        <v>3.9767017364501953</v>
      </c>
      <c r="W2909" s="2">
        <v>5419882.4500000002</v>
      </c>
      <c r="X2909" s="2">
        <v>74.886405944824219</v>
      </c>
      <c r="Y2909" s="2">
        <v>9062703.0300000012</v>
      </c>
      <c r="Z2909" s="2">
        <v>44.785263061523438</v>
      </c>
    </row>
    <row r="2910" spans="1:28" x14ac:dyDescent="0.25">
      <c r="A2910" s="2">
        <v>485005</v>
      </c>
      <c r="B2910" s="2">
        <v>108079004</v>
      </c>
      <c r="C2910" s="2" t="s">
        <v>1798</v>
      </c>
      <c r="D2910" s="2">
        <v>2023</v>
      </c>
      <c r="E2910" s="2" t="s">
        <v>662</v>
      </c>
      <c r="F2910" s="2">
        <v>485</v>
      </c>
      <c r="G2910" s="2">
        <v>5</v>
      </c>
      <c r="H2910" s="2">
        <v>3882002.52</v>
      </c>
      <c r="I2910" s="2">
        <v>348921.28125</v>
      </c>
      <c r="J2910" s="2">
        <v>9.8758344650268555</v>
      </c>
      <c r="K2910" s="2">
        <v>418964.65</v>
      </c>
      <c r="L2910" s="2">
        <v>32862.76171875</v>
      </c>
      <c r="M2910" s="2">
        <v>8.5114221572875977</v>
      </c>
      <c r="N2910" s="2">
        <v>102791</v>
      </c>
      <c r="O2910" s="2">
        <v>0</v>
      </c>
      <c r="P2910" s="2">
        <v>0</v>
      </c>
      <c r="Q2910" s="2">
        <v>39896</v>
      </c>
      <c r="R2910" s="2">
        <v>3115</v>
      </c>
      <c r="S2910" s="2">
        <v>8.4690465927124023</v>
      </c>
      <c r="T2910" s="2">
        <v>4443654</v>
      </c>
      <c r="U2910" s="2">
        <v>384898.75</v>
      </c>
      <c r="V2910" s="2">
        <v>9.4831724166870117</v>
      </c>
      <c r="X2910" s="2">
        <v>82.528976440429688</v>
      </c>
      <c r="Z2910" s="2">
        <v>54.865310668945313</v>
      </c>
      <c r="AA2910" s="2">
        <v>8099205</v>
      </c>
      <c r="AB2910" s="2">
        <v>5384356</v>
      </c>
    </row>
    <row r="2911" spans="1:28" x14ac:dyDescent="0.25">
      <c r="A2911" s="2">
        <v>485006</v>
      </c>
      <c r="B2911" s="2">
        <v>108079004</v>
      </c>
      <c r="C2911" s="2" t="s">
        <v>1798</v>
      </c>
      <c r="D2911" s="2">
        <v>2024</v>
      </c>
      <c r="E2911" s="2" t="s">
        <v>662</v>
      </c>
      <c r="F2911" s="2">
        <v>485</v>
      </c>
      <c r="G2911" s="2">
        <v>6</v>
      </c>
      <c r="H2911" s="2">
        <v>4059233</v>
      </c>
      <c r="I2911" s="2">
        <v>177230.484375</v>
      </c>
      <c r="J2911" s="2">
        <v>4.5654397010803223</v>
      </c>
      <c r="K2911" s="2">
        <v>428856</v>
      </c>
      <c r="L2911" s="2">
        <v>9891.349609375</v>
      </c>
      <c r="M2911" s="2">
        <v>2.360903263092041</v>
      </c>
      <c r="N2911" s="2">
        <v>102791</v>
      </c>
      <c r="O2911" s="2">
        <v>0</v>
      </c>
      <c r="P2911" s="2">
        <v>0</v>
      </c>
      <c r="Q2911" s="2">
        <v>41534</v>
      </c>
      <c r="R2911" s="2">
        <v>1638</v>
      </c>
      <c r="S2911" s="2">
        <v>4.1056747436523438</v>
      </c>
      <c r="T2911" s="2">
        <v>4632414</v>
      </c>
      <c r="U2911" s="2">
        <v>188760</v>
      </c>
      <c r="V2911" s="2">
        <v>4.2478556632995605</v>
      </c>
      <c r="X2911" s="2">
        <v>77.85699462890625</v>
      </c>
      <c r="Z2911" s="2">
        <v>53.095863342285156</v>
      </c>
      <c r="AA2911" s="2">
        <v>8724623</v>
      </c>
      <c r="AB2911" s="2">
        <v>5949901</v>
      </c>
    </row>
    <row r="2912" spans="1:28" x14ac:dyDescent="0.25">
      <c r="A2912" s="2">
        <v>486001</v>
      </c>
      <c r="B2912" s="2">
        <v>117417202</v>
      </c>
      <c r="C2912" s="2" t="s">
        <v>1799</v>
      </c>
      <c r="D2912" s="2">
        <v>2019</v>
      </c>
      <c r="E2912" s="2" t="s">
        <v>662</v>
      </c>
      <c r="F2912" s="2">
        <v>486</v>
      </c>
      <c r="G2912" s="2">
        <v>1</v>
      </c>
      <c r="H2912" s="2">
        <v>26112872</v>
      </c>
      <c r="K2912" s="2">
        <v>4543924</v>
      </c>
      <c r="N2912" s="2">
        <v>989521</v>
      </c>
      <c r="Q2912" s="2">
        <v>470865</v>
      </c>
      <c r="T2912" s="2">
        <v>32117180</v>
      </c>
      <c r="W2912" s="2">
        <v>46801639</v>
      </c>
      <c r="X2912" s="2">
        <v>68.624046325683594</v>
      </c>
      <c r="Y2912" s="2">
        <v>90059067</v>
      </c>
      <c r="Z2912" s="2">
        <v>35.662349700927734</v>
      </c>
    </row>
    <row r="2913" spans="1:28" x14ac:dyDescent="0.25">
      <c r="A2913" s="2">
        <v>486002</v>
      </c>
      <c r="B2913" s="2">
        <v>117417202</v>
      </c>
      <c r="C2913" s="2" t="s">
        <v>1799</v>
      </c>
      <c r="D2913" s="2">
        <v>2020</v>
      </c>
      <c r="E2913" s="2" t="s">
        <v>662</v>
      </c>
      <c r="F2913" s="2">
        <v>486</v>
      </c>
      <c r="G2913" s="2">
        <v>2</v>
      </c>
      <c r="H2913" s="2">
        <v>26873376</v>
      </c>
      <c r="I2913" s="2">
        <v>760504</v>
      </c>
      <c r="J2913" s="2">
        <v>2.9123721122741699</v>
      </c>
      <c r="K2913" s="2">
        <v>4655683</v>
      </c>
      <c r="L2913" s="2">
        <v>111759</v>
      </c>
      <c r="M2913" s="2">
        <v>2.4595260620117188</v>
      </c>
      <c r="N2913" s="2">
        <v>989521</v>
      </c>
      <c r="O2913" s="2">
        <v>0</v>
      </c>
      <c r="P2913" s="2">
        <v>0</v>
      </c>
      <c r="Q2913" s="2">
        <v>569161</v>
      </c>
      <c r="R2913" s="2">
        <v>98296</v>
      </c>
      <c r="S2913" s="2">
        <v>20.875621795654297</v>
      </c>
      <c r="T2913" s="2">
        <v>33087740</v>
      </c>
      <c r="U2913" s="2">
        <v>970560</v>
      </c>
      <c r="V2913" s="2">
        <v>3.0219340324401855</v>
      </c>
      <c r="W2913" s="2">
        <v>48358048</v>
      </c>
      <c r="X2913" s="2">
        <v>68.422409057617188</v>
      </c>
      <c r="Y2913" s="2">
        <v>92198610</v>
      </c>
      <c r="Z2913" s="2">
        <v>35.887462615966797</v>
      </c>
    </row>
    <row r="2914" spans="1:28" x14ac:dyDescent="0.25">
      <c r="A2914" s="2">
        <v>486003</v>
      </c>
      <c r="B2914" s="2">
        <v>117417202</v>
      </c>
      <c r="C2914" s="2" t="s">
        <v>1799</v>
      </c>
      <c r="D2914" s="2">
        <v>2021</v>
      </c>
      <c r="E2914" s="2" t="s">
        <v>662</v>
      </c>
      <c r="F2914" s="2">
        <v>486</v>
      </c>
      <c r="G2914" s="2">
        <v>3</v>
      </c>
      <c r="H2914" s="2">
        <v>26873348</v>
      </c>
      <c r="I2914" s="2">
        <v>-28</v>
      </c>
      <c r="J2914" s="2">
        <v>-1.0419234604341909E-4</v>
      </c>
      <c r="K2914" s="2">
        <v>4655573</v>
      </c>
      <c r="L2914" s="2">
        <v>-110</v>
      </c>
      <c r="M2914" s="2">
        <v>-2.3627039045095444E-3</v>
      </c>
      <c r="N2914" s="2">
        <v>989521</v>
      </c>
      <c r="O2914" s="2">
        <v>0</v>
      </c>
      <c r="P2914" s="2">
        <v>0</v>
      </c>
      <c r="Q2914" s="2">
        <v>596198</v>
      </c>
      <c r="R2914" s="2">
        <v>27037</v>
      </c>
      <c r="S2914" s="2">
        <v>4.7503256797790527</v>
      </c>
      <c r="T2914" s="2">
        <v>33114638</v>
      </c>
      <c r="U2914" s="2">
        <v>26898</v>
      </c>
      <c r="V2914" s="2">
        <v>8.1292949616909027E-2</v>
      </c>
      <c r="W2914" s="2">
        <v>48796355</v>
      </c>
      <c r="X2914" s="2">
        <v>67.862930297851563</v>
      </c>
      <c r="Y2914" s="2">
        <v>97633382</v>
      </c>
      <c r="Z2914" s="2">
        <v>33.917331695556641</v>
      </c>
    </row>
    <row r="2915" spans="1:28" x14ac:dyDescent="0.25">
      <c r="A2915" s="2">
        <v>486004</v>
      </c>
      <c r="B2915" s="2">
        <v>117417202</v>
      </c>
      <c r="C2915" s="2" t="s">
        <v>1799</v>
      </c>
      <c r="D2915" s="2">
        <v>2022</v>
      </c>
      <c r="E2915" s="2" t="s">
        <v>662</v>
      </c>
      <c r="F2915" s="2">
        <v>486</v>
      </c>
      <c r="G2915" s="2">
        <v>4</v>
      </c>
      <c r="H2915" s="2">
        <v>27991368</v>
      </c>
      <c r="I2915" s="2">
        <v>1118020</v>
      </c>
      <c r="J2915" s="2">
        <v>4.1603302955627441</v>
      </c>
      <c r="K2915" s="2">
        <v>4885525.76</v>
      </c>
      <c r="L2915" s="2">
        <v>229952.765625</v>
      </c>
      <c r="M2915" s="2">
        <v>4.9393010139465332</v>
      </c>
      <c r="N2915" s="2">
        <v>989521</v>
      </c>
      <c r="O2915" s="2">
        <v>0</v>
      </c>
      <c r="P2915" s="2">
        <v>0</v>
      </c>
      <c r="Q2915" s="2">
        <v>700930.15</v>
      </c>
      <c r="R2915" s="2">
        <v>104732.1484375</v>
      </c>
      <c r="S2915" s="2">
        <v>17.566673278808594</v>
      </c>
      <c r="T2915" s="2">
        <v>34567348</v>
      </c>
      <c r="U2915" s="2">
        <v>1452710</v>
      </c>
      <c r="V2915" s="2">
        <v>4.3869118690490723</v>
      </c>
      <c r="W2915" s="2">
        <v>50283553.689999998</v>
      </c>
      <c r="X2915" s="2">
        <v>68.744842529296875</v>
      </c>
      <c r="Y2915" s="2">
        <v>99806479.450000003</v>
      </c>
      <c r="Z2915" s="2">
        <v>34.634372711181641</v>
      </c>
    </row>
    <row r="2916" spans="1:28" x14ac:dyDescent="0.25">
      <c r="A2916" s="2">
        <v>486005</v>
      </c>
      <c r="B2916" s="2">
        <v>117417202</v>
      </c>
      <c r="C2916" s="2" t="s">
        <v>1799</v>
      </c>
      <c r="D2916" s="2">
        <v>2023</v>
      </c>
      <c r="E2916" s="2" t="s">
        <v>662</v>
      </c>
      <c r="F2916" s="2">
        <v>486</v>
      </c>
      <c r="G2916" s="2">
        <v>5</v>
      </c>
      <c r="H2916" s="2">
        <v>33911713.210000001</v>
      </c>
      <c r="I2916" s="2">
        <v>5920345</v>
      </c>
      <c r="J2916" s="2">
        <v>21.150609970092773</v>
      </c>
      <c r="K2916" s="2">
        <v>5164824.9800000004</v>
      </c>
      <c r="L2916" s="2">
        <v>279299.21875</v>
      </c>
      <c r="M2916" s="2">
        <v>5.7168712615966797</v>
      </c>
      <c r="N2916" s="2">
        <v>989521</v>
      </c>
      <c r="O2916" s="2">
        <v>0</v>
      </c>
      <c r="P2916" s="2">
        <v>0</v>
      </c>
      <c r="Q2916" s="2">
        <v>759939</v>
      </c>
      <c r="R2916" s="2">
        <v>59008.8515625</v>
      </c>
      <c r="S2916" s="2">
        <v>8.4186487197875977</v>
      </c>
      <c r="T2916" s="2">
        <v>40825996</v>
      </c>
      <c r="U2916" s="2">
        <v>6258648</v>
      </c>
      <c r="V2916" s="2">
        <v>18.10566520690918</v>
      </c>
      <c r="X2916" s="2">
        <v>78.311767578125</v>
      </c>
      <c r="Z2916" s="2">
        <v>38.919052124023438</v>
      </c>
      <c r="AA2916" s="2">
        <v>104899771</v>
      </c>
      <c r="AB2916" s="2">
        <v>52132645</v>
      </c>
    </row>
    <row r="2917" spans="1:28" x14ac:dyDescent="0.25">
      <c r="A2917" s="2">
        <v>486006</v>
      </c>
      <c r="B2917" s="2">
        <v>117417202</v>
      </c>
      <c r="C2917" s="2" t="s">
        <v>1799</v>
      </c>
      <c r="D2917" s="2">
        <v>2024</v>
      </c>
      <c r="E2917" s="2" t="s">
        <v>662</v>
      </c>
      <c r="F2917" s="2">
        <v>486</v>
      </c>
      <c r="G2917" s="2">
        <v>6</v>
      </c>
      <c r="H2917" s="2">
        <v>36002736</v>
      </c>
      <c r="I2917" s="2">
        <v>2091022.75</v>
      </c>
      <c r="J2917" s="2">
        <v>6.1660780906677246</v>
      </c>
      <c r="K2917" s="2">
        <v>5389574</v>
      </c>
      <c r="L2917" s="2">
        <v>224749.015625</v>
      </c>
      <c r="M2917" s="2">
        <v>4.351531982421875</v>
      </c>
      <c r="N2917" s="2">
        <v>989521</v>
      </c>
      <c r="O2917" s="2">
        <v>0</v>
      </c>
      <c r="P2917" s="2">
        <v>0</v>
      </c>
      <c r="Q2917" s="2">
        <v>882328</v>
      </c>
      <c r="R2917" s="2">
        <v>122389</v>
      </c>
      <c r="S2917" s="2">
        <v>16.105108261108398</v>
      </c>
      <c r="T2917" s="2">
        <v>43264160</v>
      </c>
      <c r="U2917" s="2">
        <v>2438164</v>
      </c>
      <c r="V2917" s="2">
        <v>5.9720869064331055</v>
      </c>
      <c r="X2917" s="2">
        <v>74.384651184082031</v>
      </c>
      <c r="Z2917" s="2">
        <v>36.416866302490234</v>
      </c>
      <c r="AA2917" s="2">
        <v>118802533</v>
      </c>
      <c r="AB2917" s="2">
        <v>58162751</v>
      </c>
    </row>
    <row r="2918" spans="1:28" x14ac:dyDescent="0.25">
      <c r="A2918" s="2">
        <v>487001</v>
      </c>
      <c r="B2918" s="2">
        <v>104378003</v>
      </c>
      <c r="C2918" s="2" t="s">
        <v>1800</v>
      </c>
      <c r="D2918" s="2">
        <v>2019</v>
      </c>
      <c r="E2918" s="2" t="s">
        <v>662</v>
      </c>
      <c r="F2918" s="2">
        <v>487</v>
      </c>
      <c r="G2918" s="2">
        <v>1</v>
      </c>
      <c r="H2918" s="2">
        <v>5727461.5</v>
      </c>
      <c r="K2918" s="2">
        <v>1046206.39</v>
      </c>
      <c r="N2918" s="2">
        <v>219259</v>
      </c>
      <c r="Q2918" s="2">
        <v>66512.52</v>
      </c>
      <c r="T2918" s="2">
        <v>7059439.5</v>
      </c>
      <c r="W2918" s="2">
        <v>10207528.83</v>
      </c>
      <c r="X2918" s="2">
        <v>69.159141540527344</v>
      </c>
      <c r="Y2918" s="2">
        <v>23365514.549999997</v>
      </c>
      <c r="Z2918" s="2">
        <v>30.213071823120117</v>
      </c>
    </row>
    <row r="2919" spans="1:28" x14ac:dyDescent="0.25">
      <c r="A2919" s="2">
        <v>487002</v>
      </c>
      <c r="B2919" s="2">
        <v>104378003</v>
      </c>
      <c r="C2919" s="2" t="s">
        <v>1800</v>
      </c>
      <c r="D2919" s="2">
        <v>2020</v>
      </c>
      <c r="E2919" s="2" t="s">
        <v>662</v>
      </c>
      <c r="F2919" s="2">
        <v>487</v>
      </c>
      <c r="G2919" s="2">
        <v>2</v>
      </c>
      <c r="H2919" s="2">
        <v>5802899</v>
      </c>
      <c r="I2919" s="2">
        <v>75437.5</v>
      </c>
      <c r="J2919" s="2">
        <v>1.3171192407608032</v>
      </c>
      <c r="K2919" s="2">
        <v>1066818.8799999999</v>
      </c>
      <c r="L2919" s="2">
        <v>20612.490234375</v>
      </c>
      <c r="M2919" s="2">
        <v>1.9702125787734985</v>
      </c>
      <c r="N2919" s="2">
        <v>219259</v>
      </c>
      <c r="O2919" s="2">
        <v>0</v>
      </c>
      <c r="P2919" s="2">
        <v>0</v>
      </c>
      <c r="Q2919" s="2">
        <v>49802.75</v>
      </c>
      <c r="R2919" s="2">
        <v>-16709.76953125</v>
      </c>
      <c r="S2919" s="2">
        <v>-25.122743606567383</v>
      </c>
      <c r="T2919" s="2">
        <v>7138780</v>
      </c>
      <c r="U2919" s="2">
        <v>79340.5</v>
      </c>
      <c r="V2919" s="2">
        <v>1.1238923072814941</v>
      </c>
      <c r="W2919" s="2">
        <v>10350280.450000001</v>
      </c>
      <c r="X2919" s="2">
        <v>68.971847534179688</v>
      </c>
      <c r="Y2919" s="2">
        <v>20560699.350000001</v>
      </c>
      <c r="Z2919" s="2">
        <v>34.720512390136719</v>
      </c>
    </row>
    <row r="2920" spans="1:28" x14ac:dyDescent="0.25">
      <c r="A2920" s="2">
        <v>487003</v>
      </c>
      <c r="B2920" s="2">
        <v>104378003</v>
      </c>
      <c r="C2920" s="2" t="s">
        <v>1800</v>
      </c>
      <c r="D2920" s="2">
        <v>2021</v>
      </c>
      <c r="E2920" s="2" t="s">
        <v>662</v>
      </c>
      <c r="F2920" s="2">
        <v>487</v>
      </c>
      <c r="G2920" s="2">
        <v>3</v>
      </c>
      <c r="H2920" s="2">
        <v>5802896</v>
      </c>
      <c r="I2920" s="2">
        <v>-3</v>
      </c>
      <c r="J2920" s="2">
        <v>-5.1698298193514347E-5</v>
      </c>
      <c r="K2920" s="2">
        <v>1066795.46</v>
      </c>
      <c r="L2920" s="2">
        <v>-23.420000076293945</v>
      </c>
      <c r="M2920" s="2">
        <v>-2.1953117102384567E-3</v>
      </c>
      <c r="N2920" s="2">
        <v>219259</v>
      </c>
      <c r="O2920" s="2">
        <v>0</v>
      </c>
      <c r="P2920" s="2">
        <v>0</v>
      </c>
      <c r="Q2920" s="2">
        <v>36011.18</v>
      </c>
      <c r="R2920" s="2">
        <v>-13791.5703125</v>
      </c>
      <c r="S2920" s="2">
        <v>-27.692386627197266</v>
      </c>
      <c r="T2920" s="2">
        <v>7124961.5</v>
      </c>
      <c r="U2920" s="2">
        <v>-13818.5</v>
      </c>
      <c r="V2920" s="2">
        <v>-0.19356949627399445</v>
      </c>
      <c r="W2920" s="2">
        <v>10706168.35</v>
      </c>
      <c r="X2920" s="2">
        <v>66.550064086914063</v>
      </c>
      <c r="Y2920" s="2">
        <v>33382236.030000001</v>
      </c>
      <c r="Z2920" s="2">
        <v>21.343572616577148</v>
      </c>
    </row>
    <row r="2921" spans="1:28" x14ac:dyDescent="0.25">
      <c r="A2921" s="2">
        <v>487004</v>
      </c>
      <c r="B2921" s="2">
        <v>104378003</v>
      </c>
      <c r="C2921" s="2" t="s">
        <v>1800</v>
      </c>
      <c r="D2921" s="2">
        <v>2022</v>
      </c>
      <c r="E2921" s="2" t="s">
        <v>662</v>
      </c>
      <c r="F2921" s="2">
        <v>487</v>
      </c>
      <c r="G2921" s="2">
        <v>4</v>
      </c>
      <c r="H2921" s="2">
        <v>5834193.5</v>
      </c>
      <c r="I2921" s="2">
        <v>31297.5</v>
      </c>
      <c r="J2921" s="2">
        <v>0.53934276103973389</v>
      </c>
      <c r="K2921" s="2">
        <v>1093356.71</v>
      </c>
      <c r="L2921" s="2">
        <v>26561.25</v>
      </c>
      <c r="M2921" s="2">
        <v>2.4898166656494141</v>
      </c>
      <c r="N2921" s="2">
        <v>219259</v>
      </c>
      <c r="O2921" s="2">
        <v>0</v>
      </c>
      <c r="P2921" s="2">
        <v>0</v>
      </c>
      <c r="Q2921" s="2">
        <v>53774</v>
      </c>
      <c r="R2921" s="2">
        <v>17762.8203125</v>
      </c>
      <c r="S2921" s="2">
        <v>49.325847625732422</v>
      </c>
      <c r="T2921" s="2">
        <v>7200583</v>
      </c>
      <c r="U2921" s="2">
        <v>75621.5</v>
      </c>
      <c r="V2921" s="2">
        <v>1.0613601207733154</v>
      </c>
      <c r="W2921" s="2">
        <v>10642602.029999999</v>
      </c>
      <c r="X2921" s="2">
        <v>67.658103942871094</v>
      </c>
      <c r="Y2921" s="2">
        <v>21827702.16</v>
      </c>
      <c r="Z2921" s="2">
        <v>32.988277435302734</v>
      </c>
    </row>
    <row r="2922" spans="1:28" x14ac:dyDescent="0.25">
      <c r="A2922" s="2">
        <v>487005</v>
      </c>
      <c r="B2922" s="2">
        <v>104378003</v>
      </c>
      <c r="C2922" s="2" t="s">
        <v>1800</v>
      </c>
      <c r="D2922" s="2">
        <v>2023</v>
      </c>
      <c r="E2922" s="2" t="s">
        <v>662</v>
      </c>
      <c r="F2922" s="2">
        <v>487</v>
      </c>
      <c r="G2922" s="2">
        <v>5</v>
      </c>
      <c r="H2922" s="2">
        <v>6023410.3499999996</v>
      </c>
      <c r="I2922" s="2">
        <v>189216.84375</v>
      </c>
      <c r="J2922" s="2">
        <v>3.243239164352417</v>
      </c>
      <c r="K2922" s="2">
        <v>1138506.93</v>
      </c>
      <c r="L2922" s="2">
        <v>45150.21875</v>
      </c>
      <c r="M2922" s="2">
        <v>4.1295051574707031</v>
      </c>
      <c r="N2922" s="2">
        <v>219259</v>
      </c>
      <c r="O2922" s="2">
        <v>0</v>
      </c>
      <c r="P2922" s="2">
        <v>0</v>
      </c>
      <c r="Q2922" s="2">
        <v>57621</v>
      </c>
      <c r="R2922" s="2">
        <v>3847</v>
      </c>
      <c r="S2922" s="2">
        <v>7.154015064239502</v>
      </c>
      <c r="T2922" s="2">
        <v>7438797.5</v>
      </c>
      <c r="U2922" s="2">
        <v>238214.5</v>
      </c>
      <c r="V2922" s="2">
        <v>3.3082668781280518</v>
      </c>
      <c r="X2922" s="2">
        <v>67.195991516113281</v>
      </c>
      <c r="Z2922" s="2">
        <v>34.53228759765625</v>
      </c>
      <c r="AA2922" s="2">
        <v>21541571</v>
      </c>
      <c r="AB2922" s="2">
        <v>11070299</v>
      </c>
    </row>
    <row r="2923" spans="1:28" x14ac:dyDescent="0.25">
      <c r="A2923" s="2">
        <v>487006</v>
      </c>
      <c r="B2923" s="2">
        <v>104378003</v>
      </c>
      <c r="C2923" s="2" t="s">
        <v>1800</v>
      </c>
      <c r="D2923" s="2">
        <v>2024</v>
      </c>
      <c r="E2923" s="2" t="s">
        <v>662</v>
      </c>
      <c r="F2923" s="2">
        <v>487</v>
      </c>
      <c r="G2923" s="2">
        <v>6</v>
      </c>
      <c r="H2923" s="2">
        <v>6390470</v>
      </c>
      <c r="I2923" s="2">
        <v>367059.65625</v>
      </c>
      <c r="J2923" s="2">
        <v>6.0938839912414551</v>
      </c>
      <c r="K2923" s="2">
        <v>1162226</v>
      </c>
      <c r="L2923" s="2">
        <v>23719.0703125</v>
      </c>
      <c r="M2923" s="2">
        <v>2.0833487510681152</v>
      </c>
      <c r="N2923" s="2">
        <v>219259</v>
      </c>
      <c r="O2923" s="2">
        <v>0</v>
      </c>
      <c r="P2923" s="2">
        <v>0</v>
      </c>
      <c r="Q2923" s="2">
        <v>59114</v>
      </c>
      <c r="R2923" s="2">
        <v>1493</v>
      </c>
      <c r="S2923" s="2">
        <v>2.591069221496582</v>
      </c>
      <c r="T2923" s="2">
        <v>7831069</v>
      </c>
      <c r="U2923" s="2">
        <v>392271.5</v>
      </c>
      <c r="V2923" s="2">
        <v>5.2733187675476074</v>
      </c>
      <c r="X2923" s="2">
        <v>68.348419189453125</v>
      </c>
      <c r="Z2923" s="2">
        <v>34.681484222412109</v>
      </c>
      <c r="AA2923" s="2">
        <v>22579972</v>
      </c>
      <c r="AB2923" s="2">
        <v>11457571</v>
      </c>
    </row>
    <row r="2924" spans="1:28" x14ac:dyDescent="0.25">
      <c r="A2924" s="2">
        <v>488001</v>
      </c>
      <c r="B2924" s="2">
        <v>114069103</v>
      </c>
      <c r="C2924" s="2" t="s">
        <v>1801</v>
      </c>
      <c r="D2924" s="2">
        <v>2019</v>
      </c>
      <c r="E2924" s="2" t="s">
        <v>662</v>
      </c>
      <c r="F2924" s="2">
        <v>488</v>
      </c>
      <c r="G2924" s="2">
        <v>1</v>
      </c>
      <c r="H2924" s="2">
        <v>8314316</v>
      </c>
      <c r="K2924" s="2">
        <v>2424216.38</v>
      </c>
      <c r="N2924" s="2">
        <v>579495</v>
      </c>
      <c r="T2924" s="2">
        <v>11318027</v>
      </c>
      <c r="W2924" s="2">
        <v>24442370.390000001</v>
      </c>
      <c r="X2924" s="2">
        <v>46.304946899414063</v>
      </c>
      <c r="Y2924" s="2">
        <v>106010809.34</v>
      </c>
      <c r="Z2924" s="2">
        <v>10.676295280456543</v>
      </c>
    </row>
    <row r="2925" spans="1:28" x14ac:dyDescent="0.25">
      <c r="A2925" s="2">
        <v>488002</v>
      </c>
      <c r="B2925" s="2">
        <v>114069103</v>
      </c>
      <c r="C2925" s="2" t="s">
        <v>1801</v>
      </c>
      <c r="D2925" s="2">
        <v>2020</v>
      </c>
      <c r="E2925" s="2" t="s">
        <v>662</v>
      </c>
      <c r="F2925" s="2">
        <v>488</v>
      </c>
      <c r="G2925" s="2">
        <v>2</v>
      </c>
      <c r="H2925" s="2">
        <v>8682737</v>
      </c>
      <c r="I2925" s="2">
        <v>368421</v>
      </c>
      <c r="J2925" s="2">
        <v>4.4311642646789551</v>
      </c>
      <c r="K2925" s="2">
        <v>2625760.12</v>
      </c>
      <c r="L2925" s="2">
        <v>201543.734375</v>
      </c>
      <c r="M2925" s="2">
        <v>8.3137683868408203</v>
      </c>
      <c r="N2925" s="2">
        <v>579495</v>
      </c>
      <c r="O2925" s="2">
        <v>0</v>
      </c>
      <c r="P2925" s="2">
        <v>0</v>
      </c>
      <c r="T2925" s="2">
        <v>11887992</v>
      </c>
      <c r="U2925" s="2">
        <v>569965</v>
      </c>
      <c r="V2925" s="2">
        <v>5.0359044075012207</v>
      </c>
      <c r="W2925" s="2">
        <v>25080364.240000002</v>
      </c>
      <c r="X2925" s="2">
        <v>47.39959716796875</v>
      </c>
      <c r="Y2925" s="2">
        <v>108321071.7</v>
      </c>
      <c r="Z2925" s="2">
        <v>10.974773406982422</v>
      </c>
    </row>
    <row r="2926" spans="1:28" x14ac:dyDescent="0.25">
      <c r="A2926" s="2">
        <v>488003</v>
      </c>
      <c r="B2926" s="2">
        <v>114069103</v>
      </c>
      <c r="C2926" s="2" t="s">
        <v>1801</v>
      </c>
      <c r="D2926" s="2">
        <v>2021</v>
      </c>
      <c r="E2926" s="2" t="s">
        <v>662</v>
      </c>
      <c r="F2926" s="2">
        <v>488</v>
      </c>
      <c r="G2926" s="2">
        <v>3</v>
      </c>
      <c r="H2926" s="2">
        <v>8688101</v>
      </c>
      <c r="I2926" s="2">
        <v>5364</v>
      </c>
      <c r="J2926" s="2">
        <v>6.1777755618095398E-2</v>
      </c>
      <c r="K2926" s="2">
        <v>2625609.5</v>
      </c>
      <c r="L2926" s="2">
        <v>-150.6199951171875</v>
      </c>
      <c r="M2926" s="2">
        <v>-5.736243911087513E-3</v>
      </c>
      <c r="N2926" s="2">
        <v>579495</v>
      </c>
      <c r="O2926" s="2">
        <v>0</v>
      </c>
      <c r="P2926" s="2">
        <v>0</v>
      </c>
      <c r="T2926" s="2">
        <v>11893205</v>
      </c>
      <c r="U2926" s="2">
        <v>5213</v>
      </c>
      <c r="V2926" s="2">
        <v>4.385097324848175E-2</v>
      </c>
      <c r="W2926" s="2">
        <v>25139096.880000003</v>
      </c>
      <c r="X2926" s="2">
        <v>47.309597015380859</v>
      </c>
      <c r="Y2926" s="2">
        <v>118229266.45</v>
      </c>
      <c r="Z2926" s="2">
        <v>10.059442520141602</v>
      </c>
    </row>
    <row r="2927" spans="1:28" x14ac:dyDescent="0.25">
      <c r="A2927" s="2">
        <v>488004</v>
      </c>
      <c r="B2927" s="2">
        <v>114069103</v>
      </c>
      <c r="C2927" s="2" t="s">
        <v>1801</v>
      </c>
      <c r="D2927" s="2">
        <v>2022</v>
      </c>
      <c r="E2927" s="2" t="s">
        <v>662</v>
      </c>
      <c r="F2927" s="2">
        <v>488</v>
      </c>
      <c r="G2927" s="2">
        <v>4</v>
      </c>
      <c r="H2927" s="2">
        <v>9248610</v>
      </c>
      <c r="I2927" s="2">
        <v>560509</v>
      </c>
      <c r="J2927" s="2">
        <v>6.4514560699462891</v>
      </c>
      <c r="K2927" s="2">
        <v>3018277</v>
      </c>
      <c r="L2927" s="2">
        <v>392667.5</v>
      </c>
      <c r="M2927" s="2">
        <v>14.955289840698242</v>
      </c>
      <c r="N2927" s="2">
        <v>579495</v>
      </c>
      <c r="O2927" s="2">
        <v>0</v>
      </c>
      <c r="P2927" s="2">
        <v>0</v>
      </c>
      <c r="T2927" s="2">
        <v>12846382</v>
      </c>
      <c r="U2927" s="2">
        <v>953177</v>
      </c>
      <c r="V2927" s="2">
        <v>8.0144672393798828</v>
      </c>
      <c r="W2927" s="2">
        <v>27310754</v>
      </c>
      <c r="X2927" s="2">
        <v>47.037815093994141</v>
      </c>
      <c r="Y2927" s="2">
        <v>121894687.03</v>
      </c>
      <c r="Z2927" s="2">
        <v>10.538918495178223</v>
      </c>
    </row>
    <row r="2928" spans="1:28" x14ac:dyDescent="0.25">
      <c r="A2928" s="2">
        <v>488005</v>
      </c>
      <c r="B2928" s="2">
        <v>114069103</v>
      </c>
      <c r="C2928" s="2" t="s">
        <v>1801</v>
      </c>
      <c r="D2928" s="2">
        <v>2023</v>
      </c>
      <c r="E2928" s="2" t="s">
        <v>662</v>
      </c>
      <c r="F2928" s="2">
        <v>488</v>
      </c>
      <c r="G2928" s="2">
        <v>5</v>
      </c>
      <c r="H2928" s="2">
        <v>10696124.710000001</v>
      </c>
      <c r="I2928" s="2">
        <v>1447514.75</v>
      </c>
      <c r="J2928" s="2">
        <v>15.651159286499023</v>
      </c>
      <c r="K2928" s="2">
        <v>3202396.03</v>
      </c>
      <c r="L2928" s="2">
        <v>184119.03125</v>
      </c>
      <c r="M2928" s="2">
        <v>6.1001367568969727</v>
      </c>
      <c r="N2928" s="2">
        <v>579495</v>
      </c>
      <c r="O2928" s="2">
        <v>0</v>
      </c>
      <c r="P2928" s="2">
        <v>0</v>
      </c>
      <c r="T2928" s="2">
        <v>14478016</v>
      </c>
      <c r="U2928" s="2">
        <v>1631634</v>
      </c>
      <c r="V2928" s="2">
        <v>12.701116561889648</v>
      </c>
      <c r="X2928" s="2">
        <v>49.839981079101563</v>
      </c>
      <c r="Z2928" s="2">
        <v>11.935709953308105</v>
      </c>
      <c r="AA2928" s="2">
        <v>121300000</v>
      </c>
      <c r="AB2928" s="2">
        <v>29049000</v>
      </c>
    </row>
    <row r="2929" spans="1:28" x14ac:dyDescent="0.25">
      <c r="A2929" s="2">
        <v>488006</v>
      </c>
      <c r="B2929" s="2">
        <v>114069103</v>
      </c>
      <c r="C2929" s="2" t="s">
        <v>1801</v>
      </c>
      <c r="D2929" s="2">
        <v>2024</v>
      </c>
      <c r="E2929" s="2" t="s">
        <v>662</v>
      </c>
      <c r="F2929" s="2">
        <v>488</v>
      </c>
      <c r="G2929" s="2">
        <v>6</v>
      </c>
      <c r="H2929" s="2">
        <v>12595243</v>
      </c>
      <c r="I2929" s="2">
        <v>1899118.25</v>
      </c>
      <c r="J2929" s="2">
        <v>17.755199432373047</v>
      </c>
      <c r="K2929" s="2">
        <v>3407908</v>
      </c>
      <c r="L2929" s="2">
        <v>205511.96875</v>
      </c>
      <c r="M2929" s="2">
        <v>6.4174437522888184</v>
      </c>
      <c r="N2929" s="2">
        <v>579495</v>
      </c>
      <c r="O2929" s="2">
        <v>0</v>
      </c>
      <c r="P2929" s="2">
        <v>0</v>
      </c>
      <c r="T2929" s="2">
        <v>16582646</v>
      </c>
      <c r="U2929" s="2">
        <v>2104630</v>
      </c>
      <c r="V2929" s="2">
        <v>14.53672981262207</v>
      </c>
      <c r="X2929" s="2">
        <v>52.317375183105469</v>
      </c>
      <c r="Z2929" s="2">
        <v>12.975466728210449</v>
      </c>
      <c r="AA2929" s="2">
        <v>127800000</v>
      </c>
      <c r="AB2929" s="2">
        <v>31696249</v>
      </c>
    </row>
    <row r="2930" spans="1:28" x14ac:dyDescent="0.25">
      <c r="A2930" s="2">
        <v>489001</v>
      </c>
      <c r="B2930" s="2">
        <v>120488603</v>
      </c>
      <c r="C2930" s="2" t="s">
        <v>1802</v>
      </c>
      <c r="D2930" s="2">
        <v>2019</v>
      </c>
      <c r="E2930" s="2" t="s">
        <v>662</v>
      </c>
      <c r="F2930" s="2">
        <v>489</v>
      </c>
      <c r="G2930" s="2">
        <v>1</v>
      </c>
      <c r="H2930" s="2">
        <v>5683144</v>
      </c>
      <c r="K2930" s="2">
        <v>1608398.91</v>
      </c>
      <c r="N2930" s="2">
        <v>313967</v>
      </c>
      <c r="T2930" s="2">
        <v>7605510</v>
      </c>
      <c r="W2930" s="2">
        <v>13888523.619999999</v>
      </c>
      <c r="X2930" s="2">
        <v>54.761112213134766</v>
      </c>
      <c r="Y2930" s="2">
        <v>41791732.809999995</v>
      </c>
      <c r="Z2930" s="2">
        <v>18.198598861694336</v>
      </c>
    </row>
    <row r="2931" spans="1:28" x14ac:dyDescent="0.25">
      <c r="A2931" s="2">
        <v>489002</v>
      </c>
      <c r="B2931" s="2">
        <v>120488603</v>
      </c>
      <c r="C2931" s="2" t="s">
        <v>1802</v>
      </c>
      <c r="D2931" s="2">
        <v>2020</v>
      </c>
      <c r="E2931" s="2" t="s">
        <v>662</v>
      </c>
      <c r="F2931" s="2">
        <v>489</v>
      </c>
      <c r="G2931" s="2">
        <v>2</v>
      </c>
      <c r="H2931" s="2">
        <v>5859697.5</v>
      </c>
      <c r="I2931" s="2">
        <v>176553.5</v>
      </c>
      <c r="J2931" s="2">
        <v>3.106616735458374</v>
      </c>
      <c r="K2931" s="2">
        <v>1647623.15</v>
      </c>
      <c r="L2931" s="2">
        <v>39224.23828125</v>
      </c>
      <c r="M2931" s="2">
        <v>2.4387133121490479</v>
      </c>
      <c r="N2931" s="2">
        <v>313967</v>
      </c>
      <c r="O2931" s="2">
        <v>0</v>
      </c>
      <c r="P2931" s="2">
        <v>0</v>
      </c>
      <c r="T2931" s="2">
        <v>7821287.5</v>
      </c>
      <c r="U2931" s="2">
        <v>215777.5</v>
      </c>
      <c r="V2931" s="2">
        <v>2.8371207714080811</v>
      </c>
      <c r="W2931" s="2">
        <v>14312762.710000001</v>
      </c>
      <c r="X2931" s="2">
        <v>54.645545959472656</v>
      </c>
      <c r="Y2931" s="2">
        <v>64939385.710000001</v>
      </c>
      <c r="Z2931" s="2">
        <v>12.043981552124023</v>
      </c>
    </row>
    <row r="2932" spans="1:28" x14ac:dyDescent="0.25">
      <c r="A2932" s="2">
        <v>489003</v>
      </c>
      <c r="B2932" s="2">
        <v>120488603</v>
      </c>
      <c r="C2932" s="2" t="s">
        <v>1802</v>
      </c>
      <c r="D2932" s="2">
        <v>2021</v>
      </c>
      <c r="E2932" s="2" t="s">
        <v>662</v>
      </c>
      <c r="F2932" s="2">
        <v>489</v>
      </c>
      <c r="G2932" s="2">
        <v>3</v>
      </c>
      <c r="H2932" s="2">
        <v>5859690</v>
      </c>
      <c r="I2932" s="2">
        <v>-7.5</v>
      </c>
      <c r="J2932" s="2">
        <v>-1.2799295654986054E-4</v>
      </c>
      <c r="K2932" s="2">
        <v>1526761.85</v>
      </c>
      <c r="L2932" s="2">
        <v>-120861.296875</v>
      </c>
      <c r="M2932" s="2">
        <v>-7.3354940414428711</v>
      </c>
      <c r="N2932" s="2">
        <v>313967</v>
      </c>
      <c r="O2932" s="2">
        <v>0</v>
      </c>
      <c r="P2932" s="2">
        <v>0</v>
      </c>
      <c r="T2932" s="2">
        <v>7700419</v>
      </c>
      <c r="U2932" s="2">
        <v>-120868.5</v>
      </c>
      <c r="V2932" s="2">
        <v>-1.545378565788269</v>
      </c>
      <c r="W2932" s="2">
        <v>14024121.440000001</v>
      </c>
      <c r="X2932" s="2">
        <v>54.90838623046875</v>
      </c>
      <c r="Y2932" s="2">
        <v>44172725.589999996</v>
      </c>
      <c r="Z2932" s="2">
        <v>17.432519912719727</v>
      </c>
    </row>
    <row r="2933" spans="1:28" x14ac:dyDescent="0.25">
      <c r="A2933" s="2">
        <v>489004</v>
      </c>
      <c r="B2933" s="2">
        <v>120488603</v>
      </c>
      <c r="C2933" s="2" t="s">
        <v>1802</v>
      </c>
      <c r="D2933" s="2">
        <v>2022</v>
      </c>
      <c r="E2933" s="2" t="s">
        <v>662</v>
      </c>
      <c r="F2933" s="2">
        <v>489</v>
      </c>
      <c r="G2933" s="2">
        <v>4</v>
      </c>
      <c r="H2933" s="2">
        <v>6120240</v>
      </c>
      <c r="I2933" s="2">
        <v>260550</v>
      </c>
      <c r="J2933" s="2">
        <v>4.4464807510375977</v>
      </c>
      <c r="K2933" s="2">
        <v>1595224.18</v>
      </c>
      <c r="L2933" s="2">
        <v>68462.328125</v>
      </c>
      <c r="M2933" s="2">
        <v>4.4841523170471191</v>
      </c>
      <c r="N2933" s="2">
        <v>313967</v>
      </c>
      <c r="O2933" s="2">
        <v>0</v>
      </c>
      <c r="P2933" s="2">
        <v>0</v>
      </c>
      <c r="T2933" s="2">
        <v>8029431</v>
      </c>
      <c r="U2933" s="2">
        <v>329012</v>
      </c>
      <c r="V2933" s="2">
        <v>4.2726507186889648</v>
      </c>
      <c r="W2933" s="2">
        <v>14431094.25</v>
      </c>
      <c r="X2933" s="2">
        <v>55.639793395996094</v>
      </c>
      <c r="Y2933" s="2">
        <v>44262003.770000003</v>
      </c>
      <c r="Z2933" s="2">
        <v>18.14068603515625</v>
      </c>
    </row>
    <row r="2934" spans="1:28" x14ac:dyDescent="0.25">
      <c r="A2934" s="2">
        <v>489005</v>
      </c>
      <c r="B2934" s="2">
        <v>120488603</v>
      </c>
      <c r="C2934" s="2" t="s">
        <v>1802</v>
      </c>
      <c r="D2934" s="2">
        <v>2023</v>
      </c>
      <c r="E2934" s="2" t="s">
        <v>662</v>
      </c>
      <c r="F2934" s="2">
        <v>489</v>
      </c>
      <c r="G2934" s="2">
        <v>5</v>
      </c>
      <c r="H2934" s="2">
        <v>6553741.7999999998</v>
      </c>
      <c r="I2934" s="2">
        <v>433501.8125</v>
      </c>
      <c r="J2934" s="2">
        <v>7.0830850601196289</v>
      </c>
      <c r="K2934" s="2">
        <v>1744644.62</v>
      </c>
      <c r="L2934" s="2">
        <v>149420.4375</v>
      </c>
      <c r="M2934" s="2">
        <v>9.3667364120483398</v>
      </c>
      <c r="N2934" s="2">
        <v>313967</v>
      </c>
      <c r="O2934" s="2">
        <v>0</v>
      </c>
      <c r="P2934" s="2">
        <v>0</v>
      </c>
      <c r="T2934" s="2">
        <v>8612354</v>
      </c>
      <c r="U2934" s="2">
        <v>582923</v>
      </c>
      <c r="V2934" s="2">
        <v>7.2598295211791992</v>
      </c>
      <c r="X2934" s="2">
        <v>56.4921875</v>
      </c>
      <c r="Z2934" s="2">
        <v>19.24299430847168</v>
      </c>
      <c r="AA2934" s="2">
        <v>44755788</v>
      </c>
      <c r="AB2934" s="2">
        <v>15245212</v>
      </c>
    </row>
    <row r="2935" spans="1:28" x14ac:dyDescent="0.25">
      <c r="A2935" s="2">
        <v>489006</v>
      </c>
      <c r="B2935" s="2">
        <v>120488603</v>
      </c>
      <c r="C2935" s="2" t="s">
        <v>1802</v>
      </c>
      <c r="D2935" s="2">
        <v>2024</v>
      </c>
      <c r="E2935" s="2" t="s">
        <v>662</v>
      </c>
      <c r="F2935" s="2">
        <v>489</v>
      </c>
      <c r="G2935" s="2">
        <v>6</v>
      </c>
      <c r="H2935" s="2">
        <v>7031628</v>
      </c>
      <c r="I2935" s="2">
        <v>477886.1875</v>
      </c>
      <c r="J2935" s="2">
        <v>7.2918071746826172</v>
      </c>
      <c r="K2935" s="2">
        <v>1851946</v>
      </c>
      <c r="L2935" s="2">
        <v>107301.3828125</v>
      </c>
      <c r="M2935" s="2">
        <v>6.1503286361694336</v>
      </c>
      <c r="N2935" s="2">
        <v>313967</v>
      </c>
      <c r="O2935" s="2">
        <v>0</v>
      </c>
      <c r="P2935" s="2">
        <v>0</v>
      </c>
      <c r="T2935" s="2">
        <v>9197541</v>
      </c>
      <c r="U2935" s="2">
        <v>585187</v>
      </c>
      <c r="V2935" s="2">
        <v>6.7947392463684082</v>
      </c>
      <c r="X2935" s="2">
        <v>61.65814208984375</v>
      </c>
      <c r="Z2935" s="2">
        <v>20.976083755493164</v>
      </c>
      <c r="AA2935" s="2">
        <v>43847753</v>
      </c>
      <c r="AB2935" s="2">
        <v>14916993</v>
      </c>
    </row>
    <row r="2936" spans="1:28" x14ac:dyDescent="0.25">
      <c r="A2936" s="2">
        <v>490001</v>
      </c>
      <c r="B2936" s="2">
        <v>108569103</v>
      </c>
      <c r="C2936" s="2" t="s">
        <v>1803</v>
      </c>
      <c r="D2936" s="2">
        <v>2019</v>
      </c>
      <c r="E2936" s="2" t="s">
        <v>662</v>
      </c>
      <c r="F2936" s="2">
        <v>490</v>
      </c>
      <c r="G2936" s="2">
        <v>1</v>
      </c>
      <c r="H2936" s="2">
        <v>8748777</v>
      </c>
      <c r="K2936" s="2">
        <v>930951</v>
      </c>
      <c r="N2936" s="2">
        <v>241701</v>
      </c>
      <c r="T2936" s="2">
        <v>9921429</v>
      </c>
      <c r="W2936" s="2">
        <v>12799616.25</v>
      </c>
      <c r="X2936" s="2">
        <v>77.51348876953125</v>
      </c>
      <c r="Y2936" s="2">
        <v>18260846.079999998</v>
      </c>
      <c r="Z2936" s="2">
        <v>54.331703186035156</v>
      </c>
    </row>
    <row r="2937" spans="1:28" x14ac:dyDescent="0.25">
      <c r="A2937" s="2">
        <v>490002</v>
      </c>
      <c r="B2937" s="2">
        <v>108569103</v>
      </c>
      <c r="C2937" s="2" t="s">
        <v>1803</v>
      </c>
      <c r="D2937" s="2">
        <v>2020</v>
      </c>
      <c r="E2937" s="2" t="s">
        <v>662</v>
      </c>
      <c r="F2937" s="2">
        <v>490</v>
      </c>
      <c r="G2937" s="2">
        <v>2</v>
      </c>
      <c r="H2937" s="2">
        <v>8945150</v>
      </c>
      <c r="I2937" s="2">
        <v>196373</v>
      </c>
      <c r="J2937" s="2">
        <v>2.2445766925811768</v>
      </c>
      <c r="K2937" s="2">
        <v>948843.96</v>
      </c>
      <c r="L2937" s="2">
        <v>17892.9609375</v>
      </c>
      <c r="M2937" s="2">
        <v>1.922008752822876</v>
      </c>
      <c r="N2937" s="2">
        <v>241701</v>
      </c>
      <c r="O2937" s="2">
        <v>0</v>
      </c>
      <c r="P2937" s="2">
        <v>0</v>
      </c>
      <c r="T2937" s="2">
        <v>10135695</v>
      </c>
      <c r="U2937" s="2">
        <v>214266</v>
      </c>
      <c r="V2937" s="2">
        <v>2.1596283912658691</v>
      </c>
      <c r="W2937" s="2">
        <v>12970596.35</v>
      </c>
      <c r="X2937" s="2">
        <v>78.143630981445313</v>
      </c>
      <c r="Y2937" s="2">
        <v>18343980.580000002</v>
      </c>
      <c r="Z2937" s="2">
        <v>55.253520965576172</v>
      </c>
    </row>
    <row r="2938" spans="1:28" x14ac:dyDescent="0.25">
      <c r="A2938" s="2">
        <v>490003</v>
      </c>
      <c r="B2938" s="2">
        <v>108569103</v>
      </c>
      <c r="C2938" s="2" t="s">
        <v>1803</v>
      </c>
      <c r="D2938" s="2">
        <v>2021</v>
      </c>
      <c r="E2938" s="2" t="s">
        <v>662</v>
      </c>
      <c r="F2938" s="2">
        <v>490</v>
      </c>
      <c r="G2938" s="2">
        <v>3</v>
      </c>
      <c r="H2938" s="2">
        <v>8945145</v>
      </c>
      <c r="I2938" s="2">
        <v>-5</v>
      </c>
      <c r="J2938" s="2">
        <v>-5.5896212870720774E-5</v>
      </c>
      <c r="K2938" s="2">
        <v>948826.35</v>
      </c>
      <c r="L2938" s="2">
        <v>-17.610000610351563</v>
      </c>
      <c r="M2938" s="2">
        <v>-1.8559426534920931E-3</v>
      </c>
      <c r="N2938" s="2">
        <v>241701</v>
      </c>
      <c r="O2938" s="2">
        <v>0</v>
      </c>
      <c r="P2938" s="2">
        <v>0</v>
      </c>
      <c r="T2938" s="2">
        <v>10135672</v>
      </c>
      <c r="U2938" s="2">
        <v>-23</v>
      </c>
      <c r="V2938" s="2">
        <v>-2.2692080528941005E-4</v>
      </c>
      <c r="W2938" s="2">
        <v>13029928.82</v>
      </c>
      <c r="X2938" s="2">
        <v>77.787620544433594</v>
      </c>
      <c r="Y2938" s="2">
        <v>19013334.539999999</v>
      </c>
      <c r="Z2938" s="2">
        <v>53.3082275390625</v>
      </c>
    </row>
    <row r="2939" spans="1:28" x14ac:dyDescent="0.25">
      <c r="A2939" s="2">
        <v>490004</v>
      </c>
      <c r="B2939" s="2">
        <v>108569103</v>
      </c>
      <c r="C2939" s="2" t="s">
        <v>1803</v>
      </c>
      <c r="D2939" s="2">
        <v>2022</v>
      </c>
      <c r="E2939" s="2" t="s">
        <v>662</v>
      </c>
      <c r="F2939" s="2">
        <v>490</v>
      </c>
      <c r="G2939" s="2">
        <v>4</v>
      </c>
      <c r="H2939" s="2">
        <v>9230388</v>
      </c>
      <c r="I2939" s="2">
        <v>285243</v>
      </c>
      <c r="J2939" s="2">
        <v>3.1888024806976318</v>
      </c>
      <c r="K2939" s="2">
        <v>984767.34</v>
      </c>
      <c r="L2939" s="2">
        <v>35940.98828125</v>
      </c>
      <c r="M2939" s="2">
        <v>3.7879416942596436</v>
      </c>
      <c r="N2939" s="2">
        <v>241701</v>
      </c>
      <c r="O2939" s="2">
        <v>0</v>
      </c>
      <c r="P2939" s="2">
        <v>0</v>
      </c>
      <c r="T2939" s="2">
        <v>10456856</v>
      </c>
      <c r="U2939" s="2">
        <v>321184</v>
      </c>
      <c r="V2939" s="2">
        <v>3.1688475608825684</v>
      </c>
      <c r="W2939" s="2">
        <v>13529757.769999996</v>
      </c>
      <c r="X2939" s="2">
        <v>77.287826538085938</v>
      </c>
      <c r="Y2939" s="2">
        <v>19986673.489999995</v>
      </c>
      <c r="Z2939" s="2">
        <v>52.319141387939453</v>
      </c>
    </row>
    <row r="2940" spans="1:28" x14ac:dyDescent="0.25">
      <c r="A2940" s="2">
        <v>490005</v>
      </c>
      <c r="B2940" s="2">
        <v>108569103</v>
      </c>
      <c r="C2940" s="2" t="s">
        <v>1803</v>
      </c>
      <c r="D2940" s="2">
        <v>2023</v>
      </c>
      <c r="E2940" s="2" t="s">
        <v>662</v>
      </c>
      <c r="F2940" s="2">
        <v>490</v>
      </c>
      <c r="G2940" s="2">
        <v>5</v>
      </c>
      <c r="H2940" s="2">
        <v>9702459.4900000002</v>
      </c>
      <c r="I2940" s="2">
        <v>472071.5</v>
      </c>
      <c r="J2940" s="2">
        <v>5.11431884765625</v>
      </c>
      <c r="K2940" s="2">
        <v>1032579.05</v>
      </c>
      <c r="L2940" s="2">
        <v>47811.7109375</v>
      </c>
      <c r="M2940" s="2">
        <v>4.8551273345947266</v>
      </c>
      <c r="N2940" s="2">
        <v>241701</v>
      </c>
      <c r="O2940" s="2">
        <v>0</v>
      </c>
      <c r="P2940" s="2">
        <v>0</v>
      </c>
      <c r="T2940" s="2">
        <v>10976739</v>
      </c>
      <c r="U2940" s="2">
        <v>519883</v>
      </c>
      <c r="V2940" s="2">
        <v>4.9716949462890625</v>
      </c>
      <c r="X2940" s="2">
        <v>79.206260681152344</v>
      </c>
      <c r="Z2940" s="2">
        <v>49.467548370361328</v>
      </c>
      <c r="AA2940" s="2">
        <v>22189778</v>
      </c>
      <c r="AB2940" s="2">
        <v>13858423</v>
      </c>
    </row>
    <row r="2941" spans="1:28" x14ac:dyDescent="0.25">
      <c r="A2941" s="2">
        <v>490006</v>
      </c>
      <c r="B2941" s="2">
        <v>108569103</v>
      </c>
      <c r="C2941" s="2" t="s">
        <v>1803</v>
      </c>
      <c r="D2941" s="2">
        <v>2024</v>
      </c>
      <c r="E2941" s="2" t="s">
        <v>662</v>
      </c>
      <c r="F2941" s="2">
        <v>490</v>
      </c>
      <c r="G2941" s="2">
        <v>6</v>
      </c>
      <c r="H2941" s="2">
        <v>10207285</v>
      </c>
      <c r="I2941" s="2">
        <v>504825.5</v>
      </c>
      <c r="J2941" s="2">
        <v>5.2030673027038574</v>
      </c>
      <c r="K2941" s="2">
        <v>1064454</v>
      </c>
      <c r="L2941" s="2">
        <v>31874.94921875</v>
      </c>
      <c r="M2941" s="2">
        <v>3.0869259834289551</v>
      </c>
      <c r="N2941" s="2">
        <v>241701</v>
      </c>
      <c r="O2941" s="2">
        <v>0</v>
      </c>
      <c r="P2941" s="2">
        <v>0</v>
      </c>
      <c r="T2941" s="2">
        <v>11513440</v>
      </c>
      <c r="U2941" s="2">
        <v>536701</v>
      </c>
      <c r="V2941" s="2">
        <v>4.889439582824707</v>
      </c>
      <c r="X2941" s="2">
        <v>79.414131164550781</v>
      </c>
      <c r="Z2941" s="2">
        <v>53.361797332763672</v>
      </c>
      <c r="AA2941" s="2">
        <v>21576185</v>
      </c>
      <c r="AB2941" s="2">
        <v>14497974</v>
      </c>
    </row>
    <row r="2942" spans="1:28" x14ac:dyDescent="0.25">
      <c r="A2942" s="2">
        <v>491001</v>
      </c>
      <c r="B2942" s="2">
        <v>123469303</v>
      </c>
      <c r="C2942" s="2" t="s">
        <v>1804</v>
      </c>
      <c r="D2942" s="2">
        <v>2019</v>
      </c>
      <c r="E2942" s="2" t="s">
        <v>662</v>
      </c>
      <c r="F2942" s="2">
        <v>491</v>
      </c>
      <c r="G2942" s="2">
        <v>1</v>
      </c>
      <c r="H2942" s="2">
        <v>2711304.5</v>
      </c>
      <c r="K2942" s="2">
        <v>1974013.18</v>
      </c>
      <c r="N2942" s="2">
        <v>157053</v>
      </c>
      <c r="T2942" s="2">
        <v>4842370.5</v>
      </c>
      <c r="W2942" s="2">
        <v>20120879.109999999</v>
      </c>
      <c r="X2942" s="2">
        <v>24.066396713256836</v>
      </c>
      <c r="Y2942" s="2">
        <v>103266111.41</v>
      </c>
      <c r="Z2942" s="2">
        <v>4.6892156600952148</v>
      </c>
    </row>
    <row r="2943" spans="1:28" x14ac:dyDescent="0.25">
      <c r="A2943" s="2">
        <v>491002</v>
      </c>
      <c r="B2943" s="2">
        <v>123469303</v>
      </c>
      <c r="C2943" s="2" t="s">
        <v>1804</v>
      </c>
      <c r="D2943" s="2">
        <v>2020</v>
      </c>
      <c r="E2943" s="2" t="s">
        <v>662</v>
      </c>
      <c r="F2943" s="2">
        <v>491</v>
      </c>
      <c r="G2943" s="2">
        <v>2</v>
      </c>
      <c r="H2943" s="2">
        <v>2849267</v>
      </c>
      <c r="I2943" s="2">
        <v>137962.5</v>
      </c>
      <c r="J2943" s="2">
        <v>5.0884180068969727</v>
      </c>
      <c r="K2943" s="2">
        <v>1995407.5</v>
      </c>
      <c r="L2943" s="2">
        <v>21394.3203125</v>
      </c>
      <c r="M2943" s="2">
        <v>1.0837982892990112</v>
      </c>
      <c r="T2943" s="2">
        <v>4844674.5</v>
      </c>
      <c r="U2943" s="2">
        <v>2304</v>
      </c>
      <c r="V2943" s="2">
        <v>4.758000373840332E-2</v>
      </c>
      <c r="W2943" s="2">
        <v>20457095.200000003</v>
      </c>
      <c r="X2943" s="2">
        <v>23.682123184204102</v>
      </c>
      <c r="Y2943" s="2">
        <v>106620947.92</v>
      </c>
      <c r="Z2943" s="2">
        <v>4.5438299179077148</v>
      </c>
    </row>
    <row r="2944" spans="1:28" x14ac:dyDescent="0.25">
      <c r="A2944" s="2">
        <v>491003</v>
      </c>
      <c r="B2944" s="2">
        <v>123469303</v>
      </c>
      <c r="C2944" s="2" t="s">
        <v>1804</v>
      </c>
      <c r="D2944" s="2">
        <v>2021</v>
      </c>
      <c r="E2944" s="2" t="s">
        <v>662</v>
      </c>
      <c r="F2944" s="2">
        <v>491</v>
      </c>
      <c r="G2944" s="2">
        <v>3</v>
      </c>
      <c r="H2944" s="2">
        <v>2849262</v>
      </c>
      <c r="I2944" s="2">
        <v>-5</v>
      </c>
      <c r="J2944" s="2">
        <v>-1.7548372852616012E-4</v>
      </c>
      <c r="K2944" s="2">
        <v>2119605.67</v>
      </c>
      <c r="L2944" s="2">
        <v>124198.171875</v>
      </c>
      <c r="M2944" s="2">
        <v>6.2242007255554199</v>
      </c>
      <c r="N2944" s="2">
        <v>157053</v>
      </c>
      <c r="T2944" s="2">
        <v>5125920.5</v>
      </c>
      <c r="U2944" s="2">
        <v>281246</v>
      </c>
      <c r="V2944" s="2">
        <v>5.8052611351013184</v>
      </c>
      <c r="W2944" s="2">
        <v>20797873.270000003</v>
      </c>
      <c r="X2944" s="2">
        <v>24.646368026733398</v>
      </c>
      <c r="Y2944" s="2">
        <v>112137008.58000001</v>
      </c>
      <c r="Z2944" s="2">
        <v>4.5711231231689453</v>
      </c>
    </row>
    <row r="2945" spans="1:28" x14ac:dyDescent="0.25">
      <c r="A2945" s="2">
        <v>491004</v>
      </c>
      <c r="B2945" s="2">
        <v>123469303</v>
      </c>
      <c r="C2945" s="2" t="s">
        <v>1804</v>
      </c>
      <c r="D2945" s="2">
        <v>2022</v>
      </c>
      <c r="E2945" s="2" t="s">
        <v>662</v>
      </c>
      <c r="F2945" s="2">
        <v>491</v>
      </c>
      <c r="G2945" s="2">
        <v>4</v>
      </c>
      <c r="H2945" s="2">
        <v>3110398.75</v>
      </c>
      <c r="I2945" s="2">
        <v>261136.75</v>
      </c>
      <c r="J2945" s="2">
        <v>9.1650667190551758</v>
      </c>
      <c r="K2945" s="2">
        <v>2028915.26</v>
      </c>
      <c r="L2945" s="2">
        <v>-90690.40625</v>
      </c>
      <c r="M2945" s="2">
        <v>-4.2786455154418945</v>
      </c>
      <c r="N2945" s="2">
        <v>157053</v>
      </c>
      <c r="O2945" s="2">
        <v>0</v>
      </c>
      <c r="P2945" s="2">
        <v>0</v>
      </c>
      <c r="T2945" s="2">
        <v>5296367</v>
      </c>
      <c r="U2945" s="2">
        <v>170446.5</v>
      </c>
      <c r="V2945" s="2">
        <v>3.325188159942627</v>
      </c>
      <c r="W2945" s="2">
        <v>21442475.509999998</v>
      </c>
      <c r="X2945" s="2">
        <v>24.700351715087891</v>
      </c>
      <c r="Y2945" s="2">
        <v>116778190.89</v>
      </c>
      <c r="Z2945" s="2">
        <v>4.535407543182373</v>
      </c>
    </row>
    <row r="2946" spans="1:28" x14ac:dyDescent="0.25">
      <c r="A2946" s="2">
        <v>491005</v>
      </c>
      <c r="B2946" s="2">
        <v>123469303</v>
      </c>
      <c r="C2946" s="2" t="s">
        <v>1804</v>
      </c>
      <c r="D2946" s="2">
        <v>2023</v>
      </c>
      <c r="E2946" s="2" t="s">
        <v>662</v>
      </c>
      <c r="F2946" s="2">
        <v>491</v>
      </c>
      <c r="G2946" s="2">
        <v>5</v>
      </c>
      <c r="H2946" s="2">
        <v>3691878.51</v>
      </c>
      <c r="I2946" s="2">
        <v>581479.75</v>
      </c>
      <c r="J2946" s="2">
        <v>18.6947021484375</v>
      </c>
      <c r="K2946" s="2">
        <v>2086577.79</v>
      </c>
      <c r="L2946" s="2">
        <v>57662.53125</v>
      </c>
      <c r="M2946" s="2">
        <v>2.8420374393463135</v>
      </c>
      <c r="N2946" s="2">
        <v>157053</v>
      </c>
      <c r="O2946" s="2">
        <v>0</v>
      </c>
      <c r="P2946" s="2">
        <v>0</v>
      </c>
      <c r="T2946" s="2">
        <v>5935509.5</v>
      </c>
      <c r="U2946" s="2">
        <v>639142.5</v>
      </c>
      <c r="V2946" s="2">
        <v>12.067564010620117</v>
      </c>
      <c r="X2946" s="2">
        <v>26.925716400146484</v>
      </c>
      <c r="Z2946" s="2">
        <v>5.1825580596923828</v>
      </c>
      <c r="AA2946" s="2">
        <v>114528570</v>
      </c>
      <c r="AB2946" s="2">
        <v>22044017</v>
      </c>
    </row>
    <row r="2947" spans="1:28" x14ac:dyDescent="0.25">
      <c r="A2947" s="2">
        <v>491006</v>
      </c>
      <c r="B2947" s="2">
        <v>123469303</v>
      </c>
      <c r="C2947" s="2" t="s">
        <v>1804</v>
      </c>
      <c r="D2947" s="2">
        <v>2024</v>
      </c>
      <c r="E2947" s="2" t="s">
        <v>662</v>
      </c>
      <c r="F2947" s="2">
        <v>491</v>
      </c>
      <c r="G2947" s="2">
        <v>6</v>
      </c>
      <c r="H2947" s="2">
        <v>4276213</v>
      </c>
      <c r="I2947" s="2">
        <v>584334.5</v>
      </c>
      <c r="J2947" s="2">
        <v>15.82756519317627</v>
      </c>
      <c r="K2947" s="2">
        <v>2122441</v>
      </c>
      <c r="L2947" s="2">
        <v>35863.2109375</v>
      </c>
      <c r="M2947" s="2">
        <v>1.7187573909759521</v>
      </c>
      <c r="N2947" s="2">
        <v>157053</v>
      </c>
      <c r="O2947" s="2">
        <v>0</v>
      </c>
      <c r="P2947" s="2">
        <v>0</v>
      </c>
      <c r="T2947" s="2">
        <v>6555707</v>
      </c>
      <c r="U2947" s="2">
        <v>620197.5</v>
      </c>
      <c r="V2947" s="2">
        <v>10.448934555053711</v>
      </c>
      <c r="X2947" s="2">
        <v>28.825450897216797</v>
      </c>
      <c r="Z2947" s="2">
        <v>5.4869341850280762</v>
      </c>
      <c r="AA2947" s="2">
        <v>119478508</v>
      </c>
      <c r="AB2947" s="2">
        <v>22742774</v>
      </c>
    </row>
    <row r="2948" spans="1:28" x14ac:dyDescent="0.25">
      <c r="A2948" s="2">
        <v>492001</v>
      </c>
      <c r="B2948" s="2">
        <v>103029902</v>
      </c>
      <c r="C2948" s="2" t="s">
        <v>1805</v>
      </c>
      <c r="D2948" s="2">
        <v>2019</v>
      </c>
      <c r="E2948" s="2" t="s">
        <v>662</v>
      </c>
      <c r="F2948" s="2">
        <v>492</v>
      </c>
      <c r="G2948" s="2">
        <v>1</v>
      </c>
      <c r="H2948" s="2">
        <v>16067555</v>
      </c>
      <c r="K2948" s="2">
        <v>4041771.63</v>
      </c>
      <c r="N2948" s="2">
        <v>736447</v>
      </c>
      <c r="T2948" s="2">
        <v>20845772</v>
      </c>
      <c r="W2948" s="2">
        <v>34434411.119999997</v>
      </c>
      <c r="X2948" s="2">
        <v>60.537616729736328</v>
      </c>
      <c r="Y2948" s="2">
        <v>94420690.550000012</v>
      </c>
      <c r="Z2948" s="2">
        <v>22.077547073364258</v>
      </c>
    </row>
    <row r="2949" spans="1:28" x14ac:dyDescent="0.25">
      <c r="A2949" s="2">
        <v>492002</v>
      </c>
      <c r="B2949" s="2">
        <v>103029902</v>
      </c>
      <c r="C2949" s="2" t="s">
        <v>1805</v>
      </c>
      <c r="D2949" s="2">
        <v>2020</v>
      </c>
      <c r="E2949" s="2" t="s">
        <v>662</v>
      </c>
      <c r="F2949" s="2">
        <v>492</v>
      </c>
      <c r="G2949" s="2">
        <v>2</v>
      </c>
      <c r="H2949" s="2">
        <v>16152085</v>
      </c>
      <c r="I2949" s="2">
        <v>84530</v>
      </c>
      <c r="J2949" s="2">
        <v>0.52609121799468994</v>
      </c>
      <c r="K2949" s="2">
        <v>4301492.29</v>
      </c>
      <c r="L2949" s="2">
        <v>259720.65625</v>
      </c>
      <c r="M2949" s="2">
        <v>6.4259114265441895</v>
      </c>
      <c r="N2949" s="2">
        <v>736447</v>
      </c>
      <c r="O2949" s="2">
        <v>0</v>
      </c>
      <c r="P2949" s="2">
        <v>0</v>
      </c>
      <c r="T2949" s="2">
        <v>21190024</v>
      </c>
      <c r="U2949" s="2">
        <v>344252</v>
      </c>
      <c r="V2949" s="2">
        <v>1.6514235734939575</v>
      </c>
      <c r="W2949" s="2">
        <v>34822607.940000005</v>
      </c>
      <c r="X2949" s="2">
        <v>60.851341247558594</v>
      </c>
      <c r="Y2949" s="2">
        <v>100539761.16</v>
      </c>
      <c r="Z2949" s="2">
        <v>21.076263427734375</v>
      </c>
    </row>
    <row r="2950" spans="1:28" x14ac:dyDescent="0.25">
      <c r="A2950" s="2">
        <v>492003</v>
      </c>
      <c r="B2950" s="2">
        <v>103029902</v>
      </c>
      <c r="C2950" s="2" t="s">
        <v>1805</v>
      </c>
      <c r="D2950" s="2">
        <v>2021</v>
      </c>
      <c r="E2950" s="2" t="s">
        <v>662</v>
      </c>
      <c r="F2950" s="2">
        <v>492</v>
      </c>
      <c r="G2950" s="2">
        <v>3</v>
      </c>
      <c r="H2950" s="2">
        <v>16152064</v>
      </c>
      <c r="I2950" s="2">
        <v>-21</v>
      </c>
      <c r="J2950" s="2">
        <v>-1.3001417391933501E-4</v>
      </c>
      <c r="K2950" s="2">
        <v>4151275.38</v>
      </c>
      <c r="L2950" s="2">
        <v>-150216.90625</v>
      </c>
      <c r="M2950" s="2">
        <v>-3.4922046661376953</v>
      </c>
      <c r="N2950" s="2">
        <v>736447</v>
      </c>
      <c r="O2950" s="2">
        <v>0</v>
      </c>
      <c r="P2950" s="2">
        <v>0</v>
      </c>
      <c r="T2950" s="2">
        <v>21039788</v>
      </c>
      <c r="U2950" s="2">
        <v>-150236</v>
      </c>
      <c r="V2950" s="2">
        <v>-0.70899403095245361</v>
      </c>
      <c r="W2950" s="2">
        <v>35232586.409999996</v>
      </c>
      <c r="X2950" s="2">
        <v>59.716842651367188</v>
      </c>
      <c r="Y2950" s="2">
        <v>103078359.47</v>
      </c>
      <c r="Z2950" s="2">
        <v>20.411449432373047</v>
      </c>
    </row>
    <row r="2951" spans="1:28" x14ac:dyDescent="0.25">
      <c r="A2951" s="2">
        <v>492004</v>
      </c>
      <c r="B2951" s="2">
        <v>103029902</v>
      </c>
      <c r="C2951" s="2" t="s">
        <v>1805</v>
      </c>
      <c r="D2951" s="2">
        <v>2022</v>
      </c>
      <c r="E2951" s="2" t="s">
        <v>662</v>
      </c>
      <c r="F2951" s="2">
        <v>492</v>
      </c>
      <c r="G2951" s="2">
        <v>4</v>
      </c>
      <c r="H2951" s="2">
        <v>17276420</v>
      </c>
      <c r="I2951" s="2">
        <v>1124356</v>
      </c>
      <c r="J2951" s="2">
        <v>6.9610671997070313</v>
      </c>
      <c r="K2951" s="2">
        <v>4352527.8099999996</v>
      </c>
      <c r="L2951" s="2">
        <v>201252.4375</v>
      </c>
      <c r="M2951" s="2">
        <v>4.847966194152832</v>
      </c>
      <c r="N2951" s="2">
        <v>736447</v>
      </c>
      <c r="O2951" s="2">
        <v>0</v>
      </c>
      <c r="P2951" s="2">
        <v>0</v>
      </c>
      <c r="T2951" s="2">
        <v>22365396</v>
      </c>
      <c r="U2951" s="2">
        <v>1325608</v>
      </c>
      <c r="V2951" s="2">
        <v>6.3004817962646484</v>
      </c>
      <c r="W2951" s="2">
        <v>36219950.829999998</v>
      </c>
      <c r="X2951" s="2">
        <v>61.748828887939453</v>
      </c>
      <c r="Y2951" s="2">
        <v>109692976.34999999</v>
      </c>
      <c r="Z2951" s="2">
        <v>20.38908576965332</v>
      </c>
    </row>
    <row r="2952" spans="1:28" x14ac:dyDescent="0.25">
      <c r="A2952" s="2">
        <v>492005</v>
      </c>
      <c r="B2952" s="2">
        <v>103029902</v>
      </c>
      <c r="C2952" s="2" t="s">
        <v>1805</v>
      </c>
      <c r="D2952" s="2">
        <v>2023</v>
      </c>
      <c r="E2952" s="2" t="s">
        <v>662</v>
      </c>
      <c r="F2952" s="2">
        <v>492</v>
      </c>
      <c r="G2952" s="2">
        <v>5</v>
      </c>
      <c r="H2952" s="2">
        <v>20857817.280000001</v>
      </c>
      <c r="I2952" s="2">
        <v>3581397.25</v>
      </c>
      <c r="J2952" s="2">
        <v>20.729972839355469</v>
      </c>
      <c r="K2952" s="2">
        <v>4786803.58</v>
      </c>
      <c r="L2952" s="2">
        <v>434275.78125</v>
      </c>
      <c r="M2952" s="2">
        <v>9.9775533676147461</v>
      </c>
      <c r="N2952" s="2">
        <v>736447</v>
      </c>
      <c r="O2952" s="2">
        <v>0</v>
      </c>
      <c r="P2952" s="2">
        <v>0</v>
      </c>
      <c r="T2952" s="2">
        <v>26381068</v>
      </c>
      <c r="U2952" s="2">
        <v>4015672</v>
      </c>
      <c r="V2952" s="2">
        <v>17.954843521118164</v>
      </c>
      <c r="X2952" s="2">
        <v>69.485031127929688</v>
      </c>
      <c r="Z2952" s="2">
        <v>24.191560745239258</v>
      </c>
      <c r="AA2952" s="2">
        <v>109050704</v>
      </c>
      <c r="AB2952" s="2">
        <v>37966550</v>
      </c>
    </row>
    <row r="2953" spans="1:28" x14ac:dyDescent="0.25">
      <c r="A2953" s="2">
        <v>492006</v>
      </c>
      <c r="B2953" s="2">
        <v>103029902</v>
      </c>
      <c r="C2953" s="2" t="s">
        <v>1805</v>
      </c>
      <c r="D2953" s="2">
        <v>2024</v>
      </c>
      <c r="E2953" s="2" t="s">
        <v>662</v>
      </c>
      <c r="F2953" s="2">
        <v>492</v>
      </c>
      <c r="G2953" s="2">
        <v>6</v>
      </c>
      <c r="H2953" s="2">
        <v>22139576</v>
      </c>
      <c r="I2953" s="2">
        <v>1281758.75</v>
      </c>
      <c r="J2953" s="2">
        <v>6.1452198028564453</v>
      </c>
      <c r="K2953" s="2">
        <v>5056165</v>
      </c>
      <c r="L2953" s="2">
        <v>269361.40625</v>
      </c>
      <c r="M2953" s="2">
        <v>5.627166748046875</v>
      </c>
      <c r="N2953" s="2">
        <v>736447</v>
      </c>
      <c r="O2953" s="2">
        <v>0</v>
      </c>
      <c r="P2953" s="2">
        <v>0</v>
      </c>
      <c r="T2953" s="2">
        <v>27932188</v>
      </c>
      <c r="U2953" s="2">
        <v>1551120</v>
      </c>
      <c r="V2953" s="2">
        <v>5.8796710968017578</v>
      </c>
      <c r="X2953" s="2">
        <v>66.966377258300781</v>
      </c>
      <c r="Z2953" s="2">
        <v>25.324275970458984</v>
      </c>
      <c r="AA2953" s="2">
        <v>110298071</v>
      </c>
      <c r="AB2953" s="2">
        <v>41710767</v>
      </c>
    </row>
    <row r="2954" spans="1:28" x14ac:dyDescent="0.25">
      <c r="A2954" s="2">
        <v>493001</v>
      </c>
      <c r="B2954" s="2">
        <v>117089003</v>
      </c>
      <c r="C2954" s="2" t="s">
        <v>1806</v>
      </c>
      <c r="D2954" s="2">
        <v>2019</v>
      </c>
      <c r="E2954" s="2" t="s">
        <v>662</v>
      </c>
      <c r="F2954" s="2">
        <v>493</v>
      </c>
      <c r="G2954" s="2">
        <v>1</v>
      </c>
      <c r="H2954" s="2">
        <v>6930477</v>
      </c>
      <c r="K2954" s="2">
        <v>935695.96</v>
      </c>
      <c r="N2954" s="2">
        <v>231038</v>
      </c>
      <c r="T2954" s="2">
        <v>8097211</v>
      </c>
      <c r="W2954" s="2">
        <v>12855026.350000001</v>
      </c>
      <c r="X2954" s="2">
        <v>62.988677978515625</v>
      </c>
      <c r="Y2954" s="2">
        <v>33906554.400000006</v>
      </c>
      <c r="Z2954" s="2">
        <v>23.880960464477539</v>
      </c>
    </row>
    <row r="2955" spans="1:28" x14ac:dyDescent="0.25">
      <c r="A2955" s="2">
        <v>493002</v>
      </c>
      <c r="B2955" s="2">
        <v>117089003</v>
      </c>
      <c r="C2955" s="2" t="s">
        <v>1806</v>
      </c>
      <c r="D2955" s="2">
        <v>2020</v>
      </c>
      <c r="E2955" s="2" t="s">
        <v>662</v>
      </c>
      <c r="F2955" s="2">
        <v>493</v>
      </c>
      <c r="G2955" s="2">
        <v>2</v>
      </c>
      <c r="H2955" s="2">
        <v>7106376.5</v>
      </c>
      <c r="I2955" s="2">
        <v>175899.5</v>
      </c>
      <c r="J2955" s="2">
        <v>2.5380575656890869</v>
      </c>
      <c r="K2955" s="2">
        <v>977260.99</v>
      </c>
      <c r="L2955" s="2">
        <v>41565.03125</v>
      </c>
      <c r="M2955" s="2">
        <v>4.4421510696411133</v>
      </c>
      <c r="N2955" s="2">
        <v>231038</v>
      </c>
      <c r="O2955" s="2">
        <v>0</v>
      </c>
      <c r="P2955" s="2">
        <v>0</v>
      </c>
      <c r="T2955" s="2">
        <v>8314675.5</v>
      </c>
      <c r="U2955" s="2">
        <v>217464.5</v>
      </c>
      <c r="V2955" s="2">
        <v>2.6856715679168701</v>
      </c>
      <c r="W2955" s="2">
        <v>12783403.089999998</v>
      </c>
      <c r="X2955" s="2">
        <v>65.042739868164063</v>
      </c>
      <c r="Y2955" s="2">
        <v>24634631.659999996</v>
      </c>
      <c r="Z2955" s="2">
        <v>33.751979827880859</v>
      </c>
    </row>
    <row r="2956" spans="1:28" x14ac:dyDescent="0.25">
      <c r="A2956" s="2">
        <v>493003</v>
      </c>
      <c r="B2956" s="2">
        <v>117089003</v>
      </c>
      <c r="C2956" s="2" t="s">
        <v>1806</v>
      </c>
      <c r="D2956" s="2">
        <v>2021</v>
      </c>
      <c r="E2956" s="2" t="s">
        <v>662</v>
      </c>
      <c r="F2956" s="2">
        <v>493</v>
      </c>
      <c r="G2956" s="2">
        <v>3</v>
      </c>
      <c r="H2956" s="2">
        <v>7106371</v>
      </c>
      <c r="I2956" s="2">
        <v>-5.5</v>
      </c>
      <c r="J2956" s="2">
        <v>-7.7395277912728488E-5</v>
      </c>
      <c r="K2956" s="2">
        <v>977217</v>
      </c>
      <c r="L2956" s="2">
        <v>-43.990001678466797</v>
      </c>
      <c r="M2956" s="2">
        <v>-4.5013562776148319E-3</v>
      </c>
      <c r="N2956" s="2">
        <v>231038</v>
      </c>
      <c r="O2956" s="2">
        <v>0</v>
      </c>
      <c r="P2956" s="2">
        <v>0</v>
      </c>
      <c r="T2956" s="2">
        <v>8314626</v>
      </c>
      <c r="U2956" s="2">
        <v>-49.5</v>
      </c>
      <c r="V2956" s="2">
        <v>-5.9533293824642897E-4</v>
      </c>
      <c r="W2956" s="2">
        <v>12813895.540000001</v>
      </c>
      <c r="X2956" s="2">
        <v>64.8875732421875</v>
      </c>
      <c r="Y2956" s="2">
        <v>31587411.789999999</v>
      </c>
      <c r="Z2956" s="2">
        <v>26.322593688964844</v>
      </c>
    </row>
    <row r="2957" spans="1:28" x14ac:dyDescent="0.25">
      <c r="A2957" s="2">
        <v>493004</v>
      </c>
      <c r="B2957" s="2">
        <v>117089003</v>
      </c>
      <c r="C2957" s="2" t="s">
        <v>1806</v>
      </c>
      <c r="D2957" s="2">
        <v>2022</v>
      </c>
      <c r="E2957" s="2" t="s">
        <v>662</v>
      </c>
      <c r="F2957" s="2">
        <v>493</v>
      </c>
      <c r="G2957" s="2">
        <v>4</v>
      </c>
      <c r="H2957" s="2">
        <v>7249824.5</v>
      </c>
      <c r="I2957" s="2">
        <v>143453.5</v>
      </c>
      <c r="J2957" s="2">
        <v>2.0186605453491211</v>
      </c>
      <c r="K2957" s="2">
        <v>1049983.93</v>
      </c>
      <c r="L2957" s="2">
        <v>72766.9296875</v>
      </c>
      <c r="M2957" s="2">
        <v>7.446342945098877</v>
      </c>
      <c r="N2957" s="2">
        <v>231038</v>
      </c>
      <c r="O2957" s="2">
        <v>0</v>
      </c>
      <c r="P2957" s="2">
        <v>0</v>
      </c>
      <c r="T2957" s="2">
        <v>8530846</v>
      </c>
      <c r="U2957" s="2">
        <v>216220</v>
      </c>
      <c r="V2957" s="2">
        <v>2.6004776954650879</v>
      </c>
      <c r="W2957" s="2">
        <v>13165214.32</v>
      </c>
      <c r="X2957" s="2">
        <v>64.798385620117188</v>
      </c>
      <c r="Y2957" s="2">
        <v>27447959.25</v>
      </c>
      <c r="Z2957" s="2">
        <v>31.080074310302734</v>
      </c>
    </row>
    <row r="2958" spans="1:28" x14ac:dyDescent="0.25">
      <c r="A2958" s="2">
        <v>493005</v>
      </c>
      <c r="B2958" s="2">
        <v>117089003</v>
      </c>
      <c r="C2958" s="2" t="s">
        <v>1806</v>
      </c>
      <c r="D2958" s="2">
        <v>2023</v>
      </c>
      <c r="E2958" s="2" t="s">
        <v>662</v>
      </c>
      <c r="F2958" s="2">
        <v>493</v>
      </c>
      <c r="G2958" s="2">
        <v>5</v>
      </c>
      <c r="H2958" s="2">
        <v>7652224.5999999996</v>
      </c>
      <c r="I2958" s="2">
        <v>402400.09375</v>
      </c>
      <c r="J2958" s="2">
        <v>5.5504803657531738</v>
      </c>
      <c r="K2958" s="2">
        <v>1135945.94</v>
      </c>
      <c r="L2958" s="2">
        <v>85962.0078125</v>
      </c>
      <c r="M2958" s="2">
        <v>8.1869831085205078</v>
      </c>
      <c r="N2958" s="2">
        <v>231038</v>
      </c>
      <c r="O2958" s="2">
        <v>0</v>
      </c>
      <c r="P2958" s="2">
        <v>0</v>
      </c>
      <c r="T2958" s="2">
        <v>9019208</v>
      </c>
      <c r="U2958" s="2">
        <v>488362</v>
      </c>
      <c r="V2958" s="2">
        <v>5.7246608734130859</v>
      </c>
      <c r="X2958" s="2">
        <v>70.13653564453125</v>
      </c>
      <c r="Z2958" s="2">
        <v>32.555347442626953</v>
      </c>
      <c r="AA2958" s="2">
        <v>27704228</v>
      </c>
      <c r="AB2958" s="2">
        <v>12859500</v>
      </c>
    </row>
    <row r="2959" spans="1:28" x14ac:dyDescent="0.25">
      <c r="A2959" s="2">
        <v>493006</v>
      </c>
      <c r="B2959" s="2">
        <v>117089003</v>
      </c>
      <c r="C2959" s="2" t="s">
        <v>1806</v>
      </c>
      <c r="D2959" s="2">
        <v>2024</v>
      </c>
      <c r="E2959" s="2" t="s">
        <v>662</v>
      </c>
      <c r="F2959" s="2">
        <v>493</v>
      </c>
      <c r="G2959" s="2">
        <v>6</v>
      </c>
      <c r="H2959" s="2">
        <v>8518519</v>
      </c>
      <c r="I2959" s="2">
        <v>866294.375</v>
      </c>
      <c r="J2959" s="2">
        <v>11.320817947387695</v>
      </c>
      <c r="K2959" s="2">
        <v>1207095</v>
      </c>
      <c r="L2959" s="2">
        <v>71149.0625</v>
      </c>
      <c r="M2959" s="2">
        <v>6.2634196281433105</v>
      </c>
      <c r="N2959" s="2">
        <v>231038</v>
      </c>
      <c r="O2959" s="2">
        <v>0</v>
      </c>
      <c r="P2959" s="2">
        <v>0</v>
      </c>
      <c r="T2959" s="2">
        <v>9956652</v>
      </c>
      <c r="U2959" s="2">
        <v>937444</v>
      </c>
      <c r="V2959" s="2">
        <v>10.393861770629883</v>
      </c>
      <c r="X2959" s="2">
        <v>72.111495971679688</v>
      </c>
      <c r="Z2959" s="2">
        <v>38.076126098632813</v>
      </c>
      <c r="AA2959" s="2">
        <v>26149330</v>
      </c>
      <c r="AB2959" s="2">
        <v>13807302</v>
      </c>
    </row>
    <row r="2960" spans="1:28" x14ac:dyDescent="0.25">
      <c r="A2960" s="2">
        <v>494001</v>
      </c>
      <c r="B2960" s="2">
        <v>118409203</v>
      </c>
      <c r="C2960" s="2" t="s">
        <v>1807</v>
      </c>
      <c r="D2960" s="2">
        <v>2019</v>
      </c>
      <c r="E2960" s="2" t="s">
        <v>662</v>
      </c>
      <c r="F2960" s="2">
        <v>494</v>
      </c>
      <c r="G2960" s="2">
        <v>1</v>
      </c>
      <c r="H2960" s="2">
        <v>7994661</v>
      </c>
      <c r="K2960" s="2">
        <v>1543085.7</v>
      </c>
      <c r="N2960" s="2">
        <v>357527</v>
      </c>
      <c r="T2960" s="2">
        <v>9895274</v>
      </c>
      <c r="W2960" s="2">
        <v>15880699.790000001</v>
      </c>
      <c r="X2960" s="2">
        <v>62.310062408447266</v>
      </c>
      <c r="Y2960" s="2">
        <v>36063916.339999996</v>
      </c>
      <c r="Z2960" s="2">
        <v>27.438156127929688</v>
      </c>
    </row>
    <row r="2961" spans="1:28" x14ac:dyDescent="0.25">
      <c r="A2961" s="2">
        <v>494002</v>
      </c>
      <c r="B2961" s="2">
        <v>118409203</v>
      </c>
      <c r="C2961" s="2" t="s">
        <v>1807</v>
      </c>
      <c r="D2961" s="2">
        <v>2020</v>
      </c>
      <c r="E2961" s="2" t="s">
        <v>662</v>
      </c>
      <c r="F2961" s="2">
        <v>494</v>
      </c>
      <c r="G2961" s="2">
        <v>2</v>
      </c>
      <c r="H2961" s="2">
        <v>8098718</v>
      </c>
      <c r="I2961" s="2">
        <v>104057</v>
      </c>
      <c r="J2961" s="2">
        <v>1.3015811443328857</v>
      </c>
      <c r="K2961" s="2">
        <v>1630109.77</v>
      </c>
      <c r="L2961" s="2">
        <v>87024.0703125</v>
      </c>
      <c r="M2961" s="2">
        <v>5.6396136283874512</v>
      </c>
      <c r="N2961" s="2">
        <v>357527</v>
      </c>
      <c r="O2961" s="2">
        <v>0</v>
      </c>
      <c r="P2961" s="2">
        <v>0</v>
      </c>
      <c r="T2961" s="2">
        <v>10086355</v>
      </c>
      <c r="U2961" s="2">
        <v>191081</v>
      </c>
      <c r="V2961" s="2">
        <v>1.9310328960418701</v>
      </c>
      <c r="W2961" s="2">
        <v>16117759.200000001</v>
      </c>
      <c r="X2961" s="2">
        <v>62.579139709472656</v>
      </c>
      <c r="Y2961" s="2">
        <v>36594482.649999999</v>
      </c>
      <c r="Z2961" s="2">
        <v>27.562501907348633</v>
      </c>
    </row>
    <row r="2962" spans="1:28" x14ac:dyDescent="0.25">
      <c r="A2962" s="2">
        <v>494003</v>
      </c>
      <c r="B2962" s="2">
        <v>118409203</v>
      </c>
      <c r="C2962" s="2" t="s">
        <v>1807</v>
      </c>
      <c r="D2962" s="2">
        <v>2021</v>
      </c>
      <c r="E2962" s="2" t="s">
        <v>662</v>
      </c>
      <c r="F2962" s="2">
        <v>494</v>
      </c>
      <c r="G2962" s="2">
        <v>3</v>
      </c>
      <c r="H2962" s="2">
        <v>8098711.5</v>
      </c>
      <c r="I2962" s="2">
        <v>-6.5</v>
      </c>
      <c r="J2962" s="2">
        <v>-8.0259618698619306E-5</v>
      </c>
      <c r="K2962" s="2">
        <v>1630036.99</v>
      </c>
      <c r="L2962" s="2">
        <v>-72.779998779296875</v>
      </c>
      <c r="M2962" s="2">
        <v>-4.464730154722929E-3</v>
      </c>
      <c r="N2962" s="2">
        <v>357527</v>
      </c>
      <c r="O2962" s="2">
        <v>0</v>
      </c>
      <c r="P2962" s="2">
        <v>0</v>
      </c>
      <c r="T2962" s="2">
        <v>10086275</v>
      </c>
      <c r="U2962" s="2">
        <v>-80</v>
      </c>
      <c r="V2962" s="2">
        <v>-7.9315074253827333E-4</v>
      </c>
      <c r="W2962" s="2">
        <v>16379872.000000002</v>
      </c>
      <c r="X2962" s="2">
        <v>61.577251434326172</v>
      </c>
      <c r="Y2962" s="2">
        <v>38460816.910000004</v>
      </c>
      <c r="Z2962" s="2">
        <v>26.224807739257813</v>
      </c>
    </row>
    <row r="2963" spans="1:28" x14ac:dyDescent="0.25">
      <c r="A2963" s="2">
        <v>494004</v>
      </c>
      <c r="B2963" s="2">
        <v>118409203</v>
      </c>
      <c r="C2963" s="2" t="s">
        <v>1807</v>
      </c>
      <c r="D2963" s="2">
        <v>2022</v>
      </c>
      <c r="E2963" s="2" t="s">
        <v>662</v>
      </c>
      <c r="F2963" s="2">
        <v>494</v>
      </c>
      <c r="G2963" s="2">
        <v>4</v>
      </c>
      <c r="H2963" s="2">
        <v>8401432</v>
      </c>
      <c r="I2963" s="2">
        <v>302720.5</v>
      </c>
      <c r="J2963" s="2">
        <v>3.7378847599029541</v>
      </c>
      <c r="K2963" s="2">
        <v>1630671.02</v>
      </c>
      <c r="L2963" s="2">
        <v>634.030029296875</v>
      </c>
      <c r="M2963" s="2">
        <v>3.8896664977073669E-2</v>
      </c>
      <c r="N2963" s="2">
        <v>357527</v>
      </c>
      <c r="O2963" s="2">
        <v>0</v>
      </c>
      <c r="P2963" s="2">
        <v>0</v>
      </c>
      <c r="T2963" s="2">
        <v>10389630</v>
      </c>
      <c r="U2963" s="2">
        <v>303355</v>
      </c>
      <c r="V2963" s="2">
        <v>3.0076019763946533</v>
      </c>
      <c r="W2963" s="2">
        <v>16834688.730000004</v>
      </c>
      <c r="X2963" s="2">
        <v>61.715606689453125</v>
      </c>
      <c r="Y2963" s="2">
        <v>40877303.960000001</v>
      </c>
      <c r="Z2963" s="2">
        <v>25.416622161865234</v>
      </c>
    </row>
    <row r="2964" spans="1:28" x14ac:dyDescent="0.25">
      <c r="A2964" s="2">
        <v>494005</v>
      </c>
      <c r="B2964" s="2">
        <v>118409203</v>
      </c>
      <c r="C2964" s="2" t="s">
        <v>1807</v>
      </c>
      <c r="D2964" s="2">
        <v>2023</v>
      </c>
      <c r="E2964" s="2" t="s">
        <v>662</v>
      </c>
      <c r="F2964" s="2">
        <v>494</v>
      </c>
      <c r="G2964" s="2">
        <v>5</v>
      </c>
      <c r="H2964" s="2">
        <v>8995666.9000000004</v>
      </c>
      <c r="I2964" s="2">
        <v>594234.875</v>
      </c>
      <c r="J2964" s="2">
        <v>7.0730190277099609</v>
      </c>
      <c r="K2964" s="2">
        <v>1814041.16</v>
      </c>
      <c r="L2964" s="2">
        <v>183370.140625</v>
      </c>
      <c r="M2964" s="2">
        <v>11.245072364807129</v>
      </c>
      <c r="N2964" s="2">
        <v>357527</v>
      </c>
      <c r="O2964" s="2">
        <v>0</v>
      </c>
      <c r="P2964" s="2">
        <v>0</v>
      </c>
      <c r="T2964" s="2">
        <v>11167235</v>
      </c>
      <c r="U2964" s="2">
        <v>777605</v>
      </c>
      <c r="V2964" s="2">
        <v>7.4844341278076172</v>
      </c>
      <c r="X2964" s="2">
        <v>65.037590026855469</v>
      </c>
      <c r="Z2964" s="2">
        <v>26.580831527709961</v>
      </c>
      <c r="AA2964" s="2">
        <v>42012360</v>
      </c>
      <c r="AB2964" s="2">
        <v>17170431</v>
      </c>
    </row>
    <row r="2965" spans="1:28" x14ac:dyDescent="0.25">
      <c r="A2965" s="2">
        <v>494006</v>
      </c>
      <c r="B2965" s="2">
        <v>118409203</v>
      </c>
      <c r="C2965" s="2" t="s">
        <v>1807</v>
      </c>
      <c r="D2965" s="2">
        <v>2024</v>
      </c>
      <c r="E2965" s="2" t="s">
        <v>662</v>
      </c>
      <c r="F2965" s="2">
        <v>494</v>
      </c>
      <c r="G2965" s="2">
        <v>6</v>
      </c>
      <c r="H2965" s="2">
        <v>9179750</v>
      </c>
      <c r="I2965" s="2">
        <v>184083.09375</v>
      </c>
      <c r="J2965" s="2">
        <v>2.0463531017303467</v>
      </c>
      <c r="K2965" s="2">
        <v>1855759</v>
      </c>
      <c r="L2965" s="2">
        <v>41717.83984375</v>
      </c>
      <c r="M2965" s="2">
        <v>2.2997183799743652</v>
      </c>
      <c r="N2965" s="2">
        <v>357527</v>
      </c>
      <c r="O2965" s="2">
        <v>0</v>
      </c>
      <c r="P2965" s="2">
        <v>0</v>
      </c>
      <c r="T2965" s="2">
        <v>11393036</v>
      </c>
      <c r="U2965" s="2">
        <v>225801</v>
      </c>
      <c r="V2965" s="2">
        <v>2.0219955444335938</v>
      </c>
      <c r="X2965" s="2">
        <v>62.849674224853516</v>
      </c>
      <c r="Z2965" s="2">
        <v>24.963760375976563</v>
      </c>
      <c r="AA2965" s="2">
        <v>45638302</v>
      </c>
      <c r="AB2965" s="2">
        <v>18127438</v>
      </c>
    </row>
    <row r="2966" spans="1:28" x14ac:dyDescent="0.25">
      <c r="A2966" s="2">
        <v>495001</v>
      </c>
      <c r="B2966" s="2">
        <v>118409302</v>
      </c>
      <c r="C2966" s="2" t="s">
        <v>1808</v>
      </c>
      <c r="D2966" s="2">
        <v>2019</v>
      </c>
      <c r="E2966" s="2" t="s">
        <v>662</v>
      </c>
      <c r="F2966" s="2">
        <v>495</v>
      </c>
      <c r="G2966" s="2">
        <v>1</v>
      </c>
      <c r="H2966" s="2">
        <v>20004176</v>
      </c>
      <c r="K2966" s="2">
        <v>3438972.7</v>
      </c>
      <c r="N2966" s="2">
        <v>893171</v>
      </c>
      <c r="T2966" s="2">
        <v>24336320</v>
      </c>
      <c r="W2966" s="2">
        <v>35022652.169999994</v>
      </c>
      <c r="X2966" s="2">
        <v>69.487373352050781</v>
      </c>
      <c r="Y2966" s="2">
        <v>76409415.779999986</v>
      </c>
      <c r="Z2966" s="2">
        <v>31.849897384643555</v>
      </c>
    </row>
    <row r="2967" spans="1:28" x14ac:dyDescent="0.25">
      <c r="A2967" s="2">
        <v>495002</v>
      </c>
      <c r="B2967" s="2">
        <v>118409302</v>
      </c>
      <c r="C2967" s="2" t="s">
        <v>1808</v>
      </c>
      <c r="D2967" s="2">
        <v>2020</v>
      </c>
      <c r="E2967" s="2" t="s">
        <v>662</v>
      </c>
      <c r="F2967" s="2">
        <v>495</v>
      </c>
      <c r="G2967" s="2">
        <v>2</v>
      </c>
      <c r="H2967" s="2">
        <v>20388330</v>
      </c>
      <c r="I2967" s="2">
        <v>384154</v>
      </c>
      <c r="J2967" s="2">
        <v>1.920369029045105</v>
      </c>
      <c r="K2967" s="2">
        <v>3700988.93</v>
      </c>
      <c r="L2967" s="2">
        <v>262016.234375</v>
      </c>
      <c r="M2967" s="2">
        <v>7.6190261840820313</v>
      </c>
      <c r="N2967" s="2">
        <v>893171</v>
      </c>
      <c r="O2967" s="2">
        <v>0</v>
      </c>
      <c r="P2967" s="2">
        <v>0</v>
      </c>
      <c r="T2967" s="2">
        <v>24982488</v>
      </c>
      <c r="U2967" s="2">
        <v>646168</v>
      </c>
      <c r="V2967" s="2">
        <v>2.6551589965820313</v>
      </c>
      <c r="W2967" s="2">
        <v>37151929.740000002</v>
      </c>
      <c r="X2967" s="2">
        <v>67.244117736816406</v>
      </c>
      <c r="Y2967" s="2">
        <v>78664672.410000011</v>
      </c>
      <c r="Z2967" s="2">
        <v>31.758205413818359</v>
      </c>
    </row>
    <row r="2968" spans="1:28" x14ac:dyDescent="0.25">
      <c r="A2968" s="2">
        <v>495003</v>
      </c>
      <c r="B2968" s="2">
        <v>118409302</v>
      </c>
      <c r="C2968" s="2" t="s">
        <v>1808</v>
      </c>
      <c r="D2968" s="2">
        <v>2021</v>
      </c>
      <c r="E2968" s="2" t="s">
        <v>662</v>
      </c>
      <c r="F2968" s="2">
        <v>495</v>
      </c>
      <c r="G2968" s="2">
        <v>3</v>
      </c>
      <c r="H2968" s="2">
        <v>20388290</v>
      </c>
      <c r="I2968" s="2">
        <v>-40</v>
      </c>
      <c r="J2968" s="2">
        <v>-1.961906673386693E-4</v>
      </c>
      <c r="K2968" s="2">
        <v>3700744.04</v>
      </c>
      <c r="L2968" s="2">
        <v>-244.88999938964844</v>
      </c>
      <c r="M2968" s="2">
        <v>-6.6168801859021187E-3</v>
      </c>
      <c r="N2968" s="2">
        <v>893171</v>
      </c>
      <c r="O2968" s="2">
        <v>0</v>
      </c>
      <c r="P2968" s="2">
        <v>0</v>
      </c>
      <c r="T2968" s="2">
        <v>24982204</v>
      </c>
      <c r="U2968" s="2">
        <v>-284</v>
      </c>
      <c r="V2968" s="2">
        <v>-1.1367963161319494E-3</v>
      </c>
      <c r="W2968" s="2">
        <v>38129197.25</v>
      </c>
      <c r="X2968" s="2">
        <v>65.519882202148438</v>
      </c>
      <c r="Y2968" s="2">
        <v>84114656.890000001</v>
      </c>
      <c r="Z2968" s="2">
        <v>29.700180053710938</v>
      </c>
    </row>
    <row r="2969" spans="1:28" x14ac:dyDescent="0.25">
      <c r="A2969" s="2">
        <v>495004</v>
      </c>
      <c r="B2969" s="2">
        <v>118409302</v>
      </c>
      <c r="C2969" s="2" t="s">
        <v>1808</v>
      </c>
      <c r="D2969" s="2">
        <v>2022</v>
      </c>
      <c r="E2969" s="2" t="s">
        <v>662</v>
      </c>
      <c r="F2969" s="2">
        <v>495</v>
      </c>
      <c r="G2969" s="2">
        <v>4</v>
      </c>
      <c r="H2969" s="2">
        <v>21860690</v>
      </c>
      <c r="I2969" s="2">
        <v>1472400</v>
      </c>
      <c r="J2969" s="2">
        <v>7.2217926979064941</v>
      </c>
      <c r="K2969" s="2">
        <v>4074388.53</v>
      </c>
      <c r="L2969" s="2">
        <v>373644.5</v>
      </c>
      <c r="M2969" s="2">
        <v>10.096469879150391</v>
      </c>
      <c r="N2969" s="2">
        <v>893171</v>
      </c>
      <c r="O2969" s="2">
        <v>0</v>
      </c>
      <c r="P2969" s="2">
        <v>0</v>
      </c>
      <c r="T2969" s="2">
        <v>26828248</v>
      </c>
      <c r="U2969" s="2">
        <v>1846044</v>
      </c>
      <c r="V2969" s="2">
        <v>7.3894362449645996</v>
      </c>
      <c r="W2969" s="2">
        <v>40133964.240000002</v>
      </c>
      <c r="X2969" s="2">
        <v>66.84674072265625</v>
      </c>
      <c r="Y2969" s="2">
        <v>90548746.500000015</v>
      </c>
      <c r="Z2969" s="2">
        <v>29.628513336181641</v>
      </c>
    </row>
    <row r="2970" spans="1:28" x14ac:dyDescent="0.25">
      <c r="A2970" s="2">
        <v>495005</v>
      </c>
      <c r="B2970" s="2">
        <v>118409302</v>
      </c>
      <c r="C2970" s="2" t="s">
        <v>1808</v>
      </c>
      <c r="D2970" s="2">
        <v>2023</v>
      </c>
      <c r="E2970" s="2" t="s">
        <v>662</v>
      </c>
      <c r="F2970" s="2">
        <v>495</v>
      </c>
      <c r="G2970" s="2">
        <v>5</v>
      </c>
      <c r="H2970" s="2">
        <v>25984425.629999999</v>
      </c>
      <c r="I2970" s="2">
        <v>4123735.75</v>
      </c>
      <c r="J2970" s="2">
        <v>18.863702774047852</v>
      </c>
      <c r="K2970" s="2">
        <v>4631416.28</v>
      </c>
      <c r="L2970" s="2">
        <v>557027.75</v>
      </c>
      <c r="M2970" s="2">
        <v>13.671443939208984</v>
      </c>
      <c r="N2970" s="2">
        <v>893171</v>
      </c>
      <c r="O2970" s="2">
        <v>0</v>
      </c>
      <c r="P2970" s="2">
        <v>0</v>
      </c>
      <c r="T2970" s="2">
        <v>31509012</v>
      </c>
      <c r="U2970" s="2">
        <v>4680764</v>
      </c>
      <c r="V2970" s="2">
        <v>17.447147369384766</v>
      </c>
      <c r="X2970" s="2">
        <v>75.937202453613281</v>
      </c>
      <c r="Z2970" s="2">
        <v>36.919040679931641</v>
      </c>
      <c r="AA2970" s="2">
        <v>85346235</v>
      </c>
      <c r="AB2970" s="2">
        <v>41493511</v>
      </c>
    </row>
    <row r="2971" spans="1:28" x14ac:dyDescent="0.25">
      <c r="A2971" s="2">
        <v>495006</v>
      </c>
      <c r="B2971" s="2">
        <v>118409302</v>
      </c>
      <c r="C2971" s="2" t="s">
        <v>1808</v>
      </c>
      <c r="D2971" s="2">
        <v>2024</v>
      </c>
      <c r="E2971" s="2" t="s">
        <v>662</v>
      </c>
      <c r="F2971" s="2">
        <v>495</v>
      </c>
      <c r="G2971" s="2">
        <v>6</v>
      </c>
      <c r="H2971" s="2">
        <v>28930364</v>
      </c>
      <c r="I2971" s="2">
        <v>2945938.25</v>
      </c>
      <c r="J2971" s="2">
        <v>11.337323188781738</v>
      </c>
      <c r="K2971" s="2">
        <v>5012115</v>
      </c>
      <c r="L2971" s="2">
        <v>380698.71875</v>
      </c>
      <c r="M2971" s="2">
        <v>8.2199201583862305</v>
      </c>
      <c r="N2971" s="2">
        <v>893171</v>
      </c>
      <c r="O2971" s="2">
        <v>0</v>
      </c>
      <c r="P2971" s="2">
        <v>0</v>
      </c>
      <c r="T2971" s="2">
        <v>34835652</v>
      </c>
      <c r="U2971" s="2">
        <v>3326640</v>
      </c>
      <c r="V2971" s="2">
        <v>10.557741165161133</v>
      </c>
      <c r="X2971" s="2">
        <v>80.122222900390625</v>
      </c>
      <c r="Z2971" s="2">
        <v>33.032978057861328</v>
      </c>
      <c r="AA2971" s="2">
        <v>105457189</v>
      </c>
      <c r="AB2971" s="2">
        <v>43478139</v>
      </c>
    </row>
    <row r="2972" spans="1:28" x14ac:dyDescent="0.25">
      <c r="A2972" s="2">
        <v>496001</v>
      </c>
      <c r="B2972" s="2">
        <v>114069353</v>
      </c>
      <c r="C2972" s="2" t="s">
        <v>1809</v>
      </c>
      <c r="D2972" s="2">
        <v>2019</v>
      </c>
      <c r="E2972" s="2" t="s">
        <v>662</v>
      </c>
      <c r="F2972" s="2">
        <v>496</v>
      </c>
      <c r="G2972" s="2">
        <v>1</v>
      </c>
      <c r="H2972" s="2">
        <v>1740883.25</v>
      </c>
      <c r="K2972" s="2">
        <v>988920.01</v>
      </c>
      <c r="N2972" s="2">
        <v>139739</v>
      </c>
      <c r="T2972" s="2">
        <v>2869542.25</v>
      </c>
      <c r="W2972" s="2">
        <v>6976233.0000000009</v>
      </c>
      <c r="X2972" s="2">
        <v>41.13311767578125</v>
      </c>
      <c r="Y2972" s="2">
        <v>36658518.43</v>
      </c>
      <c r="Z2972" s="2">
        <v>7.8277640342712402</v>
      </c>
    </row>
    <row r="2973" spans="1:28" x14ac:dyDescent="0.25">
      <c r="A2973" s="2">
        <v>496002</v>
      </c>
      <c r="B2973" s="2">
        <v>114069353</v>
      </c>
      <c r="C2973" s="2" t="s">
        <v>1809</v>
      </c>
      <c r="D2973" s="2">
        <v>2020</v>
      </c>
      <c r="E2973" s="2" t="s">
        <v>662</v>
      </c>
      <c r="F2973" s="2">
        <v>496</v>
      </c>
      <c r="G2973" s="2">
        <v>2</v>
      </c>
      <c r="H2973" s="2">
        <v>1847750</v>
      </c>
      <c r="I2973" s="2">
        <v>106866.75</v>
      </c>
      <c r="J2973" s="2">
        <v>6.1386513710021973</v>
      </c>
      <c r="K2973" s="2">
        <v>892609.41</v>
      </c>
      <c r="L2973" s="2">
        <v>-96310.6015625</v>
      </c>
      <c r="M2973" s="2">
        <v>-9.7389678955078125</v>
      </c>
      <c r="N2973" s="2">
        <v>139739</v>
      </c>
      <c r="O2973" s="2">
        <v>0</v>
      </c>
      <c r="P2973" s="2">
        <v>0</v>
      </c>
      <c r="T2973" s="2">
        <v>2880098.5</v>
      </c>
      <c r="U2973" s="2">
        <v>10556.25</v>
      </c>
      <c r="V2973" s="2">
        <v>0.36787226796150208</v>
      </c>
      <c r="W2973" s="2">
        <v>7161401.370000001</v>
      </c>
      <c r="X2973" s="2">
        <v>40.216968536376953</v>
      </c>
      <c r="Y2973" s="2">
        <v>38144392.200000003</v>
      </c>
      <c r="Z2973" s="2">
        <v>7.5505161285400391</v>
      </c>
    </row>
    <row r="2974" spans="1:28" x14ac:dyDescent="0.25">
      <c r="A2974" s="2">
        <v>496003</v>
      </c>
      <c r="B2974" s="2">
        <v>114069353</v>
      </c>
      <c r="C2974" s="2" t="s">
        <v>1809</v>
      </c>
      <c r="D2974" s="2">
        <v>2021</v>
      </c>
      <c r="E2974" s="2" t="s">
        <v>662</v>
      </c>
      <c r="F2974" s="2">
        <v>496</v>
      </c>
      <c r="G2974" s="2">
        <v>3</v>
      </c>
      <c r="H2974" s="2">
        <v>1847743.875</v>
      </c>
      <c r="I2974" s="2">
        <v>-6.125</v>
      </c>
      <c r="J2974" s="2">
        <v>-3.3148424699902534E-4</v>
      </c>
      <c r="K2974" s="2">
        <v>1026926.84</v>
      </c>
      <c r="L2974" s="2">
        <v>134317.4375</v>
      </c>
      <c r="M2974" s="2">
        <v>15.047727584838867</v>
      </c>
      <c r="N2974" s="2">
        <v>139739</v>
      </c>
      <c r="O2974" s="2">
        <v>0</v>
      </c>
      <c r="P2974" s="2">
        <v>0</v>
      </c>
      <c r="T2974" s="2">
        <v>3014409.75</v>
      </c>
      <c r="U2974" s="2">
        <v>134311.25</v>
      </c>
      <c r="V2974" s="2">
        <v>4.6634254455566406</v>
      </c>
      <c r="W2974" s="2">
        <v>7413356.5999999996</v>
      </c>
      <c r="X2974" s="2">
        <v>40.661872863769531</v>
      </c>
      <c r="Y2974" s="2">
        <v>39588110.890000001</v>
      </c>
      <c r="Z2974" s="2">
        <v>7.6144318580627441</v>
      </c>
    </row>
    <row r="2975" spans="1:28" x14ac:dyDescent="0.25">
      <c r="A2975" s="2">
        <v>496004</v>
      </c>
      <c r="B2975" s="2">
        <v>114069353</v>
      </c>
      <c r="C2975" s="2" t="s">
        <v>1809</v>
      </c>
      <c r="D2975" s="2">
        <v>2022</v>
      </c>
      <c r="E2975" s="2" t="s">
        <v>662</v>
      </c>
      <c r="F2975" s="2">
        <v>496</v>
      </c>
      <c r="G2975" s="2">
        <v>4</v>
      </c>
      <c r="H2975" s="2">
        <v>2143455.75</v>
      </c>
      <c r="I2975" s="2">
        <v>295711.875</v>
      </c>
      <c r="J2975" s="2">
        <v>16.003942489624023</v>
      </c>
      <c r="K2975" s="2">
        <v>914947.44</v>
      </c>
      <c r="L2975" s="2">
        <v>-111979.3984375</v>
      </c>
      <c r="M2975" s="2">
        <v>-10.90432071685791</v>
      </c>
      <c r="N2975" s="2">
        <v>139739</v>
      </c>
      <c r="O2975" s="2">
        <v>0</v>
      </c>
      <c r="P2975" s="2">
        <v>0</v>
      </c>
      <c r="T2975" s="2">
        <v>3198142.25</v>
      </c>
      <c r="U2975" s="2">
        <v>183732.5</v>
      </c>
      <c r="V2975" s="2">
        <v>6.0951399803161621</v>
      </c>
      <c r="W2975" s="2">
        <v>7673699.9700000007</v>
      </c>
      <c r="X2975" s="2">
        <v>41.676666259765625</v>
      </c>
      <c r="Y2975" s="2">
        <v>41638432.149999999</v>
      </c>
      <c r="Z2975" s="2">
        <v>7.6807460784912109</v>
      </c>
    </row>
    <row r="2976" spans="1:28" x14ac:dyDescent="0.25">
      <c r="A2976" s="2">
        <v>496005</v>
      </c>
      <c r="B2976" s="2">
        <v>114069353</v>
      </c>
      <c r="C2976" s="2" t="s">
        <v>1809</v>
      </c>
      <c r="D2976" s="2">
        <v>2023</v>
      </c>
      <c r="E2976" s="2" t="s">
        <v>662</v>
      </c>
      <c r="F2976" s="2">
        <v>496</v>
      </c>
      <c r="G2976" s="2">
        <v>5</v>
      </c>
      <c r="H2976" s="2">
        <v>2370400.08</v>
      </c>
      <c r="I2976" s="2">
        <v>226944.328125</v>
      </c>
      <c r="J2976" s="2">
        <v>10.587778091430664</v>
      </c>
      <c r="K2976" s="2">
        <v>1004537.1</v>
      </c>
      <c r="L2976" s="2">
        <v>89589.65625</v>
      </c>
      <c r="M2976" s="2">
        <v>9.7917823791503906</v>
      </c>
      <c r="N2976" s="2">
        <v>139739</v>
      </c>
      <c r="O2976" s="2">
        <v>0</v>
      </c>
      <c r="P2976" s="2">
        <v>0</v>
      </c>
      <c r="T2976" s="2">
        <v>3514676</v>
      </c>
      <c r="U2976" s="2">
        <v>316533.75</v>
      </c>
      <c r="V2976" s="2">
        <v>9.897425651550293</v>
      </c>
      <c r="X2976" s="2">
        <v>43.320999145507813</v>
      </c>
      <c r="Z2976" s="2">
        <v>8.5287694931030273</v>
      </c>
      <c r="AA2976" s="2">
        <v>41209650</v>
      </c>
      <c r="AB2976" s="2">
        <v>8113100</v>
      </c>
    </row>
    <row r="2977" spans="1:28" x14ac:dyDescent="0.25">
      <c r="A2977" s="2">
        <v>496006</v>
      </c>
      <c r="B2977" s="2">
        <v>114069353</v>
      </c>
      <c r="C2977" s="2" t="s">
        <v>1809</v>
      </c>
      <c r="D2977" s="2">
        <v>2024</v>
      </c>
      <c r="E2977" s="2" t="s">
        <v>662</v>
      </c>
      <c r="F2977" s="2">
        <v>496</v>
      </c>
      <c r="G2977" s="2">
        <v>6</v>
      </c>
      <c r="H2977" s="2">
        <v>2922579</v>
      </c>
      <c r="I2977" s="2">
        <v>552178.9375</v>
      </c>
      <c r="J2977" s="2">
        <v>23.294755935668945</v>
      </c>
      <c r="K2977" s="2">
        <v>1014020</v>
      </c>
      <c r="L2977" s="2">
        <v>9482.900390625</v>
      </c>
      <c r="M2977" s="2">
        <v>0.94400691986083984</v>
      </c>
      <c r="N2977" s="2">
        <v>139739</v>
      </c>
      <c r="O2977" s="2">
        <v>0</v>
      </c>
      <c r="P2977" s="2">
        <v>0</v>
      </c>
      <c r="T2977" s="2">
        <v>4076338</v>
      </c>
      <c r="U2977" s="2">
        <v>561662</v>
      </c>
      <c r="V2977" s="2">
        <v>15.980477333068848</v>
      </c>
      <c r="X2977" s="2">
        <v>46.365806579589844</v>
      </c>
      <c r="Z2977" s="2">
        <v>9.4570589065551758</v>
      </c>
      <c r="AA2977" s="2">
        <v>43103655</v>
      </c>
      <c r="AB2977" s="2">
        <v>8791690</v>
      </c>
    </row>
    <row r="2978" spans="1:28" x14ac:dyDescent="0.25">
      <c r="A2978" s="2">
        <v>497001</v>
      </c>
      <c r="B2978" s="2">
        <v>112679002</v>
      </c>
      <c r="C2978" s="2" t="s">
        <v>1810</v>
      </c>
      <c r="D2978" s="2">
        <v>2019</v>
      </c>
      <c r="E2978" s="2" t="s">
        <v>662</v>
      </c>
      <c r="F2978" s="2">
        <v>497</v>
      </c>
      <c r="G2978" s="2">
        <v>1</v>
      </c>
      <c r="H2978" s="2">
        <v>66263316</v>
      </c>
      <c r="K2978" s="2">
        <v>6227412.1399999997</v>
      </c>
      <c r="N2978" s="2">
        <v>1566041</v>
      </c>
      <c r="T2978" s="2">
        <v>74056768</v>
      </c>
      <c r="W2978" s="2">
        <v>99789251.270000011</v>
      </c>
      <c r="X2978" s="2">
        <v>74.213172912597656</v>
      </c>
      <c r="Y2978" s="2">
        <v>155981389.91000003</v>
      </c>
      <c r="Z2978" s="2">
        <v>47.477951049804688</v>
      </c>
    </row>
    <row r="2979" spans="1:28" x14ac:dyDescent="0.25">
      <c r="A2979" s="2">
        <v>497002</v>
      </c>
      <c r="B2979" s="2">
        <v>112679002</v>
      </c>
      <c r="C2979" s="2" t="s">
        <v>1810</v>
      </c>
      <c r="D2979" s="2">
        <v>2020</v>
      </c>
      <c r="E2979" s="2" t="s">
        <v>662</v>
      </c>
      <c r="F2979" s="2">
        <v>497</v>
      </c>
      <c r="G2979" s="2">
        <v>2</v>
      </c>
      <c r="H2979" s="2">
        <v>70203312</v>
      </c>
      <c r="I2979" s="2">
        <v>3939996</v>
      </c>
      <c r="J2979" s="2">
        <v>5.9459686279296875</v>
      </c>
      <c r="K2979" s="2">
        <v>6584836.5300000003</v>
      </c>
      <c r="L2979" s="2">
        <v>357424.375</v>
      </c>
      <c r="M2979" s="2">
        <v>5.7395334243774414</v>
      </c>
      <c r="N2979" s="2">
        <v>1566041</v>
      </c>
      <c r="O2979" s="2">
        <v>0</v>
      </c>
      <c r="P2979" s="2">
        <v>0</v>
      </c>
      <c r="T2979" s="2">
        <v>78354192</v>
      </c>
      <c r="U2979" s="2">
        <v>4297424</v>
      </c>
      <c r="V2979" s="2">
        <v>5.8028779029846191</v>
      </c>
      <c r="W2979" s="2">
        <v>104674787.92</v>
      </c>
      <c r="X2979" s="2">
        <v>74.854881286621094</v>
      </c>
      <c r="Y2979" s="2">
        <v>170083313.83000001</v>
      </c>
      <c r="Z2979" s="2">
        <v>46.068122863769531</v>
      </c>
    </row>
    <row r="2980" spans="1:28" x14ac:dyDescent="0.25">
      <c r="A2980" s="2">
        <v>497003</v>
      </c>
      <c r="B2980" s="2">
        <v>112679002</v>
      </c>
      <c r="C2980" s="2" t="s">
        <v>1810</v>
      </c>
      <c r="D2980" s="2">
        <v>2021</v>
      </c>
      <c r="E2980" s="2" t="s">
        <v>662</v>
      </c>
      <c r="F2980" s="2">
        <v>497</v>
      </c>
      <c r="G2980" s="2">
        <v>3</v>
      </c>
      <c r="H2980" s="2">
        <v>70203056</v>
      </c>
      <c r="I2980" s="2">
        <v>-256</v>
      </c>
      <c r="J2980" s="2">
        <v>-3.6465516313910484E-4</v>
      </c>
      <c r="K2980" s="2">
        <v>6713784.4199999999</v>
      </c>
      <c r="L2980" s="2">
        <v>128947.890625</v>
      </c>
      <c r="M2980" s="2">
        <v>1.9582549333572388</v>
      </c>
      <c r="N2980" s="2">
        <v>1566041</v>
      </c>
      <c r="O2980" s="2">
        <v>0</v>
      </c>
      <c r="P2980" s="2">
        <v>0</v>
      </c>
      <c r="T2980" s="2">
        <v>78482880</v>
      </c>
      <c r="U2980" s="2">
        <v>128688</v>
      </c>
      <c r="V2980" s="2">
        <v>0.1642388254404068</v>
      </c>
      <c r="W2980" s="2">
        <v>103362248.26999998</v>
      </c>
      <c r="X2980" s="2">
        <v>75.929924011230469</v>
      </c>
      <c r="Y2980" s="2">
        <v>180580574.83999997</v>
      </c>
      <c r="Z2980" s="2">
        <v>43.461418151855469</v>
      </c>
    </row>
    <row r="2981" spans="1:28" x14ac:dyDescent="0.25">
      <c r="A2981" s="2">
        <v>497004</v>
      </c>
      <c r="B2981" s="2">
        <v>112679002</v>
      </c>
      <c r="C2981" s="2" t="s">
        <v>1810</v>
      </c>
      <c r="D2981" s="2">
        <v>2022</v>
      </c>
      <c r="E2981" s="2" t="s">
        <v>662</v>
      </c>
      <c r="F2981" s="2">
        <v>497</v>
      </c>
      <c r="G2981" s="2">
        <v>4</v>
      </c>
      <c r="H2981" s="2">
        <v>76287928</v>
      </c>
      <c r="I2981" s="2">
        <v>6084872</v>
      </c>
      <c r="J2981" s="2">
        <v>8.6675319671630859</v>
      </c>
      <c r="K2981" s="2">
        <v>7167592.8700000001</v>
      </c>
      <c r="L2981" s="2">
        <v>453808.4375</v>
      </c>
      <c r="M2981" s="2">
        <v>6.7593541145324707</v>
      </c>
      <c r="N2981" s="2">
        <v>1566041</v>
      </c>
      <c r="O2981" s="2">
        <v>0</v>
      </c>
      <c r="P2981" s="2">
        <v>0</v>
      </c>
      <c r="T2981" s="2">
        <v>85021560</v>
      </c>
      <c r="U2981" s="2">
        <v>6538680</v>
      </c>
      <c r="V2981" s="2">
        <v>8.3313455581665039</v>
      </c>
      <c r="W2981" s="2">
        <v>111707604.39</v>
      </c>
      <c r="X2981" s="2">
        <v>76.110809326171875</v>
      </c>
      <c r="Y2981" s="2">
        <v>173651445.16</v>
      </c>
      <c r="Z2981" s="2">
        <v>48.961044311523438</v>
      </c>
    </row>
    <row r="2982" spans="1:28" x14ac:dyDescent="0.25">
      <c r="A2982" s="2">
        <v>497005</v>
      </c>
      <c r="B2982" s="2">
        <v>112679002</v>
      </c>
      <c r="C2982" s="2" t="s">
        <v>1810</v>
      </c>
      <c r="D2982" s="2">
        <v>2023</v>
      </c>
      <c r="E2982" s="2" t="s">
        <v>662</v>
      </c>
      <c r="F2982" s="2">
        <v>497</v>
      </c>
      <c r="G2982" s="2">
        <v>5</v>
      </c>
      <c r="H2982" s="2">
        <v>90573563.390000001</v>
      </c>
      <c r="I2982" s="2">
        <v>14285635</v>
      </c>
      <c r="J2982" s="2">
        <v>18.725944519042969</v>
      </c>
      <c r="K2982" s="2">
        <v>7999901.4699999997</v>
      </c>
      <c r="L2982" s="2">
        <v>832308.625</v>
      </c>
      <c r="M2982" s="2">
        <v>11.612107276916504</v>
      </c>
      <c r="N2982" s="2">
        <v>1566041</v>
      </c>
      <c r="O2982" s="2">
        <v>0</v>
      </c>
      <c r="P2982" s="2">
        <v>0</v>
      </c>
      <c r="T2982" s="2">
        <v>100139504</v>
      </c>
      <c r="U2982" s="2">
        <v>15117944</v>
      </c>
      <c r="V2982" s="2">
        <v>17.781307220458984</v>
      </c>
      <c r="X2982" s="2">
        <v>87.990226745605469</v>
      </c>
      <c r="Z2982" s="2">
        <v>55.722339630126953</v>
      </c>
      <c r="AA2982" s="2">
        <v>179711596</v>
      </c>
      <c r="AB2982" s="2">
        <v>113807535</v>
      </c>
    </row>
    <row r="2983" spans="1:28" x14ac:dyDescent="0.25">
      <c r="A2983" s="2">
        <v>497006</v>
      </c>
      <c r="B2983" s="2">
        <v>112679002</v>
      </c>
      <c r="C2983" s="2" t="s">
        <v>1810</v>
      </c>
      <c r="D2983" s="2">
        <v>2024</v>
      </c>
      <c r="E2983" s="2" t="s">
        <v>662</v>
      </c>
      <c r="F2983" s="2">
        <v>497</v>
      </c>
      <c r="G2983" s="2">
        <v>6</v>
      </c>
      <c r="H2983" s="2">
        <v>99056376</v>
      </c>
      <c r="I2983" s="2">
        <v>8482813</v>
      </c>
      <c r="J2983" s="2">
        <v>9.3656606674194336</v>
      </c>
      <c r="K2983" s="2">
        <v>8503545</v>
      </c>
      <c r="L2983" s="2">
        <v>503643.53125</v>
      </c>
      <c r="M2983" s="2">
        <v>6.2956218719482422</v>
      </c>
      <c r="N2983" s="2">
        <v>1566041</v>
      </c>
      <c r="O2983" s="2">
        <v>0</v>
      </c>
      <c r="P2983" s="2">
        <v>0</v>
      </c>
      <c r="T2983" s="2">
        <v>109125960</v>
      </c>
      <c r="U2983" s="2">
        <v>8986456</v>
      </c>
      <c r="V2983" s="2">
        <v>8.9739370346069336</v>
      </c>
      <c r="X2983" s="2">
        <v>90.553337097167969</v>
      </c>
      <c r="Z2983" s="2">
        <v>59.003623962402344</v>
      </c>
      <c r="AA2983" s="2">
        <v>184947900</v>
      </c>
      <c r="AB2983" s="2">
        <v>120510145</v>
      </c>
    </row>
    <row r="2984" spans="1:28" x14ac:dyDescent="0.25">
      <c r="A2984" s="2">
        <v>498001</v>
      </c>
      <c r="B2984" s="2">
        <v>112679403</v>
      </c>
      <c r="C2984" s="2" t="s">
        <v>1811</v>
      </c>
      <c r="D2984" s="2">
        <v>2019</v>
      </c>
      <c r="E2984" s="2" t="s">
        <v>662</v>
      </c>
      <c r="F2984" s="2">
        <v>498</v>
      </c>
      <c r="G2984" s="2">
        <v>1</v>
      </c>
      <c r="H2984" s="2">
        <v>2447357.75</v>
      </c>
      <c r="K2984" s="2">
        <v>1216757.27</v>
      </c>
      <c r="N2984" s="2">
        <v>171965</v>
      </c>
      <c r="T2984" s="2">
        <v>3836080</v>
      </c>
      <c r="W2984" s="2">
        <v>10765220.700000001</v>
      </c>
      <c r="X2984" s="2">
        <v>35.634010314941406</v>
      </c>
      <c r="Y2984" s="2">
        <v>58904420.859999999</v>
      </c>
      <c r="Z2984" s="2">
        <v>6.5123805999755859</v>
      </c>
    </row>
    <row r="2985" spans="1:28" x14ac:dyDescent="0.25">
      <c r="A2985" s="2">
        <v>498002</v>
      </c>
      <c r="B2985" s="2">
        <v>112679403</v>
      </c>
      <c r="C2985" s="2" t="s">
        <v>1811</v>
      </c>
      <c r="D2985" s="2">
        <v>2020</v>
      </c>
      <c r="E2985" s="2" t="s">
        <v>662</v>
      </c>
      <c r="F2985" s="2">
        <v>498</v>
      </c>
      <c r="G2985" s="2">
        <v>2</v>
      </c>
      <c r="H2985" s="2">
        <v>2842245.75</v>
      </c>
      <c r="I2985" s="2">
        <v>394888</v>
      </c>
      <c r="J2985" s="2">
        <v>16.135278701782227</v>
      </c>
      <c r="K2985" s="2">
        <v>1299823.07</v>
      </c>
      <c r="L2985" s="2">
        <v>83065.796875</v>
      </c>
      <c r="M2985" s="2">
        <v>6.826817512512207</v>
      </c>
      <c r="N2985" s="2">
        <v>171965</v>
      </c>
      <c r="O2985" s="2">
        <v>0</v>
      </c>
      <c r="P2985" s="2">
        <v>0</v>
      </c>
      <c r="T2985" s="2">
        <v>4314034</v>
      </c>
      <c r="U2985" s="2">
        <v>477954</v>
      </c>
      <c r="V2985" s="2">
        <v>12.459437370300293</v>
      </c>
      <c r="W2985" s="2">
        <v>11725311.289999999</v>
      </c>
      <c r="X2985" s="2">
        <v>36.792491912841797</v>
      </c>
      <c r="Y2985" s="2">
        <v>61543157.850000001</v>
      </c>
      <c r="Z2985" s="2">
        <v>7.009770393371582</v>
      </c>
    </row>
    <row r="2986" spans="1:28" x14ac:dyDescent="0.25">
      <c r="A2986" s="2">
        <v>498003</v>
      </c>
      <c r="B2986" s="2">
        <v>112679403</v>
      </c>
      <c r="C2986" s="2" t="s">
        <v>1811</v>
      </c>
      <c r="D2986" s="2">
        <v>2021</v>
      </c>
      <c r="E2986" s="2" t="s">
        <v>662</v>
      </c>
      <c r="F2986" s="2">
        <v>498</v>
      </c>
      <c r="G2986" s="2">
        <v>3</v>
      </c>
      <c r="H2986" s="2">
        <v>2842234.5</v>
      </c>
      <c r="I2986" s="2">
        <v>-11.25</v>
      </c>
      <c r="J2986" s="2">
        <v>-3.9581378223374486E-4</v>
      </c>
      <c r="K2986" s="2">
        <v>1299769.05</v>
      </c>
      <c r="L2986" s="2">
        <v>-54.020000457763672</v>
      </c>
      <c r="M2986" s="2">
        <v>-4.1559501551091671E-3</v>
      </c>
      <c r="N2986" s="2">
        <v>171965</v>
      </c>
      <c r="O2986" s="2">
        <v>0</v>
      </c>
      <c r="P2986" s="2">
        <v>0</v>
      </c>
      <c r="T2986" s="2">
        <v>4313968.5</v>
      </c>
      <c r="U2986" s="2">
        <v>-65.5</v>
      </c>
      <c r="V2986" s="2">
        <v>-1.5183005016297102E-3</v>
      </c>
      <c r="W2986" s="2">
        <v>11423906.620000001</v>
      </c>
      <c r="X2986" s="2">
        <v>37.762638092041016</v>
      </c>
      <c r="Y2986" s="2">
        <v>61465304.840000004</v>
      </c>
      <c r="Z2986" s="2">
        <v>7.0185422897338867</v>
      </c>
    </row>
    <row r="2987" spans="1:28" x14ac:dyDescent="0.25">
      <c r="A2987" s="2">
        <v>498004</v>
      </c>
      <c r="B2987" s="2">
        <v>112679403</v>
      </c>
      <c r="C2987" s="2" t="s">
        <v>1811</v>
      </c>
      <c r="D2987" s="2">
        <v>2022</v>
      </c>
      <c r="E2987" s="2" t="s">
        <v>662</v>
      </c>
      <c r="F2987" s="2">
        <v>498</v>
      </c>
      <c r="G2987" s="2">
        <v>4</v>
      </c>
      <c r="H2987" s="2">
        <v>3420525</v>
      </c>
      <c r="I2987" s="2">
        <v>578290.5</v>
      </c>
      <c r="J2987" s="2">
        <v>20.346332550048828</v>
      </c>
      <c r="K2987" s="2">
        <v>1379194.55</v>
      </c>
      <c r="L2987" s="2">
        <v>79425.5</v>
      </c>
      <c r="M2987" s="2">
        <v>6.1107392311096191</v>
      </c>
      <c r="N2987" s="2">
        <v>171965</v>
      </c>
      <c r="O2987" s="2">
        <v>0</v>
      </c>
      <c r="P2987" s="2">
        <v>0</v>
      </c>
      <c r="T2987" s="2">
        <v>4971684.5</v>
      </c>
      <c r="U2987" s="2">
        <v>657716</v>
      </c>
      <c r="V2987" s="2">
        <v>15.246193885803223</v>
      </c>
      <c r="W2987" s="2">
        <v>12226596.92</v>
      </c>
      <c r="X2987" s="2">
        <v>40.662864685058594</v>
      </c>
      <c r="Y2987" s="2">
        <v>66185238.370000005</v>
      </c>
      <c r="Z2987" s="2">
        <v>7.511772632598877</v>
      </c>
    </row>
    <row r="2988" spans="1:28" x14ac:dyDescent="0.25">
      <c r="A2988" s="2">
        <v>498005</v>
      </c>
      <c r="B2988" s="2">
        <v>112679403</v>
      </c>
      <c r="C2988" s="2" t="s">
        <v>1811</v>
      </c>
      <c r="D2988" s="2">
        <v>2023</v>
      </c>
      <c r="E2988" s="2" t="s">
        <v>662</v>
      </c>
      <c r="F2988" s="2">
        <v>498</v>
      </c>
      <c r="G2988" s="2">
        <v>5</v>
      </c>
      <c r="H2988" s="2">
        <v>4525225.53</v>
      </c>
      <c r="I2988" s="2">
        <v>1104700.5</v>
      </c>
      <c r="J2988" s="2">
        <v>32.296226501464844</v>
      </c>
      <c r="K2988" s="2">
        <v>1496122.98</v>
      </c>
      <c r="L2988" s="2">
        <v>116928.4296875</v>
      </c>
      <c r="M2988" s="2">
        <v>8.478022575378418</v>
      </c>
      <c r="N2988" s="2">
        <v>171965</v>
      </c>
      <c r="O2988" s="2">
        <v>0</v>
      </c>
      <c r="P2988" s="2">
        <v>0</v>
      </c>
      <c r="T2988" s="2">
        <v>6193313.5</v>
      </c>
      <c r="U2988" s="2">
        <v>1221629</v>
      </c>
      <c r="V2988" s="2">
        <v>24.571731567382813</v>
      </c>
      <c r="X2988" s="2">
        <v>48.396102905273438</v>
      </c>
      <c r="Z2988" s="2">
        <v>9.5028324127197266</v>
      </c>
      <c r="AA2988" s="2">
        <v>65173345</v>
      </c>
      <c r="AB2988" s="2">
        <v>12797133</v>
      </c>
    </row>
    <row r="2989" spans="1:28" x14ac:dyDescent="0.25">
      <c r="A2989" s="2">
        <v>498006</v>
      </c>
      <c r="B2989" s="2">
        <v>112679403</v>
      </c>
      <c r="C2989" s="2" t="s">
        <v>1811</v>
      </c>
      <c r="D2989" s="2">
        <v>2024</v>
      </c>
      <c r="E2989" s="2" t="s">
        <v>662</v>
      </c>
      <c r="F2989" s="2">
        <v>498</v>
      </c>
      <c r="G2989" s="2">
        <v>6</v>
      </c>
      <c r="H2989" s="2">
        <v>5806893</v>
      </c>
      <c r="I2989" s="2">
        <v>1281667.5</v>
      </c>
      <c r="J2989" s="2">
        <v>28.322731018066406</v>
      </c>
      <c r="K2989" s="2">
        <v>1631606</v>
      </c>
      <c r="L2989" s="2">
        <v>135483.015625</v>
      </c>
      <c r="M2989" s="2">
        <v>9.0556068420410156</v>
      </c>
      <c r="N2989" s="2">
        <v>171965</v>
      </c>
      <c r="O2989" s="2">
        <v>0</v>
      </c>
      <c r="P2989" s="2">
        <v>0</v>
      </c>
      <c r="T2989" s="2">
        <v>7610464</v>
      </c>
      <c r="U2989" s="2">
        <v>1417150.5</v>
      </c>
      <c r="V2989" s="2">
        <v>22.881942749023438</v>
      </c>
      <c r="X2989" s="2">
        <v>51.29779052734375</v>
      </c>
      <c r="Z2989" s="2">
        <v>11.02590274810791</v>
      </c>
      <c r="AA2989" s="2">
        <v>69023500</v>
      </c>
      <c r="AB2989" s="2">
        <v>14835852</v>
      </c>
    </row>
    <row r="2990" spans="1:28" x14ac:dyDescent="0.25">
      <c r="A2990" s="2">
        <v>499001</v>
      </c>
      <c r="B2990" s="2">
        <v>107658903</v>
      </c>
      <c r="C2990" s="2" t="s">
        <v>1812</v>
      </c>
      <c r="D2990" s="2">
        <v>2019</v>
      </c>
      <c r="E2990" s="2" t="s">
        <v>662</v>
      </c>
      <c r="F2990" s="2">
        <v>499</v>
      </c>
      <c r="G2990" s="2">
        <v>1</v>
      </c>
      <c r="H2990" s="2">
        <v>9892489</v>
      </c>
      <c r="K2990" s="2">
        <v>1513728.28</v>
      </c>
      <c r="N2990" s="2">
        <v>401277</v>
      </c>
      <c r="T2990" s="2">
        <v>11807494</v>
      </c>
      <c r="W2990" s="2">
        <v>18188009.530000001</v>
      </c>
      <c r="X2990" s="2">
        <v>64.919113159179688</v>
      </c>
      <c r="Y2990" s="2">
        <v>33657491.469999999</v>
      </c>
      <c r="Z2990" s="2">
        <v>35.081325531005859</v>
      </c>
    </row>
    <row r="2991" spans="1:28" x14ac:dyDescent="0.25">
      <c r="A2991" s="2">
        <v>499002</v>
      </c>
      <c r="B2991" s="2">
        <v>107658903</v>
      </c>
      <c r="C2991" s="2" t="s">
        <v>1812</v>
      </c>
      <c r="D2991" s="2">
        <v>2020</v>
      </c>
      <c r="E2991" s="2" t="s">
        <v>662</v>
      </c>
      <c r="F2991" s="2">
        <v>499</v>
      </c>
      <c r="G2991" s="2">
        <v>2</v>
      </c>
      <c r="H2991" s="2">
        <v>9990405</v>
      </c>
      <c r="I2991" s="2">
        <v>97916</v>
      </c>
      <c r="J2991" s="2">
        <v>0.98980146646499634</v>
      </c>
      <c r="K2991" s="2">
        <v>1702028.91</v>
      </c>
      <c r="L2991" s="2">
        <v>188300.625</v>
      </c>
      <c r="M2991" s="2">
        <v>12.439526557922363</v>
      </c>
      <c r="N2991" s="2">
        <v>401277</v>
      </c>
      <c r="O2991" s="2">
        <v>0</v>
      </c>
      <c r="P2991" s="2">
        <v>0</v>
      </c>
      <c r="T2991" s="2">
        <v>12093711</v>
      </c>
      <c r="U2991" s="2">
        <v>286217</v>
      </c>
      <c r="V2991" s="2">
        <v>2.4240283966064453</v>
      </c>
      <c r="W2991" s="2">
        <v>18561653.989999998</v>
      </c>
      <c r="X2991" s="2">
        <v>65.154273986816406</v>
      </c>
      <c r="Y2991" s="2">
        <v>34121917.769999996</v>
      </c>
      <c r="Z2991" s="2">
        <v>35.442646026611328</v>
      </c>
    </row>
    <row r="2992" spans="1:28" x14ac:dyDescent="0.25">
      <c r="A2992" s="2">
        <v>499003</v>
      </c>
      <c r="B2992" s="2">
        <v>107658903</v>
      </c>
      <c r="C2992" s="2" t="s">
        <v>1812</v>
      </c>
      <c r="D2992" s="2">
        <v>2021</v>
      </c>
      <c r="E2992" s="2" t="s">
        <v>662</v>
      </c>
      <c r="F2992" s="2">
        <v>499</v>
      </c>
      <c r="G2992" s="2">
        <v>3</v>
      </c>
      <c r="H2992" s="2">
        <v>9990398</v>
      </c>
      <c r="I2992" s="2">
        <v>-7</v>
      </c>
      <c r="J2992" s="2">
        <v>-7.0067231717985123E-5</v>
      </c>
      <c r="K2992" s="2">
        <v>1712477.19</v>
      </c>
      <c r="L2992" s="2">
        <v>10448.2802734375</v>
      </c>
      <c r="M2992" s="2">
        <v>0.61387205123901367</v>
      </c>
      <c r="N2992" s="2">
        <v>401277</v>
      </c>
      <c r="O2992" s="2">
        <v>0</v>
      </c>
      <c r="P2992" s="2">
        <v>0</v>
      </c>
      <c r="T2992" s="2">
        <v>12104152</v>
      </c>
      <c r="U2992" s="2">
        <v>10441</v>
      </c>
      <c r="V2992" s="2">
        <v>8.633413165807724E-2</v>
      </c>
      <c r="W2992" s="2">
        <v>18447982.329999998</v>
      </c>
      <c r="X2992" s="2">
        <v>65.612335205078125</v>
      </c>
      <c r="Y2992" s="2">
        <v>34869471.739999995</v>
      </c>
      <c r="Z2992" s="2">
        <v>34.712749481201172</v>
      </c>
    </row>
    <row r="2993" spans="1:28" x14ac:dyDescent="0.25">
      <c r="A2993" s="2">
        <v>499004</v>
      </c>
      <c r="B2993" s="2">
        <v>107658903</v>
      </c>
      <c r="C2993" s="2" t="s">
        <v>1812</v>
      </c>
      <c r="D2993" s="2">
        <v>2022</v>
      </c>
      <c r="E2993" s="2" t="s">
        <v>662</v>
      </c>
      <c r="F2993" s="2">
        <v>499</v>
      </c>
      <c r="G2993" s="2">
        <v>4</v>
      </c>
      <c r="H2993" s="2">
        <v>10052191</v>
      </c>
      <c r="I2993" s="2">
        <v>61793</v>
      </c>
      <c r="J2993" s="2">
        <v>0.61852389574050903</v>
      </c>
      <c r="K2993" s="2">
        <v>1743627.85</v>
      </c>
      <c r="L2993" s="2">
        <v>31150.66015625</v>
      </c>
      <c r="M2993" s="2">
        <v>1.8190408945083618</v>
      </c>
      <c r="N2993" s="2">
        <v>401277</v>
      </c>
      <c r="O2993" s="2">
        <v>0</v>
      </c>
      <c r="P2993" s="2">
        <v>0</v>
      </c>
      <c r="T2993" s="2">
        <v>12197096</v>
      </c>
      <c r="U2993" s="2">
        <v>92944</v>
      </c>
      <c r="V2993" s="2">
        <v>0.7678687572479248</v>
      </c>
      <c r="W2993" s="2">
        <v>18569098.469999999</v>
      </c>
      <c r="X2993" s="2">
        <v>65.684913635253906</v>
      </c>
      <c r="Y2993" s="2">
        <v>35591097.509999998</v>
      </c>
      <c r="Z2993" s="2">
        <v>34.270076751708984</v>
      </c>
    </row>
    <row r="2994" spans="1:28" x14ac:dyDescent="0.25">
      <c r="A2994" s="2">
        <v>499005</v>
      </c>
      <c r="B2994" s="2">
        <v>107658903</v>
      </c>
      <c r="C2994" s="2" t="s">
        <v>1812</v>
      </c>
      <c r="D2994" s="2">
        <v>2023</v>
      </c>
      <c r="E2994" s="2" t="s">
        <v>662</v>
      </c>
      <c r="F2994" s="2">
        <v>499</v>
      </c>
      <c r="G2994" s="2">
        <v>5</v>
      </c>
      <c r="H2994" s="2">
        <v>10369916.23</v>
      </c>
      <c r="I2994" s="2">
        <v>317725.21875</v>
      </c>
      <c r="J2994" s="2">
        <v>3.1607561111450195</v>
      </c>
      <c r="K2994" s="2">
        <v>1732175.74</v>
      </c>
      <c r="L2994" s="2">
        <v>-11452.1103515625</v>
      </c>
      <c r="M2994" s="2">
        <v>-0.65679782629013062</v>
      </c>
      <c r="N2994" s="2">
        <v>401277</v>
      </c>
      <c r="O2994" s="2">
        <v>0</v>
      </c>
      <c r="P2994" s="2">
        <v>0</v>
      </c>
      <c r="T2994" s="2">
        <v>12503369</v>
      </c>
      <c r="U2994" s="2">
        <v>306273</v>
      </c>
      <c r="V2994" s="2">
        <v>2.5110321044921875</v>
      </c>
      <c r="X2994" s="2">
        <v>64.978721618652344</v>
      </c>
      <c r="Z2994" s="2">
        <v>34.198940277099609</v>
      </c>
      <c r="AA2994" s="2">
        <v>36560690</v>
      </c>
      <c r="AB2994" s="2">
        <v>19242252</v>
      </c>
    </row>
    <row r="2995" spans="1:28" x14ac:dyDescent="0.25">
      <c r="A2995" s="2">
        <v>499006</v>
      </c>
      <c r="B2995" s="2">
        <v>107658903</v>
      </c>
      <c r="C2995" s="2" t="s">
        <v>1812</v>
      </c>
      <c r="D2995" s="2">
        <v>2024</v>
      </c>
      <c r="E2995" s="2" t="s">
        <v>662</v>
      </c>
      <c r="F2995" s="2">
        <v>499</v>
      </c>
      <c r="G2995" s="2">
        <v>6</v>
      </c>
      <c r="H2995" s="2">
        <v>10895661</v>
      </c>
      <c r="I2995" s="2">
        <v>525744.75</v>
      </c>
      <c r="J2995" s="2">
        <v>5.0699038505554199</v>
      </c>
      <c r="K2995" s="2">
        <v>1772800</v>
      </c>
      <c r="L2995" s="2">
        <v>40624.26171875</v>
      </c>
      <c r="M2995" s="2">
        <v>2.345273494720459</v>
      </c>
      <c r="N2995" s="2">
        <v>401277</v>
      </c>
      <c r="O2995" s="2">
        <v>0</v>
      </c>
      <c r="P2995" s="2">
        <v>0</v>
      </c>
      <c r="T2995" s="2">
        <v>13069738</v>
      </c>
      <c r="U2995" s="2">
        <v>566369</v>
      </c>
      <c r="V2995" s="2">
        <v>4.529731273651123</v>
      </c>
      <c r="X2995" s="2">
        <v>66.064262390136719</v>
      </c>
      <c r="Z2995" s="2">
        <v>36.399188995361328</v>
      </c>
      <c r="AA2995" s="2">
        <v>35906675</v>
      </c>
      <c r="AB2995" s="2">
        <v>19783370</v>
      </c>
    </row>
    <row r="2996" spans="1:28" x14ac:dyDescent="0.25">
      <c r="A2996" s="2">
        <v>500001</v>
      </c>
      <c r="B2996" s="2">
        <v>103020407</v>
      </c>
      <c r="C2996" s="2" t="s">
        <v>1813</v>
      </c>
      <c r="D2996" s="2">
        <v>2019</v>
      </c>
      <c r="E2996" s="2" t="s">
        <v>1884</v>
      </c>
      <c r="F2996" s="2">
        <v>500</v>
      </c>
      <c r="G2996" s="2">
        <v>1</v>
      </c>
      <c r="Q2996" s="2">
        <v>597186</v>
      </c>
      <c r="T2996" s="2">
        <v>597186</v>
      </c>
      <c r="W2996" s="2">
        <v>1433097.19</v>
      </c>
      <c r="X2996" s="2">
        <v>41.671005249023438</v>
      </c>
      <c r="Y2996" s="2">
        <v>10101699.889999999</v>
      </c>
      <c r="Z2996" s="2">
        <v>5.9117379188537598</v>
      </c>
    </row>
    <row r="2997" spans="1:28" x14ac:dyDescent="0.25">
      <c r="A2997" s="2">
        <v>500002</v>
      </c>
      <c r="B2997" s="2">
        <v>103020407</v>
      </c>
      <c r="C2997" s="2" t="s">
        <v>1813</v>
      </c>
      <c r="D2997" s="2">
        <v>2020</v>
      </c>
      <c r="E2997" s="2" t="s">
        <v>1884</v>
      </c>
      <c r="F2997" s="2">
        <v>500</v>
      </c>
      <c r="G2997" s="2">
        <v>2</v>
      </c>
      <c r="Q2997" s="2">
        <v>698352.23</v>
      </c>
      <c r="R2997" s="2">
        <v>101166.2265625</v>
      </c>
      <c r="S2997" s="2">
        <v>16.940488815307617</v>
      </c>
      <c r="T2997" s="2">
        <v>698352.25</v>
      </c>
      <c r="U2997" s="2">
        <v>101166.25</v>
      </c>
      <c r="V2997" s="2">
        <v>16.940492630004883</v>
      </c>
      <c r="W2997" s="2">
        <v>1736085.1099999999</v>
      </c>
      <c r="X2997" s="2">
        <v>40.225692749023438</v>
      </c>
      <c r="Y2997" s="2">
        <v>10370981.109999999</v>
      </c>
      <c r="Z2997" s="2">
        <v>6.7337145805358887</v>
      </c>
    </row>
    <row r="2998" spans="1:28" x14ac:dyDescent="0.25">
      <c r="A2998" s="2">
        <v>500003</v>
      </c>
      <c r="B2998" s="2">
        <v>103020407</v>
      </c>
      <c r="C2998" s="2" t="s">
        <v>1813</v>
      </c>
      <c r="D2998" s="2">
        <v>2021</v>
      </c>
      <c r="E2998" s="2" t="s">
        <v>1884</v>
      </c>
      <c r="F2998" s="2">
        <v>500</v>
      </c>
      <c r="G2998" s="2">
        <v>3</v>
      </c>
      <c r="Q2998" s="2">
        <v>700206.6</v>
      </c>
      <c r="R2998" s="2">
        <v>1854.3699951171875</v>
      </c>
      <c r="S2998" s="2">
        <v>0.26553505659103394</v>
      </c>
      <c r="T2998" s="2">
        <v>700206.625</v>
      </c>
      <c r="U2998" s="2">
        <v>1854.375</v>
      </c>
      <c r="V2998" s="2">
        <v>0.26553577184677124</v>
      </c>
      <c r="W2998" s="2">
        <v>1800572.15</v>
      </c>
      <c r="X2998" s="2">
        <v>38.888008117675781</v>
      </c>
      <c r="Y2998" s="2">
        <v>10719154.15</v>
      </c>
      <c r="Z2998" s="2">
        <v>6.5322937965393066</v>
      </c>
    </row>
    <row r="2999" spans="1:28" x14ac:dyDescent="0.25">
      <c r="A2999" s="2">
        <v>500004</v>
      </c>
      <c r="B2999" s="2">
        <v>103020407</v>
      </c>
      <c r="C2999" s="2" t="s">
        <v>1813</v>
      </c>
      <c r="D2999" s="2">
        <v>2022</v>
      </c>
      <c r="E2999" s="2" t="s">
        <v>1884</v>
      </c>
      <c r="F2999" s="2">
        <v>500</v>
      </c>
      <c r="G2999" s="2">
        <v>4</v>
      </c>
      <c r="Q2999" s="2">
        <v>779145</v>
      </c>
      <c r="R2999" s="2">
        <v>78938.3984375</v>
      </c>
      <c r="S2999" s="2">
        <v>11.273587226867676</v>
      </c>
      <c r="T2999" s="2">
        <v>779145</v>
      </c>
      <c r="U2999" s="2">
        <v>78938.375</v>
      </c>
      <c r="V2999" s="2">
        <v>11.27358341217041</v>
      </c>
      <c r="W2999" s="2">
        <v>1799823.6400000001</v>
      </c>
      <c r="X2999" s="2">
        <v>43.290073394775391</v>
      </c>
      <c r="Y2999" s="2">
        <v>11059269.84</v>
      </c>
      <c r="Z2999" s="2">
        <v>7.0451755523681641</v>
      </c>
    </row>
    <row r="3000" spans="1:28" x14ac:dyDescent="0.25">
      <c r="A3000" s="2">
        <v>500005</v>
      </c>
      <c r="B3000" s="2">
        <v>103020407</v>
      </c>
      <c r="C3000" s="2" t="s">
        <v>1813</v>
      </c>
      <c r="D3000" s="2">
        <v>2023</v>
      </c>
      <c r="E3000" s="2" t="s">
        <v>1884</v>
      </c>
      <c r="F3000" s="2">
        <v>500</v>
      </c>
      <c r="G3000" s="2">
        <v>5</v>
      </c>
      <c r="Q3000" s="2">
        <v>797495</v>
      </c>
      <c r="R3000" s="2">
        <v>18350</v>
      </c>
      <c r="S3000" s="2">
        <v>2.3551456928253174</v>
      </c>
      <c r="T3000" s="2">
        <v>797495</v>
      </c>
      <c r="U3000" s="2">
        <v>18350</v>
      </c>
      <c r="V3000" s="2">
        <v>2.3551456928253174</v>
      </c>
      <c r="X3000" s="2">
        <v>46.681686401367188</v>
      </c>
      <c r="Z3000" s="2">
        <v>7.5480866432189941</v>
      </c>
      <c r="AA3000" s="2">
        <v>10565525</v>
      </c>
      <c r="AB3000" s="2">
        <v>1708368</v>
      </c>
    </row>
    <row r="3001" spans="1:28" x14ac:dyDescent="0.25">
      <c r="A3001" s="2">
        <v>500006</v>
      </c>
      <c r="B3001" s="2">
        <v>103020407</v>
      </c>
      <c r="C3001" s="2" t="s">
        <v>1813</v>
      </c>
      <c r="D3001" s="2">
        <v>2024</v>
      </c>
      <c r="E3001" s="2" t="s">
        <v>1884</v>
      </c>
      <c r="F3001" s="2">
        <v>500</v>
      </c>
      <c r="G3001" s="2">
        <v>6</v>
      </c>
      <c r="Q3001" s="2">
        <v>1006932</v>
      </c>
      <c r="R3001" s="2">
        <v>209437</v>
      </c>
      <c r="S3001" s="2">
        <v>26.261857986450195</v>
      </c>
      <c r="T3001" s="2">
        <v>1006932</v>
      </c>
      <c r="U3001" s="2">
        <v>209437</v>
      </c>
      <c r="V3001" s="2">
        <v>26.261857986450195</v>
      </c>
      <c r="X3001" s="2">
        <v>56.092208862304688</v>
      </c>
      <c r="Z3001" s="2">
        <v>9.2454061508178711</v>
      </c>
      <c r="AA3001" s="2">
        <v>10891160</v>
      </c>
      <c r="AB3001" s="2">
        <v>1795137</v>
      </c>
    </row>
    <row r="3002" spans="1:28" x14ac:dyDescent="0.25">
      <c r="A3002" s="2">
        <v>501001</v>
      </c>
      <c r="B3002" s="2">
        <v>112015106</v>
      </c>
      <c r="C3002" s="2" t="s">
        <v>1814</v>
      </c>
      <c r="D3002" s="2">
        <v>2019</v>
      </c>
      <c r="E3002" s="2" t="s">
        <v>1884</v>
      </c>
      <c r="F3002" s="2">
        <v>501</v>
      </c>
      <c r="G3002" s="2">
        <v>1</v>
      </c>
      <c r="T3002" s="2">
        <v>0</v>
      </c>
    </row>
    <row r="3003" spans="1:28" x14ac:dyDescent="0.25">
      <c r="A3003" s="2">
        <v>501002</v>
      </c>
      <c r="B3003" s="2">
        <v>112015106</v>
      </c>
      <c r="C3003" s="2" t="s">
        <v>1814</v>
      </c>
      <c r="D3003" s="2">
        <v>2020</v>
      </c>
      <c r="E3003" s="2" t="s">
        <v>1884</v>
      </c>
      <c r="F3003" s="2">
        <v>501</v>
      </c>
      <c r="G3003" s="2">
        <v>2</v>
      </c>
      <c r="T3003" s="2">
        <v>0</v>
      </c>
      <c r="U3003" s="2">
        <v>0</v>
      </c>
    </row>
    <row r="3004" spans="1:28" x14ac:dyDescent="0.25">
      <c r="A3004" s="2">
        <v>501003</v>
      </c>
      <c r="B3004" s="2">
        <v>112015106</v>
      </c>
      <c r="C3004" s="2" t="s">
        <v>1814</v>
      </c>
      <c r="D3004" s="2">
        <v>2021</v>
      </c>
      <c r="E3004" s="2" t="s">
        <v>1884</v>
      </c>
      <c r="F3004" s="2">
        <v>501</v>
      </c>
      <c r="G3004" s="2">
        <v>3</v>
      </c>
      <c r="T3004" s="2">
        <v>0</v>
      </c>
      <c r="U3004" s="2">
        <v>0</v>
      </c>
      <c r="Y3004" s="2">
        <v>1376847</v>
      </c>
      <c r="Z3004" s="2">
        <v>0</v>
      </c>
    </row>
    <row r="3005" spans="1:28" x14ac:dyDescent="0.25">
      <c r="A3005" s="2">
        <v>501004</v>
      </c>
      <c r="B3005" s="2">
        <v>112015106</v>
      </c>
      <c r="C3005" s="2" t="s">
        <v>1814</v>
      </c>
      <c r="D3005" s="2">
        <v>2022</v>
      </c>
      <c r="E3005" s="2" t="s">
        <v>1884</v>
      </c>
      <c r="F3005" s="2">
        <v>501</v>
      </c>
      <c r="G3005" s="2">
        <v>4</v>
      </c>
      <c r="Q3005" s="2">
        <v>249448</v>
      </c>
      <c r="T3005" s="2">
        <v>249448</v>
      </c>
      <c r="U3005" s="2">
        <v>249448</v>
      </c>
      <c r="W3005" s="2">
        <v>294344.32000000001</v>
      </c>
      <c r="X3005" s="2">
        <v>84.74700927734375</v>
      </c>
      <c r="Y3005" s="2">
        <v>1295844.32</v>
      </c>
      <c r="Z3005" s="2">
        <v>19.249843597412109</v>
      </c>
    </row>
    <row r="3006" spans="1:28" x14ac:dyDescent="0.25">
      <c r="A3006" s="2">
        <v>501005</v>
      </c>
      <c r="B3006" s="2">
        <v>112015106</v>
      </c>
      <c r="C3006" s="2" t="s">
        <v>1814</v>
      </c>
      <c r="D3006" s="2">
        <v>2023</v>
      </c>
      <c r="E3006" s="2" t="s">
        <v>1884</v>
      </c>
      <c r="F3006" s="2">
        <v>501</v>
      </c>
      <c r="G3006" s="2">
        <v>5</v>
      </c>
      <c r="Q3006" s="2">
        <v>270571</v>
      </c>
      <c r="R3006" s="2">
        <v>21123</v>
      </c>
      <c r="S3006" s="2">
        <v>8.4678974151611328</v>
      </c>
      <c r="T3006" s="2">
        <v>270571</v>
      </c>
      <c r="U3006" s="2">
        <v>21123</v>
      </c>
      <c r="V3006" s="2">
        <v>8.4678974151611328</v>
      </c>
      <c r="X3006" s="2">
        <v>162.18463134765625</v>
      </c>
      <c r="Z3006" s="2">
        <v>21.45573616027832</v>
      </c>
      <c r="AA3006" s="2">
        <v>1261066</v>
      </c>
      <c r="AB3006" s="2">
        <v>166829</v>
      </c>
    </row>
    <row r="3007" spans="1:28" x14ac:dyDescent="0.25">
      <c r="A3007" s="2">
        <v>501006</v>
      </c>
      <c r="B3007" s="2">
        <v>112015106</v>
      </c>
      <c r="C3007" s="2" t="s">
        <v>1814</v>
      </c>
      <c r="D3007" s="2">
        <v>2024</v>
      </c>
      <c r="E3007" s="2" t="s">
        <v>1884</v>
      </c>
      <c r="F3007" s="2">
        <v>501</v>
      </c>
      <c r="G3007" s="2">
        <v>6</v>
      </c>
      <c r="Q3007" s="2">
        <v>348777</v>
      </c>
      <c r="R3007" s="2">
        <v>78206</v>
      </c>
      <c r="S3007" s="2">
        <v>28.904058456420898</v>
      </c>
      <c r="T3007" s="2">
        <v>348777</v>
      </c>
      <c r="U3007" s="2">
        <v>78206</v>
      </c>
      <c r="V3007" s="2">
        <v>28.904058456420898</v>
      </c>
      <c r="X3007" s="2">
        <v>75.194847106933594</v>
      </c>
      <c r="Z3007" s="2">
        <v>21.13905143737793</v>
      </c>
      <c r="AA3007" s="2">
        <v>1649918</v>
      </c>
      <c r="AB3007" s="2">
        <v>463831</v>
      </c>
    </row>
    <row r="3008" spans="1:28" x14ac:dyDescent="0.25">
      <c r="A3008" s="2">
        <v>502001</v>
      </c>
      <c r="B3008" s="2">
        <v>108110307</v>
      </c>
      <c r="C3008" s="2" t="s">
        <v>1815</v>
      </c>
      <c r="D3008" s="2">
        <v>2019</v>
      </c>
      <c r="E3008" s="2" t="s">
        <v>1884</v>
      </c>
      <c r="F3008" s="2">
        <v>502</v>
      </c>
      <c r="G3008" s="2">
        <v>1</v>
      </c>
      <c r="Q3008" s="2">
        <v>537071.66</v>
      </c>
      <c r="T3008" s="2">
        <v>537071.6875</v>
      </c>
      <c r="W3008" s="2">
        <v>930522.65999999992</v>
      </c>
      <c r="X3008" s="2">
        <v>57.717205047607422</v>
      </c>
      <c r="Y3008" s="2">
        <v>3636333.66</v>
      </c>
      <c r="Z3008" s="2">
        <v>14.769593238830566</v>
      </c>
    </row>
    <row r="3009" spans="1:28" x14ac:dyDescent="0.25">
      <c r="A3009" s="2">
        <v>502002</v>
      </c>
      <c r="B3009" s="2">
        <v>108110307</v>
      </c>
      <c r="C3009" s="2" t="s">
        <v>1815</v>
      </c>
      <c r="D3009" s="2">
        <v>2020</v>
      </c>
      <c r="E3009" s="2" t="s">
        <v>1884</v>
      </c>
      <c r="F3009" s="2">
        <v>502</v>
      </c>
      <c r="G3009" s="2">
        <v>2</v>
      </c>
      <c r="Q3009" s="2">
        <v>604706.37</v>
      </c>
      <c r="R3009" s="2">
        <v>67634.7109375</v>
      </c>
      <c r="S3009" s="2">
        <v>12.59323787689209</v>
      </c>
      <c r="T3009" s="2">
        <v>604706.375</v>
      </c>
      <c r="U3009" s="2">
        <v>67634.6875</v>
      </c>
      <c r="V3009" s="2">
        <v>12.593233108520508</v>
      </c>
      <c r="W3009" s="2">
        <v>1000534.29</v>
      </c>
      <c r="X3009" s="2">
        <v>60.438346862792969</v>
      </c>
      <c r="Y3009" s="2">
        <v>3802026.29</v>
      </c>
      <c r="Z3009" s="2">
        <v>15.904844284057617</v>
      </c>
    </row>
    <row r="3010" spans="1:28" x14ac:dyDescent="0.25">
      <c r="A3010" s="2">
        <v>502003</v>
      </c>
      <c r="B3010" s="2">
        <v>108110307</v>
      </c>
      <c r="C3010" s="2" t="s">
        <v>1815</v>
      </c>
      <c r="D3010" s="2">
        <v>2021</v>
      </c>
      <c r="E3010" s="2" t="s">
        <v>1884</v>
      </c>
      <c r="F3010" s="2">
        <v>502</v>
      </c>
      <c r="G3010" s="2">
        <v>3</v>
      </c>
      <c r="Q3010" s="2">
        <v>634724.22</v>
      </c>
      <c r="R3010" s="2">
        <v>30017.849609375</v>
      </c>
      <c r="S3010" s="2">
        <v>4.9640374183654785</v>
      </c>
      <c r="T3010" s="2">
        <v>634724.25</v>
      </c>
      <c r="U3010" s="2">
        <v>30017.875</v>
      </c>
      <c r="V3010" s="2">
        <v>4.9640412330627441</v>
      </c>
      <c r="W3010" s="2">
        <v>1179657.1200000001</v>
      </c>
      <c r="X3010" s="2">
        <v>53.805824279785156</v>
      </c>
      <c r="Y3010" s="2">
        <v>5934065.1299999999</v>
      </c>
      <c r="Z3010" s="2">
        <v>10.696280479431152</v>
      </c>
    </row>
    <row r="3011" spans="1:28" x14ac:dyDescent="0.25">
      <c r="A3011" s="2">
        <v>502004</v>
      </c>
      <c r="B3011" s="2">
        <v>108110307</v>
      </c>
      <c r="C3011" s="2" t="s">
        <v>1815</v>
      </c>
      <c r="D3011" s="2">
        <v>2022</v>
      </c>
      <c r="E3011" s="2" t="s">
        <v>1884</v>
      </c>
      <c r="F3011" s="2">
        <v>502</v>
      </c>
      <c r="G3011" s="2">
        <v>4</v>
      </c>
      <c r="Q3011" s="2">
        <v>591611.29</v>
      </c>
      <c r="R3011" s="2">
        <v>-43112.9296875</v>
      </c>
      <c r="S3011" s="2">
        <v>-6.7923874855041504</v>
      </c>
      <c r="T3011" s="2">
        <v>591611.3125</v>
      </c>
      <c r="U3011" s="2">
        <v>-43112.9375</v>
      </c>
      <c r="V3011" s="2">
        <v>-6.7923884391784668</v>
      </c>
      <c r="W3011" s="2">
        <v>1165630.2000000002</v>
      </c>
      <c r="X3011" s="2">
        <v>50.754631042480469</v>
      </c>
      <c r="Y3011" s="2">
        <v>5457311.8799999999</v>
      </c>
      <c r="Z3011" s="2">
        <v>10.840709686279297</v>
      </c>
    </row>
    <row r="3012" spans="1:28" x14ac:dyDescent="0.25">
      <c r="A3012" s="2">
        <v>502005</v>
      </c>
      <c r="B3012" s="2">
        <v>108110307</v>
      </c>
      <c r="C3012" s="2" t="s">
        <v>1815</v>
      </c>
      <c r="D3012" s="2">
        <v>2023</v>
      </c>
      <c r="E3012" s="2" t="s">
        <v>1884</v>
      </c>
      <c r="F3012" s="2">
        <v>502</v>
      </c>
      <c r="G3012" s="2">
        <v>5</v>
      </c>
      <c r="Q3012" s="2">
        <v>638058</v>
      </c>
      <c r="R3012" s="2">
        <v>46446.7109375</v>
      </c>
      <c r="S3012" s="2">
        <v>7.8508830070495605</v>
      </c>
      <c r="T3012" s="2">
        <v>638058</v>
      </c>
      <c r="U3012" s="2">
        <v>46446.6875</v>
      </c>
      <c r="V3012" s="2">
        <v>7.8508787155151367</v>
      </c>
      <c r="X3012" s="2">
        <v>60.491069793701172</v>
      </c>
      <c r="Z3012" s="2">
        <v>12.152899742126465</v>
      </c>
      <c r="AA3012" s="2">
        <v>5250253</v>
      </c>
      <c r="AB3012" s="2">
        <v>1054797</v>
      </c>
    </row>
    <row r="3013" spans="1:28" x14ac:dyDescent="0.25">
      <c r="A3013" s="2">
        <v>502006</v>
      </c>
      <c r="B3013" s="2">
        <v>108110307</v>
      </c>
      <c r="C3013" s="2" t="s">
        <v>1815</v>
      </c>
      <c r="D3013" s="2">
        <v>2024</v>
      </c>
      <c r="E3013" s="2" t="s">
        <v>1884</v>
      </c>
      <c r="F3013" s="2">
        <v>502</v>
      </c>
      <c r="G3013" s="2">
        <v>6</v>
      </c>
      <c r="Q3013" s="2">
        <v>947303</v>
      </c>
      <c r="R3013" s="2">
        <v>309245</v>
      </c>
      <c r="S3013" s="2">
        <v>48.466598510742188</v>
      </c>
      <c r="T3013" s="2">
        <v>947303</v>
      </c>
      <c r="U3013" s="2">
        <v>309245</v>
      </c>
      <c r="V3013" s="2">
        <v>48.466598510742188</v>
      </c>
      <c r="X3013" s="2">
        <v>73.812957763671875</v>
      </c>
      <c r="Z3013" s="2">
        <v>16.353170394897461</v>
      </c>
      <c r="AA3013" s="2">
        <v>5792779</v>
      </c>
      <c r="AB3013" s="2">
        <v>1283383</v>
      </c>
    </row>
    <row r="3014" spans="1:28" x14ac:dyDescent="0.25">
      <c r="A3014" s="2">
        <v>503001</v>
      </c>
      <c r="B3014" s="2">
        <v>108070607</v>
      </c>
      <c r="C3014" s="2" t="s">
        <v>1816</v>
      </c>
      <c r="D3014" s="2">
        <v>2019</v>
      </c>
      <c r="E3014" s="2" t="s">
        <v>1884</v>
      </c>
      <c r="F3014" s="2">
        <v>503</v>
      </c>
      <c r="G3014" s="2">
        <v>1</v>
      </c>
      <c r="Q3014" s="2">
        <v>1158290.99</v>
      </c>
      <c r="T3014" s="2">
        <v>1158291</v>
      </c>
      <c r="W3014" s="2">
        <v>2209329.0099999998</v>
      </c>
      <c r="X3014" s="2">
        <v>52.427276611328125</v>
      </c>
      <c r="Y3014" s="2">
        <v>9437803.0099999998</v>
      </c>
      <c r="Z3014" s="2">
        <v>12.27288818359375</v>
      </c>
    </row>
    <row r="3015" spans="1:28" x14ac:dyDescent="0.25">
      <c r="A3015" s="2">
        <v>503002</v>
      </c>
      <c r="B3015" s="2">
        <v>108070607</v>
      </c>
      <c r="C3015" s="2" t="s">
        <v>1816</v>
      </c>
      <c r="D3015" s="2">
        <v>2020</v>
      </c>
      <c r="E3015" s="2" t="s">
        <v>1884</v>
      </c>
      <c r="F3015" s="2">
        <v>503</v>
      </c>
      <c r="G3015" s="2">
        <v>2</v>
      </c>
      <c r="Q3015" s="2">
        <v>1279283.21</v>
      </c>
      <c r="R3015" s="2">
        <v>120992.21875</v>
      </c>
      <c r="S3015" s="2">
        <v>10.44575309753418</v>
      </c>
      <c r="T3015" s="2">
        <v>1279283.25</v>
      </c>
      <c r="U3015" s="2">
        <v>120992.25</v>
      </c>
      <c r="V3015" s="2">
        <v>10.445755958557129</v>
      </c>
      <c r="W3015" s="2">
        <v>2498962.0499999998</v>
      </c>
      <c r="X3015" s="2">
        <v>51.192584991455078</v>
      </c>
      <c r="Y3015" s="2">
        <v>10404581.930000002</v>
      </c>
      <c r="Z3015" s="2">
        <v>12.295383453369141</v>
      </c>
    </row>
    <row r="3016" spans="1:28" x14ac:dyDescent="0.25">
      <c r="A3016" s="2">
        <v>503003</v>
      </c>
      <c r="B3016" s="2">
        <v>108070607</v>
      </c>
      <c r="C3016" s="2" t="s">
        <v>1816</v>
      </c>
      <c r="D3016" s="2">
        <v>2021</v>
      </c>
      <c r="E3016" s="2" t="s">
        <v>1884</v>
      </c>
      <c r="F3016" s="2">
        <v>503</v>
      </c>
      <c r="G3016" s="2">
        <v>3</v>
      </c>
      <c r="Q3016" s="2">
        <v>1315079.6599999999</v>
      </c>
      <c r="R3016" s="2">
        <v>35796.44921875</v>
      </c>
      <c r="S3016" s="2">
        <v>2.7981646060943604</v>
      </c>
      <c r="T3016" s="2">
        <v>1315079.625</v>
      </c>
      <c r="U3016" s="2">
        <v>35796.375</v>
      </c>
      <c r="V3016" s="2">
        <v>2.7981586456298828</v>
      </c>
      <c r="W3016" s="2">
        <v>2548003.34</v>
      </c>
      <c r="X3016" s="2">
        <v>51.612163543701172</v>
      </c>
      <c r="Y3016" s="2">
        <v>12304038.07</v>
      </c>
      <c r="Z3016" s="2">
        <v>10.68819522857666</v>
      </c>
    </row>
    <row r="3017" spans="1:28" x14ac:dyDescent="0.25">
      <c r="A3017" s="2">
        <v>503004</v>
      </c>
      <c r="B3017" s="2">
        <v>108070607</v>
      </c>
      <c r="C3017" s="2" t="s">
        <v>1816</v>
      </c>
      <c r="D3017" s="2">
        <v>2022</v>
      </c>
      <c r="E3017" s="2" t="s">
        <v>1884</v>
      </c>
      <c r="F3017" s="2">
        <v>503</v>
      </c>
      <c r="G3017" s="2">
        <v>4</v>
      </c>
      <c r="Q3017" s="2">
        <v>1299210.2</v>
      </c>
      <c r="R3017" s="2">
        <v>-15869.4599609375</v>
      </c>
      <c r="S3017" s="2">
        <v>-1.2067298889160156</v>
      </c>
      <c r="T3017" s="2">
        <v>1299210.25</v>
      </c>
      <c r="U3017" s="2">
        <v>-15869.375</v>
      </c>
      <c r="V3017" s="2">
        <v>-1.2067234516143799</v>
      </c>
      <c r="W3017" s="2">
        <v>2543589.17</v>
      </c>
      <c r="X3017" s="2">
        <v>51.077835083007813</v>
      </c>
      <c r="Y3017" s="2">
        <v>13273757.1</v>
      </c>
      <c r="Z3017" s="2">
        <v>9.787811279296875</v>
      </c>
    </row>
    <row r="3018" spans="1:28" x14ac:dyDescent="0.25">
      <c r="A3018" s="2">
        <v>503005</v>
      </c>
      <c r="B3018" s="2">
        <v>108070607</v>
      </c>
      <c r="C3018" s="2" t="s">
        <v>1816</v>
      </c>
      <c r="D3018" s="2">
        <v>2023</v>
      </c>
      <c r="E3018" s="2" t="s">
        <v>1884</v>
      </c>
      <c r="F3018" s="2">
        <v>503</v>
      </c>
      <c r="G3018" s="2">
        <v>5</v>
      </c>
      <c r="Q3018" s="2">
        <v>1142028</v>
      </c>
      <c r="R3018" s="2">
        <v>-157182.203125</v>
      </c>
      <c r="S3018" s="2">
        <v>-12.098288536071777</v>
      </c>
      <c r="T3018" s="2">
        <v>1142028</v>
      </c>
      <c r="U3018" s="2">
        <v>-157182.25</v>
      </c>
      <c r="V3018" s="2">
        <v>-12.098292350769043</v>
      </c>
      <c r="X3018" s="2">
        <v>46.952018737792969</v>
      </c>
      <c r="Z3018" s="2">
        <v>10.040184020996094</v>
      </c>
      <c r="AA3018" s="2">
        <v>11374572</v>
      </c>
      <c r="AB3018" s="2">
        <v>2432330</v>
      </c>
    </row>
    <row r="3019" spans="1:28" x14ac:dyDescent="0.25">
      <c r="A3019" s="2">
        <v>503006</v>
      </c>
      <c r="B3019" s="2">
        <v>108070607</v>
      </c>
      <c r="C3019" s="2" t="s">
        <v>1816</v>
      </c>
      <c r="D3019" s="2">
        <v>2024</v>
      </c>
      <c r="E3019" s="2" t="s">
        <v>1884</v>
      </c>
      <c r="F3019" s="2">
        <v>503</v>
      </c>
      <c r="G3019" s="2">
        <v>6</v>
      </c>
      <c r="Q3019" s="2">
        <v>1286651</v>
      </c>
      <c r="R3019" s="2">
        <v>144623</v>
      </c>
      <c r="S3019" s="2">
        <v>12.663700103759766</v>
      </c>
      <c r="T3019" s="2">
        <v>1286651</v>
      </c>
      <c r="U3019" s="2">
        <v>144623</v>
      </c>
      <c r="V3019" s="2">
        <v>12.663700103759766</v>
      </c>
      <c r="X3019" s="2">
        <v>52.050926208496094</v>
      </c>
      <c r="Z3019" s="2">
        <v>11.435440063476563</v>
      </c>
      <c r="AA3019" s="2">
        <v>11251434</v>
      </c>
      <c r="AB3019" s="2">
        <v>2471908</v>
      </c>
    </row>
    <row r="3020" spans="1:28" x14ac:dyDescent="0.25">
      <c r="A3020" s="2">
        <v>504001</v>
      </c>
      <c r="B3020" s="2">
        <v>127041307</v>
      </c>
      <c r="C3020" s="2" t="s">
        <v>1817</v>
      </c>
      <c r="D3020" s="2">
        <v>2019</v>
      </c>
      <c r="E3020" s="2" t="s">
        <v>1884</v>
      </c>
      <c r="F3020" s="2">
        <v>504</v>
      </c>
      <c r="G3020" s="2">
        <v>1</v>
      </c>
      <c r="Q3020" s="2">
        <v>633181.24</v>
      </c>
      <c r="T3020" s="2">
        <v>633181.25</v>
      </c>
      <c r="W3020" s="2">
        <v>1302742.75</v>
      </c>
      <c r="X3020" s="2">
        <v>48.603706359863281</v>
      </c>
      <c r="Y3020" s="2">
        <v>5921909.75</v>
      </c>
      <c r="Z3020" s="2">
        <v>10.692179679870605</v>
      </c>
    </row>
    <row r="3021" spans="1:28" x14ac:dyDescent="0.25">
      <c r="A3021" s="2">
        <v>504002</v>
      </c>
      <c r="B3021" s="2">
        <v>127041307</v>
      </c>
      <c r="C3021" s="2" t="s">
        <v>1817</v>
      </c>
      <c r="D3021" s="2">
        <v>2020</v>
      </c>
      <c r="E3021" s="2" t="s">
        <v>1884</v>
      </c>
      <c r="F3021" s="2">
        <v>504</v>
      </c>
      <c r="G3021" s="2">
        <v>2</v>
      </c>
      <c r="Q3021" s="2">
        <v>731098.44</v>
      </c>
      <c r="R3021" s="2">
        <v>97917.203125</v>
      </c>
      <c r="S3021" s="2">
        <v>15.464323997497559</v>
      </c>
      <c r="T3021" s="2">
        <v>731098.4375</v>
      </c>
      <c r="U3021" s="2">
        <v>97917.1875</v>
      </c>
      <c r="V3021" s="2">
        <v>15.464322090148926</v>
      </c>
      <c r="W3021" s="2">
        <v>1465849.58</v>
      </c>
      <c r="X3021" s="2">
        <v>49.875408172607422</v>
      </c>
      <c r="Y3021" s="2">
        <v>5947623.5800000001</v>
      </c>
      <c r="Z3021" s="2">
        <v>12.292278289794922</v>
      </c>
    </row>
    <row r="3022" spans="1:28" x14ac:dyDescent="0.25">
      <c r="A3022" s="2">
        <v>504003</v>
      </c>
      <c r="B3022" s="2">
        <v>127041307</v>
      </c>
      <c r="C3022" s="2" t="s">
        <v>1817</v>
      </c>
      <c r="D3022" s="2">
        <v>2021</v>
      </c>
      <c r="E3022" s="2" t="s">
        <v>1884</v>
      </c>
      <c r="F3022" s="2">
        <v>504</v>
      </c>
      <c r="G3022" s="2">
        <v>3</v>
      </c>
      <c r="Q3022" s="2">
        <v>835879.56</v>
      </c>
      <c r="R3022" s="2">
        <v>104781.1171875</v>
      </c>
      <c r="S3022" s="2">
        <v>14.332012176513672</v>
      </c>
      <c r="T3022" s="2">
        <v>835879.5625</v>
      </c>
      <c r="U3022" s="2">
        <v>104781.125</v>
      </c>
      <c r="V3022" s="2">
        <v>14.332013130187988</v>
      </c>
      <c r="W3022" s="2">
        <v>1567222.67</v>
      </c>
      <c r="X3022" s="2">
        <v>53.335086822509766</v>
      </c>
      <c r="Y3022" s="2">
        <v>6833204.6299999999</v>
      </c>
      <c r="Z3022" s="2">
        <v>12.232614517211914</v>
      </c>
    </row>
    <row r="3023" spans="1:28" x14ac:dyDescent="0.25">
      <c r="A3023" s="2">
        <v>504004</v>
      </c>
      <c r="B3023" s="2">
        <v>127041307</v>
      </c>
      <c r="C3023" s="2" t="s">
        <v>1817</v>
      </c>
      <c r="D3023" s="2">
        <v>2022</v>
      </c>
      <c r="E3023" s="2" t="s">
        <v>1884</v>
      </c>
      <c r="F3023" s="2">
        <v>504</v>
      </c>
      <c r="G3023" s="2">
        <v>4</v>
      </c>
      <c r="Q3023" s="2">
        <v>746024</v>
      </c>
      <c r="R3023" s="2">
        <v>-89855.5625</v>
      </c>
      <c r="S3023" s="2">
        <v>-10.749821662902832</v>
      </c>
      <c r="T3023" s="2">
        <v>746024</v>
      </c>
      <c r="U3023" s="2">
        <v>-89855.5625</v>
      </c>
      <c r="V3023" s="2">
        <v>-10.749821662902832</v>
      </c>
      <c r="W3023" s="2">
        <v>1302393.08</v>
      </c>
      <c r="X3023" s="2">
        <v>57.281017303466797</v>
      </c>
      <c r="Y3023" s="2">
        <v>6264791.0199999996</v>
      </c>
      <c r="Z3023" s="2">
        <v>11.908202171325684</v>
      </c>
    </row>
    <row r="3024" spans="1:28" x14ac:dyDescent="0.25">
      <c r="A3024" s="2">
        <v>504005</v>
      </c>
      <c r="B3024" s="2">
        <v>127041307</v>
      </c>
      <c r="C3024" s="2" t="s">
        <v>1817</v>
      </c>
      <c r="D3024" s="2">
        <v>2023</v>
      </c>
      <c r="E3024" s="2" t="s">
        <v>1884</v>
      </c>
      <c r="F3024" s="2">
        <v>504</v>
      </c>
      <c r="G3024" s="2">
        <v>5</v>
      </c>
      <c r="Q3024" s="2">
        <v>798858</v>
      </c>
      <c r="R3024" s="2">
        <v>52834</v>
      </c>
      <c r="S3024" s="2">
        <v>7.0820779800415039</v>
      </c>
      <c r="T3024" s="2">
        <v>798858</v>
      </c>
      <c r="U3024" s="2">
        <v>52834</v>
      </c>
      <c r="V3024" s="2">
        <v>7.0820779800415039</v>
      </c>
      <c r="X3024" s="2">
        <v>56.594501495361328</v>
      </c>
      <c r="Z3024" s="2">
        <v>12.393763542175293</v>
      </c>
      <c r="AA3024" s="2">
        <v>6445645</v>
      </c>
      <c r="AB3024" s="2">
        <v>1411547</v>
      </c>
    </row>
    <row r="3025" spans="1:28" x14ac:dyDescent="0.25">
      <c r="A3025" s="2">
        <v>504006</v>
      </c>
      <c r="B3025" s="2">
        <v>127041307</v>
      </c>
      <c r="C3025" s="2" t="s">
        <v>1817</v>
      </c>
      <c r="D3025" s="2">
        <v>2024</v>
      </c>
      <c r="E3025" s="2" t="s">
        <v>1884</v>
      </c>
      <c r="F3025" s="2">
        <v>504</v>
      </c>
      <c r="G3025" s="2">
        <v>6</v>
      </c>
      <c r="Q3025" s="2">
        <v>986078</v>
      </c>
      <c r="R3025" s="2">
        <v>187220</v>
      </c>
      <c r="S3025" s="2">
        <v>23.435955047607422</v>
      </c>
      <c r="T3025" s="2">
        <v>986078</v>
      </c>
      <c r="U3025" s="2">
        <v>187220</v>
      </c>
      <c r="V3025" s="2">
        <v>23.435955047607422</v>
      </c>
      <c r="X3025" s="2">
        <v>65.452850341796875</v>
      </c>
      <c r="Z3025" s="2">
        <v>14.258543968200684</v>
      </c>
      <c r="AA3025" s="2">
        <v>6915699</v>
      </c>
      <c r="AB3025" s="2">
        <v>1506547</v>
      </c>
    </row>
    <row r="3026" spans="1:28" x14ac:dyDescent="0.25">
      <c r="A3026" s="2">
        <v>505001</v>
      </c>
      <c r="B3026" s="2">
        <v>108051307</v>
      </c>
      <c r="C3026" s="2" t="s">
        <v>1818</v>
      </c>
      <c r="D3026" s="2">
        <v>2019</v>
      </c>
      <c r="E3026" s="2" t="s">
        <v>1884</v>
      </c>
      <c r="F3026" s="2">
        <v>505</v>
      </c>
      <c r="G3026" s="2">
        <v>1</v>
      </c>
      <c r="Q3026" s="2">
        <v>319624.52</v>
      </c>
      <c r="T3026" s="2">
        <v>319624.53125</v>
      </c>
      <c r="W3026" s="2">
        <v>557246.21</v>
      </c>
      <c r="X3026" s="2">
        <v>57.357864379882813</v>
      </c>
      <c r="Y3026" s="2">
        <v>1897504.5</v>
      </c>
      <c r="Z3026" s="2">
        <v>16.844467163085938</v>
      </c>
    </row>
    <row r="3027" spans="1:28" x14ac:dyDescent="0.25">
      <c r="A3027" s="2">
        <v>505002</v>
      </c>
      <c r="B3027" s="2">
        <v>108051307</v>
      </c>
      <c r="C3027" s="2" t="s">
        <v>1818</v>
      </c>
      <c r="D3027" s="2">
        <v>2020</v>
      </c>
      <c r="E3027" s="2" t="s">
        <v>1884</v>
      </c>
      <c r="F3027" s="2">
        <v>505</v>
      </c>
      <c r="G3027" s="2">
        <v>2</v>
      </c>
      <c r="Q3027" s="2">
        <v>350714.63</v>
      </c>
      <c r="R3027" s="2">
        <v>31090.109375</v>
      </c>
      <c r="S3027" s="2">
        <v>9.7270727157592773</v>
      </c>
      <c r="T3027" s="2">
        <v>350714.625</v>
      </c>
      <c r="U3027" s="2">
        <v>31090.09375</v>
      </c>
      <c r="V3027" s="2">
        <v>9.7270669937133789</v>
      </c>
      <c r="W3027" s="2">
        <v>623240.62</v>
      </c>
      <c r="X3027" s="2">
        <v>56.272747039794922</v>
      </c>
      <c r="Y3027" s="2">
        <v>2025698.62</v>
      </c>
      <c r="Z3027" s="2">
        <v>17.313266754150391</v>
      </c>
    </row>
    <row r="3028" spans="1:28" x14ac:dyDescent="0.25">
      <c r="A3028" s="2">
        <v>505003</v>
      </c>
      <c r="B3028" s="2">
        <v>108051307</v>
      </c>
      <c r="C3028" s="2" t="s">
        <v>1818</v>
      </c>
      <c r="D3028" s="2">
        <v>2021</v>
      </c>
      <c r="E3028" s="2" t="s">
        <v>1884</v>
      </c>
      <c r="F3028" s="2">
        <v>505</v>
      </c>
      <c r="G3028" s="2">
        <v>3</v>
      </c>
      <c r="Q3028" s="2">
        <v>306353.8</v>
      </c>
      <c r="R3028" s="2">
        <v>-44360.828125</v>
      </c>
      <c r="S3028" s="2">
        <v>-12.648696899414063</v>
      </c>
      <c r="T3028" s="2">
        <v>306353.8125</v>
      </c>
      <c r="U3028" s="2">
        <v>-44360.8125</v>
      </c>
      <c r="V3028" s="2">
        <v>-12.64869213104248</v>
      </c>
      <c r="W3028" s="2">
        <v>564683.56000000006</v>
      </c>
      <c r="X3028" s="2">
        <v>54.252300262451172</v>
      </c>
      <c r="Y3028" s="2">
        <v>2127491.13</v>
      </c>
      <c r="Z3028" s="2">
        <v>14.399768829345703</v>
      </c>
    </row>
    <row r="3029" spans="1:28" x14ac:dyDescent="0.25">
      <c r="A3029" s="2">
        <v>505004</v>
      </c>
      <c r="B3029" s="2">
        <v>108051307</v>
      </c>
      <c r="C3029" s="2" t="s">
        <v>1818</v>
      </c>
      <c r="D3029" s="2">
        <v>2022</v>
      </c>
      <c r="E3029" s="2" t="s">
        <v>1884</v>
      </c>
      <c r="F3029" s="2">
        <v>505</v>
      </c>
      <c r="G3029" s="2">
        <v>4</v>
      </c>
      <c r="Q3029" s="2">
        <v>297253.71999999997</v>
      </c>
      <c r="R3029" s="2">
        <v>-9100.080078125</v>
      </c>
      <c r="S3029" s="2">
        <v>-2.9704477787017822</v>
      </c>
      <c r="T3029" s="2">
        <v>297253.71875</v>
      </c>
      <c r="U3029" s="2">
        <v>-9100.09375</v>
      </c>
      <c r="V3029" s="2">
        <v>-2.9704523086547852</v>
      </c>
      <c r="W3029" s="2">
        <v>545233.10999999987</v>
      </c>
      <c r="X3029" s="2">
        <v>54.518646240234375</v>
      </c>
      <c r="Y3029" s="2">
        <v>2197707.67</v>
      </c>
      <c r="Z3029" s="2">
        <v>13.525626182556152</v>
      </c>
    </row>
    <row r="3030" spans="1:28" x14ac:dyDescent="0.25">
      <c r="A3030" s="2">
        <v>505005</v>
      </c>
      <c r="B3030" s="2">
        <v>108051307</v>
      </c>
      <c r="C3030" s="2" t="s">
        <v>1818</v>
      </c>
      <c r="D3030" s="2">
        <v>2023</v>
      </c>
      <c r="E3030" s="2" t="s">
        <v>1884</v>
      </c>
      <c r="F3030" s="2">
        <v>505</v>
      </c>
      <c r="G3030" s="2">
        <v>5</v>
      </c>
      <c r="Q3030" s="2">
        <v>322750</v>
      </c>
      <c r="R3030" s="2">
        <v>25496.279296875</v>
      </c>
      <c r="S3030" s="2">
        <v>8.5772790908813477</v>
      </c>
      <c r="T3030" s="2">
        <v>322750</v>
      </c>
      <c r="U3030" s="2">
        <v>25496.28125</v>
      </c>
      <c r="V3030" s="2">
        <v>8.5772790908813477</v>
      </c>
      <c r="X3030" s="2">
        <v>28.829706192016602</v>
      </c>
      <c r="Z3030" s="2">
        <v>11.417625427246094</v>
      </c>
      <c r="AA3030" s="2">
        <v>2826770</v>
      </c>
      <c r="AB3030" s="2">
        <v>1119505</v>
      </c>
    </row>
    <row r="3031" spans="1:28" x14ac:dyDescent="0.25">
      <c r="A3031" s="2">
        <v>505006</v>
      </c>
      <c r="B3031" s="2">
        <v>108051307</v>
      </c>
      <c r="C3031" s="2" t="s">
        <v>1818</v>
      </c>
      <c r="D3031" s="2">
        <v>2024</v>
      </c>
      <c r="E3031" s="2" t="s">
        <v>1884</v>
      </c>
      <c r="F3031" s="2">
        <v>505</v>
      </c>
      <c r="G3031" s="2">
        <v>6</v>
      </c>
      <c r="Q3031" s="2">
        <v>382213</v>
      </c>
      <c r="R3031" s="2">
        <v>59463</v>
      </c>
      <c r="S3031" s="2">
        <v>18.423856735229492</v>
      </c>
      <c r="T3031" s="2">
        <v>382213</v>
      </c>
      <c r="U3031" s="2">
        <v>59463</v>
      </c>
      <c r="V3031" s="2">
        <v>18.423856735229492</v>
      </c>
      <c r="X3031" s="2">
        <v>27.044488906860352</v>
      </c>
      <c r="Z3031" s="2">
        <v>12.251653671264648</v>
      </c>
      <c r="AA3031" s="2">
        <v>3119685</v>
      </c>
      <c r="AB3031" s="2">
        <v>1413275</v>
      </c>
    </row>
    <row r="3032" spans="1:28" x14ac:dyDescent="0.25">
      <c r="A3032" s="2">
        <v>506001</v>
      </c>
      <c r="B3032" s="2">
        <v>114060557</v>
      </c>
      <c r="C3032" s="2" t="s">
        <v>1819</v>
      </c>
      <c r="D3032" s="2">
        <v>2019</v>
      </c>
      <c r="E3032" s="2" t="s">
        <v>1884</v>
      </c>
      <c r="F3032" s="2">
        <v>506</v>
      </c>
      <c r="G3032" s="2">
        <v>1</v>
      </c>
      <c r="Q3032" s="2">
        <v>1375106.62</v>
      </c>
      <c r="T3032" s="2">
        <v>1375106.625</v>
      </c>
      <c r="W3032" s="2">
        <v>3036290.88</v>
      </c>
      <c r="X3032" s="2">
        <v>45.289028167724609</v>
      </c>
      <c r="Y3032" s="2">
        <v>18772052.899999999</v>
      </c>
      <c r="Z3032" s="2">
        <v>7.3252863883972168</v>
      </c>
    </row>
    <row r="3033" spans="1:28" x14ac:dyDescent="0.25">
      <c r="A3033" s="2">
        <v>506002</v>
      </c>
      <c r="B3033" s="2">
        <v>114060557</v>
      </c>
      <c r="C3033" s="2" t="s">
        <v>1819</v>
      </c>
      <c r="D3033" s="2">
        <v>2020</v>
      </c>
      <c r="E3033" s="2" t="s">
        <v>1884</v>
      </c>
      <c r="F3033" s="2">
        <v>506</v>
      </c>
      <c r="G3033" s="2">
        <v>2</v>
      </c>
      <c r="Q3033" s="2">
        <v>1476841.85</v>
      </c>
      <c r="R3033" s="2">
        <v>101735.2265625</v>
      </c>
      <c r="S3033" s="2">
        <v>7.3983521461486816</v>
      </c>
      <c r="T3033" s="2">
        <v>1476841.875</v>
      </c>
      <c r="U3033" s="2">
        <v>101735.25</v>
      </c>
      <c r="V3033" s="2">
        <v>7.3983535766601563</v>
      </c>
      <c r="W3033" s="2">
        <v>3636745.39</v>
      </c>
      <c r="X3033" s="2">
        <v>40.60888671875</v>
      </c>
      <c r="Y3033" s="2">
        <v>18530242.390000001</v>
      </c>
      <c r="Z3033" s="2">
        <v>7.9699006080627441</v>
      </c>
    </row>
    <row r="3034" spans="1:28" x14ac:dyDescent="0.25">
      <c r="A3034" s="2">
        <v>506003</v>
      </c>
      <c r="B3034" s="2">
        <v>114060557</v>
      </c>
      <c r="C3034" s="2" t="s">
        <v>1819</v>
      </c>
      <c r="D3034" s="2">
        <v>2021</v>
      </c>
      <c r="E3034" s="2" t="s">
        <v>1884</v>
      </c>
      <c r="F3034" s="2">
        <v>506</v>
      </c>
      <c r="G3034" s="2">
        <v>3</v>
      </c>
      <c r="Q3034" s="2">
        <v>1634332</v>
      </c>
      <c r="R3034" s="2">
        <v>157490.15625</v>
      </c>
      <c r="S3034" s="2">
        <v>10.663982391357422</v>
      </c>
      <c r="T3034" s="2">
        <v>1634332</v>
      </c>
      <c r="U3034" s="2">
        <v>157490.125</v>
      </c>
      <c r="V3034" s="2">
        <v>10.663980484008789</v>
      </c>
      <c r="W3034" s="2">
        <v>3467201.1100000003</v>
      </c>
      <c r="X3034" s="2">
        <v>47.136924743652344</v>
      </c>
      <c r="Y3034" s="2">
        <v>19064878.039999999</v>
      </c>
      <c r="Z3034" s="2">
        <v>8.5724754333496094</v>
      </c>
    </row>
    <row r="3035" spans="1:28" x14ac:dyDescent="0.25">
      <c r="A3035" s="2">
        <v>506004</v>
      </c>
      <c r="B3035" s="2">
        <v>114060557</v>
      </c>
      <c r="C3035" s="2" t="s">
        <v>1819</v>
      </c>
      <c r="D3035" s="2">
        <v>2022</v>
      </c>
      <c r="E3035" s="2" t="s">
        <v>1884</v>
      </c>
      <c r="F3035" s="2">
        <v>506</v>
      </c>
      <c r="G3035" s="2">
        <v>4</v>
      </c>
      <c r="Q3035" s="2">
        <v>1707782.8</v>
      </c>
      <c r="R3035" s="2">
        <v>73450.796875</v>
      </c>
      <c r="S3035" s="2">
        <v>4.4942398071289063</v>
      </c>
      <c r="T3035" s="2">
        <v>1707782.75</v>
      </c>
      <c r="U3035" s="2">
        <v>73450.75</v>
      </c>
      <c r="V3035" s="2">
        <v>4.494236946105957</v>
      </c>
      <c r="W3035" s="2">
        <v>3500812.1300000004</v>
      </c>
      <c r="X3035" s="2">
        <v>48.782474517822266</v>
      </c>
      <c r="Y3035" s="2">
        <v>19426566.57</v>
      </c>
      <c r="Z3035" s="2">
        <v>8.7909650802612305</v>
      </c>
    </row>
    <row r="3036" spans="1:28" x14ac:dyDescent="0.25">
      <c r="A3036" s="2">
        <v>506005</v>
      </c>
      <c r="B3036" s="2">
        <v>114060557</v>
      </c>
      <c r="C3036" s="2" t="s">
        <v>1819</v>
      </c>
      <c r="D3036" s="2">
        <v>2023</v>
      </c>
      <c r="E3036" s="2" t="s">
        <v>1884</v>
      </c>
      <c r="F3036" s="2">
        <v>506</v>
      </c>
      <c r="G3036" s="2">
        <v>5</v>
      </c>
      <c r="Q3036" s="2">
        <v>1777062</v>
      </c>
      <c r="R3036" s="2">
        <v>69279.203125</v>
      </c>
      <c r="S3036" s="2">
        <v>4.0566749572753906</v>
      </c>
      <c r="T3036" s="2">
        <v>1777062</v>
      </c>
      <c r="U3036" s="2">
        <v>69279.25</v>
      </c>
      <c r="V3036" s="2">
        <v>4.056678295135498</v>
      </c>
      <c r="X3036" s="2">
        <v>57.055259704589844</v>
      </c>
      <c r="Z3036" s="2">
        <v>9.3450918197631836</v>
      </c>
      <c r="AA3036" s="2">
        <v>19015993</v>
      </c>
      <c r="AB3036" s="2">
        <v>3114633</v>
      </c>
    </row>
    <row r="3037" spans="1:28" x14ac:dyDescent="0.25">
      <c r="A3037" s="2">
        <v>506006</v>
      </c>
      <c r="B3037" s="2">
        <v>114060557</v>
      </c>
      <c r="C3037" s="2" t="s">
        <v>1819</v>
      </c>
      <c r="D3037" s="2">
        <v>2024</v>
      </c>
      <c r="E3037" s="2" t="s">
        <v>1884</v>
      </c>
      <c r="F3037" s="2">
        <v>506</v>
      </c>
      <c r="G3037" s="2">
        <v>6</v>
      </c>
      <c r="Q3037" s="2">
        <v>2190600</v>
      </c>
      <c r="R3037" s="2">
        <v>413538</v>
      </c>
      <c r="S3037" s="2">
        <v>23.270881652832031</v>
      </c>
      <c r="T3037" s="2">
        <v>2190600</v>
      </c>
      <c r="U3037" s="2">
        <v>413538</v>
      </c>
      <c r="V3037" s="2">
        <v>23.270881652832031</v>
      </c>
      <c r="X3037" s="2">
        <v>67.371978759765625</v>
      </c>
      <c r="Z3037" s="2">
        <v>12.139289855957031</v>
      </c>
      <c r="AA3037" s="2">
        <v>18045536</v>
      </c>
      <c r="AB3037" s="2">
        <v>3251500</v>
      </c>
    </row>
    <row r="3038" spans="1:28" x14ac:dyDescent="0.25">
      <c r="A3038" s="2">
        <v>507001</v>
      </c>
      <c r="B3038" s="2">
        <v>120481107</v>
      </c>
      <c r="C3038" s="2" t="s">
        <v>1820</v>
      </c>
      <c r="D3038" s="2">
        <v>2019</v>
      </c>
      <c r="E3038" s="2" t="s">
        <v>1884</v>
      </c>
      <c r="F3038" s="2">
        <v>507</v>
      </c>
      <c r="G3038" s="2">
        <v>1</v>
      </c>
      <c r="Q3038" s="2">
        <v>984593.58</v>
      </c>
      <c r="T3038" s="2">
        <v>984593.5625</v>
      </c>
      <c r="W3038" s="2">
        <v>1983211.6</v>
      </c>
      <c r="X3038" s="2">
        <v>49.646419525146484</v>
      </c>
      <c r="Y3038" s="2">
        <v>12499426.6</v>
      </c>
      <c r="Z3038" s="2">
        <v>7.8771100044250488</v>
      </c>
    </row>
    <row r="3039" spans="1:28" x14ac:dyDescent="0.25">
      <c r="A3039" s="2">
        <v>507002</v>
      </c>
      <c r="B3039" s="2">
        <v>120481107</v>
      </c>
      <c r="C3039" s="2" t="s">
        <v>1820</v>
      </c>
      <c r="D3039" s="2">
        <v>2020</v>
      </c>
      <c r="E3039" s="2" t="s">
        <v>1884</v>
      </c>
      <c r="F3039" s="2">
        <v>507</v>
      </c>
      <c r="G3039" s="2">
        <v>2</v>
      </c>
      <c r="Q3039" s="2">
        <v>1174280.57</v>
      </c>
      <c r="R3039" s="2">
        <v>189686.984375</v>
      </c>
      <c r="S3039" s="2">
        <v>19.265512466430664</v>
      </c>
      <c r="T3039" s="2">
        <v>1174280.625</v>
      </c>
      <c r="U3039" s="2">
        <v>189687.0625</v>
      </c>
      <c r="V3039" s="2">
        <v>19.265520095825195</v>
      </c>
      <c r="W3039" s="2">
        <v>2268509.91</v>
      </c>
      <c r="X3039" s="2">
        <v>51.764404296875</v>
      </c>
      <c r="Y3039" s="2">
        <v>12369366.91</v>
      </c>
      <c r="Z3039" s="2">
        <v>9.4934577941894531</v>
      </c>
    </row>
    <row r="3040" spans="1:28" x14ac:dyDescent="0.25">
      <c r="A3040" s="2">
        <v>507003</v>
      </c>
      <c r="B3040" s="2">
        <v>120481107</v>
      </c>
      <c r="C3040" s="2" t="s">
        <v>1820</v>
      </c>
      <c r="D3040" s="2">
        <v>2021</v>
      </c>
      <c r="E3040" s="2" t="s">
        <v>1884</v>
      </c>
      <c r="F3040" s="2">
        <v>507</v>
      </c>
      <c r="G3040" s="2">
        <v>3</v>
      </c>
      <c r="Q3040" s="2">
        <v>1183982</v>
      </c>
      <c r="R3040" s="2">
        <v>9701.4296875</v>
      </c>
      <c r="S3040" s="2">
        <v>0.82615947723388672</v>
      </c>
      <c r="T3040" s="2">
        <v>1183982</v>
      </c>
      <c r="U3040" s="2">
        <v>9701.375</v>
      </c>
      <c r="V3040" s="2">
        <v>0.82615470886230469</v>
      </c>
      <c r="W3040" s="2">
        <v>2306601.41</v>
      </c>
      <c r="X3040" s="2">
        <v>51.330150604248047</v>
      </c>
      <c r="Y3040" s="2">
        <v>12477708.41</v>
      </c>
      <c r="Z3040" s="2">
        <v>9.4887771606445313</v>
      </c>
    </row>
    <row r="3041" spans="1:28" x14ac:dyDescent="0.25">
      <c r="A3041" s="2">
        <v>507004</v>
      </c>
      <c r="B3041" s="2">
        <v>120481107</v>
      </c>
      <c r="C3041" s="2" t="s">
        <v>1820</v>
      </c>
      <c r="D3041" s="2">
        <v>2022</v>
      </c>
      <c r="E3041" s="2" t="s">
        <v>1884</v>
      </c>
      <c r="F3041" s="2">
        <v>507</v>
      </c>
      <c r="G3041" s="2">
        <v>4</v>
      </c>
      <c r="Q3041" s="2">
        <v>1180908.0900000001</v>
      </c>
      <c r="R3041" s="2">
        <v>-3073.909912109375</v>
      </c>
      <c r="S3041" s="2">
        <v>-0.25962471961975098</v>
      </c>
      <c r="T3041" s="2">
        <v>1180908.125</v>
      </c>
      <c r="U3041" s="2">
        <v>-3073.875</v>
      </c>
      <c r="V3041" s="2">
        <v>-0.25962176918983459</v>
      </c>
      <c r="W3041" s="2">
        <v>2322843.6800000002</v>
      </c>
      <c r="X3041" s="2">
        <v>50.838897705078125</v>
      </c>
      <c r="Y3041" s="2">
        <v>13408665.26</v>
      </c>
      <c r="Z3041" s="2">
        <v>8.8070516586303711</v>
      </c>
    </row>
    <row r="3042" spans="1:28" x14ac:dyDescent="0.25">
      <c r="A3042" s="2">
        <v>507005</v>
      </c>
      <c r="B3042" s="2">
        <v>120481107</v>
      </c>
      <c r="C3042" s="2" t="s">
        <v>1820</v>
      </c>
      <c r="D3042" s="2">
        <v>2023</v>
      </c>
      <c r="E3042" s="2" t="s">
        <v>1884</v>
      </c>
      <c r="F3042" s="2">
        <v>507</v>
      </c>
      <c r="G3042" s="2">
        <v>5</v>
      </c>
      <c r="Q3042" s="2">
        <v>1238281</v>
      </c>
      <c r="R3042" s="2">
        <v>57372.91015625</v>
      </c>
      <c r="S3042" s="2">
        <v>4.8583722114562988</v>
      </c>
      <c r="T3042" s="2">
        <v>1238281</v>
      </c>
      <c r="U3042" s="2">
        <v>57372.875</v>
      </c>
      <c r="V3042" s="2">
        <v>4.8583688735961914</v>
      </c>
      <c r="X3042" s="2">
        <v>56.779766082763672</v>
      </c>
      <c r="Z3042" s="2">
        <v>8.9417619705200195</v>
      </c>
      <c r="AA3042" s="2">
        <v>13848288</v>
      </c>
      <c r="AB3042" s="2">
        <v>2180849</v>
      </c>
    </row>
    <row r="3043" spans="1:28" x14ac:dyDescent="0.25">
      <c r="A3043" s="2">
        <v>507006</v>
      </c>
      <c r="B3043" s="2">
        <v>120481107</v>
      </c>
      <c r="C3043" s="2" t="s">
        <v>1820</v>
      </c>
      <c r="D3043" s="2">
        <v>2024</v>
      </c>
      <c r="E3043" s="2" t="s">
        <v>1884</v>
      </c>
      <c r="F3043" s="2">
        <v>507</v>
      </c>
      <c r="G3043" s="2">
        <v>6</v>
      </c>
      <c r="Q3043" s="2">
        <v>1289453</v>
      </c>
      <c r="R3043" s="2">
        <v>51172</v>
      </c>
      <c r="S3043" s="2">
        <v>4.1325030326843262</v>
      </c>
      <c r="T3043" s="2">
        <v>1289453</v>
      </c>
      <c r="U3043" s="2">
        <v>51172</v>
      </c>
      <c r="V3043" s="2">
        <v>4.1325030326843262</v>
      </c>
      <c r="X3043" s="2">
        <v>49.388565063476563</v>
      </c>
      <c r="Z3043" s="2">
        <v>8.9815130233764648</v>
      </c>
      <c r="AA3043" s="2">
        <v>14356746</v>
      </c>
      <c r="AB3043" s="2">
        <v>2610833</v>
      </c>
    </row>
    <row r="3044" spans="1:28" x14ac:dyDescent="0.25">
      <c r="A3044" s="2">
        <v>508001</v>
      </c>
      <c r="B3044" s="2">
        <v>122091457</v>
      </c>
      <c r="C3044" s="2" t="s">
        <v>1821</v>
      </c>
      <c r="D3044" s="2">
        <v>2019</v>
      </c>
      <c r="E3044" s="2" t="s">
        <v>1884</v>
      </c>
      <c r="F3044" s="2">
        <v>508</v>
      </c>
      <c r="G3044" s="2">
        <v>1</v>
      </c>
      <c r="Q3044" s="2">
        <v>1152930</v>
      </c>
      <c r="T3044" s="2">
        <v>1152930</v>
      </c>
      <c r="W3044" s="2">
        <v>4164827</v>
      </c>
      <c r="X3044" s="2">
        <v>27.68254280090332</v>
      </c>
      <c r="Y3044" s="2">
        <v>26809575</v>
      </c>
      <c r="Z3044" s="2">
        <v>4.3004412651062012</v>
      </c>
    </row>
    <row r="3045" spans="1:28" x14ac:dyDescent="0.25">
      <c r="A3045" s="2">
        <v>508002</v>
      </c>
      <c r="B3045" s="2">
        <v>122091457</v>
      </c>
      <c r="C3045" s="2" t="s">
        <v>1821</v>
      </c>
      <c r="D3045" s="2">
        <v>2020</v>
      </c>
      <c r="E3045" s="2" t="s">
        <v>1884</v>
      </c>
      <c r="F3045" s="2">
        <v>508</v>
      </c>
      <c r="G3045" s="2">
        <v>2</v>
      </c>
      <c r="Q3045" s="2">
        <v>1338790</v>
      </c>
      <c r="R3045" s="2">
        <v>185860</v>
      </c>
      <c r="S3045" s="2">
        <v>16.12066650390625</v>
      </c>
      <c r="T3045" s="2">
        <v>1338790</v>
      </c>
      <c r="U3045" s="2">
        <v>185860</v>
      </c>
      <c r="V3045" s="2">
        <v>16.12066650390625</v>
      </c>
      <c r="W3045" s="2">
        <v>4550686</v>
      </c>
      <c r="X3045" s="2">
        <v>29.419521331787109</v>
      </c>
      <c r="Y3045" s="2">
        <v>27647018</v>
      </c>
      <c r="Z3045" s="2">
        <v>4.8424391746520996</v>
      </c>
    </row>
    <row r="3046" spans="1:28" x14ac:dyDescent="0.25">
      <c r="A3046" s="2">
        <v>508003</v>
      </c>
      <c r="B3046" s="2">
        <v>122091457</v>
      </c>
      <c r="C3046" s="2" t="s">
        <v>1821</v>
      </c>
      <c r="D3046" s="2">
        <v>2021</v>
      </c>
      <c r="E3046" s="2" t="s">
        <v>1884</v>
      </c>
      <c r="F3046" s="2">
        <v>508</v>
      </c>
      <c r="G3046" s="2">
        <v>3</v>
      </c>
      <c r="Q3046" s="2">
        <v>1437195</v>
      </c>
      <c r="R3046" s="2">
        <v>98405</v>
      </c>
      <c r="S3046" s="2">
        <v>7.3502941131591797</v>
      </c>
      <c r="T3046" s="2">
        <v>1437195</v>
      </c>
      <c r="U3046" s="2">
        <v>98405</v>
      </c>
      <c r="V3046" s="2">
        <v>7.3502941131591797</v>
      </c>
      <c r="W3046" s="2">
        <v>4639857</v>
      </c>
      <c r="X3046" s="2">
        <v>30.974985122680664</v>
      </c>
      <c r="Y3046" s="2">
        <v>29497381</v>
      </c>
      <c r="Z3046" s="2">
        <v>4.8722801208496094</v>
      </c>
    </row>
    <row r="3047" spans="1:28" x14ac:dyDescent="0.25">
      <c r="A3047" s="2">
        <v>508004</v>
      </c>
      <c r="B3047" s="2">
        <v>122091457</v>
      </c>
      <c r="C3047" s="2" t="s">
        <v>1821</v>
      </c>
      <c r="D3047" s="2">
        <v>2022</v>
      </c>
      <c r="E3047" s="2" t="s">
        <v>1884</v>
      </c>
      <c r="F3047" s="2">
        <v>508</v>
      </c>
      <c r="G3047" s="2">
        <v>4</v>
      </c>
      <c r="Q3047" s="2">
        <v>1458363</v>
      </c>
      <c r="R3047" s="2">
        <v>21168</v>
      </c>
      <c r="S3047" s="2">
        <v>1.4728690385818481</v>
      </c>
      <c r="T3047" s="2">
        <v>1458363</v>
      </c>
      <c r="U3047" s="2">
        <v>21168</v>
      </c>
      <c r="V3047" s="2">
        <v>1.4728690385818481</v>
      </c>
      <c r="W3047" s="2">
        <v>4787531</v>
      </c>
      <c r="X3047" s="2">
        <v>30.461692810058594</v>
      </c>
      <c r="Y3047" s="2">
        <v>29439192</v>
      </c>
      <c r="Z3047" s="2">
        <v>4.9538145065307617</v>
      </c>
    </row>
    <row r="3048" spans="1:28" x14ac:dyDescent="0.25">
      <c r="A3048" s="2">
        <v>508005</v>
      </c>
      <c r="B3048" s="2">
        <v>122091457</v>
      </c>
      <c r="C3048" s="2" t="s">
        <v>1821</v>
      </c>
      <c r="D3048" s="2">
        <v>2023</v>
      </c>
      <c r="E3048" s="2" t="s">
        <v>1884</v>
      </c>
      <c r="F3048" s="2">
        <v>508</v>
      </c>
      <c r="G3048" s="2">
        <v>5</v>
      </c>
      <c r="Q3048" s="2">
        <v>1517372</v>
      </c>
      <c r="R3048" s="2">
        <v>59009</v>
      </c>
      <c r="S3048" s="2">
        <v>4.0462489128112793</v>
      </c>
      <c r="T3048" s="2">
        <v>1517372</v>
      </c>
      <c r="U3048" s="2">
        <v>59009</v>
      </c>
      <c r="V3048" s="2">
        <v>4.0462489128112793</v>
      </c>
      <c r="X3048" s="2">
        <v>32.675617218017578</v>
      </c>
      <c r="Z3048" s="2">
        <v>5.1489896774291992</v>
      </c>
      <c r="AA3048" s="2">
        <v>29469316</v>
      </c>
      <c r="AB3048" s="2">
        <v>4643744</v>
      </c>
    </row>
    <row r="3049" spans="1:28" x14ac:dyDescent="0.25">
      <c r="A3049" s="2">
        <v>508006</v>
      </c>
      <c r="B3049" s="2">
        <v>122091457</v>
      </c>
      <c r="C3049" s="2" t="s">
        <v>1821</v>
      </c>
      <c r="D3049" s="2">
        <v>2024</v>
      </c>
      <c r="E3049" s="2" t="s">
        <v>1884</v>
      </c>
      <c r="F3049" s="2">
        <v>508</v>
      </c>
      <c r="G3049" s="2">
        <v>6</v>
      </c>
      <c r="Q3049" s="2">
        <v>1850195</v>
      </c>
      <c r="R3049" s="2">
        <v>332823</v>
      </c>
      <c r="S3049" s="2">
        <v>21.934173583984375</v>
      </c>
      <c r="T3049" s="2">
        <v>1850195</v>
      </c>
      <c r="U3049" s="2">
        <v>332823</v>
      </c>
      <c r="V3049" s="2">
        <v>21.934173583984375</v>
      </c>
      <c r="X3049" s="2">
        <v>38.443214416503906</v>
      </c>
      <c r="Z3049" s="2">
        <v>6.1085762977600098</v>
      </c>
      <c r="AA3049" s="2">
        <v>30288482</v>
      </c>
      <c r="AB3049" s="2">
        <v>4812800</v>
      </c>
    </row>
    <row r="3050" spans="1:28" x14ac:dyDescent="0.25">
      <c r="A3050" s="2">
        <v>509001</v>
      </c>
      <c r="B3050" s="2">
        <v>104101307</v>
      </c>
      <c r="C3050" s="2" t="s">
        <v>1822</v>
      </c>
      <c r="D3050" s="2">
        <v>2019</v>
      </c>
      <c r="E3050" s="2" t="s">
        <v>1884</v>
      </c>
      <c r="F3050" s="2">
        <v>509</v>
      </c>
      <c r="G3050" s="2">
        <v>1</v>
      </c>
      <c r="Q3050" s="2">
        <v>766543</v>
      </c>
      <c r="T3050" s="2">
        <v>766543</v>
      </c>
      <c r="W3050" s="2">
        <v>1262349</v>
      </c>
      <c r="X3050" s="2">
        <v>60.723541259765625</v>
      </c>
      <c r="Y3050" s="2">
        <v>4958350</v>
      </c>
      <c r="Z3050" s="2">
        <v>15.459638595581055</v>
      </c>
    </row>
    <row r="3051" spans="1:28" x14ac:dyDescent="0.25">
      <c r="A3051" s="2">
        <v>509002</v>
      </c>
      <c r="B3051" s="2">
        <v>104101307</v>
      </c>
      <c r="C3051" s="2" t="s">
        <v>1822</v>
      </c>
      <c r="D3051" s="2">
        <v>2020</v>
      </c>
      <c r="E3051" s="2" t="s">
        <v>1884</v>
      </c>
      <c r="F3051" s="2">
        <v>509</v>
      </c>
      <c r="G3051" s="2">
        <v>2</v>
      </c>
      <c r="Q3051" s="2">
        <v>855264</v>
      </c>
      <c r="R3051" s="2">
        <v>88721</v>
      </c>
      <c r="S3051" s="2">
        <v>11.57417106628418</v>
      </c>
      <c r="T3051" s="2">
        <v>855264</v>
      </c>
      <c r="U3051" s="2">
        <v>88721</v>
      </c>
      <c r="V3051" s="2">
        <v>11.57417106628418</v>
      </c>
      <c r="W3051" s="2">
        <v>1422505</v>
      </c>
      <c r="X3051" s="2">
        <v>60.123794555664063</v>
      </c>
      <c r="Y3051" s="2">
        <v>5408754</v>
      </c>
      <c r="Z3051" s="2">
        <v>15.812588691711426</v>
      </c>
    </row>
    <row r="3052" spans="1:28" x14ac:dyDescent="0.25">
      <c r="A3052" s="2">
        <v>509003</v>
      </c>
      <c r="B3052" s="2">
        <v>104101307</v>
      </c>
      <c r="C3052" s="2" t="s">
        <v>1822</v>
      </c>
      <c r="D3052" s="2">
        <v>2021</v>
      </c>
      <c r="E3052" s="2" t="s">
        <v>1884</v>
      </c>
      <c r="F3052" s="2">
        <v>509</v>
      </c>
      <c r="G3052" s="2">
        <v>3</v>
      </c>
      <c r="Q3052" s="2">
        <v>934049</v>
      </c>
      <c r="R3052" s="2">
        <v>78785</v>
      </c>
      <c r="S3052" s="2">
        <v>9.2117757797241211</v>
      </c>
      <c r="T3052" s="2">
        <v>934049</v>
      </c>
      <c r="U3052" s="2">
        <v>78785</v>
      </c>
      <c r="V3052" s="2">
        <v>9.2117757797241211</v>
      </c>
      <c r="W3052" s="2">
        <v>1535434</v>
      </c>
      <c r="X3052" s="2">
        <v>60.832897186279297</v>
      </c>
      <c r="Y3052" s="2">
        <v>5523395</v>
      </c>
      <c r="Z3052" s="2">
        <v>16.910776138305664</v>
      </c>
    </row>
    <row r="3053" spans="1:28" x14ac:dyDescent="0.25">
      <c r="A3053" s="2">
        <v>509004</v>
      </c>
      <c r="B3053" s="2">
        <v>104101307</v>
      </c>
      <c r="C3053" s="2" t="s">
        <v>1822</v>
      </c>
      <c r="D3053" s="2">
        <v>2022</v>
      </c>
      <c r="E3053" s="2" t="s">
        <v>1884</v>
      </c>
      <c r="F3053" s="2">
        <v>509</v>
      </c>
      <c r="G3053" s="2">
        <v>4</v>
      </c>
      <c r="Q3053" s="2">
        <v>857470</v>
      </c>
      <c r="R3053" s="2">
        <v>-76579</v>
      </c>
      <c r="S3053" s="2">
        <v>-8.1986064910888672</v>
      </c>
      <c r="T3053" s="2">
        <v>857470</v>
      </c>
      <c r="U3053" s="2">
        <v>-76579</v>
      </c>
      <c r="V3053" s="2">
        <v>-8.1986064910888672</v>
      </c>
      <c r="W3053" s="2">
        <v>1475376</v>
      </c>
      <c r="X3053" s="2">
        <v>58.118743896484375</v>
      </c>
      <c r="Y3053" s="2">
        <v>6122624</v>
      </c>
      <c r="Z3053" s="2">
        <v>14.004942893981934</v>
      </c>
    </row>
    <row r="3054" spans="1:28" x14ac:dyDescent="0.25">
      <c r="A3054" s="2">
        <v>509005</v>
      </c>
      <c r="B3054" s="2">
        <v>104101307</v>
      </c>
      <c r="C3054" s="2" t="s">
        <v>1822</v>
      </c>
      <c r="D3054" s="2">
        <v>2023</v>
      </c>
      <c r="E3054" s="2" t="s">
        <v>1884</v>
      </c>
      <c r="F3054" s="2">
        <v>509</v>
      </c>
      <c r="G3054" s="2">
        <v>5</v>
      </c>
      <c r="Q3054" s="2">
        <v>915376</v>
      </c>
      <c r="R3054" s="2">
        <v>57906</v>
      </c>
      <c r="S3054" s="2">
        <v>6.7531223297119141</v>
      </c>
      <c r="T3054" s="2">
        <v>915376</v>
      </c>
      <c r="U3054" s="2">
        <v>57906</v>
      </c>
      <c r="V3054" s="2">
        <v>6.7531223297119141</v>
      </c>
      <c r="X3054" s="2">
        <v>66.037200927734375</v>
      </c>
      <c r="Z3054" s="2">
        <v>14.323061943054199</v>
      </c>
      <c r="AA3054" s="2">
        <v>6390924</v>
      </c>
      <c r="AB3054" s="2">
        <v>1386152</v>
      </c>
    </row>
    <row r="3055" spans="1:28" x14ac:dyDescent="0.25">
      <c r="A3055" s="2">
        <v>509006</v>
      </c>
      <c r="B3055" s="2">
        <v>104101307</v>
      </c>
      <c r="C3055" s="2" t="s">
        <v>1822</v>
      </c>
      <c r="D3055" s="2">
        <v>2024</v>
      </c>
      <c r="E3055" s="2" t="s">
        <v>1884</v>
      </c>
      <c r="F3055" s="2">
        <v>509</v>
      </c>
      <c r="G3055" s="2">
        <v>6</v>
      </c>
      <c r="Q3055" s="2">
        <v>1201291</v>
      </c>
      <c r="R3055" s="2">
        <v>285915</v>
      </c>
      <c r="S3055" s="2">
        <v>31.234704971313477</v>
      </c>
      <c r="T3055" s="2">
        <v>1201291</v>
      </c>
      <c r="U3055" s="2">
        <v>285915</v>
      </c>
      <c r="V3055" s="2">
        <v>31.234704971313477</v>
      </c>
      <c r="X3055" s="2">
        <v>85.612525939941406</v>
      </c>
      <c r="Z3055" s="2">
        <v>18.184637069702148</v>
      </c>
      <c r="AA3055" s="2">
        <v>6606076</v>
      </c>
      <c r="AB3055" s="2">
        <v>1403172</v>
      </c>
    </row>
    <row r="3056" spans="1:28" x14ac:dyDescent="0.25">
      <c r="A3056" s="2">
        <v>510001</v>
      </c>
      <c r="B3056" s="2">
        <v>123460957</v>
      </c>
      <c r="C3056" s="2" t="s">
        <v>1823</v>
      </c>
      <c r="D3056" s="2">
        <v>2019</v>
      </c>
      <c r="E3056" s="2" t="s">
        <v>1884</v>
      </c>
      <c r="F3056" s="2">
        <v>510</v>
      </c>
      <c r="G3056" s="2">
        <v>1</v>
      </c>
      <c r="Q3056" s="2">
        <v>437869.43</v>
      </c>
      <c r="T3056" s="2">
        <v>437869.4375</v>
      </c>
      <c r="W3056" s="2">
        <v>1248313.72</v>
      </c>
      <c r="X3056" s="2">
        <v>35.076873779296875</v>
      </c>
      <c r="Y3056" s="2">
        <v>9232929.1600000001</v>
      </c>
      <c r="Z3056" s="2">
        <v>4.7424759864807129</v>
      </c>
    </row>
    <row r="3057" spans="1:28" x14ac:dyDescent="0.25">
      <c r="A3057" s="2">
        <v>510002</v>
      </c>
      <c r="B3057" s="2">
        <v>123460957</v>
      </c>
      <c r="C3057" s="2" t="s">
        <v>1823</v>
      </c>
      <c r="D3057" s="2">
        <v>2020</v>
      </c>
      <c r="E3057" s="2" t="s">
        <v>1884</v>
      </c>
      <c r="F3057" s="2">
        <v>510</v>
      </c>
      <c r="G3057" s="2">
        <v>2</v>
      </c>
      <c r="Q3057" s="2">
        <v>622677.74</v>
      </c>
      <c r="R3057" s="2">
        <v>184808.3125</v>
      </c>
      <c r="S3057" s="2">
        <v>42.206260681152344</v>
      </c>
      <c r="T3057" s="2">
        <v>622677.75</v>
      </c>
      <c r="U3057" s="2">
        <v>184808.3125</v>
      </c>
      <c r="V3057" s="2">
        <v>42.206260681152344</v>
      </c>
      <c r="W3057" s="2">
        <v>1577212.1400000001</v>
      </c>
      <c r="X3057" s="2">
        <v>39.479644775390625</v>
      </c>
      <c r="Y3057" s="2">
        <v>9884537.1400000006</v>
      </c>
      <c r="Z3057" s="2">
        <v>6.2995133399963379</v>
      </c>
    </row>
    <row r="3058" spans="1:28" x14ac:dyDescent="0.25">
      <c r="A3058" s="2">
        <v>510003</v>
      </c>
      <c r="B3058" s="2">
        <v>123460957</v>
      </c>
      <c r="C3058" s="2" t="s">
        <v>1823</v>
      </c>
      <c r="D3058" s="2">
        <v>2021</v>
      </c>
      <c r="E3058" s="2" t="s">
        <v>1884</v>
      </c>
      <c r="F3058" s="2">
        <v>510</v>
      </c>
      <c r="G3058" s="2">
        <v>3</v>
      </c>
      <c r="Q3058" s="2">
        <v>750804</v>
      </c>
      <c r="R3058" s="2">
        <v>128126.2578125</v>
      </c>
      <c r="S3058" s="2">
        <v>20.576656341552734</v>
      </c>
      <c r="T3058" s="2">
        <v>750804</v>
      </c>
      <c r="U3058" s="2">
        <v>128126.25</v>
      </c>
      <c r="V3058" s="2">
        <v>20.576654434204102</v>
      </c>
      <c r="W3058" s="2">
        <v>1737051</v>
      </c>
      <c r="X3058" s="2">
        <v>43.222911834716797</v>
      </c>
      <c r="Y3058" s="2">
        <v>9950567</v>
      </c>
      <c r="Z3058" s="2">
        <v>7.5453391075134277</v>
      </c>
    </row>
    <row r="3059" spans="1:28" x14ac:dyDescent="0.25">
      <c r="A3059" s="2">
        <v>510004</v>
      </c>
      <c r="B3059" s="2">
        <v>123460957</v>
      </c>
      <c r="C3059" s="2" t="s">
        <v>1823</v>
      </c>
      <c r="D3059" s="2">
        <v>2022</v>
      </c>
      <c r="E3059" s="2" t="s">
        <v>1884</v>
      </c>
      <c r="F3059" s="2">
        <v>510</v>
      </c>
      <c r="G3059" s="2">
        <v>4</v>
      </c>
      <c r="Q3059" s="2">
        <v>915623</v>
      </c>
      <c r="R3059" s="2">
        <v>164819</v>
      </c>
      <c r="S3059" s="2">
        <v>21.952333450317383</v>
      </c>
      <c r="T3059" s="2">
        <v>915623</v>
      </c>
      <c r="U3059" s="2">
        <v>164819</v>
      </c>
      <c r="V3059" s="2">
        <v>21.952333450317383</v>
      </c>
      <c r="W3059" s="2">
        <v>1953989</v>
      </c>
      <c r="X3059" s="2">
        <v>46.859169006347656</v>
      </c>
      <c r="Y3059" s="2">
        <v>10826676</v>
      </c>
      <c r="Z3059" s="2">
        <v>8.4571018218994141</v>
      </c>
    </row>
    <row r="3060" spans="1:28" x14ac:dyDescent="0.25">
      <c r="A3060" s="2">
        <v>510005</v>
      </c>
      <c r="B3060" s="2">
        <v>123460957</v>
      </c>
      <c r="C3060" s="2" t="s">
        <v>1823</v>
      </c>
      <c r="D3060" s="2">
        <v>2023</v>
      </c>
      <c r="E3060" s="2" t="s">
        <v>1884</v>
      </c>
      <c r="F3060" s="2">
        <v>510</v>
      </c>
      <c r="G3060" s="2">
        <v>5</v>
      </c>
      <c r="Q3060" s="2">
        <v>1003300</v>
      </c>
      <c r="R3060" s="2">
        <v>87677</v>
      </c>
      <c r="S3060" s="2">
        <v>9.5756664276123047</v>
      </c>
      <c r="T3060" s="2">
        <v>1003300</v>
      </c>
      <c r="U3060" s="2">
        <v>87677</v>
      </c>
      <c r="V3060" s="2">
        <v>9.5756664276123047</v>
      </c>
      <c r="X3060" s="2">
        <v>56.747737884521484</v>
      </c>
      <c r="Z3060" s="2">
        <v>8.998265266418457</v>
      </c>
      <c r="AA3060" s="2">
        <v>11149927</v>
      </c>
      <c r="AB3060" s="2">
        <v>1768000</v>
      </c>
    </row>
    <row r="3061" spans="1:28" x14ac:dyDescent="0.25">
      <c r="A3061" s="2">
        <v>510006</v>
      </c>
      <c r="B3061" s="2">
        <v>123460957</v>
      </c>
      <c r="C3061" s="2" t="s">
        <v>1823</v>
      </c>
      <c r="D3061" s="2">
        <v>2024</v>
      </c>
      <c r="E3061" s="2" t="s">
        <v>1884</v>
      </c>
      <c r="F3061" s="2">
        <v>510</v>
      </c>
      <c r="G3061" s="2">
        <v>6</v>
      </c>
      <c r="Q3061" s="2">
        <v>1010026</v>
      </c>
      <c r="R3061" s="2">
        <v>6726</v>
      </c>
      <c r="S3061" s="2">
        <v>0.67038774490356445</v>
      </c>
      <c r="T3061" s="2">
        <v>1010026</v>
      </c>
      <c r="U3061" s="2">
        <v>6726</v>
      </c>
      <c r="V3061" s="2">
        <v>0.67038774490356445</v>
      </c>
      <c r="X3061" s="2">
        <v>52.744110107421875</v>
      </c>
      <c r="Z3061" s="2">
        <v>8.785090446472168</v>
      </c>
      <c r="AA3061" s="2">
        <v>11497047</v>
      </c>
      <c r="AB3061" s="2">
        <v>1914955</v>
      </c>
    </row>
    <row r="3062" spans="1:28" x14ac:dyDescent="0.25">
      <c r="A3062" s="2">
        <v>511001</v>
      </c>
      <c r="B3062" s="2">
        <v>121131507</v>
      </c>
      <c r="C3062" s="2" t="s">
        <v>1824</v>
      </c>
      <c r="D3062" s="2">
        <v>2019</v>
      </c>
      <c r="E3062" s="2" t="s">
        <v>1884</v>
      </c>
      <c r="F3062" s="2">
        <v>511</v>
      </c>
      <c r="G3062" s="2">
        <v>1</v>
      </c>
      <c r="Q3062" s="2">
        <v>411501</v>
      </c>
      <c r="T3062" s="2">
        <v>411501</v>
      </c>
      <c r="W3062" s="2">
        <v>1223302</v>
      </c>
      <c r="X3062" s="2">
        <v>33.638545989990234</v>
      </c>
      <c r="Y3062" s="2">
        <v>8015525</v>
      </c>
      <c r="Z3062" s="2">
        <v>5.1337995529174805</v>
      </c>
    </row>
    <row r="3063" spans="1:28" x14ac:dyDescent="0.25">
      <c r="A3063" s="2">
        <v>511002</v>
      </c>
      <c r="B3063" s="2">
        <v>121131507</v>
      </c>
      <c r="C3063" s="2" t="s">
        <v>1824</v>
      </c>
      <c r="D3063" s="2">
        <v>2020</v>
      </c>
      <c r="E3063" s="2" t="s">
        <v>1884</v>
      </c>
      <c r="F3063" s="2">
        <v>511</v>
      </c>
      <c r="G3063" s="2">
        <v>2</v>
      </c>
      <c r="Q3063" s="2">
        <v>470731</v>
      </c>
      <c r="R3063" s="2">
        <v>59230</v>
      </c>
      <c r="S3063" s="2">
        <v>14.393646240234375</v>
      </c>
      <c r="T3063" s="2">
        <v>470731</v>
      </c>
      <c r="U3063" s="2">
        <v>59230</v>
      </c>
      <c r="V3063" s="2">
        <v>14.393646240234375</v>
      </c>
      <c r="W3063" s="2">
        <v>1371996</v>
      </c>
      <c r="X3063" s="2">
        <v>34.309940338134766</v>
      </c>
      <c r="Y3063" s="2">
        <v>8030814</v>
      </c>
      <c r="Z3063" s="2">
        <v>5.8615603446960449</v>
      </c>
    </row>
    <row r="3064" spans="1:28" x14ac:dyDescent="0.25">
      <c r="A3064" s="2">
        <v>511003</v>
      </c>
      <c r="B3064" s="2">
        <v>121131507</v>
      </c>
      <c r="C3064" s="2" t="s">
        <v>1824</v>
      </c>
      <c r="D3064" s="2">
        <v>2021</v>
      </c>
      <c r="E3064" s="2" t="s">
        <v>1884</v>
      </c>
      <c r="F3064" s="2">
        <v>511</v>
      </c>
      <c r="G3064" s="2">
        <v>3</v>
      </c>
      <c r="Q3064" s="2">
        <v>521982</v>
      </c>
      <c r="R3064" s="2">
        <v>51251</v>
      </c>
      <c r="S3064" s="2">
        <v>10.887534141540527</v>
      </c>
      <c r="T3064" s="2">
        <v>521982</v>
      </c>
      <c r="U3064" s="2">
        <v>51251</v>
      </c>
      <c r="V3064" s="2">
        <v>10.887534141540527</v>
      </c>
      <c r="W3064" s="2">
        <v>1567771</v>
      </c>
      <c r="X3064" s="2">
        <v>33.294532775878906</v>
      </c>
      <c r="Y3064" s="2">
        <v>8248540</v>
      </c>
      <c r="Z3064" s="2">
        <v>6.3281745910644531</v>
      </c>
    </row>
    <row r="3065" spans="1:28" x14ac:dyDescent="0.25">
      <c r="A3065" s="2">
        <v>511004</v>
      </c>
      <c r="B3065" s="2">
        <v>121131507</v>
      </c>
      <c r="C3065" s="2" t="s">
        <v>1824</v>
      </c>
      <c r="D3065" s="2">
        <v>2022</v>
      </c>
      <c r="E3065" s="2" t="s">
        <v>1884</v>
      </c>
      <c r="F3065" s="2">
        <v>511</v>
      </c>
      <c r="G3065" s="2">
        <v>4</v>
      </c>
      <c r="Q3065" s="2">
        <v>483452</v>
      </c>
      <c r="R3065" s="2">
        <v>-38530</v>
      </c>
      <c r="S3065" s="2">
        <v>-7.3814806938171387</v>
      </c>
      <c r="T3065" s="2">
        <v>483452</v>
      </c>
      <c r="U3065" s="2">
        <v>-38530</v>
      </c>
      <c r="V3065" s="2">
        <v>-7.3814806938171387</v>
      </c>
      <c r="W3065" s="2">
        <v>1447987</v>
      </c>
      <c r="X3065" s="2">
        <v>33.387866973876953</v>
      </c>
      <c r="Y3065" s="2">
        <v>8075515</v>
      </c>
      <c r="Z3065" s="2">
        <v>5.9866399765014648</v>
      </c>
    </row>
    <row r="3066" spans="1:28" x14ac:dyDescent="0.25">
      <c r="A3066" s="2">
        <v>511005</v>
      </c>
      <c r="B3066" s="2">
        <v>121131507</v>
      </c>
      <c r="C3066" s="2" t="s">
        <v>1824</v>
      </c>
      <c r="D3066" s="2">
        <v>2023</v>
      </c>
      <c r="E3066" s="2" t="s">
        <v>1884</v>
      </c>
      <c r="F3066" s="2">
        <v>511</v>
      </c>
      <c r="G3066" s="2">
        <v>5</v>
      </c>
      <c r="Q3066" s="2">
        <v>517444</v>
      </c>
      <c r="R3066" s="2">
        <v>33992</v>
      </c>
      <c r="S3066" s="2">
        <v>7.0311012268066406</v>
      </c>
      <c r="T3066" s="2">
        <v>517444</v>
      </c>
      <c r="U3066" s="2">
        <v>33992</v>
      </c>
      <c r="V3066" s="2">
        <v>7.0311012268066406</v>
      </c>
      <c r="X3066" s="2">
        <v>39.424304962158203</v>
      </c>
      <c r="Z3066" s="2">
        <v>5.7171578407287598</v>
      </c>
      <c r="AA3066" s="2">
        <v>9050721</v>
      </c>
      <c r="AB3066" s="2">
        <v>1312500</v>
      </c>
    </row>
    <row r="3067" spans="1:28" x14ac:dyDescent="0.25">
      <c r="A3067" s="2">
        <v>511006</v>
      </c>
      <c r="B3067" s="2">
        <v>121131507</v>
      </c>
      <c r="C3067" s="2" t="s">
        <v>1824</v>
      </c>
      <c r="D3067" s="2">
        <v>2024</v>
      </c>
      <c r="E3067" s="2" t="s">
        <v>1884</v>
      </c>
      <c r="F3067" s="2">
        <v>511</v>
      </c>
      <c r="G3067" s="2">
        <v>6</v>
      </c>
      <c r="Q3067" s="2">
        <v>550803</v>
      </c>
      <c r="R3067" s="2">
        <v>33359</v>
      </c>
      <c r="S3067" s="2">
        <v>6.4468812942504883</v>
      </c>
      <c r="T3067" s="2">
        <v>550803</v>
      </c>
      <c r="U3067" s="2">
        <v>33359</v>
      </c>
      <c r="V3067" s="2">
        <v>6.4468812942504883</v>
      </c>
      <c r="X3067" s="2">
        <v>39.554973602294922</v>
      </c>
      <c r="Z3067" s="2">
        <v>6.055232048034668</v>
      </c>
      <c r="AA3067" s="2">
        <v>9096315</v>
      </c>
      <c r="AB3067" s="2">
        <v>1392500</v>
      </c>
    </row>
    <row r="3068" spans="1:28" x14ac:dyDescent="0.25">
      <c r="A3068" s="2">
        <v>512001</v>
      </c>
      <c r="B3068" s="2">
        <v>120483007</v>
      </c>
      <c r="C3068" s="2" t="s">
        <v>1825</v>
      </c>
      <c r="D3068" s="2">
        <v>2019</v>
      </c>
      <c r="E3068" s="2" t="s">
        <v>1884</v>
      </c>
      <c r="F3068" s="2">
        <v>512</v>
      </c>
      <c r="G3068" s="2">
        <v>1</v>
      </c>
      <c r="Q3068" s="2">
        <v>633178.35</v>
      </c>
      <c r="T3068" s="2">
        <v>633178.375</v>
      </c>
      <c r="W3068" s="2">
        <v>1242255.21</v>
      </c>
      <c r="X3068" s="2">
        <v>50.970073699951172</v>
      </c>
      <c r="Y3068" s="2">
        <v>9980087.2100000009</v>
      </c>
      <c r="Z3068" s="2">
        <v>6.3444170951843262</v>
      </c>
    </row>
    <row r="3069" spans="1:28" x14ac:dyDescent="0.25">
      <c r="A3069" s="2">
        <v>512002</v>
      </c>
      <c r="B3069" s="2">
        <v>120483007</v>
      </c>
      <c r="C3069" s="2" t="s">
        <v>1825</v>
      </c>
      <c r="D3069" s="2">
        <v>2020</v>
      </c>
      <c r="E3069" s="2" t="s">
        <v>1884</v>
      </c>
      <c r="F3069" s="2">
        <v>512</v>
      </c>
      <c r="G3069" s="2">
        <v>2</v>
      </c>
      <c r="Q3069" s="2">
        <v>704104.28</v>
      </c>
      <c r="R3069" s="2">
        <v>70925.9296875</v>
      </c>
      <c r="S3069" s="2">
        <v>11.201572418212891</v>
      </c>
      <c r="T3069" s="2">
        <v>704104.25</v>
      </c>
      <c r="U3069" s="2">
        <v>70925.875</v>
      </c>
      <c r="V3069" s="2">
        <v>11.201562881469727</v>
      </c>
      <c r="W3069" s="2">
        <v>1597747.6700000002</v>
      </c>
      <c r="X3069" s="2">
        <v>44.068550109863281</v>
      </c>
      <c r="Y3069" s="2">
        <v>9689018.5299999993</v>
      </c>
      <c r="Z3069" s="2">
        <v>7.267033576965332</v>
      </c>
    </row>
    <row r="3070" spans="1:28" x14ac:dyDescent="0.25">
      <c r="A3070" s="2">
        <v>512003</v>
      </c>
      <c r="B3070" s="2">
        <v>120483007</v>
      </c>
      <c r="C3070" s="2" t="s">
        <v>1825</v>
      </c>
      <c r="D3070" s="2">
        <v>2021</v>
      </c>
      <c r="E3070" s="2" t="s">
        <v>1884</v>
      </c>
      <c r="F3070" s="2">
        <v>512</v>
      </c>
      <c r="G3070" s="2">
        <v>3</v>
      </c>
      <c r="Q3070" s="2">
        <v>859356</v>
      </c>
      <c r="R3070" s="2">
        <v>155251.71875</v>
      </c>
      <c r="S3070" s="2">
        <v>22.049535751342773</v>
      </c>
      <c r="T3070" s="2">
        <v>859356</v>
      </c>
      <c r="U3070" s="2">
        <v>155251.75</v>
      </c>
      <c r="V3070" s="2">
        <v>22.049539566040039</v>
      </c>
      <c r="W3070" s="2">
        <v>1720346</v>
      </c>
      <c r="X3070" s="2">
        <v>49.952510833740234</v>
      </c>
      <c r="Y3070" s="2">
        <v>9594593</v>
      </c>
      <c r="Z3070" s="2">
        <v>8.956669807434082</v>
      </c>
    </row>
    <row r="3071" spans="1:28" x14ac:dyDescent="0.25">
      <c r="A3071" s="2">
        <v>512004</v>
      </c>
      <c r="B3071" s="2">
        <v>120483007</v>
      </c>
      <c r="C3071" s="2" t="s">
        <v>1825</v>
      </c>
      <c r="D3071" s="2">
        <v>2022</v>
      </c>
      <c r="E3071" s="2" t="s">
        <v>1884</v>
      </c>
      <c r="F3071" s="2">
        <v>512</v>
      </c>
      <c r="G3071" s="2">
        <v>4</v>
      </c>
      <c r="Q3071" s="2">
        <v>703977</v>
      </c>
      <c r="R3071" s="2">
        <v>-155379</v>
      </c>
      <c r="S3071" s="2">
        <v>-18.080865859985352</v>
      </c>
      <c r="T3071" s="2">
        <v>703977</v>
      </c>
      <c r="U3071" s="2">
        <v>-155379</v>
      </c>
      <c r="V3071" s="2">
        <v>-18.080865859985352</v>
      </c>
      <c r="W3071" s="2">
        <v>1570898</v>
      </c>
      <c r="X3071" s="2">
        <v>44.813667297363281</v>
      </c>
      <c r="Y3071" s="2">
        <v>10892003</v>
      </c>
      <c r="Z3071" s="2">
        <v>6.4632463455200195</v>
      </c>
    </row>
    <row r="3072" spans="1:28" x14ac:dyDescent="0.25">
      <c r="A3072" s="2">
        <v>512005</v>
      </c>
      <c r="B3072" s="2">
        <v>120483007</v>
      </c>
      <c r="C3072" s="2" t="s">
        <v>1825</v>
      </c>
      <c r="D3072" s="2">
        <v>2023</v>
      </c>
      <c r="E3072" s="2" t="s">
        <v>1884</v>
      </c>
      <c r="F3072" s="2">
        <v>512</v>
      </c>
      <c r="G3072" s="2">
        <v>5</v>
      </c>
      <c r="Q3072" s="2">
        <v>706983</v>
      </c>
      <c r="R3072" s="2">
        <v>3006</v>
      </c>
      <c r="S3072" s="2">
        <v>0.42700257897377014</v>
      </c>
      <c r="T3072" s="2">
        <v>706983</v>
      </c>
      <c r="U3072" s="2">
        <v>3006</v>
      </c>
      <c r="V3072" s="2">
        <v>0.42700257897377014</v>
      </c>
      <c r="X3072" s="2">
        <v>45.967685699462891</v>
      </c>
      <c r="Z3072" s="2">
        <v>7.3345127105712891</v>
      </c>
      <c r="AA3072" s="2">
        <v>9639127</v>
      </c>
      <c r="AB3072" s="2">
        <v>1538000</v>
      </c>
    </row>
    <row r="3073" spans="1:28" x14ac:dyDescent="0.25">
      <c r="A3073" s="2">
        <v>512006</v>
      </c>
      <c r="B3073" s="2">
        <v>120483007</v>
      </c>
      <c r="C3073" s="2" t="s">
        <v>1825</v>
      </c>
      <c r="D3073" s="2">
        <v>2024</v>
      </c>
      <c r="E3073" s="2" t="s">
        <v>1884</v>
      </c>
      <c r="F3073" s="2">
        <v>512</v>
      </c>
      <c r="G3073" s="2">
        <v>6</v>
      </c>
      <c r="Q3073" s="2">
        <v>818863</v>
      </c>
      <c r="R3073" s="2">
        <v>111880</v>
      </c>
      <c r="S3073" s="2">
        <v>15.824991226196289</v>
      </c>
      <c r="T3073" s="2">
        <v>818863</v>
      </c>
      <c r="U3073" s="2">
        <v>111880</v>
      </c>
      <c r="V3073" s="2">
        <v>15.824991226196289</v>
      </c>
      <c r="X3073" s="2">
        <v>54.229949951171875</v>
      </c>
      <c r="Z3073" s="2">
        <v>8.3324918746948242</v>
      </c>
      <c r="AA3073" s="2">
        <v>9827348</v>
      </c>
      <c r="AB3073" s="2">
        <v>1509983</v>
      </c>
    </row>
    <row r="3074" spans="1:28" x14ac:dyDescent="0.25">
      <c r="A3074" s="2">
        <v>513001</v>
      </c>
      <c r="B3074" s="2">
        <v>124151607</v>
      </c>
      <c r="C3074" s="2" t="s">
        <v>1826</v>
      </c>
      <c r="D3074" s="2">
        <v>2019</v>
      </c>
      <c r="E3074" s="2" t="s">
        <v>1884</v>
      </c>
      <c r="F3074" s="2">
        <v>513</v>
      </c>
      <c r="G3074" s="2">
        <v>1</v>
      </c>
      <c r="Q3074" s="2">
        <v>1746282</v>
      </c>
      <c r="T3074" s="2">
        <v>1746282</v>
      </c>
      <c r="W3074" s="2">
        <v>4041081</v>
      </c>
      <c r="X3074" s="2">
        <v>43.213237762451172</v>
      </c>
      <c r="Y3074" s="2">
        <v>33150911</v>
      </c>
      <c r="Z3074" s="2">
        <v>5.267674446105957</v>
      </c>
    </row>
    <row r="3075" spans="1:28" x14ac:dyDescent="0.25">
      <c r="A3075" s="2">
        <v>513002</v>
      </c>
      <c r="B3075" s="2">
        <v>124151607</v>
      </c>
      <c r="C3075" s="2" t="s">
        <v>1826</v>
      </c>
      <c r="D3075" s="2">
        <v>2020</v>
      </c>
      <c r="E3075" s="2" t="s">
        <v>1884</v>
      </c>
      <c r="F3075" s="2">
        <v>513</v>
      </c>
      <c r="G3075" s="2">
        <v>2</v>
      </c>
      <c r="Q3075" s="2">
        <v>2025481</v>
      </c>
      <c r="R3075" s="2">
        <v>279199</v>
      </c>
      <c r="S3075" s="2">
        <v>15.98819637298584</v>
      </c>
      <c r="T3075" s="2">
        <v>2025481</v>
      </c>
      <c r="U3075" s="2">
        <v>279199</v>
      </c>
      <c r="V3075" s="2">
        <v>15.98819637298584</v>
      </c>
      <c r="W3075" s="2">
        <v>4446055</v>
      </c>
      <c r="X3075" s="2">
        <v>45.556812286376953</v>
      </c>
      <c r="Y3075" s="2">
        <v>32675071</v>
      </c>
      <c r="Z3075" s="2">
        <v>6.198857307434082</v>
      </c>
    </row>
    <row r="3076" spans="1:28" x14ac:dyDescent="0.25">
      <c r="A3076" s="2">
        <v>513003</v>
      </c>
      <c r="B3076" s="2">
        <v>124151607</v>
      </c>
      <c r="C3076" s="2" t="s">
        <v>1826</v>
      </c>
      <c r="D3076" s="2">
        <v>2021</v>
      </c>
      <c r="E3076" s="2" t="s">
        <v>1884</v>
      </c>
      <c r="F3076" s="2">
        <v>513</v>
      </c>
      <c r="G3076" s="2">
        <v>3</v>
      </c>
      <c r="Q3076" s="2">
        <v>2049631.71</v>
      </c>
      <c r="R3076" s="2">
        <v>24150.7109375</v>
      </c>
      <c r="S3076" s="2">
        <v>1.1923444271087646</v>
      </c>
      <c r="T3076" s="2">
        <v>2049631.75</v>
      </c>
      <c r="U3076" s="2">
        <v>24150.75</v>
      </c>
      <c r="V3076" s="2">
        <v>1.192346453666687</v>
      </c>
      <c r="W3076" s="2">
        <v>4748697.83</v>
      </c>
      <c r="X3076" s="2">
        <v>43.161975860595703</v>
      </c>
      <c r="Y3076" s="2">
        <v>32686035.169999998</v>
      </c>
      <c r="Z3076" s="2">
        <v>6.270665168762207</v>
      </c>
    </row>
    <row r="3077" spans="1:28" x14ac:dyDescent="0.25">
      <c r="A3077" s="2">
        <v>513004</v>
      </c>
      <c r="B3077" s="2">
        <v>124151607</v>
      </c>
      <c r="C3077" s="2" t="s">
        <v>1826</v>
      </c>
      <c r="D3077" s="2">
        <v>2022</v>
      </c>
      <c r="E3077" s="2" t="s">
        <v>1884</v>
      </c>
      <c r="F3077" s="2">
        <v>513</v>
      </c>
      <c r="G3077" s="2">
        <v>4</v>
      </c>
      <c r="Q3077" s="2">
        <v>2023025.16</v>
      </c>
      <c r="R3077" s="2">
        <v>-26606.55078125</v>
      </c>
      <c r="S3077" s="2">
        <v>-1.2981137037277222</v>
      </c>
      <c r="T3077" s="2">
        <v>2023025.125</v>
      </c>
      <c r="U3077" s="2">
        <v>-26606.625</v>
      </c>
      <c r="V3077" s="2">
        <v>-1.2981172800064087</v>
      </c>
      <c r="W3077" s="2">
        <v>4690792.3599999994</v>
      </c>
      <c r="X3077" s="2">
        <v>43.127578735351563</v>
      </c>
      <c r="Y3077" s="2">
        <v>37221532.93</v>
      </c>
      <c r="Z3077" s="2">
        <v>5.4350934028625488</v>
      </c>
    </row>
    <row r="3078" spans="1:28" x14ac:dyDescent="0.25">
      <c r="A3078" s="2">
        <v>513005</v>
      </c>
      <c r="B3078" s="2">
        <v>124151607</v>
      </c>
      <c r="C3078" s="2" t="s">
        <v>1826</v>
      </c>
      <c r="D3078" s="2">
        <v>2023</v>
      </c>
      <c r="E3078" s="2" t="s">
        <v>1884</v>
      </c>
      <c r="F3078" s="2">
        <v>513</v>
      </c>
      <c r="G3078" s="2">
        <v>5</v>
      </c>
      <c r="Q3078" s="2">
        <v>2044209</v>
      </c>
      <c r="R3078" s="2">
        <v>21183.83984375</v>
      </c>
      <c r="S3078" s="2">
        <v>1.0471367835998535</v>
      </c>
      <c r="T3078" s="2">
        <v>2044209</v>
      </c>
      <c r="U3078" s="2">
        <v>21183.875</v>
      </c>
      <c r="V3078" s="2">
        <v>1.0471384525299072</v>
      </c>
      <c r="X3078" s="2">
        <v>43.854930877685547</v>
      </c>
      <c r="Z3078" s="2">
        <v>6.1446752548217773</v>
      </c>
      <c r="AA3078" s="2">
        <v>33267975</v>
      </c>
      <c r="AB3078" s="2">
        <v>4661298</v>
      </c>
    </row>
    <row r="3079" spans="1:28" x14ac:dyDescent="0.25">
      <c r="A3079" s="2">
        <v>513006</v>
      </c>
      <c r="B3079" s="2">
        <v>124151607</v>
      </c>
      <c r="C3079" s="2" t="s">
        <v>1826</v>
      </c>
      <c r="D3079" s="2">
        <v>2024</v>
      </c>
      <c r="E3079" s="2" t="s">
        <v>1884</v>
      </c>
      <c r="F3079" s="2">
        <v>513</v>
      </c>
      <c r="G3079" s="2">
        <v>6</v>
      </c>
      <c r="Q3079" s="2">
        <v>2464031</v>
      </c>
      <c r="R3079" s="2">
        <v>419822</v>
      </c>
      <c r="S3079" s="2">
        <v>20.537136077880859</v>
      </c>
      <c r="T3079" s="2">
        <v>2464031</v>
      </c>
      <c r="U3079" s="2">
        <v>419822</v>
      </c>
      <c r="V3079" s="2">
        <v>20.537136077880859</v>
      </c>
      <c r="X3079" s="2">
        <v>47.283832550048828</v>
      </c>
      <c r="Z3079" s="2">
        <v>7.2063941955566406</v>
      </c>
      <c r="AA3079" s="2">
        <v>34192288</v>
      </c>
      <c r="AB3079" s="2">
        <v>5211149</v>
      </c>
    </row>
    <row r="3080" spans="1:28" x14ac:dyDescent="0.25">
      <c r="A3080" s="2">
        <v>514001</v>
      </c>
      <c r="B3080" s="2">
        <v>110141607</v>
      </c>
      <c r="C3080" s="2" t="s">
        <v>1827</v>
      </c>
      <c r="D3080" s="2">
        <v>2019</v>
      </c>
      <c r="E3080" s="2" t="s">
        <v>1884</v>
      </c>
      <c r="F3080" s="2">
        <v>514</v>
      </c>
      <c r="G3080" s="2">
        <v>1</v>
      </c>
      <c r="Q3080" s="2">
        <v>845602.6</v>
      </c>
      <c r="T3080" s="2">
        <v>845602.625</v>
      </c>
      <c r="W3080" s="2">
        <v>1672172.23</v>
      </c>
      <c r="X3080" s="2">
        <v>50.569110870361328</v>
      </c>
      <c r="Y3080" s="2">
        <v>8172770.2300000004</v>
      </c>
      <c r="Z3080" s="2">
        <v>10.346585273742676</v>
      </c>
    </row>
    <row r="3081" spans="1:28" x14ac:dyDescent="0.25">
      <c r="A3081" s="2">
        <v>514002</v>
      </c>
      <c r="B3081" s="2">
        <v>110141607</v>
      </c>
      <c r="C3081" s="2" t="s">
        <v>1827</v>
      </c>
      <c r="D3081" s="2">
        <v>2020</v>
      </c>
      <c r="E3081" s="2" t="s">
        <v>1884</v>
      </c>
      <c r="F3081" s="2">
        <v>514</v>
      </c>
      <c r="G3081" s="2">
        <v>2</v>
      </c>
      <c r="Q3081" s="2">
        <v>744495.63</v>
      </c>
      <c r="R3081" s="2">
        <v>-101106.96875</v>
      </c>
      <c r="S3081" s="2">
        <v>-11.956794738769531</v>
      </c>
      <c r="T3081" s="2">
        <v>744495.625</v>
      </c>
      <c r="U3081" s="2">
        <v>-101107</v>
      </c>
      <c r="V3081" s="2">
        <v>-11.956798553466797</v>
      </c>
      <c r="W3081" s="2">
        <v>1505136.76</v>
      </c>
      <c r="X3081" s="2">
        <v>49.463653564453125</v>
      </c>
      <c r="Y3081" s="2">
        <v>8288731.7599999998</v>
      </c>
      <c r="Z3081" s="2">
        <v>8.9820213317871094</v>
      </c>
    </row>
    <row r="3082" spans="1:28" x14ac:dyDescent="0.25">
      <c r="A3082" s="2">
        <v>514003</v>
      </c>
      <c r="B3082" s="2">
        <v>110141607</v>
      </c>
      <c r="C3082" s="2" t="s">
        <v>1827</v>
      </c>
      <c r="D3082" s="2">
        <v>2021</v>
      </c>
      <c r="E3082" s="2" t="s">
        <v>1884</v>
      </c>
      <c r="F3082" s="2">
        <v>514</v>
      </c>
      <c r="G3082" s="2">
        <v>3</v>
      </c>
      <c r="Q3082" s="2">
        <v>839904.84</v>
      </c>
      <c r="R3082" s="2">
        <v>95409.2109375</v>
      </c>
      <c r="S3082" s="2">
        <v>12.815281867980957</v>
      </c>
      <c r="T3082" s="2">
        <v>839904.8125</v>
      </c>
      <c r="U3082" s="2">
        <v>95409.1875</v>
      </c>
      <c r="V3082" s="2">
        <v>12.815278053283691</v>
      </c>
      <c r="W3082" s="2">
        <v>1736377.83</v>
      </c>
      <c r="X3082" s="2">
        <v>48.371086120605469</v>
      </c>
      <c r="Y3082" s="2">
        <v>9287777.8300000001</v>
      </c>
      <c r="Z3082" s="2">
        <v>9.0431194305419922</v>
      </c>
    </row>
    <row r="3083" spans="1:28" x14ac:dyDescent="0.25">
      <c r="A3083" s="2">
        <v>514004</v>
      </c>
      <c r="B3083" s="2">
        <v>110141607</v>
      </c>
      <c r="C3083" s="2" t="s">
        <v>1827</v>
      </c>
      <c r="D3083" s="2">
        <v>2022</v>
      </c>
      <c r="E3083" s="2" t="s">
        <v>1884</v>
      </c>
      <c r="F3083" s="2">
        <v>514</v>
      </c>
      <c r="G3083" s="2">
        <v>4</v>
      </c>
      <c r="Q3083" s="2">
        <v>779237.4</v>
      </c>
      <c r="R3083" s="2">
        <v>-60667.44140625</v>
      </c>
      <c r="S3083" s="2">
        <v>-7.2231326103210449</v>
      </c>
      <c r="T3083" s="2">
        <v>779237.375</v>
      </c>
      <c r="U3083" s="2">
        <v>-60667.4375</v>
      </c>
      <c r="V3083" s="2">
        <v>-7.2231326103210449</v>
      </c>
      <c r="W3083" s="2">
        <v>1577459.6099999999</v>
      </c>
      <c r="X3083" s="2">
        <v>49.398246765136719</v>
      </c>
      <c r="Y3083" s="2">
        <v>10219845.299999999</v>
      </c>
      <c r="Z3083" s="2">
        <v>7.6247472763061523</v>
      </c>
    </row>
    <row r="3084" spans="1:28" x14ac:dyDescent="0.25">
      <c r="A3084" s="2">
        <v>514005</v>
      </c>
      <c r="B3084" s="2">
        <v>110141607</v>
      </c>
      <c r="C3084" s="2" t="s">
        <v>1827</v>
      </c>
      <c r="D3084" s="2">
        <v>2023</v>
      </c>
      <c r="E3084" s="2" t="s">
        <v>1884</v>
      </c>
      <c r="F3084" s="2">
        <v>514</v>
      </c>
      <c r="G3084" s="2">
        <v>5</v>
      </c>
      <c r="Q3084" s="2">
        <v>518526</v>
      </c>
      <c r="R3084" s="2">
        <v>-260711.40625</v>
      </c>
      <c r="S3084" s="2">
        <v>-33.457248687744141</v>
      </c>
      <c r="T3084" s="2">
        <v>518526</v>
      </c>
      <c r="U3084" s="2">
        <v>-260711.375</v>
      </c>
      <c r="V3084" s="2">
        <v>-33.457248687744141</v>
      </c>
      <c r="X3084" s="2">
        <v>33.977863311767578</v>
      </c>
      <c r="Z3084" s="2">
        <v>5.3912663459777832</v>
      </c>
      <c r="AA3084" s="2">
        <v>9617889</v>
      </c>
      <c r="AB3084" s="2">
        <v>1526070</v>
      </c>
    </row>
    <row r="3085" spans="1:28" x14ac:dyDescent="0.25">
      <c r="A3085" s="2">
        <v>514006</v>
      </c>
      <c r="B3085" s="2">
        <v>110141607</v>
      </c>
      <c r="C3085" s="2" t="s">
        <v>1827</v>
      </c>
      <c r="D3085" s="2">
        <v>2024</v>
      </c>
      <c r="E3085" s="2" t="s">
        <v>1884</v>
      </c>
      <c r="F3085" s="2">
        <v>514</v>
      </c>
      <c r="G3085" s="2">
        <v>6</v>
      </c>
      <c r="Q3085" s="2">
        <v>734931</v>
      </c>
      <c r="R3085" s="2">
        <v>216405</v>
      </c>
      <c r="S3085" s="2">
        <v>41.734649658203125</v>
      </c>
      <c r="T3085" s="2">
        <v>734931</v>
      </c>
      <c r="U3085" s="2">
        <v>216405</v>
      </c>
      <c r="V3085" s="2">
        <v>41.734649658203125</v>
      </c>
      <c r="X3085" s="2">
        <v>46.871406555175781</v>
      </c>
      <c r="Z3085" s="2">
        <v>7.254115104675293</v>
      </c>
      <c r="AA3085" s="2">
        <v>10131229</v>
      </c>
      <c r="AB3085" s="2">
        <v>1567973</v>
      </c>
    </row>
    <row r="3086" spans="1:28" x14ac:dyDescent="0.25">
      <c r="A3086" s="2">
        <v>515001</v>
      </c>
      <c r="B3086" s="2">
        <v>106161357</v>
      </c>
      <c r="C3086" s="2" t="s">
        <v>1828</v>
      </c>
      <c r="D3086" s="2">
        <v>2019</v>
      </c>
      <c r="E3086" s="2" t="s">
        <v>1884</v>
      </c>
      <c r="F3086" s="2">
        <v>515</v>
      </c>
      <c r="G3086" s="2">
        <v>1</v>
      </c>
      <c r="Q3086" s="2">
        <v>411106.02</v>
      </c>
      <c r="T3086" s="2">
        <v>411106.03125</v>
      </c>
      <c r="W3086" s="2">
        <v>778528.02</v>
      </c>
      <c r="X3086" s="2">
        <v>52.805553436279297</v>
      </c>
      <c r="Y3086" s="2">
        <v>3128616.81</v>
      </c>
      <c r="Z3086" s="2">
        <v>13.14018440246582</v>
      </c>
    </row>
    <row r="3087" spans="1:28" x14ac:dyDescent="0.25">
      <c r="A3087" s="2">
        <v>515002</v>
      </c>
      <c r="B3087" s="2">
        <v>106161357</v>
      </c>
      <c r="C3087" s="2" t="s">
        <v>1828</v>
      </c>
      <c r="D3087" s="2">
        <v>2020</v>
      </c>
      <c r="E3087" s="2" t="s">
        <v>1884</v>
      </c>
      <c r="F3087" s="2">
        <v>515</v>
      </c>
      <c r="G3087" s="2">
        <v>2</v>
      </c>
      <c r="Q3087" s="2">
        <v>430090.38</v>
      </c>
      <c r="R3087" s="2">
        <v>18984.359375</v>
      </c>
      <c r="S3087" s="2">
        <v>4.6178746223449707</v>
      </c>
      <c r="T3087" s="2">
        <v>430090.375</v>
      </c>
      <c r="U3087" s="2">
        <v>18984.34375</v>
      </c>
      <c r="V3087" s="2">
        <v>4.6178703308105469</v>
      </c>
      <c r="W3087" s="2">
        <v>789882.45</v>
      </c>
      <c r="X3087" s="2">
        <v>54.449920654296875</v>
      </c>
      <c r="Y3087" s="2">
        <v>2687265.1700000004</v>
      </c>
      <c r="Z3087" s="2">
        <v>16.0047607421875</v>
      </c>
    </row>
    <row r="3088" spans="1:28" x14ac:dyDescent="0.25">
      <c r="A3088" s="2">
        <v>515003</v>
      </c>
      <c r="B3088" s="2">
        <v>106161357</v>
      </c>
      <c r="C3088" s="2" t="s">
        <v>1828</v>
      </c>
      <c r="D3088" s="2">
        <v>2021</v>
      </c>
      <c r="E3088" s="2" t="s">
        <v>1884</v>
      </c>
      <c r="F3088" s="2">
        <v>515</v>
      </c>
      <c r="G3088" s="2">
        <v>3</v>
      </c>
      <c r="Q3088" s="2">
        <v>432522.84</v>
      </c>
      <c r="R3088" s="2">
        <v>2432.4599609375</v>
      </c>
      <c r="S3088" s="2">
        <v>0.56556951999664307</v>
      </c>
      <c r="T3088" s="2">
        <v>432522.84375</v>
      </c>
      <c r="U3088" s="2">
        <v>2432.46875</v>
      </c>
      <c r="V3088" s="2">
        <v>0.56557154655456543</v>
      </c>
      <c r="W3088" s="2">
        <v>754911.15</v>
      </c>
      <c r="X3088" s="2">
        <v>57.294536590576172</v>
      </c>
      <c r="Y3088" s="2">
        <v>2891355.15</v>
      </c>
      <c r="Z3088" s="2">
        <v>14.959174156188965</v>
      </c>
    </row>
    <row r="3089" spans="1:28" x14ac:dyDescent="0.25">
      <c r="A3089" s="2">
        <v>515004</v>
      </c>
      <c r="B3089" s="2">
        <v>106161357</v>
      </c>
      <c r="C3089" s="2" t="s">
        <v>1828</v>
      </c>
      <c r="D3089" s="2">
        <v>2022</v>
      </c>
      <c r="E3089" s="2" t="s">
        <v>1884</v>
      </c>
      <c r="F3089" s="2">
        <v>515</v>
      </c>
      <c r="G3089" s="2">
        <v>4</v>
      </c>
      <c r="Q3089" s="2">
        <v>428787.6</v>
      </c>
      <c r="R3089" s="2">
        <v>-3735.239990234375</v>
      </c>
      <c r="S3089" s="2">
        <v>-0.8635936975479126</v>
      </c>
      <c r="T3089" s="2">
        <v>428787.59375</v>
      </c>
      <c r="U3089" s="2">
        <v>-3735.25</v>
      </c>
      <c r="V3089" s="2">
        <v>-0.86359602212905884</v>
      </c>
      <c r="W3089" s="2">
        <v>761643.96</v>
      </c>
      <c r="X3089" s="2">
        <v>56.297641754150391</v>
      </c>
      <c r="Y3089" s="2">
        <v>2911824.96</v>
      </c>
      <c r="Z3089" s="2">
        <v>14.725733757019043</v>
      </c>
    </row>
    <row r="3090" spans="1:28" x14ac:dyDescent="0.25">
      <c r="A3090" s="2">
        <v>515005</v>
      </c>
      <c r="B3090" s="2">
        <v>106161357</v>
      </c>
      <c r="C3090" s="2" t="s">
        <v>1828</v>
      </c>
      <c r="D3090" s="2">
        <v>2023</v>
      </c>
      <c r="E3090" s="2" t="s">
        <v>1884</v>
      </c>
      <c r="F3090" s="2">
        <v>515</v>
      </c>
      <c r="G3090" s="2">
        <v>5</v>
      </c>
      <c r="Q3090" s="2">
        <v>475396</v>
      </c>
      <c r="R3090" s="2">
        <v>46608.3984375</v>
      </c>
      <c r="S3090" s="2">
        <v>10.869811058044434</v>
      </c>
      <c r="T3090" s="2">
        <v>475396</v>
      </c>
      <c r="U3090" s="2">
        <v>46608.40625</v>
      </c>
      <c r="V3090" s="2">
        <v>10.86981201171875</v>
      </c>
      <c r="X3090" s="2">
        <v>110.74986267089844</v>
      </c>
      <c r="Z3090" s="2">
        <v>15.258129119873047</v>
      </c>
      <c r="AA3090" s="2">
        <v>3115690</v>
      </c>
      <c r="AB3090" s="2">
        <v>429252</v>
      </c>
    </row>
    <row r="3091" spans="1:28" x14ac:dyDescent="0.25">
      <c r="A3091" s="2">
        <v>515006</v>
      </c>
      <c r="B3091" s="2">
        <v>106161357</v>
      </c>
      <c r="C3091" s="2" t="s">
        <v>1828</v>
      </c>
      <c r="D3091" s="2">
        <v>2024</v>
      </c>
      <c r="E3091" s="2" t="s">
        <v>1884</v>
      </c>
      <c r="F3091" s="2">
        <v>515</v>
      </c>
      <c r="G3091" s="2">
        <v>6</v>
      </c>
      <c r="Q3091" s="2">
        <v>592292</v>
      </c>
      <c r="R3091" s="2">
        <v>116896</v>
      </c>
      <c r="S3091" s="2">
        <v>24.589183807373047</v>
      </c>
      <c r="T3091" s="2">
        <v>592292</v>
      </c>
      <c r="U3091" s="2">
        <v>116896</v>
      </c>
      <c r="V3091" s="2">
        <v>24.589183807373047</v>
      </c>
      <c r="X3091" s="2">
        <v>136.88978576660156</v>
      </c>
      <c r="Z3091" s="2">
        <v>18.709161758422852</v>
      </c>
      <c r="AA3091" s="2">
        <v>3165786</v>
      </c>
      <c r="AB3091" s="2">
        <v>432678</v>
      </c>
    </row>
    <row r="3092" spans="1:28" x14ac:dyDescent="0.25">
      <c r="A3092" s="2">
        <v>516001</v>
      </c>
      <c r="B3092" s="2">
        <v>110171607</v>
      </c>
      <c r="C3092" s="2" t="s">
        <v>1829</v>
      </c>
      <c r="D3092" s="2">
        <v>2019</v>
      </c>
      <c r="E3092" s="2" t="s">
        <v>1884</v>
      </c>
      <c r="F3092" s="2">
        <v>516</v>
      </c>
      <c r="G3092" s="2">
        <v>1</v>
      </c>
      <c r="Q3092" s="2">
        <v>576870.87</v>
      </c>
      <c r="T3092" s="2">
        <v>576870.875</v>
      </c>
      <c r="W3092" s="2">
        <v>1132458.31</v>
      </c>
      <c r="X3092" s="2">
        <v>50.939701080322266</v>
      </c>
      <c r="Y3092" s="2">
        <v>6036193.3100000005</v>
      </c>
      <c r="Z3092" s="2">
        <v>9.5568656921386719</v>
      </c>
    </row>
    <row r="3093" spans="1:28" x14ac:dyDescent="0.25">
      <c r="A3093" s="2">
        <v>516002</v>
      </c>
      <c r="B3093" s="2">
        <v>110171607</v>
      </c>
      <c r="C3093" s="2" t="s">
        <v>1829</v>
      </c>
      <c r="D3093" s="2">
        <v>2020</v>
      </c>
      <c r="E3093" s="2" t="s">
        <v>1884</v>
      </c>
      <c r="F3093" s="2">
        <v>516</v>
      </c>
      <c r="G3093" s="2">
        <v>2</v>
      </c>
      <c r="Q3093" s="2">
        <v>590888</v>
      </c>
      <c r="R3093" s="2">
        <v>14017.1298828125</v>
      </c>
      <c r="S3093" s="2">
        <v>2.4298558235168457</v>
      </c>
      <c r="T3093" s="2">
        <v>590888</v>
      </c>
      <c r="U3093" s="2">
        <v>14017.125</v>
      </c>
      <c r="V3093" s="2">
        <v>2.4298548698425293</v>
      </c>
      <c r="W3093" s="2">
        <v>1175627.23</v>
      </c>
      <c r="X3093" s="2">
        <v>50.261508941650391</v>
      </c>
      <c r="Y3093" s="2">
        <v>5920860.54</v>
      </c>
      <c r="Z3093" s="2">
        <v>9.9797658920288086</v>
      </c>
    </row>
    <row r="3094" spans="1:28" x14ac:dyDescent="0.25">
      <c r="A3094" s="2">
        <v>516003</v>
      </c>
      <c r="B3094" s="2">
        <v>110171607</v>
      </c>
      <c r="C3094" s="2" t="s">
        <v>1829</v>
      </c>
      <c r="D3094" s="2">
        <v>2021</v>
      </c>
      <c r="E3094" s="2" t="s">
        <v>1884</v>
      </c>
      <c r="F3094" s="2">
        <v>516</v>
      </c>
      <c r="G3094" s="2">
        <v>3</v>
      </c>
      <c r="Q3094" s="2">
        <v>589901</v>
      </c>
      <c r="R3094" s="2">
        <v>-987</v>
      </c>
      <c r="S3094" s="2">
        <v>-0.16703672707080841</v>
      </c>
      <c r="T3094" s="2">
        <v>589901</v>
      </c>
      <c r="U3094" s="2">
        <v>-987</v>
      </c>
      <c r="V3094" s="2">
        <v>-0.16703672707080841</v>
      </c>
      <c r="W3094" s="2">
        <v>1225730.8</v>
      </c>
      <c r="X3094" s="2">
        <v>48.126472473144531</v>
      </c>
      <c r="Y3094" s="2">
        <v>6714699.5299999993</v>
      </c>
      <c r="Z3094" s="2">
        <v>8.7852182388305664</v>
      </c>
    </row>
    <row r="3095" spans="1:28" x14ac:dyDescent="0.25">
      <c r="A3095" s="2">
        <v>516004</v>
      </c>
      <c r="B3095" s="2">
        <v>110171607</v>
      </c>
      <c r="C3095" s="2" t="s">
        <v>1829</v>
      </c>
      <c r="D3095" s="2">
        <v>2022</v>
      </c>
      <c r="E3095" s="2" t="s">
        <v>1884</v>
      </c>
      <c r="F3095" s="2">
        <v>516</v>
      </c>
      <c r="G3095" s="2">
        <v>4</v>
      </c>
      <c r="Q3095" s="2">
        <v>572527.71</v>
      </c>
      <c r="R3095" s="2">
        <v>-17373.2890625</v>
      </c>
      <c r="S3095" s="2">
        <v>-2.9451196193695068</v>
      </c>
      <c r="T3095" s="2">
        <v>572527.6875</v>
      </c>
      <c r="U3095" s="2">
        <v>-17373.3125</v>
      </c>
      <c r="V3095" s="2">
        <v>-2.9451234340667725</v>
      </c>
      <c r="W3095" s="2">
        <v>1250877.06</v>
      </c>
      <c r="X3095" s="2">
        <v>45.770099639892578</v>
      </c>
      <c r="Y3095" s="2">
        <v>6696304.3300000001</v>
      </c>
      <c r="Z3095" s="2">
        <v>8.5499057769775391</v>
      </c>
    </row>
    <row r="3096" spans="1:28" x14ac:dyDescent="0.25">
      <c r="A3096" s="2">
        <v>516005</v>
      </c>
      <c r="B3096" s="2">
        <v>110171607</v>
      </c>
      <c r="C3096" s="2" t="s">
        <v>1829</v>
      </c>
      <c r="D3096" s="2">
        <v>2023</v>
      </c>
      <c r="E3096" s="2" t="s">
        <v>1884</v>
      </c>
      <c r="F3096" s="2">
        <v>516</v>
      </c>
      <c r="G3096" s="2">
        <v>5</v>
      </c>
      <c r="Q3096" s="2">
        <v>511583</v>
      </c>
      <c r="R3096" s="2">
        <v>-60944.7109375</v>
      </c>
      <c r="S3096" s="2">
        <v>-10.644848823547363</v>
      </c>
      <c r="T3096" s="2">
        <v>511583</v>
      </c>
      <c r="U3096" s="2">
        <v>-60944.6875</v>
      </c>
      <c r="V3096" s="2">
        <v>-10.644845008850098</v>
      </c>
      <c r="X3096" s="2">
        <v>495.75360107421875</v>
      </c>
      <c r="Z3096" s="2">
        <v>9.0293369293212891</v>
      </c>
      <c r="AA3096" s="2">
        <v>5665787</v>
      </c>
      <c r="AB3096" s="2">
        <v>103193</v>
      </c>
    </row>
    <row r="3097" spans="1:28" x14ac:dyDescent="0.25">
      <c r="A3097" s="2">
        <v>516006</v>
      </c>
      <c r="B3097" s="2">
        <v>110171607</v>
      </c>
      <c r="C3097" s="2" t="s">
        <v>1829</v>
      </c>
      <c r="D3097" s="2">
        <v>2024</v>
      </c>
      <c r="E3097" s="2" t="s">
        <v>1884</v>
      </c>
      <c r="F3097" s="2">
        <v>516</v>
      </c>
      <c r="G3097" s="2">
        <v>6</v>
      </c>
      <c r="Q3097" s="2">
        <v>675980</v>
      </c>
      <c r="R3097" s="2">
        <v>164397</v>
      </c>
      <c r="S3097" s="2">
        <v>32.134960174560547</v>
      </c>
      <c r="T3097" s="2">
        <v>675980</v>
      </c>
      <c r="U3097" s="2">
        <v>164397</v>
      </c>
      <c r="V3097" s="2">
        <v>32.134960174560547</v>
      </c>
      <c r="X3097" s="2">
        <v>799.5694580078125</v>
      </c>
      <c r="Z3097" s="2">
        <v>11.390009880065918</v>
      </c>
      <c r="AA3097" s="2">
        <v>5934850</v>
      </c>
      <c r="AB3097" s="2">
        <v>84543</v>
      </c>
    </row>
    <row r="3098" spans="1:28" x14ac:dyDescent="0.25">
      <c r="A3098" s="2">
        <v>517001</v>
      </c>
      <c r="B3098" s="2">
        <v>107651207</v>
      </c>
      <c r="C3098" s="2" t="s">
        <v>1830</v>
      </c>
      <c r="D3098" s="2">
        <v>2019</v>
      </c>
      <c r="E3098" s="2" t="s">
        <v>1884</v>
      </c>
      <c r="F3098" s="2">
        <v>517</v>
      </c>
      <c r="G3098" s="2">
        <v>1</v>
      </c>
      <c r="Q3098" s="2">
        <v>940604</v>
      </c>
      <c r="T3098" s="2">
        <v>940604</v>
      </c>
      <c r="W3098" s="2">
        <v>1796022</v>
      </c>
      <c r="X3098" s="2">
        <v>52.371517181396484</v>
      </c>
      <c r="Y3098" s="2">
        <v>8823764</v>
      </c>
      <c r="Z3098" s="2">
        <v>10.659894943237305</v>
      </c>
    </row>
    <row r="3099" spans="1:28" x14ac:dyDescent="0.25">
      <c r="A3099" s="2">
        <v>517002</v>
      </c>
      <c r="B3099" s="2">
        <v>107651207</v>
      </c>
      <c r="C3099" s="2" t="s">
        <v>1830</v>
      </c>
      <c r="D3099" s="2">
        <v>2020</v>
      </c>
      <c r="E3099" s="2" t="s">
        <v>1884</v>
      </c>
      <c r="F3099" s="2">
        <v>517</v>
      </c>
      <c r="G3099" s="2">
        <v>2</v>
      </c>
      <c r="Q3099" s="2">
        <v>1057017.07</v>
      </c>
      <c r="R3099" s="2">
        <v>116413.0703125</v>
      </c>
      <c r="S3099" s="2">
        <v>12.376416206359863</v>
      </c>
      <c r="T3099" s="2">
        <v>1057017.125</v>
      </c>
      <c r="U3099" s="2">
        <v>116413.125</v>
      </c>
      <c r="V3099" s="2">
        <v>12.376422882080078</v>
      </c>
      <c r="W3099" s="2">
        <v>2003300.2799999998</v>
      </c>
      <c r="X3099" s="2">
        <v>52.763790130615234</v>
      </c>
      <c r="Y3099" s="2">
        <v>8575045.3899999987</v>
      </c>
      <c r="Z3099" s="2">
        <v>12.326664924621582</v>
      </c>
    </row>
    <row r="3100" spans="1:28" x14ac:dyDescent="0.25">
      <c r="A3100" s="2">
        <v>517003</v>
      </c>
      <c r="B3100" s="2">
        <v>107651207</v>
      </c>
      <c r="C3100" s="2" t="s">
        <v>1830</v>
      </c>
      <c r="D3100" s="2">
        <v>2021</v>
      </c>
      <c r="E3100" s="2" t="s">
        <v>1884</v>
      </c>
      <c r="F3100" s="2">
        <v>517</v>
      </c>
      <c r="G3100" s="2">
        <v>3</v>
      </c>
      <c r="Q3100" s="2">
        <v>1110095.3899999999</v>
      </c>
      <c r="R3100" s="2">
        <v>53078.3203125</v>
      </c>
      <c r="S3100" s="2">
        <v>5.021519660949707</v>
      </c>
      <c r="T3100" s="2">
        <v>1110095.375</v>
      </c>
      <c r="U3100" s="2">
        <v>53078.25</v>
      </c>
      <c r="V3100" s="2">
        <v>5.0215129852294922</v>
      </c>
      <c r="W3100" s="2">
        <v>2048760.4999999998</v>
      </c>
      <c r="X3100" s="2">
        <v>54.183753967285156</v>
      </c>
      <c r="Y3100" s="2">
        <v>9318829.7200000007</v>
      </c>
      <c r="Z3100" s="2">
        <v>11.91239070892334</v>
      </c>
    </row>
    <row r="3101" spans="1:28" x14ac:dyDescent="0.25">
      <c r="A3101" s="2">
        <v>517004</v>
      </c>
      <c r="B3101" s="2">
        <v>107651207</v>
      </c>
      <c r="C3101" s="2" t="s">
        <v>1830</v>
      </c>
      <c r="D3101" s="2">
        <v>2022</v>
      </c>
      <c r="E3101" s="2" t="s">
        <v>1884</v>
      </c>
      <c r="F3101" s="2">
        <v>517</v>
      </c>
      <c r="G3101" s="2">
        <v>4</v>
      </c>
      <c r="Q3101" s="2">
        <v>1180475.3700000001</v>
      </c>
      <c r="R3101" s="2">
        <v>70379.9765625</v>
      </c>
      <c r="S3101" s="2">
        <v>6.339993953704834</v>
      </c>
      <c r="T3101" s="2">
        <v>1180475.375</v>
      </c>
      <c r="U3101" s="2">
        <v>70380</v>
      </c>
      <c r="V3101" s="2">
        <v>6.3399958610534668</v>
      </c>
      <c r="W3101" s="2">
        <v>2383201.41</v>
      </c>
      <c r="X3101" s="2">
        <v>49.533176422119141</v>
      </c>
      <c r="Y3101" s="2">
        <v>10539647.920000002</v>
      </c>
      <c r="Z3101" s="2">
        <v>11.200329780578613</v>
      </c>
    </row>
    <row r="3102" spans="1:28" x14ac:dyDescent="0.25">
      <c r="A3102" s="2">
        <v>517005</v>
      </c>
      <c r="B3102" s="2">
        <v>107651207</v>
      </c>
      <c r="C3102" s="2" t="s">
        <v>1830</v>
      </c>
      <c r="D3102" s="2">
        <v>2023</v>
      </c>
      <c r="E3102" s="2" t="s">
        <v>1884</v>
      </c>
      <c r="F3102" s="2">
        <v>517</v>
      </c>
      <c r="G3102" s="2">
        <v>5</v>
      </c>
      <c r="Q3102" s="2">
        <v>1225044</v>
      </c>
      <c r="R3102" s="2">
        <v>44568.62890625</v>
      </c>
      <c r="S3102" s="2">
        <v>3.7754814624786377</v>
      </c>
      <c r="T3102" s="2">
        <v>1225044</v>
      </c>
      <c r="U3102" s="2">
        <v>44568.625</v>
      </c>
      <c r="V3102" s="2">
        <v>3.7754812240600586</v>
      </c>
      <c r="X3102" s="2">
        <v>65.897941589355469</v>
      </c>
      <c r="Z3102" s="2">
        <v>13.344292640686035</v>
      </c>
      <c r="AA3102" s="2">
        <v>9180284</v>
      </c>
      <c r="AB3102" s="2">
        <v>1859002</v>
      </c>
    </row>
    <row r="3103" spans="1:28" x14ac:dyDescent="0.25">
      <c r="A3103" s="2">
        <v>517006</v>
      </c>
      <c r="B3103" s="2">
        <v>107651207</v>
      </c>
      <c r="C3103" s="2" t="s">
        <v>1830</v>
      </c>
      <c r="D3103" s="2">
        <v>2024</v>
      </c>
      <c r="E3103" s="2" t="s">
        <v>1884</v>
      </c>
      <c r="F3103" s="2">
        <v>517</v>
      </c>
      <c r="G3103" s="2">
        <v>6</v>
      </c>
      <c r="Q3103" s="2">
        <v>1467650</v>
      </c>
      <c r="R3103" s="2">
        <v>242606</v>
      </c>
      <c r="S3103" s="2">
        <v>19.803859710693359</v>
      </c>
      <c r="T3103" s="2">
        <v>1467650</v>
      </c>
      <c r="U3103" s="2">
        <v>242606</v>
      </c>
      <c r="V3103" s="2">
        <v>19.803859710693359</v>
      </c>
      <c r="X3103" s="2">
        <v>71.257392883300781</v>
      </c>
      <c r="Z3103" s="2">
        <v>13.627758026123047</v>
      </c>
      <c r="AA3103" s="2">
        <v>10769563</v>
      </c>
      <c r="AB3103" s="2">
        <v>2059646</v>
      </c>
    </row>
    <row r="3104" spans="1:28" x14ac:dyDescent="0.25">
      <c r="A3104" s="2">
        <v>518001</v>
      </c>
      <c r="B3104" s="2">
        <v>116191757</v>
      </c>
      <c r="C3104" s="2" t="s">
        <v>1831</v>
      </c>
      <c r="D3104" s="2">
        <v>2019</v>
      </c>
      <c r="E3104" s="2" t="s">
        <v>1884</v>
      </c>
      <c r="F3104" s="2">
        <v>518</v>
      </c>
      <c r="G3104" s="2">
        <v>1</v>
      </c>
      <c r="Q3104" s="2">
        <v>506987</v>
      </c>
      <c r="T3104" s="2">
        <v>506987</v>
      </c>
      <c r="W3104" s="2">
        <v>1399708</v>
      </c>
      <c r="X3104" s="2">
        <v>36.220912933349609</v>
      </c>
      <c r="Y3104" s="2">
        <v>8835341</v>
      </c>
      <c r="Z3104" s="2">
        <v>5.7381711006164551</v>
      </c>
    </row>
    <row r="3105" spans="1:28" x14ac:dyDescent="0.25">
      <c r="A3105" s="2">
        <v>518002</v>
      </c>
      <c r="B3105" s="2">
        <v>116191757</v>
      </c>
      <c r="C3105" s="2" t="s">
        <v>1831</v>
      </c>
      <c r="D3105" s="2">
        <v>2020</v>
      </c>
      <c r="E3105" s="2" t="s">
        <v>1884</v>
      </c>
      <c r="F3105" s="2">
        <v>518</v>
      </c>
      <c r="G3105" s="2">
        <v>2</v>
      </c>
      <c r="Q3105" s="2">
        <v>653046</v>
      </c>
      <c r="R3105" s="2">
        <v>146059</v>
      </c>
      <c r="S3105" s="2">
        <v>28.809219360351563</v>
      </c>
      <c r="T3105" s="2">
        <v>653046</v>
      </c>
      <c r="U3105" s="2">
        <v>146059</v>
      </c>
      <c r="V3105" s="2">
        <v>28.809219360351563</v>
      </c>
      <c r="W3105" s="2">
        <v>1559462</v>
      </c>
      <c r="X3105" s="2">
        <v>41.876365661621094</v>
      </c>
      <c r="Y3105" s="2">
        <v>9273134</v>
      </c>
      <c r="Z3105" s="2">
        <v>7.0423440933227539</v>
      </c>
    </row>
    <row r="3106" spans="1:28" x14ac:dyDescent="0.25">
      <c r="A3106" s="2">
        <v>518003</v>
      </c>
      <c r="B3106" s="2">
        <v>116191757</v>
      </c>
      <c r="C3106" s="2" t="s">
        <v>1831</v>
      </c>
      <c r="D3106" s="2">
        <v>2021</v>
      </c>
      <c r="E3106" s="2" t="s">
        <v>1884</v>
      </c>
      <c r="F3106" s="2">
        <v>518</v>
      </c>
      <c r="G3106" s="2">
        <v>3</v>
      </c>
      <c r="Q3106" s="2">
        <v>675639</v>
      </c>
      <c r="R3106" s="2">
        <v>22593</v>
      </c>
      <c r="S3106" s="2">
        <v>3.4596338272094727</v>
      </c>
      <c r="T3106" s="2">
        <v>675639</v>
      </c>
      <c r="U3106" s="2">
        <v>22593</v>
      </c>
      <c r="V3106" s="2">
        <v>3.4596338272094727</v>
      </c>
      <c r="W3106" s="2">
        <v>1749209</v>
      </c>
      <c r="X3106" s="2">
        <v>38.625400543212891</v>
      </c>
      <c r="Y3106" s="2">
        <v>9924595</v>
      </c>
      <c r="Z3106" s="2">
        <v>6.8077235221862793</v>
      </c>
    </row>
    <row r="3107" spans="1:28" x14ac:dyDescent="0.25">
      <c r="A3107" s="2">
        <v>518004</v>
      </c>
      <c r="B3107" s="2">
        <v>116191757</v>
      </c>
      <c r="C3107" s="2" t="s">
        <v>1831</v>
      </c>
      <c r="D3107" s="2">
        <v>2022</v>
      </c>
      <c r="E3107" s="2" t="s">
        <v>1884</v>
      </c>
      <c r="F3107" s="2">
        <v>518</v>
      </c>
      <c r="G3107" s="2">
        <v>4</v>
      </c>
      <c r="Q3107" s="2">
        <v>658194</v>
      </c>
      <c r="R3107" s="2">
        <v>-17445</v>
      </c>
      <c r="S3107" s="2">
        <v>-2.5820002555847168</v>
      </c>
      <c r="T3107" s="2">
        <v>658194</v>
      </c>
      <c r="U3107" s="2">
        <v>-17445</v>
      </c>
      <c r="V3107" s="2">
        <v>-2.5820002555847168</v>
      </c>
      <c r="W3107" s="2">
        <v>1731770</v>
      </c>
      <c r="X3107" s="2">
        <v>38.007011413574219</v>
      </c>
      <c r="Y3107" s="2">
        <v>10609694</v>
      </c>
      <c r="Z3107" s="2">
        <v>6.2037038803100586</v>
      </c>
    </row>
    <row r="3108" spans="1:28" x14ac:dyDescent="0.25">
      <c r="A3108" s="2">
        <v>518005</v>
      </c>
      <c r="B3108" s="2">
        <v>116191757</v>
      </c>
      <c r="C3108" s="2" t="s">
        <v>1831</v>
      </c>
      <c r="D3108" s="2">
        <v>2023</v>
      </c>
      <c r="E3108" s="2" t="s">
        <v>1884</v>
      </c>
      <c r="F3108" s="2">
        <v>518</v>
      </c>
      <c r="G3108" s="2">
        <v>5</v>
      </c>
      <c r="Q3108" s="2">
        <v>701015</v>
      </c>
      <c r="R3108" s="2">
        <v>42821</v>
      </c>
      <c r="S3108" s="2">
        <v>6.5058326721191406</v>
      </c>
      <c r="T3108" s="2">
        <v>701015</v>
      </c>
      <c r="U3108" s="2">
        <v>42821</v>
      </c>
      <c r="V3108" s="2">
        <v>6.5058326721191406</v>
      </c>
      <c r="X3108" s="2">
        <v>42.008037567138672</v>
      </c>
      <c r="Z3108" s="2">
        <v>7.3363714218139648</v>
      </c>
      <c r="AA3108" s="2">
        <v>9555337</v>
      </c>
      <c r="AB3108" s="2">
        <v>1668764</v>
      </c>
    </row>
    <row r="3109" spans="1:28" x14ac:dyDescent="0.25">
      <c r="A3109" s="2">
        <v>518006</v>
      </c>
      <c r="B3109" s="2">
        <v>116191757</v>
      </c>
      <c r="C3109" s="2" t="s">
        <v>1831</v>
      </c>
      <c r="D3109" s="2">
        <v>2024</v>
      </c>
      <c r="E3109" s="2" t="s">
        <v>1884</v>
      </c>
      <c r="F3109" s="2">
        <v>518</v>
      </c>
      <c r="G3109" s="2">
        <v>6</v>
      </c>
      <c r="Q3109" s="2">
        <v>866711</v>
      </c>
      <c r="R3109" s="2">
        <v>165696</v>
      </c>
      <c r="S3109" s="2">
        <v>23.63658332824707</v>
      </c>
      <c r="T3109" s="2">
        <v>866711</v>
      </c>
      <c r="U3109" s="2">
        <v>165696</v>
      </c>
      <c r="V3109" s="2">
        <v>23.63658332824707</v>
      </c>
      <c r="X3109" s="2">
        <v>51.749530792236328</v>
      </c>
      <c r="Z3109" s="2">
        <v>8.789341926574707</v>
      </c>
      <c r="AA3109" s="2">
        <v>9860932</v>
      </c>
      <c r="AB3109" s="2">
        <v>1674819</v>
      </c>
    </row>
    <row r="3110" spans="1:28" x14ac:dyDescent="0.25">
      <c r="A3110" s="2">
        <v>519001</v>
      </c>
      <c r="B3110" s="2">
        <v>101266007</v>
      </c>
      <c r="C3110" s="2" t="s">
        <v>1832</v>
      </c>
      <c r="D3110" s="2">
        <v>2019</v>
      </c>
      <c r="E3110" s="2" t="s">
        <v>1884</v>
      </c>
      <c r="F3110" s="2">
        <v>519</v>
      </c>
      <c r="G3110" s="2">
        <v>1</v>
      </c>
      <c r="Q3110" s="2">
        <v>497446.48</v>
      </c>
      <c r="T3110" s="2">
        <v>497446.46875</v>
      </c>
      <c r="W3110" s="2">
        <v>1124352.81</v>
      </c>
      <c r="X3110" s="2">
        <v>44.242916107177734</v>
      </c>
      <c r="Y3110" s="2">
        <v>3983827.81</v>
      </c>
      <c r="Z3110" s="2">
        <v>12.486645698547363</v>
      </c>
    </row>
    <row r="3111" spans="1:28" x14ac:dyDescent="0.25">
      <c r="A3111" s="2">
        <v>519002</v>
      </c>
      <c r="B3111" s="2">
        <v>101266007</v>
      </c>
      <c r="C3111" s="2" t="s">
        <v>1832</v>
      </c>
      <c r="D3111" s="2">
        <v>2020</v>
      </c>
      <c r="E3111" s="2" t="s">
        <v>1884</v>
      </c>
      <c r="F3111" s="2">
        <v>519</v>
      </c>
      <c r="G3111" s="2">
        <v>2</v>
      </c>
      <c r="Q3111" s="2">
        <v>505274.13</v>
      </c>
      <c r="R3111" s="2">
        <v>7827.64990234375</v>
      </c>
      <c r="S3111" s="2">
        <v>1.5735663175582886</v>
      </c>
      <c r="T3111" s="2">
        <v>505274.125</v>
      </c>
      <c r="U3111" s="2">
        <v>7827.65625</v>
      </c>
      <c r="V3111" s="2">
        <v>1.5735675096511841</v>
      </c>
      <c r="W3111" s="2">
        <v>1323201.53</v>
      </c>
      <c r="X3111" s="2">
        <v>38.185726165771484</v>
      </c>
      <c r="Y3111" s="2">
        <v>4374160.53</v>
      </c>
      <c r="Z3111" s="2">
        <v>11.551339149475098</v>
      </c>
    </row>
    <row r="3112" spans="1:28" x14ac:dyDescent="0.25">
      <c r="A3112" s="2">
        <v>519003</v>
      </c>
      <c r="B3112" s="2">
        <v>101266007</v>
      </c>
      <c r="C3112" s="2" t="s">
        <v>1832</v>
      </c>
      <c r="D3112" s="2">
        <v>2021</v>
      </c>
      <c r="E3112" s="2" t="s">
        <v>1884</v>
      </c>
      <c r="F3112" s="2">
        <v>519</v>
      </c>
      <c r="G3112" s="2">
        <v>3</v>
      </c>
      <c r="Q3112" s="2">
        <v>599920.64000000001</v>
      </c>
      <c r="R3112" s="2">
        <v>94646.5078125</v>
      </c>
      <c r="S3112" s="2">
        <v>18.731714248657227</v>
      </c>
      <c r="T3112" s="2">
        <v>599920.625</v>
      </c>
      <c r="U3112" s="2">
        <v>94646.5</v>
      </c>
      <c r="V3112" s="2">
        <v>18.731712341308594</v>
      </c>
      <c r="W3112" s="2">
        <v>1276596.28</v>
      </c>
      <c r="X3112" s="2">
        <v>46.993762969970703</v>
      </c>
      <c r="Y3112" s="2">
        <v>4064881.2800000003</v>
      </c>
      <c r="Z3112" s="2">
        <v>14.758625984191895</v>
      </c>
    </row>
    <row r="3113" spans="1:28" x14ac:dyDescent="0.25">
      <c r="A3113" s="2">
        <v>519004</v>
      </c>
      <c r="B3113" s="2">
        <v>101266007</v>
      </c>
      <c r="C3113" s="2" t="s">
        <v>1832</v>
      </c>
      <c r="D3113" s="2">
        <v>2022</v>
      </c>
      <c r="E3113" s="2" t="s">
        <v>1884</v>
      </c>
      <c r="F3113" s="2">
        <v>519</v>
      </c>
      <c r="G3113" s="2">
        <v>4</v>
      </c>
      <c r="Q3113" s="2">
        <v>535178</v>
      </c>
      <c r="R3113" s="2">
        <v>-64742.640625</v>
      </c>
      <c r="S3113" s="2">
        <v>-10.791867256164551</v>
      </c>
      <c r="T3113" s="2">
        <v>535178</v>
      </c>
      <c r="U3113" s="2">
        <v>-64742.625</v>
      </c>
      <c r="V3113" s="2">
        <v>-10.791865348815918</v>
      </c>
      <c r="W3113" s="2">
        <v>1427843.23</v>
      </c>
      <c r="X3113" s="2">
        <v>37.4815673828125</v>
      </c>
      <c r="Y3113" s="2">
        <v>4738867.7200000007</v>
      </c>
      <c r="Z3113" s="2">
        <v>11.293373107910156</v>
      </c>
    </row>
    <row r="3114" spans="1:28" x14ac:dyDescent="0.25">
      <c r="A3114" s="2">
        <v>519005</v>
      </c>
      <c r="B3114" s="2">
        <v>101266007</v>
      </c>
      <c r="C3114" s="2" t="s">
        <v>1832</v>
      </c>
      <c r="D3114" s="2">
        <v>2023</v>
      </c>
      <c r="E3114" s="2" t="s">
        <v>1884</v>
      </c>
      <c r="F3114" s="2">
        <v>519</v>
      </c>
      <c r="G3114" s="2">
        <v>5</v>
      </c>
      <c r="Q3114" s="2">
        <v>582250</v>
      </c>
      <c r="R3114" s="2">
        <v>47072</v>
      </c>
      <c r="S3114" s="2">
        <v>8.7955780029296875</v>
      </c>
      <c r="T3114" s="2">
        <v>582250</v>
      </c>
      <c r="U3114" s="2">
        <v>47072</v>
      </c>
      <c r="V3114" s="2">
        <v>8.7955780029296875</v>
      </c>
      <c r="X3114" s="2">
        <v>47.667194366455078</v>
      </c>
      <c r="Z3114" s="2">
        <v>12.660085678100586</v>
      </c>
      <c r="AA3114" s="2">
        <v>4599100</v>
      </c>
      <c r="AB3114" s="2">
        <v>1221490</v>
      </c>
    </row>
    <row r="3115" spans="1:28" x14ac:dyDescent="0.25">
      <c r="A3115" s="2">
        <v>519006</v>
      </c>
      <c r="B3115" s="2">
        <v>101266007</v>
      </c>
      <c r="C3115" s="2" t="s">
        <v>1832</v>
      </c>
      <c r="D3115" s="2">
        <v>2024</v>
      </c>
      <c r="E3115" s="2" t="s">
        <v>1884</v>
      </c>
      <c r="F3115" s="2">
        <v>519</v>
      </c>
      <c r="G3115" s="2">
        <v>6</v>
      </c>
      <c r="Q3115" s="2">
        <v>534614</v>
      </c>
      <c r="R3115" s="2">
        <v>-47636</v>
      </c>
      <c r="S3115" s="2">
        <v>-8.1813650131225586</v>
      </c>
      <c r="T3115" s="2">
        <v>534614</v>
      </c>
      <c r="U3115" s="2">
        <v>-47636</v>
      </c>
      <c r="V3115" s="2">
        <v>-8.1813650131225586</v>
      </c>
      <c r="X3115" s="2">
        <v>40.782894134521484</v>
      </c>
      <c r="Z3115" s="2">
        <v>11.885405540466309</v>
      </c>
      <c r="AA3115" s="2">
        <v>4498071</v>
      </c>
      <c r="AB3115" s="2">
        <v>1310878</v>
      </c>
    </row>
    <row r="3116" spans="1:28" x14ac:dyDescent="0.25">
      <c r="A3116" s="2">
        <v>520001</v>
      </c>
      <c r="B3116" s="2">
        <v>105201407</v>
      </c>
      <c r="C3116" s="2" t="s">
        <v>1833</v>
      </c>
      <c r="D3116" s="2">
        <v>2019</v>
      </c>
      <c r="E3116" s="2" t="s">
        <v>1884</v>
      </c>
      <c r="F3116" s="2">
        <v>520</v>
      </c>
      <c r="G3116" s="2">
        <v>1</v>
      </c>
      <c r="Q3116" s="2">
        <v>690550.17</v>
      </c>
      <c r="T3116" s="2">
        <v>690550.1875</v>
      </c>
      <c r="W3116" s="2">
        <v>1297060.49</v>
      </c>
      <c r="X3116" s="2">
        <v>53.239627838134766</v>
      </c>
      <c r="Y3116" s="2">
        <v>6374197.4900000002</v>
      </c>
      <c r="Z3116" s="2">
        <v>10.833523750305176</v>
      </c>
    </row>
    <row r="3117" spans="1:28" x14ac:dyDescent="0.25">
      <c r="A3117" s="2">
        <v>520002</v>
      </c>
      <c r="B3117" s="2">
        <v>105201407</v>
      </c>
      <c r="C3117" s="2" t="s">
        <v>1833</v>
      </c>
      <c r="D3117" s="2">
        <v>2020</v>
      </c>
      <c r="E3117" s="2" t="s">
        <v>1884</v>
      </c>
      <c r="F3117" s="2">
        <v>520</v>
      </c>
      <c r="G3117" s="2">
        <v>2</v>
      </c>
      <c r="Q3117" s="2">
        <v>723631.35</v>
      </c>
      <c r="R3117" s="2">
        <v>33081.1796875</v>
      </c>
      <c r="S3117" s="2">
        <v>4.7905540466308594</v>
      </c>
      <c r="T3117" s="2">
        <v>723631.375</v>
      </c>
      <c r="U3117" s="2">
        <v>33081.1875</v>
      </c>
      <c r="V3117" s="2">
        <v>4.7905550003051758</v>
      </c>
      <c r="W3117" s="2">
        <v>1369633.7799999998</v>
      </c>
      <c r="X3117" s="2">
        <v>52.833930969238281</v>
      </c>
      <c r="Y3117" s="2">
        <v>6663783.209999999</v>
      </c>
      <c r="Z3117" s="2">
        <v>10.859167098999023</v>
      </c>
    </row>
    <row r="3118" spans="1:28" x14ac:dyDescent="0.25">
      <c r="A3118" s="2">
        <v>520003</v>
      </c>
      <c r="B3118" s="2">
        <v>105201407</v>
      </c>
      <c r="C3118" s="2" t="s">
        <v>1833</v>
      </c>
      <c r="D3118" s="2">
        <v>2021</v>
      </c>
      <c r="E3118" s="2" t="s">
        <v>1884</v>
      </c>
      <c r="F3118" s="2">
        <v>520</v>
      </c>
      <c r="G3118" s="2">
        <v>3</v>
      </c>
      <c r="Q3118" s="2">
        <v>590217.93999999994</v>
      </c>
      <c r="R3118" s="2">
        <v>-133413.40625</v>
      </c>
      <c r="S3118" s="2">
        <v>-18.436655044555664</v>
      </c>
      <c r="T3118" s="2">
        <v>590217.9375</v>
      </c>
      <c r="U3118" s="2">
        <v>-133413.4375</v>
      </c>
      <c r="V3118" s="2">
        <v>-18.436656951904297</v>
      </c>
      <c r="W3118" s="2">
        <v>1190569.3099999998</v>
      </c>
      <c r="X3118" s="2">
        <v>49.574428558349609</v>
      </c>
      <c r="Y3118" s="2">
        <v>7153059.7299999995</v>
      </c>
      <c r="Z3118" s="2">
        <v>8.2512655258178711</v>
      </c>
    </row>
    <row r="3119" spans="1:28" x14ac:dyDescent="0.25">
      <c r="A3119" s="2">
        <v>520004</v>
      </c>
      <c r="B3119" s="2">
        <v>105201407</v>
      </c>
      <c r="C3119" s="2" t="s">
        <v>1833</v>
      </c>
      <c r="D3119" s="2">
        <v>2022</v>
      </c>
      <c r="E3119" s="2" t="s">
        <v>1884</v>
      </c>
      <c r="F3119" s="2">
        <v>520</v>
      </c>
      <c r="G3119" s="2">
        <v>4</v>
      </c>
      <c r="Q3119" s="2">
        <v>660410.85</v>
      </c>
      <c r="R3119" s="2">
        <v>70192.90625</v>
      </c>
      <c r="S3119" s="2">
        <v>11.89271068572998</v>
      </c>
      <c r="T3119" s="2">
        <v>660410.875</v>
      </c>
      <c r="U3119" s="2">
        <v>70192.9375</v>
      </c>
      <c r="V3119" s="2">
        <v>11.892715454101563</v>
      </c>
      <c r="W3119" s="2">
        <v>1293614.25</v>
      </c>
      <c r="X3119" s="2">
        <v>51.051609039306641</v>
      </c>
      <c r="Y3119" s="2">
        <v>7363700.25</v>
      </c>
      <c r="Z3119" s="2">
        <v>8.9684648513793945</v>
      </c>
    </row>
    <row r="3120" spans="1:28" x14ac:dyDescent="0.25">
      <c r="A3120" s="2">
        <v>520005</v>
      </c>
      <c r="B3120" s="2">
        <v>105201407</v>
      </c>
      <c r="C3120" s="2" t="s">
        <v>1833</v>
      </c>
      <c r="D3120" s="2">
        <v>2023</v>
      </c>
      <c r="E3120" s="2" t="s">
        <v>1884</v>
      </c>
      <c r="F3120" s="2">
        <v>520</v>
      </c>
      <c r="G3120" s="2">
        <v>5</v>
      </c>
      <c r="Q3120" s="2">
        <v>635510</v>
      </c>
      <c r="R3120" s="2">
        <v>-24900.849609375</v>
      </c>
      <c r="S3120" s="2">
        <v>-3.7705090045928955</v>
      </c>
      <c r="T3120" s="2">
        <v>635510</v>
      </c>
      <c r="U3120" s="2">
        <v>-24900.875</v>
      </c>
      <c r="V3120" s="2">
        <v>-3.770512580871582</v>
      </c>
      <c r="X3120" s="2">
        <v>55.274620056152344</v>
      </c>
      <c r="Z3120" s="2">
        <v>8.7115640640258789</v>
      </c>
      <c r="AA3120" s="2">
        <v>7295016</v>
      </c>
      <c r="AB3120" s="2">
        <v>1149732</v>
      </c>
    </row>
    <row r="3121" spans="1:28" x14ac:dyDescent="0.25">
      <c r="A3121" s="2">
        <v>520006</v>
      </c>
      <c r="B3121" s="2">
        <v>105201407</v>
      </c>
      <c r="C3121" s="2" t="s">
        <v>1833</v>
      </c>
      <c r="D3121" s="2">
        <v>2024</v>
      </c>
      <c r="E3121" s="2" t="s">
        <v>1884</v>
      </c>
      <c r="F3121" s="2">
        <v>520</v>
      </c>
      <c r="G3121" s="2">
        <v>6</v>
      </c>
      <c r="Q3121" s="2">
        <v>757642</v>
      </c>
      <c r="R3121" s="2">
        <v>122132</v>
      </c>
      <c r="S3121" s="2">
        <v>19.217950820922852</v>
      </c>
      <c r="T3121" s="2">
        <v>757642</v>
      </c>
      <c r="U3121" s="2">
        <v>122132</v>
      </c>
      <c r="V3121" s="2">
        <v>19.217950820922852</v>
      </c>
      <c r="X3121" s="2">
        <v>64.128959655761719</v>
      </c>
      <c r="Z3121" s="2">
        <v>9.427241325378418</v>
      </c>
      <c r="AA3121" s="2">
        <v>8036731</v>
      </c>
      <c r="AB3121" s="2">
        <v>1181435</v>
      </c>
    </row>
    <row r="3122" spans="1:28" x14ac:dyDescent="0.25">
      <c r="A3122" s="2">
        <v>521001</v>
      </c>
      <c r="B3122" s="2">
        <v>115211657</v>
      </c>
      <c r="C3122" s="2" t="s">
        <v>1834</v>
      </c>
      <c r="D3122" s="2">
        <v>2019</v>
      </c>
      <c r="E3122" s="2" t="s">
        <v>1884</v>
      </c>
      <c r="F3122" s="2">
        <v>521</v>
      </c>
      <c r="G3122" s="2">
        <v>1</v>
      </c>
      <c r="Q3122" s="2">
        <v>736126.53</v>
      </c>
      <c r="T3122" s="2">
        <v>736126.5</v>
      </c>
      <c r="W3122" s="2">
        <v>1469439.63</v>
      </c>
      <c r="X3122" s="2">
        <v>50.095729827880859</v>
      </c>
      <c r="Y3122" s="2">
        <v>8352048.1499999994</v>
      </c>
      <c r="Z3122" s="2">
        <v>8.8137245178222656</v>
      </c>
    </row>
    <row r="3123" spans="1:28" x14ac:dyDescent="0.25">
      <c r="A3123" s="2">
        <v>521002</v>
      </c>
      <c r="B3123" s="2">
        <v>115211657</v>
      </c>
      <c r="C3123" s="2" t="s">
        <v>1834</v>
      </c>
      <c r="D3123" s="2">
        <v>2020</v>
      </c>
      <c r="E3123" s="2" t="s">
        <v>1884</v>
      </c>
      <c r="F3123" s="2">
        <v>521</v>
      </c>
      <c r="G3123" s="2">
        <v>2</v>
      </c>
      <c r="Q3123" s="2">
        <v>842179.65</v>
      </c>
      <c r="R3123" s="2">
        <v>106053.1171875</v>
      </c>
      <c r="S3123" s="2">
        <v>14.406914710998535</v>
      </c>
      <c r="T3123" s="2">
        <v>842179.625</v>
      </c>
      <c r="U3123" s="2">
        <v>106053.125</v>
      </c>
      <c r="V3123" s="2">
        <v>14.406915664672852</v>
      </c>
      <c r="W3123" s="2">
        <v>1657160.1099999999</v>
      </c>
      <c r="X3123" s="2">
        <v>50.820655822753906</v>
      </c>
      <c r="Y3123" s="2">
        <v>8873734.4699999988</v>
      </c>
      <c r="Z3123" s="2">
        <v>9.4907016754150391</v>
      </c>
    </row>
    <row r="3124" spans="1:28" x14ac:dyDescent="0.25">
      <c r="A3124" s="2">
        <v>521003</v>
      </c>
      <c r="B3124" s="2">
        <v>115211657</v>
      </c>
      <c r="C3124" s="2" t="s">
        <v>1834</v>
      </c>
      <c r="D3124" s="2">
        <v>2021</v>
      </c>
      <c r="E3124" s="2" t="s">
        <v>1884</v>
      </c>
      <c r="F3124" s="2">
        <v>521</v>
      </c>
      <c r="G3124" s="2">
        <v>3</v>
      </c>
      <c r="Q3124" s="2">
        <v>1063870.52</v>
      </c>
      <c r="R3124" s="2">
        <v>221690.875</v>
      </c>
      <c r="S3124" s="2">
        <v>26.323465347290039</v>
      </c>
      <c r="T3124" s="2">
        <v>1063870.5</v>
      </c>
      <c r="U3124" s="2">
        <v>221690.875</v>
      </c>
      <c r="V3124" s="2">
        <v>26.323467254638672</v>
      </c>
      <c r="W3124" s="2">
        <v>1973047.1</v>
      </c>
      <c r="X3124" s="2">
        <v>53.920177459716797</v>
      </c>
      <c r="Y3124" s="2">
        <v>9945245.3599999994</v>
      </c>
      <c r="Z3124" s="2">
        <v>10.697278022766113</v>
      </c>
    </row>
    <row r="3125" spans="1:28" x14ac:dyDescent="0.25">
      <c r="A3125" s="2">
        <v>521004</v>
      </c>
      <c r="B3125" s="2">
        <v>115211657</v>
      </c>
      <c r="C3125" s="2" t="s">
        <v>1834</v>
      </c>
      <c r="D3125" s="2">
        <v>2022</v>
      </c>
      <c r="E3125" s="2" t="s">
        <v>1884</v>
      </c>
      <c r="F3125" s="2">
        <v>521</v>
      </c>
      <c r="G3125" s="2">
        <v>4</v>
      </c>
      <c r="Q3125" s="2">
        <v>1094859.56</v>
      </c>
      <c r="R3125" s="2">
        <v>30989.0390625</v>
      </c>
      <c r="S3125" s="2">
        <v>2.912858247756958</v>
      </c>
      <c r="T3125" s="2">
        <v>1094859.5</v>
      </c>
      <c r="U3125" s="2">
        <v>30989</v>
      </c>
      <c r="V3125" s="2">
        <v>2.9128544330596924</v>
      </c>
      <c r="W3125" s="2">
        <v>1973305.7100000002</v>
      </c>
      <c r="X3125" s="2">
        <v>55.4835205078125</v>
      </c>
      <c r="Y3125" s="2">
        <v>10109503.76</v>
      </c>
      <c r="Z3125" s="2">
        <v>10.830002784729004</v>
      </c>
    </row>
    <row r="3126" spans="1:28" x14ac:dyDescent="0.25">
      <c r="A3126" s="2">
        <v>521005</v>
      </c>
      <c r="B3126" s="2">
        <v>115211657</v>
      </c>
      <c r="C3126" s="2" t="s">
        <v>1834</v>
      </c>
      <c r="D3126" s="2">
        <v>2023</v>
      </c>
      <c r="E3126" s="2" t="s">
        <v>1884</v>
      </c>
      <c r="F3126" s="2">
        <v>521</v>
      </c>
      <c r="G3126" s="2">
        <v>5</v>
      </c>
      <c r="Q3126" s="2">
        <v>1140311</v>
      </c>
      <c r="R3126" s="2">
        <v>45451.44140625</v>
      </c>
      <c r="S3126" s="2">
        <v>4.1513490676879883</v>
      </c>
      <c r="T3126" s="2">
        <v>1140311</v>
      </c>
      <c r="U3126" s="2">
        <v>45451.5</v>
      </c>
      <c r="V3126" s="2">
        <v>4.1513547897338867</v>
      </c>
      <c r="X3126" s="2">
        <v>56.856098175048828</v>
      </c>
      <c r="Z3126" s="2">
        <v>11.220364570617676</v>
      </c>
      <c r="AA3126" s="2">
        <v>10162869</v>
      </c>
      <c r="AB3126" s="2">
        <v>2005609</v>
      </c>
    </row>
    <row r="3127" spans="1:28" x14ac:dyDescent="0.25">
      <c r="A3127" s="2">
        <v>521006</v>
      </c>
      <c r="B3127" s="2">
        <v>115211657</v>
      </c>
      <c r="C3127" s="2" t="s">
        <v>1834</v>
      </c>
      <c r="D3127" s="2">
        <v>2024</v>
      </c>
      <c r="E3127" s="2" t="s">
        <v>1884</v>
      </c>
      <c r="F3127" s="2">
        <v>521</v>
      </c>
      <c r="G3127" s="2">
        <v>6</v>
      </c>
      <c r="Q3127" s="2">
        <v>1472152</v>
      </c>
      <c r="R3127" s="2">
        <v>331841</v>
      </c>
      <c r="S3127" s="2">
        <v>29.100921630859375</v>
      </c>
      <c r="T3127" s="2">
        <v>1472152</v>
      </c>
      <c r="U3127" s="2">
        <v>331841</v>
      </c>
      <c r="V3127" s="2">
        <v>29.100921630859375</v>
      </c>
      <c r="X3127" s="2">
        <v>71.709625244140625</v>
      </c>
      <c r="Z3127" s="2">
        <v>13.702848434448242</v>
      </c>
      <c r="AA3127" s="2">
        <v>10743401</v>
      </c>
      <c r="AB3127" s="2">
        <v>2052935</v>
      </c>
    </row>
    <row r="3128" spans="1:28" x14ac:dyDescent="0.25">
      <c r="A3128" s="2">
        <v>522001</v>
      </c>
      <c r="B3128" s="2">
        <v>115221607</v>
      </c>
      <c r="C3128" s="2" t="s">
        <v>1835</v>
      </c>
      <c r="D3128" s="2">
        <v>2019</v>
      </c>
      <c r="E3128" s="2" t="s">
        <v>1884</v>
      </c>
      <c r="F3128" s="2">
        <v>522</v>
      </c>
      <c r="G3128" s="2">
        <v>1</v>
      </c>
      <c r="Q3128" s="2">
        <v>1157699.1200000001</v>
      </c>
      <c r="T3128" s="2">
        <v>1157699.125</v>
      </c>
      <c r="W3128" s="2">
        <v>3008410.02</v>
      </c>
      <c r="X3128" s="2">
        <v>38.482093811035156</v>
      </c>
      <c r="Y3128" s="2">
        <v>20808153.73</v>
      </c>
      <c r="Z3128" s="2">
        <v>5.5636801719665527</v>
      </c>
    </row>
    <row r="3129" spans="1:28" x14ac:dyDescent="0.25">
      <c r="A3129" s="2">
        <v>522002</v>
      </c>
      <c r="B3129" s="2">
        <v>115221607</v>
      </c>
      <c r="C3129" s="2" t="s">
        <v>1835</v>
      </c>
      <c r="D3129" s="2">
        <v>2020</v>
      </c>
      <c r="E3129" s="2" t="s">
        <v>1884</v>
      </c>
      <c r="F3129" s="2">
        <v>522</v>
      </c>
      <c r="G3129" s="2">
        <v>2</v>
      </c>
      <c r="Q3129" s="2">
        <v>1220497.1599999999</v>
      </c>
      <c r="R3129" s="2">
        <v>62798.0390625</v>
      </c>
      <c r="S3129" s="2">
        <v>5.4243836402893066</v>
      </c>
      <c r="T3129" s="2">
        <v>1220497.125</v>
      </c>
      <c r="U3129" s="2">
        <v>62798</v>
      </c>
      <c r="V3129" s="2">
        <v>5.424379825592041</v>
      </c>
      <c r="W3129" s="2">
        <v>3201939.59</v>
      </c>
      <c r="X3129" s="2">
        <v>38.117431640625</v>
      </c>
      <c r="Y3129" s="2">
        <v>21538160.039999999</v>
      </c>
      <c r="Z3129" s="2">
        <v>5.6666731834411621</v>
      </c>
    </row>
    <row r="3130" spans="1:28" x14ac:dyDescent="0.25">
      <c r="A3130" s="2">
        <v>522003</v>
      </c>
      <c r="B3130" s="2">
        <v>115221607</v>
      </c>
      <c r="C3130" s="2" t="s">
        <v>1835</v>
      </c>
      <c r="D3130" s="2">
        <v>2021</v>
      </c>
      <c r="E3130" s="2" t="s">
        <v>1884</v>
      </c>
      <c r="F3130" s="2">
        <v>522</v>
      </c>
      <c r="G3130" s="2">
        <v>3</v>
      </c>
      <c r="Q3130" s="2">
        <v>1213653.1299999999</v>
      </c>
      <c r="R3130" s="2">
        <v>-6844.02978515625</v>
      </c>
      <c r="S3130" s="2">
        <v>-0.56075757741928101</v>
      </c>
      <c r="T3130" s="2">
        <v>1213653.125</v>
      </c>
      <c r="U3130" s="2">
        <v>-6844</v>
      </c>
      <c r="V3130" s="2">
        <v>-0.56075513362884521</v>
      </c>
      <c r="W3130" s="2">
        <v>3245600.06</v>
      </c>
      <c r="X3130" s="2">
        <v>37.393798828125</v>
      </c>
      <c r="Y3130" s="2">
        <v>21836322.890000001</v>
      </c>
      <c r="Z3130" s="2">
        <v>5.5579557418823242</v>
      </c>
    </row>
    <row r="3131" spans="1:28" x14ac:dyDescent="0.25">
      <c r="A3131" s="2">
        <v>522004</v>
      </c>
      <c r="B3131" s="2">
        <v>115221607</v>
      </c>
      <c r="C3131" s="2" t="s">
        <v>1835</v>
      </c>
      <c r="D3131" s="2">
        <v>2022</v>
      </c>
      <c r="E3131" s="2" t="s">
        <v>1884</v>
      </c>
      <c r="F3131" s="2">
        <v>522</v>
      </c>
      <c r="G3131" s="2">
        <v>4</v>
      </c>
      <c r="Q3131" s="2">
        <v>1252881.28</v>
      </c>
      <c r="R3131" s="2">
        <v>39228.1484375</v>
      </c>
      <c r="S3131" s="2">
        <v>3.2322373390197754</v>
      </c>
      <c r="T3131" s="2">
        <v>1252881.25</v>
      </c>
      <c r="U3131" s="2">
        <v>39228.125</v>
      </c>
      <c r="V3131" s="2">
        <v>3.2322354316711426</v>
      </c>
      <c r="W3131" s="2">
        <v>3338645.6</v>
      </c>
      <c r="X3131" s="2">
        <v>37.526630401611328</v>
      </c>
      <c r="Y3131" s="2">
        <v>22048673.100000001</v>
      </c>
      <c r="Z3131" s="2">
        <v>5.6823430061340332</v>
      </c>
    </row>
    <row r="3132" spans="1:28" x14ac:dyDescent="0.25">
      <c r="A3132" s="2">
        <v>522005</v>
      </c>
      <c r="B3132" s="2">
        <v>115221607</v>
      </c>
      <c r="C3132" s="2" t="s">
        <v>1835</v>
      </c>
      <c r="D3132" s="2">
        <v>2023</v>
      </c>
      <c r="E3132" s="2" t="s">
        <v>1884</v>
      </c>
      <c r="F3132" s="2">
        <v>522</v>
      </c>
      <c r="G3132" s="2">
        <v>5</v>
      </c>
      <c r="Q3132" s="2">
        <v>1181791</v>
      </c>
      <c r="R3132" s="2">
        <v>-71090.28125</v>
      </c>
      <c r="S3132" s="2">
        <v>-5.6741433143615723</v>
      </c>
      <c r="T3132" s="2">
        <v>1181791</v>
      </c>
      <c r="U3132" s="2">
        <v>-71090.25</v>
      </c>
      <c r="V3132" s="2">
        <v>-5.6741409301757813</v>
      </c>
      <c r="X3132" s="2">
        <v>37.977874755859375</v>
      </c>
      <c r="Z3132" s="2">
        <v>5.9330611228942871</v>
      </c>
      <c r="AA3132" s="2">
        <v>19918739</v>
      </c>
      <c r="AB3132" s="2">
        <v>3111788</v>
      </c>
    </row>
    <row r="3133" spans="1:28" x14ac:dyDescent="0.25">
      <c r="A3133" s="2">
        <v>522006</v>
      </c>
      <c r="B3133" s="2">
        <v>115221607</v>
      </c>
      <c r="C3133" s="2" t="s">
        <v>1835</v>
      </c>
      <c r="D3133" s="2">
        <v>2024</v>
      </c>
      <c r="E3133" s="2" t="s">
        <v>1884</v>
      </c>
      <c r="F3133" s="2">
        <v>522</v>
      </c>
      <c r="G3133" s="2">
        <v>6</v>
      </c>
      <c r="Q3133" s="2">
        <v>1434130</v>
      </c>
      <c r="R3133" s="2">
        <v>252339</v>
      </c>
      <c r="S3133" s="2">
        <v>21.352252960205078</v>
      </c>
      <c r="T3133" s="2">
        <v>1434130</v>
      </c>
      <c r="U3133" s="2">
        <v>252339</v>
      </c>
      <c r="V3133" s="2">
        <v>21.352252960205078</v>
      </c>
      <c r="X3133" s="2">
        <v>44.374961853027344</v>
      </c>
      <c r="Z3133" s="2">
        <v>7.0857133865356445</v>
      </c>
      <c r="AA3133" s="2">
        <v>20239741</v>
      </c>
      <c r="AB3133" s="2">
        <v>3231845</v>
      </c>
    </row>
    <row r="3134" spans="1:28" x14ac:dyDescent="0.25">
      <c r="A3134" s="2">
        <v>523001</v>
      </c>
      <c r="B3134" s="2">
        <v>125232407</v>
      </c>
      <c r="C3134" s="2" t="s">
        <v>1836</v>
      </c>
      <c r="D3134" s="2">
        <v>2019</v>
      </c>
      <c r="E3134" s="2" t="s">
        <v>1884</v>
      </c>
      <c r="F3134" s="2">
        <v>523</v>
      </c>
      <c r="G3134" s="2">
        <v>1</v>
      </c>
      <c r="Q3134" s="2">
        <v>1205651</v>
      </c>
      <c r="T3134" s="2">
        <v>1205651</v>
      </c>
      <c r="W3134" s="2">
        <v>2347007</v>
      </c>
      <c r="X3134" s="2">
        <v>51.369724273681641</v>
      </c>
      <c r="Y3134" s="2">
        <v>16446742</v>
      </c>
      <c r="Z3134" s="2">
        <v>7.3306374549865723</v>
      </c>
    </row>
    <row r="3135" spans="1:28" x14ac:dyDescent="0.25">
      <c r="A3135" s="2">
        <v>523002</v>
      </c>
      <c r="B3135" s="2">
        <v>125232407</v>
      </c>
      <c r="C3135" s="2" t="s">
        <v>1836</v>
      </c>
      <c r="D3135" s="2">
        <v>2020</v>
      </c>
      <c r="E3135" s="2" t="s">
        <v>1884</v>
      </c>
      <c r="F3135" s="2">
        <v>523</v>
      </c>
      <c r="G3135" s="2">
        <v>2</v>
      </c>
      <c r="Q3135" s="2">
        <v>1448195</v>
      </c>
      <c r="R3135" s="2">
        <v>242544</v>
      </c>
      <c r="S3135" s="2">
        <v>20.117263793945313</v>
      </c>
      <c r="T3135" s="2">
        <v>1448195</v>
      </c>
      <c r="U3135" s="2">
        <v>242544</v>
      </c>
      <c r="V3135" s="2">
        <v>20.117263793945313</v>
      </c>
      <c r="W3135" s="2">
        <v>2691983</v>
      </c>
      <c r="X3135" s="2">
        <v>53.796588897705078</v>
      </c>
      <c r="Y3135" s="2">
        <v>15749945</v>
      </c>
      <c r="Z3135" s="2">
        <v>9.194920539855957</v>
      </c>
    </row>
    <row r="3136" spans="1:28" x14ac:dyDescent="0.25">
      <c r="A3136" s="2">
        <v>523003</v>
      </c>
      <c r="B3136" s="2">
        <v>125232407</v>
      </c>
      <c r="C3136" s="2" t="s">
        <v>1836</v>
      </c>
      <c r="D3136" s="2">
        <v>2021</v>
      </c>
      <c r="E3136" s="2" t="s">
        <v>1884</v>
      </c>
      <c r="F3136" s="2">
        <v>523</v>
      </c>
      <c r="G3136" s="2">
        <v>3</v>
      </c>
      <c r="Q3136" s="2">
        <v>1477294.72</v>
      </c>
      <c r="R3136" s="2">
        <v>29099.720703125</v>
      </c>
      <c r="S3136" s="2">
        <v>2.0093786716461182</v>
      </c>
      <c r="T3136" s="2">
        <v>1477294.75</v>
      </c>
      <c r="U3136" s="2">
        <v>29099.75</v>
      </c>
      <c r="V3136" s="2">
        <v>2.009380578994751</v>
      </c>
      <c r="W3136" s="2">
        <v>2775245.5300000003</v>
      </c>
      <c r="X3136" s="2">
        <v>53.231136322021484</v>
      </c>
      <c r="Y3136" s="2">
        <v>18563219.380000003</v>
      </c>
      <c r="Z3136" s="2">
        <v>7.9581818580627441</v>
      </c>
    </row>
    <row r="3137" spans="1:28" x14ac:dyDescent="0.25">
      <c r="A3137" s="2">
        <v>523004</v>
      </c>
      <c r="B3137" s="2">
        <v>125232407</v>
      </c>
      <c r="C3137" s="2" t="s">
        <v>1836</v>
      </c>
      <c r="D3137" s="2">
        <v>2022</v>
      </c>
      <c r="E3137" s="2" t="s">
        <v>1884</v>
      </c>
      <c r="F3137" s="2">
        <v>523</v>
      </c>
      <c r="G3137" s="2">
        <v>4</v>
      </c>
      <c r="Q3137" s="2">
        <v>1440832</v>
      </c>
      <c r="R3137" s="2">
        <v>-36462.71875</v>
      </c>
      <c r="S3137" s="2">
        <v>-2.4682090282440186</v>
      </c>
      <c r="T3137" s="2">
        <v>1440832</v>
      </c>
      <c r="U3137" s="2">
        <v>-36462.75</v>
      </c>
      <c r="V3137" s="2">
        <v>-2.4682109355926514</v>
      </c>
      <c r="W3137" s="2">
        <v>2777207</v>
      </c>
      <c r="X3137" s="2">
        <v>51.880611419677734</v>
      </c>
      <c r="Y3137" s="2">
        <v>18920685</v>
      </c>
      <c r="Z3137" s="2">
        <v>7.6151156425476074</v>
      </c>
    </row>
    <row r="3138" spans="1:28" x14ac:dyDescent="0.25">
      <c r="A3138" s="2">
        <v>523005</v>
      </c>
      <c r="B3138" s="2">
        <v>125232407</v>
      </c>
      <c r="C3138" s="2" t="s">
        <v>1836</v>
      </c>
      <c r="D3138" s="2">
        <v>2023</v>
      </c>
      <c r="E3138" s="2" t="s">
        <v>1884</v>
      </c>
      <c r="F3138" s="2">
        <v>523</v>
      </c>
      <c r="G3138" s="2">
        <v>5</v>
      </c>
      <c r="Q3138" s="2">
        <v>1434738</v>
      </c>
      <c r="R3138" s="2">
        <v>-6094</v>
      </c>
      <c r="S3138" s="2">
        <v>-0.42295005917549133</v>
      </c>
      <c r="T3138" s="2">
        <v>1434738</v>
      </c>
      <c r="U3138" s="2">
        <v>-6094</v>
      </c>
      <c r="V3138" s="2">
        <v>-0.42295005917549133</v>
      </c>
      <c r="X3138" s="2">
        <v>52.372810363769531</v>
      </c>
      <c r="Z3138" s="2">
        <v>7.295586109161377</v>
      </c>
      <c r="AA3138" s="2">
        <v>19665836</v>
      </c>
      <c r="AB3138" s="2">
        <v>2739471</v>
      </c>
    </row>
    <row r="3139" spans="1:28" x14ac:dyDescent="0.25">
      <c r="A3139" s="2">
        <v>523006</v>
      </c>
      <c r="B3139" s="2">
        <v>125232407</v>
      </c>
      <c r="C3139" s="2" t="s">
        <v>1836</v>
      </c>
      <c r="D3139" s="2">
        <v>2024</v>
      </c>
      <c r="E3139" s="2" t="s">
        <v>1884</v>
      </c>
      <c r="F3139" s="2">
        <v>523</v>
      </c>
      <c r="G3139" s="2">
        <v>6</v>
      </c>
      <c r="Q3139" s="2">
        <v>1933611</v>
      </c>
      <c r="R3139" s="2">
        <v>498873</v>
      </c>
      <c r="S3139" s="2">
        <v>34.771018981933594</v>
      </c>
      <c r="T3139" s="2">
        <v>1933611</v>
      </c>
      <c r="U3139" s="2">
        <v>498873</v>
      </c>
      <c r="V3139" s="2">
        <v>34.771018981933594</v>
      </c>
      <c r="X3139" s="2">
        <v>67.044334411621094</v>
      </c>
      <c r="Z3139" s="2">
        <v>9.2835588455200195</v>
      </c>
      <c r="AA3139" s="2">
        <v>20828338</v>
      </c>
      <c r="AB3139" s="2">
        <v>2884078</v>
      </c>
    </row>
    <row r="3140" spans="1:28" x14ac:dyDescent="0.25">
      <c r="A3140" s="2">
        <v>524001</v>
      </c>
      <c r="B3140" s="2">
        <v>123463507</v>
      </c>
      <c r="C3140" s="2" t="s">
        <v>1837</v>
      </c>
      <c r="D3140" s="2">
        <v>2019</v>
      </c>
      <c r="E3140" s="2" t="s">
        <v>1884</v>
      </c>
      <c r="F3140" s="2">
        <v>524</v>
      </c>
      <c r="G3140" s="2">
        <v>1</v>
      </c>
      <c r="Q3140" s="2">
        <v>498026.77</v>
      </c>
      <c r="T3140" s="2">
        <v>498026.78125</v>
      </c>
      <c r="W3140" s="2">
        <v>1326258.78</v>
      </c>
      <c r="X3140" s="2">
        <v>37.551250457763672</v>
      </c>
      <c r="Y3140" s="2">
        <v>9830072.5199999996</v>
      </c>
      <c r="Z3140" s="2">
        <v>5.0663590431213379</v>
      </c>
    </row>
    <row r="3141" spans="1:28" x14ac:dyDescent="0.25">
      <c r="A3141" s="2">
        <v>524002</v>
      </c>
      <c r="B3141" s="2">
        <v>123463507</v>
      </c>
      <c r="C3141" s="2" t="s">
        <v>1837</v>
      </c>
      <c r="D3141" s="2">
        <v>2020</v>
      </c>
      <c r="E3141" s="2" t="s">
        <v>1884</v>
      </c>
      <c r="F3141" s="2">
        <v>524</v>
      </c>
      <c r="G3141" s="2">
        <v>2</v>
      </c>
      <c r="Q3141" s="2">
        <v>624826.98</v>
      </c>
      <c r="R3141" s="2">
        <v>126800.2109375</v>
      </c>
      <c r="S3141" s="2">
        <v>25.460521697998047</v>
      </c>
      <c r="T3141" s="2">
        <v>624827</v>
      </c>
      <c r="U3141" s="2">
        <v>126800.21875</v>
      </c>
      <c r="V3141" s="2">
        <v>25.460521697998047</v>
      </c>
      <c r="W3141" s="2">
        <v>1613060.72</v>
      </c>
      <c r="X3141" s="2">
        <v>38.735492706298828</v>
      </c>
      <c r="Y3141" s="2">
        <v>10391068.690000001</v>
      </c>
      <c r="Z3141" s="2">
        <v>6.0131158828735352</v>
      </c>
    </row>
    <row r="3142" spans="1:28" x14ac:dyDescent="0.25">
      <c r="A3142" s="2">
        <v>524003</v>
      </c>
      <c r="B3142" s="2">
        <v>123463507</v>
      </c>
      <c r="C3142" s="2" t="s">
        <v>1837</v>
      </c>
      <c r="D3142" s="2">
        <v>2021</v>
      </c>
      <c r="E3142" s="2" t="s">
        <v>1884</v>
      </c>
      <c r="F3142" s="2">
        <v>524</v>
      </c>
      <c r="G3142" s="2">
        <v>3</v>
      </c>
      <c r="Q3142" s="2">
        <v>638223.14</v>
      </c>
      <c r="R3142" s="2">
        <v>13396.16015625</v>
      </c>
      <c r="S3142" s="2">
        <v>2.1439790725708008</v>
      </c>
      <c r="T3142" s="2">
        <v>638223.125</v>
      </c>
      <c r="U3142" s="2">
        <v>13396.125</v>
      </c>
      <c r="V3142" s="2">
        <v>2.1439733505249023</v>
      </c>
      <c r="W3142" s="2">
        <v>1813433.58</v>
      </c>
      <c r="X3142" s="2">
        <v>35.194183349609375</v>
      </c>
      <c r="Y3142" s="2">
        <v>11025660.9</v>
      </c>
      <c r="Z3142" s="2">
        <v>5.7885251045227051</v>
      </c>
    </row>
    <row r="3143" spans="1:28" x14ac:dyDescent="0.25">
      <c r="A3143" s="2">
        <v>524004</v>
      </c>
      <c r="B3143" s="2">
        <v>123463507</v>
      </c>
      <c r="C3143" s="2" t="s">
        <v>1837</v>
      </c>
      <c r="D3143" s="2">
        <v>2022</v>
      </c>
      <c r="E3143" s="2" t="s">
        <v>1884</v>
      </c>
      <c r="F3143" s="2">
        <v>524</v>
      </c>
      <c r="G3143" s="2">
        <v>4</v>
      </c>
      <c r="Q3143" s="2">
        <v>663394</v>
      </c>
      <c r="R3143" s="2">
        <v>25170.859375</v>
      </c>
      <c r="S3143" s="2">
        <v>3.9438965320587158</v>
      </c>
      <c r="T3143" s="2">
        <v>663394</v>
      </c>
      <c r="U3143" s="2">
        <v>25170.875</v>
      </c>
      <c r="V3143" s="2">
        <v>3.9438989162445068</v>
      </c>
      <c r="W3143" s="2">
        <v>1778178</v>
      </c>
      <c r="X3143" s="2">
        <v>37.307514190673828</v>
      </c>
      <c r="Y3143" s="2">
        <v>11344759</v>
      </c>
      <c r="Z3143" s="2">
        <v>5.8475813865661621</v>
      </c>
    </row>
    <row r="3144" spans="1:28" x14ac:dyDescent="0.25">
      <c r="A3144" s="2">
        <v>524005</v>
      </c>
      <c r="B3144" s="2">
        <v>123463507</v>
      </c>
      <c r="C3144" s="2" t="s">
        <v>1837</v>
      </c>
      <c r="D3144" s="2">
        <v>2023</v>
      </c>
      <c r="E3144" s="2" t="s">
        <v>1884</v>
      </c>
      <c r="F3144" s="2">
        <v>524</v>
      </c>
      <c r="G3144" s="2">
        <v>5</v>
      </c>
      <c r="Q3144" s="2">
        <v>490234</v>
      </c>
      <c r="R3144" s="2">
        <v>-173160</v>
      </c>
      <c r="S3144" s="2">
        <v>-26.102134704589844</v>
      </c>
      <c r="T3144" s="2">
        <v>490234</v>
      </c>
      <c r="U3144" s="2">
        <v>-173160</v>
      </c>
      <c r="V3144" s="2">
        <v>-26.102134704589844</v>
      </c>
      <c r="X3144" s="2">
        <v>29.168962478637695</v>
      </c>
      <c r="Z3144" s="2">
        <v>4.6015806198120117</v>
      </c>
      <c r="AA3144" s="2">
        <v>10653600</v>
      </c>
      <c r="AB3144" s="2">
        <v>1680670</v>
      </c>
    </row>
    <row r="3145" spans="1:28" x14ac:dyDescent="0.25">
      <c r="A3145" s="2">
        <v>524006</v>
      </c>
      <c r="B3145" s="2">
        <v>123463507</v>
      </c>
      <c r="C3145" s="2" t="s">
        <v>1837</v>
      </c>
      <c r="D3145" s="2">
        <v>2024</v>
      </c>
      <c r="E3145" s="2" t="s">
        <v>1884</v>
      </c>
      <c r="F3145" s="2">
        <v>524</v>
      </c>
      <c r="G3145" s="2">
        <v>6</v>
      </c>
      <c r="Q3145" s="2">
        <v>623783</v>
      </c>
      <c r="R3145" s="2">
        <v>133549</v>
      </c>
      <c r="S3145" s="2">
        <v>27.241888046264648</v>
      </c>
      <c r="T3145" s="2">
        <v>623783</v>
      </c>
      <c r="U3145" s="2">
        <v>133549</v>
      </c>
      <c r="V3145" s="2">
        <v>27.241888046264648</v>
      </c>
      <c r="X3145" s="2">
        <v>36.179328918457031</v>
      </c>
      <c r="Z3145" s="2">
        <v>5.7361350059509277</v>
      </c>
      <c r="AA3145" s="2">
        <v>10874622</v>
      </c>
      <c r="AB3145" s="2">
        <v>1724142</v>
      </c>
    </row>
    <row r="3146" spans="1:28" x14ac:dyDescent="0.25">
      <c r="A3146" s="2">
        <v>525001</v>
      </c>
      <c r="B3146" s="2">
        <v>107652207</v>
      </c>
      <c r="C3146" s="2" t="s">
        <v>1838</v>
      </c>
      <c r="D3146" s="2">
        <v>2019</v>
      </c>
      <c r="E3146" s="2" t="s">
        <v>1884</v>
      </c>
      <c r="F3146" s="2">
        <v>525</v>
      </c>
      <c r="G3146" s="2">
        <v>1</v>
      </c>
      <c r="Q3146" s="2">
        <v>419039.35</v>
      </c>
      <c r="T3146" s="2">
        <v>419039.34375</v>
      </c>
      <c r="W3146" s="2">
        <v>809158.76</v>
      </c>
      <c r="X3146" s="2">
        <v>51.787036895751953</v>
      </c>
      <c r="Y3146" s="2">
        <v>3902959.76</v>
      </c>
      <c r="Z3146" s="2">
        <v>10.7364501953125</v>
      </c>
    </row>
    <row r="3147" spans="1:28" x14ac:dyDescent="0.25">
      <c r="A3147" s="2">
        <v>525002</v>
      </c>
      <c r="B3147" s="2">
        <v>107652207</v>
      </c>
      <c r="C3147" s="2" t="s">
        <v>1838</v>
      </c>
      <c r="D3147" s="2">
        <v>2020</v>
      </c>
      <c r="E3147" s="2" t="s">
        <v>1884</v>
      </c>
      <c r="F3147" s="2">
        <v>525</v>
      </c>
      <c r="G3147" s="2">
        <v>2</v>
      </c>
      <c r="Q3147" s="2">
        <v>505318.64</v>
      </c>
      <c r="R3147" s="2">
        <v>86279.2890625</v>
      </c>
      <c r="S3147" s="2">
        <v>20.58978271484375</v>
      </c>
      <c r="T3147" s="2">
        <v>505318.625</v>
      </c>
      <c r="U3147" s="2">
        <v>86279.28125</v>
      </c>
      <c r="V3147" s="2">
        <v>20.589780807495117</v>
      </c>
      <c r="W3147" s="2">
        <v>991684.94</v>
      </c>
      <c r="X3147" s="2">
        <v>50.955562591552734</v>
      </c>
      <c r="Y3147" s="2">
        <v>4092711.94</v>
      </c>
      <c r="Z3147" s="2">
        <v>12.346792221069336</v>
      </c>
    </row>
    <row r="3148" spans="1:28" x14ac:dyDescent="0.25">
      <c r="A3148" s="2">
        <v>525003</v>
      </c>
      <c r="B3148" s="2">
        <v>107652207</v>
      </c>
      <c r="C3148" s="2" t="s">
        <v>1838</v>
      </c>
      <c r="D3148" s="2">
        <v>2021</v>
      </c>
      <c r="E3148" s="2" t="s">
        <v>1884</v>
      </c>
      <c r="F3148" s="2">
        <v>525</v>
      </c>
      <c r="G3148" s="2">
        <v>3</v>
      </c>
      <c r="Q3148" s="2">
        <v>503024</v>
      </c>
      <c r="R3148" s="2">
        <v>-2294.639892578125</v>
      </c>
      <c r="S3148" s="2">
        <v>-0.45409762859344482</v>
      </c>
      <c r="T3148" s="2">
        <v>503024</v>
      </c>
      <c r="U3148" s="2">
        <v>-2294.625</v>
      </c>
      <c r="V3148" s="2">
        <v>-0.45409467816352844</v>
      </c>
      <c r="W3148" s="2">
        <v>925476.36999999988</v>
      </c>
      <c r="X3148" s="2">
        <v>54.352981567382813</v>
      </c>
      <c r="Y3148" s="2">
        <v>4022645.37</v>
      </c>
      <c r="Z3148" s="2">
        <v>12.504805564880371</v>
      </c>
    </row>
    <row r="3149" spans="1:28" x14ac:dyDescent="0.25">
      <c r="A3149" s="2">
        <v>525004</v>
      </c>
      <c r="B3149" s="2">
        <v>107652207</v>
      </c>
      <c r="C3149" s="2" t="s">
        <v>1838</v>
      </c>
      <c r="D3149" s="2">
        <v>2022</v>
      </c>
      <c r="E3149" s="2" t="s">
        <v>1884</v>
      </c>
      <c r="F3149" s="2">
        <v>525</v>
      </c>
      <c r="G3149" s="2">
        <v>4</v>
      </c>
      <c r="Q3149" s="2">
        <v>474162.08</v>
      </c>
      <c r="R3149" s="2">
        <v>-28861.919921875</v>
      </c>
      <c r="S3149" s="2">
        <v>-5.7376823425292969</v>
      </c>
      <c r="T3149" s="2">
        <v>474162.09375</v>
      </c>
      <c r="U3149" s="2">
        <v>-28861.90625</v>
      </c>
      <c r="V3149" s="2">
        <v>-5.7376799583435059</v>
      </c>
      <c r="W3149" s="2">
        <v>917964.54</v>
      </c>
      <c r="X3149" s="2">
        <v>51.653640747070313</v>
      </c>
      <c r="Y3149" s="2">
        <v>4314867.54</v>
      </c>
      <c r="Z3149" s="2">
        <v>10.989029884338379</v>
      </c>
    </row>
    <row r="3150" spans="1:28" x14ac:dyDescent="0.25">
      <c r="A3150" s="2">
        <v>525005</v>
      </c>
      <c r="B3150" s="2">
        <v>107652207</v>
      </c>
      <c r="C3150" s="2" t="s">
        <v>1838</v>
      </c>
      <c r="D3150" s="2">
        <v>2023</v>
      </c>
      <c r="E3150" s="2" t="s">
        <v>1884</v>
      </c>
      <c r="F3150" s="2">
        <v>525</v>
      </c>
      <c r="G3150" s="2">
        <v>5</v>
      </c>
      <c r="Q3150" s="2">
        <v>459392</v>
      </c>
      <c r="R3150" s="2">
        <v>-14770.080078125</v>
      </c>
      <c r="S3150" s="2">
        <v>-3.114985466003418</v>
      </c>
      <c r="T3150" s="2">
        <v>459392</v>
      </c>
      <c r="U3150" s="2">
        <v>-14770.09375</v>
      </c>
      <c r="V3150" s="2">
        <v>-3.1149883270263672</v>
      </c>
      <c r="X3150" s="2">
        <v>54.636966705322266</v>
      </c>
      <c r="Z3150" s="2">
        <v>9.8135185241699219</v>
      </c>
      <c r="AA3150" s="2">
        <v>4681216</v>
      </c>
      <c r="AB3150" s="2">
        <v>840808</v>
      </c>
    </row>
    <row r="3151" spans="1:28" x14ac:dyDescent="0.25">
      <c r="A3151" s="2">
        <v>525006</v>
      </c>
      <c r="B3151" s="2">
        <v>107652207</v>
      </c>
      <c r="C3151" s="2" t="s">
        <v>1838</v>
      </c>
      <c r="D3151" s="2">
        <v>2024</v>
      </c>
      <c r="E3151" s="2" t="s">
        <v>1884</v>
      </c>
      <c r="F3151" s="2">
        <v>525</v>
      </c>
      <c r="G3151" s="2">
        <v>6</v>
      </c>
      <c r="Q3151" s="2">
        <v>548856</v>
      </c>
      <c r="R3151" s="2">
        <v>89464</v>
      </c>
      <c r="S3151" s="2">
        <v>19.474435806274414</v>
      </c>
      <c r="T3151" s="2">
        <v>548856</v>
      </c>
      <c r="U3151" s="2">
        <v>89464</v>
      </c>
      <c r="V3151" s="2">
        <v>19.474435806274414</v>
      </c>
      <c r="X3151" s="2">
        <v>60.199138641357422</v>
      </c>
      <c r="Z3151" s="2">
        <v>10.884861946105957</v>
      </c>
      <c r="AA3151" s="2">
        <v>5042379</v>
      </c>
      <c r="AB3151" s="2">
        <v>911734</v>
      </c>
    </row>
    <row r="3152" spans="1:28" x14ac:dyDescent="0.25">
      <c r="A3152" s="2">
        <v>526001</v>
      </c>
      <c r="B3152" s="2">
        <v>105252807</v>
      </c>
      <c r="C3152" s="2" t="s">
        <v>1839</v>
      </c>
      <c r="D3152" s="2">
        <v>2019</v>
      </c>
      <c r="E3152" s="2" t="s">
        <v>1884</v>
      </c>
      <c r="F3152" s="2">
        <v>526</v>
      </c>
      <c r="G3152" s="2">
        <v>1</v>
      </c>
      <c r="Q3152" s="2">
        <v>710191.48</v>
      </c>
      <c r="T3152" s="2">
        <v>710191.5</v>
      </c>
      <c r="W3152" s="2">
        <v>1401952.49</v>
      </c>
      <c r="X3152" s="2">
        <v>50.657314300537109</v>
      </c>
      <c r="Y3152" s="2">
        <v>7258532.5800000001</v>
      </c>
      <c r="Z3152" s="2">
        <v>9.7842292785644531</v>
      </c>
    </row>
    <row r="3153" spans="1:28" x14ac:dyDescent="0.25">
      <c r="A3153" s="2">
        <v>526002</v>
      </c>
      <c r="B3153" s="2">
        <v>105252807</v>
      </c>
      <c r="C3153" s="2" t="s">
        <v>1839</v>
      </c>
      <c r="D3153" s="2">
        <v>2020</v>
      </c>
      <c r="E3153" s="2" t="s">
        <v>1884</v>
      </c>
      <c r="F3153" s="2">
        <v>526</v>
      </c>
      <c r="G3153" s="2">
        <v>2</v>
      </c>
      <c r="Q3153" s="2">
        <v>761516.66</v>
      </c>
      <c r="R3153" s="2">
        <v>51325.1796875</v>
      </c>
      <c r="S3153" s="2">
        <v>7.2269496917724609</v>
      </c>
      <c r="T3153" s="2">
        <v>761516.6875</v>
      </c>
      <c r="U3153" s="2">
        <v>51325.1875</v>
      </c>
      <c r="V3153" s="2">
        <v>7.2269506454467773</v>
      </c>
      <c r="W3153" s="2">
        <v>1503124.5899999999</v>
      </c>
      <c r="X3153" s="2">
        <v>50.662246704101563</v>
      </c>
      <c r="Y3153" s="2">
        <v>7580164.5599999996</v>
      </c>
      <c r="Z3153" s="2">
        <v>10.046175956726074</v>
      </c>
    </row>
    <row r="3154" spans="1:28" x14ac:dyDescent="0.25">
      <c r="A3154" s="2">
        <v>526003</v>
      </c>
      <c r="B3154" s="2">
        <v>105252807</v>
      </c>
      <c r="C3154" s="2" t="s">
        <v>1839</v>
      </c>
      <c r="D3154" s="2">
        <v>2021</v>
      </c>
      <c r="E3154" s="2" t="s">
        <v>1884</v>
      </c>
      <c r="F3154" s="2">
        <v>526</v>
      </c>
      <c r="G3154" s="2">
        <v>3</v>
      </c>
      <c r="Q3154" s="2">
        <v>781641.77</v>
      </c>
      <c r="R3154" s="2">
        <v>20125.109375</v>
      </c>
      <c r="S3154" s="2">
        <v>2.6427669525146484</v>
      </c>
      <c r="T3154" s="2">
        <v>781641.75</v>
      </c>
      <c r="U3154" s="2">
        <v>20125.0625</v>
      </c>
      <c r="V3154" s="2">
        <v>2.6427605152130127</v>
      </c>
      <c r="W3154" s="2">
        <v>1603271.24</v>
      </c>
      <c r="X3154" s="2">
        <v>48.752933502197266</v>
      </c>
      <c r="Y3154" s="2">
        <v>7687179.3900000006</v>
      </c>
      <c r="Z3154" s="2">
        <v>10.168121337890625</v>
      </c>
    </row>
    <row r="3155" spans="1:28" x14ac:dyDescent="0.25">
      <c r="A3155" s="2">
        <v>526004</v>
      </c>
      <c r="B3155" s="2">
        <v>105252807</v>
      </c>
      <c r="C3155" s="2" t="s">
        <v>1839</v>
      </c>
      <c r="D3155" s="2">
        <v>2022</v>
      </c>
      <c r="E3155" s="2" t="s">
        <v>1884</v>
      </c>
      <c r="F3155" s="2">
        <v>526</v>
      </c>
      <c r="G3155" s="2">
        <v>4</v>
      </c>
      <c r="Q3155" s="2">
        <v>774636</v>
      </c>
      <c r="R3155" s="2">
        <v>-7005.77001953125</v>
      </c>
      <c r="S3155" s="2">
        <v>-0.89628911018371582</v>
      </c>
      <c r="T3155" s="2">
        <v>774636</v>
      </c>
      <c r="U3155" s="2">
        <v>-7005.75</v>
      </c>
      <c r="V3155" s="2">
        <v>-0.89628654718399048</v>
      </c>
      <c r="W3155" s="2">
        <v>1545489</v>
      </c>
      <c r="X3155" s="2">
        <v>50.122386932373047</v>
      </c>
      <c r="Y3155" s="2">
        <v>30269941</v>
      </c>
      <c r="Z3155" s="2">
        <v>2.5590932369232178</v>
      </c>
    </row>
    <row r="3156" spans="1:28" x14ac:dyDescent="0.25">
      <c r="A3156" s="2">
        <v>526005</v>
      </c>
      <c r="B3156" s="2">
        <v>105252807</v>
      </c>
      <c r="C3156" s="2" t="s">
        <v>1839</v>
      </c>
      <c r="D3156" s="2">
        <v>2023</v>
      </c>
      <c r="E3156" s="2" t="s">
        <v>1884</v>
      </c>
      <c r="F3156" s="2">
        <v>526</v>
      </c>
      <c r="G3156" s="2">
        <v>5</v>
      </c>
      <c r="Q3156" s="2">
        <v>847243</v>
      </c>
      <c r="R3156" s="2">
        <v>72607</v>
      </c>
      <c r="S3156" s="2">
        <v>9.3730478286743164</v>
      </c>
      <c r="T3156" s="2">
        <v>847243</v>
      </c>
      <c r="U3156" s="2">
        <v>72607</v>
      </c>
      <c r="V3156" s="2">
        <v>9.3730478286743164</v>
      </c>
      <c r="X3156" s="2">
        <v>55.798332214355469</v>
      </c>
      <c r="Z3156" s="2">
        <v>12.185210227966309</v>
      </c>
      <c r="AA3156" s="2">
        <v>6953044</v>
      </c>
      <c r="AB3156" s="2">
        <v>1518402</v>
      </c>
    </row>
    <row r="3157" spans="1:28" x14ac:dyDescent="0.25">
      <c r="A3157" s="2">
        <v>526006</v>
      </c>
      <c r="B3157" s="2">
        <v>105252807</v>
      </c>
      <c r="C3157" s="2" t="s">
        <v>1839</v>
      </c>
      <c r="D3157" s="2">
        <v>2024</v>
      </c>
      <c r="E3157" s="2" t="s">
        <v>1884</v>
      </c>
      <c r="F3157" s="2">
        <v>526</v>
      </c>
      <c r="G3157" s="2">
        <v>6</v>
      </c>
      <c r="Q3157" s="2">
        <v>1016875</v>
      </c>
      <c r="R3157" s="2">
        <v>169632</v>
      </c>
      <c r="S3157" s="2">
        <v>20.021646499633789</v>
      </c>
      <c r="T3157" s="2">
        <v>1016875</v>
      </c>
      <c r="U3157" s="2">
        <v>169632</v>
      </c>
      <c r="V3157" s="2">
        <v>20.021646499633789</v>
      </c>
      <c r="X3157" s="2">
        <v>66.88140869140625</v>
      </c>
      <c r="Z3157" s="2">
        <v>14.151340484619141</v>
      </c>
      <c r="AA3157" s="2">
        <v>7185715</v>
      </c>
      <c r="AB3157" s="2">
        <v>1520415</v>
      </c>
    </row>
    <row r="3158" spans="1:28" x14ac:dyDescent="0.25">
      <c r="A3158" s="2">
        <v>527001</v>
      </c>
      <c r="B3158" s="2">
        <v>101262507</v>
      </c>
      <c r="C3158" s="2" t="s">
        <v>1840</v>
      </c>
      <c r="D3158" s="2">
        <v>2019</v>
      </c>
      <c r="E3158" s="2" t="s">
        <v>1884</v>
      </c>
      <c r="F3158" s="2">
        <v>527</v>
      </c>
      <c r="G3158" s="2">
        <v>1</v>
      </c>
      <c r="Q3158" s="2">
        <v>817890.81</v>
      </c>
      <c r="T3158" s="2">
        <v>817890.8125</v>
      </c>
      <c r="W3158" s="2">
        <v>1603801.48</v>
      </c>
      <c r="X3158" s="2">
        <v>50.99700927734375</v>
      </c>
      <c r="Y3158" s="2">
        <v>7804699.1200000001</v>
      </c>
      <c r="Z3158" s="2">
        <v>10.479466438293457</v>
      </c>
    </row>
    <row r="3159" spans="1:28" x14ac:dyDescent="0.25">
      <c r="A3159" s="2">
        <v>527002</v>
      </c>
      <c r="B3159" s="2">
        <v>101262507</v>
      </c>
      <c r="C3159" s="2" t="s">
        <v>1840</v>
      </c>
      <c r="D3159" s="2">
        <v>2020</v>
      </c>
      <c r="E3159" s="2" t="s">
        <v>1884</v>
      </c>
      <c r="F3159" s="2">
        <v>527</v>
      </c>
      <c r="G3159" s="2">
        <v>2</v>
      </c>
      <c r="Q3159" s="2">
        <v>847009.53</v>
      </c>
      <c r="R3159" s="2">
        <v>29118.720703125</v>
      </c>
      <c r="S3159" s="2">
        <v>3.5602209568023682</v>
      </c>
      <c r="T3159" s="2">
        <v>847009.5</v>
      </c>
      <c r="U3159" s="2">
        <v>29118.6875</v>
      </c>
      <c r="V3159" s="2">
        <v>3.5602169036865234</v>
      </c>
      <c r="W3159" s="2">
        <v>1727870.54</v>
      </c>
      <c r="X3159" s="2">
        <v>49.020427703857422</v>
      </c>
      <c r="Y3159" s="2">
        <v>7748691.5899999999</v>
      </c>
      <c r="Z3159" s="2">
        <v>10.931000709533691</v>
      </c>
    </row>
    <row r="3160" spans="1:28" x14ac:dyDescent="0.25">
      <c r="A3160" s="2">
        <v>527003</v>
      </c>
      <c r="B3160" s="2">
        <v>101262507</v>
      </c>
      <c r="C3160" s="2" t="s">
        <v>1840</v>
      </c>
      <c r="D3160" s="2">
        <v>2021</v>
      </c>
      <c r="E3160" s="2" t="s">
        <v>1884</v>
      </c>
      <c r="F3160" s="2">
        <v>527</v>
      </c>
      <c r="G3160" s="2">
        <v>3</v>
      </c>
      <c r="Q3160" s="2">
        <v>849244.24</v>
      </c>
      <c r="R3160" s="2">
        <v>2234.7099609375</v>
      </c>
      <c r="S3160" s="2">
        <v>0.26383528113365173</v>
      </c>
      <c r="T3160" s="2">
        <v>849244.25</v>
      </c>
      <c r="U3160" s="2">
        <v>2234.75</v>
      </c>
      <c r="V3160" s="2">
        <v>0.26384001970291138</v>
      </c>
      <c r="W3160" s="2">
        <v>1788820.2200000002</v>
      </c>
      <c r="X3160" s="2">
        <v>47.475105285644531</v>
      </c>
      <c r="Y3160" s="2">
        <v>8799566.25</v>
      </c>
      <c r="Z3160" s="2">
        <v>9.6509780883789063</v>
      </c>
    </row>
    <row r="3161" spans="1:28" x14ac:dyDescent="0.25">
      <c r="A3161" s="2">
        <v>527004</v>
      </c>
      <c r="B3161" s="2">
        <v>101262507</v>
      </c>
      <c r="C3161" s="2" t="s">
        <v>1840</v>
      </c>
      <c r="D3161" s="2">
        <v>2022</v>
      </c>
      <c r="E3161" s="2" t="s">
        <v>1884</v>
      </c>
      <c r="F3161" s="2">
        <v>527</v>
      </c>
      <c r="G3161" s="2">
        <v>4</v>
      </c>
      <c r="Q3161" s="2">
        <v>844390.84</v>
      </c>
      <c r="R3161" s="2">
        <v>-4853.39990234375</v>
      </c>
      <c r="S3161" s="2">
        <v>-0.57149636745452881</v>
      </c>
      <c r="T3161" s="2">
        <v>844390.8125</v>
      </c>
      <c r="U3161" s="2">
        <v>-4853.4375</v>
      </c>
      <c r="V3161" s="2">
        <v>-0.57150077819824219</v>
      </c>
      <c r="W3161" s="2">
        <v>1945644.7899999998</v>
      </c>
      <c r="X3161" s="2">
        <v>43.399021148681641</v>
      </c>
      <c r="Y3161" s="2">
        <v>9373941.290000001</v>
      </c>
      <c r="Z3161" s="2">
        <v>9.0078525543212891</v>
      </c>
    </row>
    <row r="3162" spans="1:28" x14ac:dyDescent="0.25">
      <c r="A3162" s="2">
        <v>527005</v>
      </c>
      <c r="B3162" s="2">
        <v>101262507</v>
      </c>
      <c r="C3162" s="2" t="s">
        <v>1840</v>
      </c>
      <c r="D3162" s="2">
        <v>2023</v>
      </c>
      <c r="E3162" s="2" t="s">
        <v>1884</v>
      </c>
      <c r="F3162" s="2">
        <v>527</v>
      </c>
      <c r="G3162" s="2">
        <v>5</v>
      </c>
      <c r="Q3162" s="2">
        <v>736937</v>
      </c>
      <c r="R3162" s="2">
        <v>-107453.84375</v>
      </c>
      <c r="S3162" s="2">
        <v>-12.725605010986328</v>
      </c>
      <c r="T3162" s="2">
        <v>736937</v>
      </c>
      <c r="U3162" s="2">
        <v>-107453.8125</v>
      </c>
      <c r="V3162" s="2">
        <v>-12.725602149963379</v>
      </c>
      <c r="X3162" s="2">
        <v>51.917335510253906</v>
      </c>
      <c r="Z3162" s="2">
        <v>9.5476064682006836</v>
      </c>
      <c r="AA3162" s="2">
        <v>7718552</v>
      </c>
      <c r="AB3162" s="2">
        <v>1419443</v>
      </c>
    </row>
    <row r="3163" spans="1:28" x14ac:dyDescent="0.25">
      <c r="A3163" s="2">
        <v>527006</v>
      </c>
      <c r="B3163" s="2">
        <v>101262507</v>
      </c>
      <c r="C3163" s="2" t="s">
        <v>1840</v>
      </c>
      <c r="D3163" s="2">
        <v>2024</v>
      </c>
      <c r="E3163" s="2" t="s">
        <v>1884</v>
      </c>
      <c r="F3163" s="2">
        <v>527</v>
      </c>
      <c r="G3163" s="2">
        <v>6</v>
      </c>
      <c r="Q3163" s="2">
        <v>917257</v>
      </c>
      <c r="R3163" s="2">
        <v>180320</v>
      </c>
      <c r="S3163" s="2">
        <v>24.468849182128906</v>
      </c>
      <c r="T3163" s="2">
        <v>917257</v>
      </c>
      <c r="U3163" s="2">
        <v>180320</v>
      </c>
      <c r="V3163" s="2">
        <v>24.468849182128906</v>
      </c>
      <c r="X3163" s="2">
        <v>63.691989898681641</v>
      </c>
      <c r="Z3163" s="2">
        <v>11.284017562866211</v>
      </c>
      <c r="AA3163" s="2">
        <v>8128816</v>
      </c>
      <c r="AB3163" s="2">
        <v>1440145</v>
      </c>
    </row>
    <row r="3164" spans="1:28" x14ac:dyDescent="0.25">
      <c r="A3164" s="2">
        <v>528001</v>
      </c>
      <c r="B3164" s="2">
        <v>103023807</v>
      </c>
      <c r="C3164" s="2" t="s">
        <v>1841</v>
      </c>
      <c r="D3164" s="2">
        <v>2019</v>
      </c>
      <c r="E3164" s="2" t="s">
        <v>1884</v>
      </c>
      <c r="F3164" s="2">
        <v>528</v>
      </c>
      <c r="G3164" s="2">
        <v>1</v>
      </c>
      <c r="Q3164" s="2">
        <v>684673.21</v>
      </c>
      <c r="T3164" s="2">
        <v>684673.1875</v>
      </c>
      <c r="W3164" s="2">
        <v>1346803.8900000001</v>
      </c>
      <c r="X3164" s="2">
        <v>50.836887359619141</v>
      </c>
      <c r="Y3164" s="2">
        <v>6275267.8900000006</v>
      </c>
      <c r="Z3164" s="2">
        <v>10.910660743713379</v>
      </c>
    </row>
    <row r="3165" spans="1:28" x14ac:dyDescent="0.25">
      <c r="A3165" s="2">
        <v>528002</v>
      </c>
      <c r="B3165" s="2">
        <v>103023807</v>
      </c>
      <c r="C3165" s="2" t="s">
        <v>1841</v>
      </c>
      <c r="D3165" s="2">
        <v>2020</v>
      </c>
      <c r="E3165" s="2" t="s">
        <v>1884</v>
      </c>
      <c r="F3165" s="2">
        <v>528</v>
      </c>
      <c r="G3165" s="2">
        <v>2</v>
      </c>
      <c r="Q3165" s="2">
        <v>740194.6</v>
      </c>
      <c r="R3165" s="2">
        <v>55521.390625</v>
      </c>
      <c r="S3165" s="2">
        <v>8.1091814041137695</v>
      </c>
      <c r="T3165" s="2">
        <v>740194.625</v>
      </c>
      <c r="U3165" s="2">
        <v>55521.4375</v>
      </c>
      <c r="V3165" s="2">
        <v>8.1091880798339844</v>
      </c>
      <c r="W3165" s="2">
        <v>1439890.54</v>
      </c>
      <c r="X3165" s="2">
        <v>51.40631103515625</v>
      </c>
      <c r="Y3165" s="2">
        <v>6413568.8099999996</v>
      </c>
      <c r="Z3165" s="2">
        <v>11.541072845458984</v>
      </c>
    </row>
    <row r="3166" spans="1:28" x14ac:dyDescent="0.25">
      <c r="A3166" s="2">
        <v>528003</v>
      </c>
      <c r="B3166" s="2">
        <v>103023807</v>
      </c>
      <c r="C3166" s="2" t="s">
        <v>1841</v>
      </c>
      <c r="D3166" s="2">
        <v>2021</v>
      </c>
      <c r="E3166" s="2" t="s">
        <v>1884</v>
      </c>
      <c r="F3166" s="2">
        <v>528</v>
      </c>
      <c r="G3166" s="2">
        <v>3</v>
      </c>
      <c r="Q3166" s="2">
        <v>770935</v>
      </c>
      <c r="R3166" s="2">
        <v>30740.400390625</v>
      </c>
      <c r="S3166" s="2">
        <v>4.1530160903930664</v>
      </c>
      <c r="T3166" s="2">
        <v>770935</v>
      </c>
      <c r="U3166" s="2">
        <v>30740.375</v>
      </c>
      <c r="V3166" s="2">
        <v>4.1530122756958008</v>
      </c>
      <c r="W3166" s="2">
        <v>1528813.35</v>
      </c>
      <c r="X3166" s="2">
        <v>50.427017211914063</v>
      </c>
      <c r="Y3166" s="2">
        <v>6643197.3499999996</v>
      </c>
      <c r="Z3166" s="2">
        <v>11.604878425598145</v>
      </c>
    </row>
    <row r="3167" spans="1:28" x14ac:dyDescent="0.25">
      <c r="A3167" s="2">
        <v>528004</v>
      </c>
      <c r="B3167" s="2">
        <v>103023807</v>
      </c>
      <c r="C3167" s="2" t="s">
        <v>1841</v>
      </c>
      <c r="D3167" s="2">
        <v>2022</v>
      </c>
      <c r="E3167" s="2" t="s">
        <v>1884</v>
      </c>
      <c r="F3167" s="2">
        <v>528</v>
      </c>
      <c r="G3167" s="2">
        <v>4</v>
      </c>
      <c r="Q3167" s="2">
        <v>771955.4</v>
      </c>
      <c r="R3167" s="2">
        <v>1020.4000244140625</v>
      </c>
      <c r="S3167" s="2">
        <v>0.13235875964164734</v>
      </c>
      <c r="T3167" s="2">
        <v>771955.375</v>
      </c>
      <c r="U3167" s="2">
        <v>1020.375</v>
      </c>
      <c r="V3167" s="2">
        <v>0.13235551118850708</v>
      </c>
      <c r="W3167" s="2">
        <v>1509366.9100000001</v>
      </c>
      <c r="X3167" s="2">
        <v>51.144313812255859</v>
      </c>
      <c r="Y3167" s="2">
        <v>6540090.9100000001</v>
      </c>
      <c r="Z3167" s="2">
        <v>11.803435325622559</v>
      </c>
    </row>
    <row r="3168" spans="1:28" x14ac:dyDescent="0.25">
      <c r="A3168" s="2">
        <v>528005</v>
      </c>
      <c r="B3168" s="2">
        <v>103023807</v>
      </c>
      <c r="C3168" s="2" t="s">
        <v>1841</v>
      </c>
      <c r="D3168" s="2">
        <v>2023</v>
      </c>
      <c r="E3168" s="2" t="s">
        <v>1884</v>
      </c>
      <c r="F3168" s="2">
        <v>528</v>
      </c>
      <c r="G3168" s="2">
        <v>5</v>
      </c>
      <c r="Q3168" s="2">
        <v>828658</v>
      </c>
      <c r="R3168" s="2">
        <v>56702.6015625</v>
      </c>
      <c r="S3168" s="2">
        <v>7.3453207015991211</v>
      </c>
      <c r="T3168" s="2">
        <v>828658</v>
      </c>
      <c r="U3168" s="2">
        <v>56702.625</v>
      </c>
      <c r="V3168" s="2">
        <v>7.3453240394592285</v>
      </c>
      <c r="X3168" s="2">
        <v>54.271965026855469</v>
      </c>
      <c r="Z3168" s="2">
        <v>11.318534851074219</v>
      </c>
      <c r="AA3168" s="2">
        <v>7321248</v>
      </c>
      <c r="AB3168" s="2">
        <v>1526862</v>
      </c>
    </row>
    <row r="3169" spans="1:28" x14ac:dyDescent="0.25">
      <c r="A3169" s="2">
        <v>528006</v>
      </c>
      <c r="B3169" s="2">
        <v>103023807</v>
      </c>
      <c r="C3169" s="2" t="s">
        <v>1841</v>
      </c>
      <c r="D3169" s="2">
        <v>2024</v>
      </c>
      <c r="E3169" s="2" t="s">
        <v>1884</v>
      </c>
      <c r="F3169" s="2">
        <v>528</v>
      </c>
      <c r="G3169" s="2">
        <v>6</v>
      </c>
      <c r="Q3169" s="2">
        <v>1072045</v>
      </c>
      <c r="R3169" s="2">
        <v>243387</v>
      </c>
      <c r="S3169" s="2">
        <v>29.371223449707031</v>
      </c>
      <c r="T3169" s="2">
        <v>1072045</v>
      </c>
      <c r="U3169" s="2">
        <v>243387</v>
      </c>
      <c r="V3169" s="2">
        <v>29.371223449707031</v>
      </c>
      <c r="X3169" s="2">
        <v>64.152168273925781</v>
      </c>
      <c r="Z3169" s="2">
        <v>14.015615463256836</v>
      </c>
      <c r="AA3169" s="2">
        <v>7648933</v>
      </c>
      <c r="AB3169" s="2">
        <v>1671097</v>
      </c>
    </row>
    <row r="3170" spans="1:28" x14ac:dyDescent="0.25">
      <c r="A3170" s="2">
        <v>529001</v>
      </c>
      <c r="B3170" s="2">
        <v>112282307</v>
      </c>
      <c r="C3170" s="2" t="s">
        <v>1842</v>
      </c>
      <c r="D3170" s="2">
        <v>2019</v>
      </c>
      <c r="E3170" s="2" t="s">
        <v>1884</v>
      </c>
      <c r="F3170" s="2">
        <v>529</v>
      </c>
      <c r="G3170" s="2">
        <v>1</v>
      </c>
      <c r="Q3170" s="2">
        <v>848003.77</v>
      </c>
      <c r="T3170" s="2">
        <v>848003.75</v>
      </c>
      <c r="W3170" s="2">
        <v>1563794.83</v>
      </c>
      <c r="X3170" s="2">
        <v>54.227302551269531</v>
      </c>
      <c r="Y3170" s="2">
        <v>8478859.8300000001</v>
      </c>
      <c r="Z3170" s="2">
        <v>10.001388549804688</v>
      </c>
    </row>
    <row r="3171" spans="1:28" x14ac:dyDescent="0.25">
      <c r="A3171" s="2">
        <v>529002</v>
      </c>
      <c r="B3171" s="2">
        <v>112282307</v>
      </c>
      <c r="C3171" s="2" t="s">
        <v>1842</v>
      </c>
      <c r="D3171" s="2">
        <v>2020</v>
      </c>
      <c r="E3171" s="2" t="s">
        <v>1884</v>
      </c>
      <c r="F3171" s="2">
        <v>529</v>
      </c>
      <c r="G3171" s="2">
        <v>2</v>
      </c>
      <c r="Q3171" s="2">
        <v>881171.36</v>
      </c>
      <c r="R3171" s="2">
        <v>33167.58984375</v>
      </c>
      <c r="S3171" s="2">
        <v>3.9112551212310791</v>
      </c>
      <c r="T3171" s="2">
        <v>881171.375</v>
      </c>
      <c r="U3171" s="2">
        <v>33167.625</v>
      </c>
      <c r="V3171" s="2">
        <v>3.9112591743469238</v>
      </c>
      <c r="W3171" s="2">
        <v>1778904.25</v>
      </c>
      <c r="X3171" s="2">
        <v>49.534503936767578</v>
      </c>
      <c r="Y3171" s="2">
        <v>8685092.8499999996</v>
      </c>
      <c r="Z3171" s="2">
        <v>10.145791053771973</v>
      </c>
    </row>
    <row r="3172" spans="1:28" x14ac:dyDescent="0.25">
      <c r="A3172" s="2">
        <v>529003</v>
      </c>
      <c r="B3172" s="2">
        <v>112282307</v>
      </c>
      <c r="C3172" s="2" t="s">
        <v>1842</v>
      </c>
      <c r="D3172" s="2">
        <v>2021</v>
      </c>
      <c r="E3172" s="2" t="s">
        <v>1884</v>
      </c>
      <c r="F3172" s="2">
        <v>529</v>
      </c>
      <c r="G3172" s="2">
        <v>3</v>
      </c>
      <c r="Q3172" s="2">
        <v>964726.87</v>
      </c>
      <c r="R3172" s="2">
        <v>83555.5078125</v>
      </c>
      <c r="S3172" s="2">
        <v>9.4823226928710938</v>
      </c>
      <c r="T3172" s="2">
        <v>964726.875</v>
      </c>
      <c r="U3172" s="2">
        <v>83555.5</v>
      </c>
      <c r="V3172" s="2">
        <v>9.4823207855224609</v>
      </c>
      <c r="W3172" s="2">
        <v>2014498.81</v>
      </c>
      <c r="X3172" s="2">
        <v>47.889175415039063</v>
      </c>
      <c r="Y3172" s="2">
        <v>20122127.32</v>
      </c>
      <c r="Z3172" s="2">
        <v>4.7943582534790039</v>
      </c>
    </row>
    <row r="3173" spans="1:28" x14ac:dyDescent="0.25">
      <c r="A3173" s="2">
        <v>529004</v>
      </c>
      <c r="B3173" s="2">
        <v>112282307</v>
      </c>
      <c r="C3173" s="2" t="s">
        <v>1842</v>
      </c>
      <c r="D3173" s="2">
        <v>2022</v>
      </c>
      <c r="E3173" s="2" t="s">
        <v>1884</v>
      </c>
      <c r="F3173" s="2">
        <v>529</v>
      </c>
      <c r="G3173" s="2">
        <v>4</v>
      </c>
      <c r="Q3173" s="2">
        <v>973302.32</v>
      </c>
      <c r="R3173" s="2">
        <v>8575.4501953125</v>
      </c>
      <c r="S3173" s="2">
        <v>0.88889926671981812</v>
      </c>
      <c r="T3173" s="2">
        <v>973302.3125</v>
      </c>
      <c r="U3173" s="2">
        <v>8575.4375</v>
      </c>
      <c r="V3173" s="2">
        <v>0.88889795541763306</v>
      </c>
      <c r="W3173" s="2">
        <v>1919257.6400000001</v>
      </c>
      <c r="X3173" s="2">
        <v>50.712436676025391</v>
      </c>
      <c r="Y3173" s="2">
        <v>9167622.2000000011</v>
      </c>
      <c r="Z3173" s="2">
        <v>10.61673641204834</v>
      </c>
    </row>
    <row r="3174" spans="1:28" x14ac:dyDescent="0.25">
      <c r="A3174" s="2">
        <v>529005</v>
      </c>
      <c r="B3174" s="2">
        <v>112282307</v>
      </c>
      <c r="C3174" s="2" t="s">
        <v>1842</v>
      </c>
      <c r="D3174" s="2">
        <v>2023</v>
      </c>
      <c r="E3174" s="2" t="s">
        <v>1884</v>
      </c>
      <c r="F3174" s="2">
        <v>529</v>
      </c>
      <c r="G3174" s="2">
        <v>5</v>
      </c>
      <c r="Q3174" s="2">
        <v>1021347</v>
      </c>
      <c r="R3174" s="2">
        <v>48044.6796875</v>
      </c>
      <c r="S3174" s="2">
        <v>4.9362545013427734</v>
      </c>
      <c r="T3174" s="2">
        <v>1021347</v>
      </c>
      <c r="U3174" s="2">
        <v>48044.6875</v>
      </c>
      <c r="V3174" s="2">
        <v>4.9362554550170898</v>
      </c>
      <c r="X3174" s="2">
        <v>58.493946075439453</v>
      </c>
      <c r="Z3174" s="2">
        <v>12.15037727355957</v>
      </c>
      <c r="AA3174" s="2">
        <v>8405887</v>
      </c>
      <c r="AB3174" s="2">
        <v>1746073</v>
      </c>
    </row>
    <row r="3175" spans="1:28" x14ac:dyDescent="0.25">
      <c r="A3175" s="2">
        <v>529006</v>
      </c>
      <c r="B3175" s="2">
        <v>112282307</v>
      </c>
      <c r="C3175" s="2" t="s">
        <v>1842</v>
      </c>
      <c r="D3175" s="2">
        <v>2024</v>
      </c>
      <c r="E3175" s="2" t="s">
        <v>1884</v>
      </c>
      <c r="F3175" s="2">
        <v>529</v>
      </c>
      <c r="G3175" s="2">
        <v>6</v>
      </c>
      <c r="Q3175" s="2">
        <v>1266437</v>
      </c>
      <c r="R3175" s="2">
        <v>245090</v>
      </c>
      <c r="S3175" s="2">
        <v>23.996742248535156</v>
      </c>
      <c r="T3175" s="2">
        <v>1266437</v>
      </c>
      <c r="U3175" s="2">
        <v>245090</v>
      </c>
      <c r="V3175" s="2">
        <v>23.996742248535156</v>
      </c>
      <c r="X3175" s="2">
        <v>69.246963500976563</v>
      </c>
      <c r="Z3175" s="2">
        <v>14.379345893859863</v>
      </c>
      <c r="AA3175" s="2">
        <v>8807334</v>
      </c>
      <c r="AB3175" s="2">
        <v>1828870</v>
      </c>
    </row>
    <row r="3176" spans="1:28" x14ac:dyDescent="0.25">
      <c r="A3176" s="2">
        <v>530001</v>
      </c>
      <c r="B3176" s="2">
        <v>111292507</v>
      </c>
      <c r="C3176" s="2" t="s">
        <v>1843</v>
      </c>
      <c r="D3176" s="2">
        <v>2019</v>
      </c>
      <c r="E3176" s="2" t="s">
        <v>1884</v>
      </c>
      <c r="F3176" s="2">
        <v>530</v>
      </c>
      <c r="G3176" s="2">
        <v>1</v>
      </c>
      <c r="Q3176" s="2">
        <v>145402</v>
      </c>
      <c r="T3176" s="2">
        <v>145402</v>
      </c>
      <c r="W3176" s="2">
        <v>251558</v>
      </c>
      <c r="X3176" s="2">
        <v>57.800586700439453</v>
      </c>
      <c r="Y3176" s="2">
        <v>959417</v>
      </c>
      <c r="Z3176" s="2">
        <v>15.155245780944824</v>
      </c>
    </row>
    <row r="3177" spans="1:28" x14ac:dyDescent="0.25">
      <c r="A3177" s="2">
        <v>530002</v>
      </c>
      <c r="B3177" s="2">
        <v>111292507</v>
      </c>
      <c r="C3177" s="2" t="s">
        <v>1843</v>
      </c>
      <c r="D3177" s="2">
        <v>2020</v>
      </c>
      <c r="E3177" s="2" t="s">
        <v>1884</v>
      </c>
      <c r="F3177" s="2">
        <v>530</v>
      </c>
      <c r="G3177" s="2">
        <v>2</v>
      </c>
      <c r="Q3177" s="2">
        <v>184992</v>
      </c>
      <c r="R3177" s="2">
        <v>39590</v>
      </c>
      <c r="S3177" s="2">
        <v>27.227960586547852</v>
      </c>
      <c r="T3177" s="2">
        <v>184992</v>
      </c>
      <c r="U3177" s="2">
        <v>39590</v>
      </c>
      <c r="V3177" s="2">
        <v>27.227960586547852</v>
      </c>
      <c r="W3177" s="2">
        <v>313392</v>
      </c>
      <c r="X3177" s="2">
        <v>59.028945922851563</v>
      </c>
      <c r="Y3177" s="2">
        <v>1117205</v>
      </c>
      <c r="Z3177" s="2">
        <v>16.558465957641602</v>
      </c>
    </row>
    <row r="3178" spans="1:28" x14ac:dyDescent="0.25">
      <c r="A3178" s="2">
        <v>530003</v>
      </c>
      <c r="B3178" s="2">
        <v>111292507</v>
      </c>
      <c r="C3178" s="2" t="s">
        <v>1843</v>
      </c>
      <c r="D3178" s="2">
        <v>2021</v>
      </c>
      <c r="E3178" s="2" t="s">
        <v>1884</v>
      </c>
      <c r="F3178" s="2">
        <v>530</v>
      </c>
      <c r="G3178" s="2">
        <v>3</v>
      </c>
      <c r="Q3178" s="2">
        <v>158417</v>
      </c>
      <c r="R3178" s="2">
        <v>-26575</v>
      </c>
      <c r="S3178" s="2">
        <v>-14.365486145019531</v>
      </c>
      <c r="T3178" s="2">
        <v>158417</v>
      </c>
      <c r="U3178" s="2">
        <v>-26575</v>
      </c>
      <c r="V3178" s="2">
        <v>-14.365486145019531</v>
      </c>
      <c r="W3178" s="2">
        <v>285711</v>
      </c>
      <c r="X3178" s="2">
        <v>55.446586608886719</v>
      </c>
      <c r="Y3178" s="2">
        <v>1174966</v>
      </c>
      <c r="Z3178" s="2">
        <v>13.482687950134277</v>
      </c>
    </row>
    <row r="3179" spans="1:28" x14ac:dyDescent="0.25">
      <c r="A3179" s="2">
        <v>530004</v>
      </c>
      <c r="B3179" s="2">
        <v>111292507</v>
      </c>
      <c r="C3179" s="2" t="s">
        <v>1843</v>
      </c>
      <c r="D3179" s="2">
        <v>2022</v>
      </c>
      <c r="E3179" s="2" t="s">
        <v>1884</v>
      </c>
      <c r="F3179" s="2">
        <v>530</v>
      </c>
      <c r="G3179" s="2">
        <v>4</v>
      </c>
      <c r="Q3179" s="2">
        <v>157858</v>
      </c>
      <c r="R3179" s="2">
        <v>-559</v>
      </c>
      <c r="S3179" s="2">
        <v>-0.35286617279052734</v>
      </c>
      <c r="T3179" s="2">
        <v>157858</v>
      </c>
      <c r="U3179" s="2">
        <v>-559</v>
      </c>
      <c r="V3179" s="2">
        <v>-0.35286617279052734</v>
      </c>
      <c r="W3179" s="2">
        <v>293214</v>
      </c>
      <c r="X3179" s="2">
        <v>53.837127685546875</v>
      </c>
      <c r="Y3179" s="2">
        <v>1137268</v>
      </c>
      <c r="Z3179" s="2">
        <v>13.880456924438477</v>
      </c>
    </row>
    <row r="3180" spans="1:28" x14ac:dyDescent="0.25">
      <c r="A3180" s="2">
        <v>530005</v>
      </c>
      <c r="B3180" s="2">
        <v>111292507</v>
      </c>
      <c r="C3180" s="2" t="s">
        <v>1843</v>
      </c>
      <c r="D3180" s="2">
        <v>2023</v>
      </c>
      <c r="E3180" s="2" t="s">
        <v>1884</v>
      </c>
      <c r="F3180" s="2">
        <v>530</v>
      </c>
      <c r="G3180" s="2">
        <v>5</v>
      </c>
      <c r="Q3180" s="2">
        <v>168115</v>
      </c>
      <c r="R3180" s="2">
        <v>10257</v>
      </c>
      <c r="S3180" s="2">
        <v>6.4976119995117188</v>
      </c>
      <c r="T3180" s="2">
        <v>168115</v>
      </c>
      <c r="U3180" s="2">
        <v>10257</v>
      </c>
      <c r="V3180" s="2">
        <v>6.4976119995117188</v>
      </c>
      <c r="X3180" s="2">
        <v>55.412357330322266</v>
      </c>
      <c r="Z3180" s="2">
        <v>13.448296546936035</v>
      </c>
      <c r="AA3180" s="2">
        <v>1250084</v>
      </c>
      <c r="AB3180" s="2">
        <v>303389</v>
      </c>
    </row>
    <row r="3181" spans="1:28" x14ac:dyDescent="0.25">
      <c r="A3181" s="2">
        <v>530006</v>
      </c>
      <c r="B3181" s="2">
        <v>111292507</v>
      </c>
      <c r="C3181" s="2" t="s">
        <v>1843</v>
      </c>
      <c r="D3181" s="2">
        <v>2024</v>
      </c>
      <c r="E3181" s="2" t="s">
        <v>1884</v>
      </c>
      <c r="F3181" s="2">
        <v>530</v>
      </c>
      <c r="G3181" s="2">
        <v>6</v>
      </c>
      <c r="Q3181" s="2">
        <v>227131</v>
      </c>
      <c r="R3181" s="2">
        <v>59016</v>
      </c>
      <c r="S3181" s="2">
        <v>35.104541778564453</v>
      </c>
      <c r="T3181" s="2">
        <v>227131</v>
      </c>
      <c r="U3181" s="2">
        <v>59016</v>
      </c>
      <c r="V3181" s="2">
        <v>35.104541778564453</v>
      </c>
      <c r="X3181" s="2">
        <v>71.107322692871094</v>
      </c>
      <c r="Z3181" s="2">
        <v>20.469333648681641</v>
      </c>
      <c r="AA3181" s="2">
        <v>1109616</v>
      </c>
      <c r="AB3181" s="2">
        <v>319420</v>
      </c>
    </row>
    <row r="3182" spans="1:28" x14ac:dyDescent="0.25">
      <c r="A3182" s="2">
        <v>531001</v>
      </c>
      <c r="B3182" s="2">
        <v>108112607</v>
      </c>
      <c r="C3182" s="2" t="s">
        <v>1844</v>
      </c>
      <c r="D3182" s="2">
        <v>2019</v>
      </c>
      <c r="E3182" s="2" t="s">
        <v>1884</v>
      </c>
      <c r="F3182" s="2">
        <v>531</v>
      </c>
      <c r="G3182" s="2">
        <v>1</v>
      </c>
      <c r="Q3182" s="2">
        <v>663909.31000000006</v>
      </c>
      <c r="T3182" s="2">
        <v>663909.3125</v>
      </c>
      <c r="W3182" s="2">
        <v>1516178.4400000002</v>
      </c>
      <c r="X3182" s="2">
        <v>43.788337707519531</v>
      </c>
      <c r="Y3182" s="2">
        <v>6355832.4400000004</v>
      </c>
      <c r="Z3182" s="2">
        <v>10.445670127868652</v>
      </c>
    </row>
    <row r="3183" spans="1:28" x14ac:dyDescent="0.25">
      <c r="A3183" s="2">
        <v>531002</v>
      </c>
      <c r="B3183" s="2">
        <v>108112607</v>
      </c>
      <c r="C3183" s="2" t="s">
        <v>1844</v>
      </c>
      <c r="D3183" s="2">
        <v>2020</v>
      </c>
      <c r="E3183" s="2" t="s">
        <v>1884</v>
      </c>
      <c r="F3183" s="2">
        <v>531</v>
      </c>
      <c r="G3183" s="2">
        <v>2</v>
      </c>
      <c r="Q3183" s="2">
        <v>704285.98</v>
      </c>
      <c r="R3183" s="2">
        <v>40376.671875</v>
      </c>
      <c r="S3183" s="2">
        <v>6.0816545486450195</v>
      </c>
      <c r="T3183" s="2">
        <v>704286</v>
      </c>
      <c r="U3183" s="2">
        <v>40376.6875</v>
      </c>
      <c r="V3183" s="2">
        <v>6.0816569328308105</v>
      </c>
      <c r="W3183" s="2">
        <v>1453544.12</v>
      </c>
      <c r="X3183" s="2">
        <v>48.453018188476563</v>
      </c>
      <c r="Y3183" s="2">
        <v>6398798.1200000001</v>
      </c>
      <c r="Z3183" s="2">
        <v>11.006535530090332</v>
      </c>
    </row>
    <row r="3184" spans="1:28" x14ac:dyDescent="0.25">
      <c r="A3184" s="2">
        <v>531003</v>
      </c>
      <c r="B3184" s="2">
        <v>108112607</v>
      </c>
      <c r="C3184" s="2" t="s">
        <v>1844</v>
      </c>
      <c r="D3184" s="2">
        <v>2021</v>
      </c>
      <c r="E3184" s="2" t="s">
        <v>1884</v>
      </c>
      <c r="F3184" s="2">
        <v>531</v>
      </c>
      <c r="G3184" s="2">
        <v>3</v>
      </c>
      <c r="Q3184" s="2">
        <v>713052.17</v>
      </c>
      <c r="R3184" s="2">
        <v>8766.1904296875</v>
      </c>
      <c r="S3184" s="2">
        <v>1.2446918487548828</v>
      </c>
      <c r="T3184" s="2">
        <v>713052.1875</v>
      </c>
      <c r="U3184" s="2">
        <v>8766.1875</v>
      </c>
      <c r="V3184" s="2">
        <v>1.2446914911270142</v>
      </c>
      <c r="W3184" s="2">
        <v>1495226.3</v>
      </c>
      <c r="X3184" s="2">
        <v>47.688579559326172</v>
      </c>
      <c r="Y3184" s="2">
        <v>8069905.7999999998</v>
      </c>
      <c r="Z3184" s="2">
        <v>8.835942268371582</v>
      </c>
    </row>
    <row r="3185" spans="1:28" x14ac:dyDescent="0.25">
      <c r="A3185" s="2">
        <v>531004</v>
      </c>
      <c r="B3185" s="2">
        <v>108112607</v>
      </c>
      <c r="C3185" s="2" t="s">
        <v>1844</v>
      </c>
      <c r="D3185" s="2">
        <v>2022</v>
      </c>
      <c r="E3185" s="2" t="s">
        <v>1884</v>
      </c>
      <c r="F3185" s="2">
        <v>531</v>
      </c>
      <c r="G3185" s="2">
        <v>4</v>
      </c>
      <c r="Q3185" s="2">
        <v>644796.16000000003</v>
      </c>
      <c r="R3185" s="2">
        <v>-68256.0078125</v>
      </c>
      <c r="S3185" s="2">
        <v>-9.5723724365234375</v>
      </c>
      <c r="T3185" s="2">
        <v>644796.1875</v>
      </c>
      <c r="U3185" s="2">
        <v>-68256</v>
      </c>
      <c r="V3185" s="2">
        <v>-9.5723705291748047</v>
      </c>
      <c r="W3185" s="2">
        <v>1224318.55</v>
      </c>
      <c r="X3185" s="2">
        <v>52.665721893310547</v>
      </c>
      <c r="Y3185" s="2">
        <v>7413981.7000000002</v>
      </c>
      <c r="Z3185" s="2">
        <v>8.6970300674438477</v>
      </c>
    </row>
    <row r="3186" spans="1:28" x14ac:dyDescent="0.25">
      <c r="A3186" s="2">
        <v>531005</v>
      </c>
      <c r="B3186" s="2">
        <v>108112607</v>
      </c>
      <c r="C3186" s="2" t="s">
        <v>1844</v>
      </c>
      <c r="D3186" s="2">
        <v>2023</v>
      </c>
      <c r="E3186" s="2" t="s">
        <v>1884</v>
      </c>
      <c r="F3186" s="2">
        <v>531</v>
      </c>
      <c r="G3186" s="2">
        <v>5</v>
      </c>
      <c r="Q3186" s="2">
        <v>464460</v>
      </c>
      <c r="R3186" s="2">
        <v>-180336.15625</v>
      </c>
      <c r="S3186" s="2">
        <v>-27.967933654785156</v>
      </c>
      <c r="T3186" s="2">
        <v>464460</v>
      </c>
      <c r="U3186" s="2">
        <v>-180336.1875</v>
      </c>
      <c r="V3186" s="2">
        <v>-27.967935562133789</v>
      </c>
      <c r="X3186" s="2">
        <v>59.945793151855469</v>
      </c>
      <c r="Z3186" s="2">
        <v>9.1572713851928711</v>
      </c>
      <c r="AA3186" s="2">
        <v>5072035</v>
      </c>
      <c r="AB3186" s="2">
        <v>774800</v>
      </c>
    </row>
    <row r="3187" spans="1:28" x14ac:dyDescent="0.25">
      <c r="A3187" s="2">
        <v>531006</v>
      </c>
      <c r="B3187" s="2">
        <v>108112607</v>
      </c>
      <c r="C3187" s="2" t="s">
        <v>1844</v>
      </c>
      <c r="D3187" s="2">
        <v>2024</v>
      </c>
      <c r="E3187" s="2" t="s">
        <v>1884</v>
      </c>
      <c r="F3187" s="2">
        <v>531</v>
      </c>
      <c r="G3187" s="2">
        <v>6</v>
      </c>
      <c r="Q3187" s="2">
        <v>661037</v>
      </c>
      <c r="R3187" s="2">
        <v>196577</v>
      </c>
      <c r="S3187" s="2">
        <v>42.323772430419922</v>
      </c>
      <c r="T3187" s="2">
        <v>661037</v>
      </c>
      <c r="U3187" s="2">
        <v>196577</v>
      </c>
      <c r="V3187" s="2">
        <v>42.323772430419922</v>
      </c>
      <c r="X3187" s="2">
        <v>52.452930450439453</v>
      </c>
      <c r="Z3187" s="2">
        <v>6.5419297218322754</v>
      </c>
      <c r="AA3187" s="2">
        <v>10104618</v>
      </c>
      <c r="AB3187" s="2">
        <v>1260248</v>
      </c>
    </row>
    <row r="3188" spans="1:28" x14ac:dyDescent="0.25">
      <c r="A3188" s="2">
        <v>532001</v>
      </c>
      <c r="B3188" s="2">
        <v>101302607</v>
      </c>
      <c r="C3188" s="2" t="s">
        <v>1845</v>
      </c>
      <c r="D3188" s="2">
        <v>2019</v>
      </c>
      <c r="E3188" s="2" t="s">
        <v>1884</v>
      </c>
      <c r="F3188" s="2">
        <v>532</v>
      </c>
      <c r="G3188" s="2">
        <v>1</v>
      </c>
      <c r="Q3188" s="2">
        <v>358545.68</v>
      </c>
      <c r="T3188" s="2">
        <v>358545.6875</v>
      </c>
      <c r="W3188" s="2">
        <v>874280.68</v>
      </c>
      <c r="X3188" s="2">
        <v>41.010364532470703</v>
      </c>
      <c r="Y3188" s="2">
        <v>3828158.68</v>
      </c>
      <c r="Z3188" s="2">
        <v>9.3660087585449219</v>
      </c>
    </row>
    <row r="3189" spans="1:28" x14ac:dyDescent="0.25">
      <c r="A3189" s="2">
        <v>532002</v>
      </c>
      <c r="B3189" s="2">
        <v>101302607</v>
      </c>
      <c r="C3189" s="2" t="s">
        <v>1845</v>
      </c>
      <c r="D3189" s="2">
        <v>2020</v>
      </c>
      <c r="E3189" s="2" t="s">
        <v>1884</v>
      </c>
      <c r="F3189" s="2">
        <v>532</v>
      </c>
      <c r="G3189" s="2">
        <v>2</v>
      </c>
      <c r="Q3189" s="2">
        <v>400215.27</v>
      </c>
      <c r="R3189" s="2">
        <v>41669.58984375</v>
      </c>
      <c r="S3189" s="2">
        <v>11.621835708618164</v>
      </c>
      <c r="T3189" s="2">
        <v>400215.28125</v>
      </c>
      <c r="U3189" s="2">
        <v>41669.59375</v>
      </c>
      <c r="V3189" s="2">
        <v>11.62183666229248</v>
      </c>
      <c r="W3189" s="2">
        <v>852198.06</v>
      </c>
      <c r="X3189" s="2">
        <v>46.96270751953125</v>
      </c>
      <c r="Y3189" s="2">
        <v>3677609.16</v>
      </c>
      <c r="Z3189" s="2">
        <v>10.882485389709473</v>
      </c>
    </row>
    <row r="3190" spans="1:28" x14ac:dyDescent="0.25">
      <c r="A3190" s="2">
        <v>532003</v>
      </c>
      <c r="B3190" s="2">
        <v>101302607</v>
      </c>
      <c r="C3190" s="2" t="s">
        <v>1845</v>
      </c>
      <c r="D3190" s="2">
        <v>2021</v>
      </c>
      <c r="E3190" s="2" t="s">
        <v>1884</v>
      </c>
      <c r="F3190" s="2">
        <v>532</v>
      </c>
      <c r="G3190" s="2">
        <v>3</v>
      </c>
      <c r="Q3190" s="2">
        <v>402960.17</v>
      </c>
      <c r="R3190" s="2">
        <v>2744.89990234375</v>
      </c>
      <c r="S3190" s="2">
        <v>0.68585586547851563</v>
      </c>
      <c r="T3190" s="2">
        <v>402960.15625</v>
      </c>
      <c r="U3190" s="2">
        <v>2744.875</v>
      </c>
      <c r="V3190" s="2">
        <v>0.68584960699081421</v>
      </c>
      <c r="W3190" s="2">
        <v>750590.22000000009</v>
      </c>
      <c r="X3190" s="2">
        <v>53.685771942138672</v>
      </c>
      <c r="Y3190" s="2">
        <v>3969154.22</v>
      </c>
      <c r="Z3190" s="2">
        <v>10.15229320526123</v>
      </c>
    </row>
    <row r="3191" spans="1:28" x14ac:dyDescent="0.25">
      <c r="A3191" s="2">
        <v>532004</v>
      </c>
      <c r="B3191" s="2">
        <v>101302607</v>
      </c>
      <c r="C3191" s="2" t="s">
        <v>1845</v>
      </c>
      <c r="D3191" s="2">
        <v>2022</v>
      </c>
      <c r="E3191" s="2" t="s">
        <v>1884</v>
      </c>
      <c r="F3191" s="2">
        <v>532</v>
      </c>
      <c r="G3191" s="2">
        <v>4</v>
      </c>
      <c r="Q3191" s="2">
        <v>440841</v>
      </c>
      <c r="R3191" s="2">
        <v>37880.828125</v>
      </c>
      <c r="S3191" s="2">
        <v>9.4006385803222656</v>
      </c>
      <c r="T3191" s="2">
        <v>440841</v>
      </c>
      <c r="U3191" s="2">
        <v>37880.84375</v>
      </c>
      <c r="V3191" s="2">
        <v>9.4006423950195313</v>
      </c>
      <c r="W3191" s="2">
        <v>802736.76</v>
      </c>
      <c r="X3191" s="2">
        <v>54.917255401611328</v>
      </c>
      <c r="Y3191" s="2">
        <v>3987392.88</v>
      </c>
      <c r="Z3191" s="2">
        <v>11.05587100982666</v>
      </c>
    </row>
    <row r="3192" spans="1:28" x14ac:dyDescent="0.25">
      <c r="A3192" s="2">
        <v>532005</v>
      </c>
      <c r="B3192" s="2">
        <v>101302607</v>
      </c>
      <c r="C3192" s="2" t="s">
        <v>1845</v>
      </c>
      <c r="D3192" s="2">
        <v>2023</v>
      </c>
      <c r="E3192" s="2" t="s">
        <v>1884</v>
      </c>
      <c r="F3192" s="2">
        <v>532</v>
      </c>
      <c r="G3192" s="2">
        <v>5</v>
      </c>
      <c r="Q3192" s="2">
        <v>446134</v>
      </c>
      <c r="R3192" s="2">
        <v>5293</v>
      </c>
      <c r="S3192" s="2">
        <v>1.2006596326828003</v>
      </c>
      <c r="T3192" s="2">
        <v>446134</v>
      </c>
      <c r="U3192" s="2">
        <v>5293</v>
      </c>
      <c r="V3192" s="2">
        <v>1.2006596326828003</v>
      </c>
      <c r="X3192" s="2">
        <v>59.775119781494141</v>
      </c>
      <c r="Z3192" s="2">
        <v>11.489042282104492</v>
      </c>
      <c r="AA3192" s="2">
        <v>3883126</v>
      </c>
      <c r="AB3192" s="2">
        <v>746354</v>
      </c>
    </row>
    <row r="3193" spans="1:28" x14ac:dyDescent="0.25">
      <c r="A3193" s="2">
        <v>532006</v>
      </c>
      <c r="B3193" s="2">
        <v>101302607</v>
      </c>
      <c r="C3193" s="2" t="s">
        <v>1845</v>
      </c>
      <c r="D3193" s="2">
        <v>2024</v>
      </c>
      <c r="E3193" s="2" t="s">
        <v>1884</v>
      </c>
      <c r="F3193" s="2">
        <v>532</v>
      </c>
      <c r="G3193" s="2">
        <v>6</v>
      </c>
      <c r="Q3193" s="2">
        <v>481660</v>
      </c>
      <c r="R3193" s="2">
        <v>35526</v>
      </c>
      <c r="S3193" s="2">
        <v>7.963078498840332</v>
      </c>
      <c r="T3193" s="2">
        <v>481660</v>
      </c>
      <c r="U3193" s="2">
        <v>35526</v>
      </c>
      <c r="V3193" s="2">
        <v>7.963078498840332</v>
      </c>
      <c r="X3193" s="2">
        <v>62.228206634521484</v>
      </c>
      <c r="Z3193" s="2">
        <v>11.345248222351074</v>
      </c>
      <c r="AA3193" s="2">
        <v>4245478</v>
      </c>
      <c r="AB3193" s="2">
        <v>774022</v>
      </c>
    </row>
    <row r="3194" spans="1:28" x14ac:dyDescent="0.25">
      <c r="A3194" s="2">
        <v>533001</v>
      </c>
      <c r="B3194" s="2">
        <v>111312607</v>
      </c>
      <c r="C3194" s="2" t="s">
        <v>1846</v>
      </c>
      <c r="D3194" s="2">
        <v>2019</v>
      </c>
      <c r="E3194" s="2" t="s">
        <v>1884</v>
      </c>
      <c r="F3194" s="2">
        <v>533</v>
      </c>
      <c r="G3194" s="2">
        <v>1</v>
      </c>
      <c r="Q3194" s="2">
        <v>290995.86</v>
      </c>
      <c r="T3194" s="2">
        <v>290995.875</v>
      </c>
      <c r="W3194" s="2">
        <v>580429.64</v>
      </c>
      <c r="X3194" s="2">
        <v>50.134563446044922</v>
      </c>
      <c r="Y3194" s="2">
        <v>2545019.44</v>
      </c>
      <c r="Z3194" s="2">
        <v>11.433935165405273</v>
      </c>
    </row>
    <row r="3195" spans="1:28" x14ac:dyDescent="0.25">
      <c r="A3195" s="2">
        <v>533002</v>
      </c>
      <c r="B3195" s="2">
        <v>111312607</v>
      </c>
      <c r="C3195" s="2" t="s">
        <v>1846</v>
      </c>
      <c r="D3195" s="2">
        <v>2020</v>
      </c>
      <c r="E3195" s="2" t="s">
        <v>1884</v>
      </c>
      <c r="F3195" s="2">
        <v>533</v>
      </c>
      <c r="G3195" s="2">
        <v>2</v>
      </c>
      <c r="Q3195" s="2">
        <v>268398.40999999997</v>
      </c>
      <c r="R3195" s="2">
        <v>-22597.44921875</v>
      </c>
      <c r="S3195" s="2">
        <v>-7.7655572891235352</v>
      </c>
      <c r="T3195" s="2">
        <v>268398.40625</v>
      </c>
      <c r="U3195" s="2">
        <v>-22597.46875</v>
      </c>
      <c r="V3195" s="2">
        <v>-7.7655634880065918</v>
      </c>
      <c r="W3195" s="2">
        <v>558792.62</v>
      </c>
      <c r="X3195" s="2">
        <v>48.031845092773438</v>
      </c>
      <c r="Y3195" s="2">
        <v>2569239.0100000002</v>
      </c>
      <c r="Z3195" s="2">
        <v>10.446611404418945</v>
      </c>
    </row>
    <row r="3196" spans="1:28" x14ac:dyDescent="0.25">
      <c r="A3196" s="2">
        <v>533003</v>
      </c>
      <c r="B3196" s="2">
        <v>111312607</v>
      </c>
      <c r="C3196" s="2" t="s">
        <v>1846</v>
      </c>
      <c r="D3196" s="2">
        <v>2021</v>
      </c>
      <c r="E3196" s="2" t="s">
        <v>1884</v>
      </c>
      <c r="F3196" s="2">
        <v>533</v>
      </c>
      <c r="G3196" s="2">
        <v>3</v>
      </c>
      <c r="Q3196" s="2">
        <v>315821</v>
      </c>
      <c r="R3196" s="2">
        <v>47422.58984375</v>
      </c>
      <c r="S3196" s="2">
        <v>17.668729782104492</v>
      </c>
      <c r="T3196" s="2">
        <v>315821</v>
      </c>
      <c r="U3196" s="2">
        <v>47422.59375</v>
      </c>
      <c r="V3196" s="2">
        <v>17.668731689453125</v>
      </c>
      <c r="W3196" s="2">
        <v>614619.47</v>
      </c>
      <c r="X3196" s="2">
        <v>51.384803771972656</v>
      </c>
      <c r="Y3196" s="2">
        <v>2781736.0799999996</v>
      </c>
      <c r="Z3196" s="2">
        <v>11.353377342224121</v>
      </c>
    </row>
    <row r="3197" spans="1:28" x14ac:dyDescent="0.25">
      <c r="A3197" s="2">
        <v>533004</v>
      </c>
      <c r="B3197" s="2">
        <v>111312607</v>
      </c>
      <c r="C3197" s="2" t="s">
        <v>1846</v>
      </c>
      <c r="D3197" s="2">
        <v>2022</v>
      </c>
      <c r="E3197" s="2" t="s">
        <v>1884</v>
      </c>
      <c r="F3197" s="2">
        <v>533</v>
      </c>
      <c r="G3197" s="2">
        <v>4</v>
      </c>
      <c r="Q3197" s="2">
        <v>376255</v>
      </c>
      <c r="R3197" s="2">
        <v>60434</v>
      </c>
      <c r="S3197" s="2">
        <v>19.135522842407227</v>
      </c>
      <c r="T3197" s="2">
        <v>376255</v>
      </c>
      <c r="U3197" s="2">
        <v>60434</v>
      </c>
      <c r="V3197" s="2">
        <v>19.135522842407227</v>
      </c>
      <c r="W3197" s="2">
        <v>690937.04</v>
      </c>
      <c r="X3197" s="2">
        <v>54.455757141113281</v>
      </c>
      <c r="Y3197" s="2">
        <v>2862313.98</v>
      </c>
      <c r="Z3197" s="2">
        <v>13.145133972167969</v>
      </c>
    </row>
    <row r="3198" spans="1:28" x14ac:dyDescent="0.25">
      <c r="A3198" s="2">
        <v>533005</v>
      </c>
      <c r="B3198" s="2">
        <v>111312607</v>
      </c>
      <c r="C3198" s="2" t="s">
        <v>1846</v>
      </c>
      <c r="D3198" s="2">
        <v>2023</v>
      </c>
      <c r="E3198" s="2" t="s">
        <v>1884</v>
      </c>
      <c r="F3198" s="2">
        <v>533</v>
      </c>
      <c r="G3198" s="2">
        <v>5</v>
      </c>
      <c r="Q3198" s="2">
        <v>403914</v>
      </c>
      <c r="R3198" s="2">
        <v>27659</v>
      </c>
      <c r="S3198" s="2">
        <v>7.3511314392089844</v>
      </c>
      <c r="T3198" s="2">
        <v>403914</v>
      </c>
      <c r="U3198" s="2">
        <v>27659</v>
      </c>
      <c r="V3198" s="2">
        <v>7.3511314392089844</v>
      </c>
      <c r="X3198" s="2">
        <v>62.656421661376953</v>
      </c>
      <c r="Z3198" s="2">
        <v>14.069393157958984</v>
      </c>
      <c r="AA3198" s="2">
        <v>2870870</v>
      </c>
      <c r="AB3198" s="2">
        <v>644649</v>
      </c>
    </row>
    <row r="3199" spans="1:28" x14ac:dyDescent="0.25">
      <c r="A3199" s="2">
        <v>533006</v>
      </c>
      <c r="B3199" s="2">
        <v>111312607</v>
      </c>
      <c r="C3199" s="2" t="s">
        <v>1846</v>
      </c>
      <c r="D3199" s="2">
        <v>2024</v>
      </c>
      <c r="E3199" s="2" t="s">
        <v>1884</v>
      </c>
      <c r="F3199" s="2">
        <v>533</v>
      </c>
      <c r="G3199" s="2">
        <v>6</v>
      </c>
      <c r="Q3199" s="2">
        <v>496227</v>
      </c>
      <c r="R3199" s="2">
        <v>92313</v>
      </c>
      <c r="S3199" s="2">
        <v>22.854618072509766</v>
      </c>
      <c r="T3199" s="2">
        <v>496227</v>
      </c>
      <c r="U3199" s="2">
        <v>92313</v>
      </c>
      <c r="V3199" s="2">
        <v>22.854618072509766</v>
      </c>
      <c r="X3199" s="2">
        <v>64.019790649414063</v>
      </c>
      <c r="Z3199" s="2">
        <v>16.512636184692383</v>
      </c>
      <c r="AA3199" s="2">
        <v>3005135</v>
      </c>
      <c r="AB3199" s="2">
        <v>775115</v>
      </c>
    </row>
    <row r="3200" spans="1:28" x14ac:dyDescent="0.25">
      <c r="A3200" s="2">
        <v>534001</v>
      </c>
      <c r="B3200" s="2">
        <v>128324207</v>
      </c>
      <c r="C3200" s="2" t="s">
        <v>1847</v>
      </c>
      <c r="D3200" s="2">
        <v>2019</v>
      </c>
      <c r="E3200" s="2" t="s">
        <v>1884</v>
      </c>
      <c r="F3200" s="2">
        <v>534</v>
      </c>
      <c r="G3200" s="2">
        <v>1</v>
      </c>
      <c r="Q3200" s="2">
        <v>580412.35</v>
      </c>
      <c r="T3200" s="2">
        <v>580412.375</v>
      </c>
      <c r="W3200" s="2">
        <v>1386957.6700000002</v>
      </c>
      <c r="X3200" s="2">
        <v>41.847881317138672</v>
      </c>
      <c r="Y3200" s="2">
        <v>6467015.0200000005</v>
      </c>
      <c r="Z3200" s="2">
        <v>8.9749660491943359</v>
      </c>
    </row>
    <row r="3201" spans="1:28" x14ac:dyDescent="0.25">
      <c r="A3201" s="2">
        <v>534002</v>
      </c>
      <c r="B3201" s="2">
        <v>128324207</v>
      </c>
      <c r="C3201" s="2" t="s">
        <v>1847</v>
      </c>
      <c r="D3201" s="2">
        <v>2020</v>
      </c>
      <c r="E3201" s="2" t="s">
        <v>1884</v>
      </c>
      <c r="F3201" s="2">
        <v>534</v>
      </c>
      <c r="G3201" s="2">
        <v>2</v>
      </c>
      <c r="Q3201" s="2">
        <v>678834.3</v>
      </c>
      <c r="R3201" s="2">
        <v>98421.953125</v>
      </c>
      <c r="S3201" s="2">
        <v>16.957246780395508</v>
      </c>
      <c r="T3201" s="2">
        <v>678834.3125</v>
      </c>
      <c r="U3201" s="2">
        <v>98421.9375</v>
      </c>
      <c r="V3201" s="2">
        <v>16.957242965698242</v>
      </c>
      <c r="W3201" s="2">
        <v>1332915.1000000001</v>
      </c>
      <c r="X3201" s="2">
        <v>50.928546905517578</v>
      </c>
      <c r="Y3201" s="2">
        <v>6321239.4099999992</v>
      </c>
      <c r="Z3201" s="2">
        <v>10.738943099975586</v>
      </c>
    </row>
    <row r="3202" spans="1:28" x14ac:dyDescent="0.25">
      <c r="A3202" s="2">
        <v>534003</v>
      </c>
      <c r="B3202" s="2">
        <v>128324207</v>
      </c>
      <c r="C3202" s="2" t="s">
        <v>1847</v>
      </c>
      <c r="D3202" s="2">
        <v>2021</v>
      </c>
      <c r="E3202" s="2" t="s">
        <v>1884</v>
      </c>
      <c r="F3202" s="2">
        <v>534</v>
      </c>
      <c r="G3202" s="2">
        <v>3</v>
      </c>
      <c r="Q3202" s="2">
        <v>719558.53</v>
      </c>
      <c r="R3202" s="2">
        <v>40724.23046875</v>
      </c>
      <c r="S3202" s="2">
        <v>5.9991416931152344</v>
      </c>
      <c r="T3202" s="2">
        <v>719558.5</v>
      </c>
      <c r="U3202" s="2">
        <v>40724.1875</v>
      </c>
      <c r="V3202" s="2">
        <v>5.9991350173950195</v>
      </c>
      <c r="W3202" s="2">
        <v>1377696.72</v>
      </c>
      <c r="X3202" s="2">
        <v>52.229091644287109</v>
      </c>
      <c r="Y3202" s="2">
        <v>7244971.6100000003</v>
      </c>
      <c r="Z3202" s="2">
        <v>9.9318332672119141</v>
      </c>
    </row>
    <row r="3203" spans="1:28" x14ac:dyDescent="0.25">
      <c r="A3203" s="2">
        <v>534004</v>
      </c>
      <c r="B3203" s="2">
        <v>128324207</v>
      </c>
      <c r="C3203" s="2" t="s">
        <v>1847</v>
      </c>
      <c r="D3203" s="2">
        <v>2022</v>
      </c>
      <c r="E3203" s="2" t="s">
        <v>1884</v>
      </c>
      <c r="F3203" s="2">
        <v>534</v>
      </c>
      <c r="G3203" s="2">
        <v>4</v>
      </c>
      <c r="Q3203" s="2">
        <v>747921.86</v>
      </c>
      <c r="R3203" s="2">
        <v>28363.330078125</v>
      </c>
      <c r="S3203" s="2">
        <v>3.9417684078216553</v>
      </c>
      <c r="T3203" s="2">
        <v>747921.875</v>
      </c>
      <c r="U3203" s="2">
        <v>28363.375</v>
      </c>
      <c r="V3203" s="2">
        <v>3.9417746067047119</v>
      </c>
      <c r="W3203" s="2">
        <v>1440314.98</v>
      </c>
      <c r="X3203" s="2">
        <v>51.927661895751953</v>
      </c>
      <c r="Y3203" s="2">
        <v>7473874.3500000006</v>
      </c>
      <c r="Z3203" s="2">
        <v>10.007150650024414</v>
      </c>
    </row>
    <row r="3204" spans="1:28" x14ac:dyDescent="0.25">
      <c r="A3204" s="2">
        <v>534005</v>
      </c>
      <c r="B3204" s="2">
        <v>128324207</v>
      </c>
      <c r="C3204" s="2" t="s">
        <v>1847</v>
      </c>
      <c r="D3204" s="2">
        <v>2023</v>
      </c>
      <c r="E3204" s="2" t="s">
        <v>1884</v>
      </c>
      <c r="F3204" s="2">
        <v>534</v>
      </c>
      <c r="G3204" s="2">
        <v>5</v>
      </c>
      <c r="Q3204" s="2">
        <v>703061</v>
      </c>
      <c r="R3204" s="2">
        <v>-44860.859375</v>
      </c>
      <c r="S3204" s="2">
        <v>-5.9980678558349609</v>
      </c>
      <c r="T3204" s="2">
        <v>703061</v>
      </c>
      <c r="U3204" s="2">
        <v>-44860.875</v>
      </c>
      <c r="V3204" s="2">
        <v>-5.9980697631835938</v>
      </c>
      <c r="X3204" s="2">
        <v>108.67298889160156</v>
      </c>
      <c r="Z3204" s="2">
        <v>9.9892044067382813</v>
      </c>
      <c r="AA3204" s="2">
        <v>7038208</v>
      </c>
      <c r="AB3204" s="2">
        <v>646951</v>
      </c>
    </row>
    <row r="3205" spans="1:28" x14ac:dyDescent="0.25">
      <c r="A3205" s="2">
        <v>534006</v>
      </c>
      <c r="B3205" s="2">
        <v>128324207</v>
      </c>
      <c r="C3205" s="2" t="s">
        <v>1847</v>
      </c>
      <c r="D3205" s="2">
        <v>2024</v>
      </c>
      <c r="E3205" s="2" t="s">
        <v>1884</v>
      </c>
      <c r="F3205" s="2">
        <v>534</v>
      </c>
      <c r="G3205" s="2">
        <v>6</v>
      </c>
      <c r="Q3205" s="2">
        <v>849626</v>
      </c>
      <c r="R3205" s="2">
        <v>146565</v>
      </c>
      <c r="S3205" s="2">
        <v>20.846696853637695</v>
      </c>
      <c r="T3205" s="2">
        <v>849626</v>
      </c>
      <c r="U3205" s="2">
        <v>146565</v>
      </c>
      <c r="V3205" s="2">
        <v>20.846696853637695</v>
      </c>
      <c r="X3205" s="2">
        <v>108.38559722900391</v>
      </c>
      <c r="Z3205" s="2">
        <v>11.906158447265625</v>
      </c>
      <c r="AA3205" s="2">
        <v>7136021</v>
      </c>
      <c r="AB3205" s="2">
        <v>783892</v>
      </c>
    </row>
    <row r="3206" spans="1:28" x14ac:dyDescent="0.25">
      <c r="A3206" s="2">
        <v>535001</v>
      </c>
      <c r="B3206" s="2">
        <v>106333407</v>
      </c>
      <c r="C3206" s="2" t="s">
        <v>1848</v>
      </c>
      <c r="D3206" s="2">
        <v>2019</v>
      </c>
      <c r="E3206" s="2" t="s">
        <v>1884</v>
      </c>
      <c r="F3206" s="2">
        <v>535</v>
      </c>
      <c r="G3206" s="2">
        <v>1</v>
      </c>
      <c r="Q3206" s="2">
        <v>392984.22</v>
      </c>
      <c r="T3206" s="2">
        <v>392984.21875</v>
      </c>
      <c r="W3206" s="2">
        <v>1213728.6600000001</v>
      </c>
      <c r="X3206" s="2">
        <v>32.378261566162109</v>
      </c>
      <c r="Y3206" s="2">
        <v>8103886.6600000001</v>
      </c>
      <c r="Z3206" s="2">
        <v>4.849329948425293</v>
      </c>
    </row>
    <row r="3207" spans="1:28" x14ac:dyDescent="0.25">
      <c r="A3207" s="2">
        <v>535002</v>
      </c>
      <c r="B3207" s="2">
        <v>106333407</v>
      </c>
      <c r="C3207" s="2" t="s">
        <v>1848</v>
      </c>
      <c r="D3207" s="2">
        <v>2020</v>
      </c>
      <c r="E3207" s="2" t="s">
        <v>1884</v>
      </c>
      <c r="F3207" s="2">
        <v>535</v>
      </c>
      <c r="G3207" s="2">
        <v>2</v>
      </c>
      <c r="Q3207" s="2">
        <v>415876.45</v>
      </c>
      <c r="R3207" s="2">
        <v>22892.23046875</v>
      </c>
      <c r="S3207" s="2">
        <v>5.8252286911010742</v>
      </c>
      <c r="T3207" s="2">
        <v>415876.4375</v>
      </c>
      <c r="U3207" s="2">
        <v>22892.21875</v>
      </c>
      <c r="V3207" s="2">
        <v>5.825225830078125</v>
      </c>
      <c r="W3207" s="2">
        <v>1243409.1200000001</v>
      </c>
      <c r="X3207" s="2">
        <v>33.446468353271484</v>
      </c>
      <c r="Y3207" s="2">
        <v>7796974.9299999997</v>
      </c>
      <c r="Z3207" s="2">
        <v>5.3338179588317871</v>
      </c>
    </row>
    <row r="3208" spans="1:28" x14ac:dyDescent="0.25">
      <c r="A3208" s="2">
        <v>535003</v>
      </c>
      <c r="B3208" s="2">
        <v>106333407</v>
      </c>
      <c r="C3208" s="2" t="s">
        <v>1848</v>
      </c>
      <c r="D3208" s="2">
        <v>2021</v>
      </c>
      <c r="E3208" s="2" t="s">
        <v>1884</v>
      </c>
      <c r="F3208" s="2">
        <v>535</v>
      </c>
      <c r="G3208" s="2">
        <v>3</v>
      </c>
      <c r="Q3208" s="2">
        <v>454017.77</v>
      </c>
      <c r="R3208" s="2">
        <v>38141.3203125</v>
      </c>
      <c r="S3208" s="2">
        <v>9.1713104248046875</v>
      </c>
      <c r="T3208" s="2">
        <v>454017.78125</v>
      </c>
      <c r="U3208" s="2">
        <v>38141.34375</v>
      </c>
      <c r="V3208" s="2">
        <v>9.1713161468505859</v>
      </c>
      <c r="W3208" s="2">
        <v>1387308.9300000002</v>
      </c>
      <c r="X3208" s="2">
        <v>32.726509094238281</v>
      </c>
      <c r="Y3208" s="2">
        <v>8737085.1699999999</v>
      </c>
      <c r="Z3208" s="2">
        <v>5.1964445114135742</v>
      </c>
    </row>
    <row r="3209" spans="1:28" x14ac:dyDescent="0.25">
      <c r="A3209" s="2">
        <v>535004</v>
      </c>
      <c r="B3209" s="2">
        <v>106333407</v>
      </c>
      <c r="C3209" s="2" t="s">
        <v>1848</v>
      </c>
      <c r="D3209" s="2">
        <v>2022</v>
      </c>
      <c r="E3209" s="2" t="s">
        <v>1884</v>
      </c>
      <c r="F3209" s="2">
        <v>535</v>
      </c>
      <c r="G3209" s="2">
        <v>4</v>
      </c>
      <c r="Q3209" s="2">
        <v>461358.86</v>
      </c>
      <c r="R3209" s="2">
        <v>7341.08984375</v>
      </c>
      <c r="S3209" s="2">
        <v>1.6169168949127197</v>
      </c>
      <c r="T3209" s="2">
        <v>461358.875</v>
      </c>
      <c r="U3209" s="2">
        <v>7341.09375</v>
      </c>
      <c r="V3209" s="2">
        <v>1.6169177293777466</v>
      </c>
      <c r="W3209" s="2">
        <v>1413713.22</v>
      </c>
      <c r="X3209" s="2">
        <v>32.634544372558594</v>
      </c>
      <c r="Y3209" s="2">
        <v>9363763.4199999999</v>
      </c>
      <c r="Z3209" s="2">
        <v>4.9270668029785156</v>
      </c>
    </row>
    <row r="3210" spans="1:28" x14ac:dyDescent="0.25">
      <c r="A3210" s="2">
        <v>535005</v>
      </c>
      <c r="B3210" s="2">
        <v>106333407</v>
      </c>
      <c r="C3210" s="2" t="s">
        <v>1848</v>
      </c>
      <c r="D3210" s="2">
        <v>2023</v>
      </c>
      <c r="E3210" s="2" t="s">
        <v>1884</v>
      </c>
      <c r="F3210" s="2">
        <v>535</v>
      </c>
      <c r="G3210" s="2">
        <v>5</v>
      </c>
      <c r="Q3210" s="2">
        <v>467959</v>
      </c>
      <c r="R3210" s="2">
        <v>6600.14013671875</v>
      </c>
      <c r="S3210" s="2">
        <v>1.4305870532989502</v>
      </c>
      <c r="T3210" s="2">
        <v>467959</v>
      </c>
      <c r="U3210" s="2">
        <v>6600.125</v>
      </c>
      <c r="V3210" s="2">
        <v>1.4305837154388428</v>
      </c>
      <c r="X3210" s="2">
        <v>27.853425979614258</v>
      </c>
      <c r="Z3210" s="2">
        <v>4.1133899688720703</v>
      </c>
      <c r="AA3210" s="2">
        <v>11376480</v>
      </c>
      <c r="AB3210" s="2">
        <v>1680077</v>
      </c>
    </row>
    <row r="3211" spans="1:28" x14ac:dyDescent="0.25">
      <c r="A3211" s="2">
        <v>535006</v>
      </c>
      <c r="B3211" s="2">
        <v>106333407</v>
      </c>
      <c r="C3211" s="2" t="s">
        <v>1848</v>
      </c>
      <c r="D3211" s="2">
        <v>2024</v>
      </c>
      <c r="E3211" s="2" t="s">
        <v>1884</v>
      </c>
      <c r="F3211" s="2">
        <v>535</v>
      </c>
      <c r="G3211" s="2">
        <v>6</v>
      </c>
      <c r="Q3211" s="2">
        <v>673434</v>
      </c>
      <c r="R3211" s="2">
        <v>205475</v>
      </c>
      <c r="S3211" s="2">
        <v>43.908760070800781</v>
      </c>
      <c r="T3211" s="2">
        <v>673434</v>
      </c>
      <c r="U3211" s="2">
        <v>205475</v>
      </c>
      <c r="V3211" s="2">
        <v>43.908760070800781</v>
      </c>
      <c r="X3211" s="2">
        <v>34.977535247802734</v>
      </c>
      <c r="Z3211" s="2">
        <v>5.7289748191833496</v>
      </c>
      <c r="AA3211" s="2">
        <v>11754878</v>
      </c>
      <c r="AB3211" s="2">
        <v>1925333</v>
      </c>
    </row>
    <row r="3212" spans="1:28" x14ac:dyDescent="0.25">
      <c r="A3212" s="2">
        <v>536001</v>
      </c>
      <c r="B3212" s="2">
        <v>119354207</v>
      </c>
      <c r="C3212" s="2" t="s">
        <v>1849</v>
      </c>
      <c r="D3212" s="2">
        <v>2019</v>
      </c>
      <c r="E3212" s="2" t="s">
        <v>1884</v>
      </c>
      <c r="F3212" s="2">
        <v>536</v>
      </c>
      <c r="G3212" s="2">
        <v>1</v>
      </c>
      <c r="Q3212" s="2">
        <v>765703</v>
      </c>
      <c r="T3212" s="2">
        <v>765703</v>
      </c>
      <c r="W3212" s="2">
        <v>1642598</v>
      </c>
      <c r="X3212" s="2">
        <v>46.615360260009766</v>
      </c>
      <c r="Y3212" s="2">
        <v>7437010</v>
      </c>
      <c r="Z3212" s="2">
        <v>10.295845031738281</v>
      </c>
    </row>
    <row r="3213" spans="1:28" x14ac:dyDescent="0.25">
      <c r="A3213" s="2">
        <v>536002</v>
      </c>
      <c r="B3213" s="2">
        <v>119354207</v>
      </c>
      <c r="C3213" s="2" t="s">
        <v>1849</v>
      </c>
      <c r="D3213" s="2">
        <v>2020</v>
      </c>
      <c r="E3213" s="2" t="s">
        <v>1884</v>
      </c>
      <c r="F3213" s="2">
        <v>536</v>
      </c>
      <c r="G3213" s="2">
        <v>2</v>
      </c>
      <c r="Q3213" s="2">
        <v>846911</v>
      </c>
      <c r="R3213" s="2">
        <v>81208</v>
      </c>
      <c r="S3213" s="2">
        <v>10.605678558349609</v>
      </c>
      <c r="T3213" s="2">
        <v>846911</v>
      </c>
      <c r="U3213" s="2">
        <v>81208</v>
      </c>
      <c r="V3213" s="2">
        <v>10.605678558349609</v>
      </c>
      <c r="W3213" s="2">
        <v>1852327</v>
      </c>
      <c r="X3213" s="2">
        <v>45.721462249755859</v>
      </c>
      <c r="Y3213" s="2">
        <v>7786372</v>
      </c>
      <c r="Z3213" s="2">
        <v>10.876836776733398</v>
      </c>
    </row>
    <row r="3214" spans="1:28" x14ac:dyDescent="0.25">
      <c r="A3214" s="2">
        <v>536003</v>
      </c>
      <c r="B3214" s="2">
        <v>119354207</v>
      </c>
      <c r="C3214" s="2" t="s">
        <v>1849</v>
      </c>
      <c r="D3214" s="2">
        <v>2021</v>
      </c>
      <c r="E3214" s="2" t="s">
        <v>1884</v>
      </c>
      <c r="F3214" s="2">
        <v>536</v>
      </c>
      <c r="G3214" s="2">
        <v>3</v>
      </c>
      <c r="Q3214" s="2">
        <v>1010267</v>
      </c>
      <c r="R3214" s="2">
        <v>163356</v>
      </c>
      <c r="S3214" s="2">
        <v>19.288450241088867</v>
      </c>
      <c r="T3214" s="2">
        <v>1010267</v>
      </c>
      <c r="U3214" s="2">
        <v>163356</v>
      </c>
      <c r="V3214" s="2">
        <v>19.288450241088867</v>
      </c>
      <c r="W3214" s="2">
        <v>2145242</v>
      </c>
      <c r="X3214" s="2">
        <v>47.093379974365234</v>
      </c>
      <c r="Y3214" s="2">
        <v>8070919</v>
      </c>
      <c r="Z3214" s="2">
        <v>12.517372131347656</v>
      </c>
    </row>
    <row r="3215" spans="1:28" x14ac:dyDescent="0.25">
      <c r="A3215" s="2">
        <v>536004</v>
      </c>
      <c r="B3215" s="2">
        <v>119354207</v>
      </c>
      <c r="C3215" s="2" t="s">
        <v>1849</v>
      </c>
      <c r="D3215" s="2">
        <v>2022</v>
      </c>
      <c r="E3215" s="2" t="s">
        <v>1884</v>
      </c>
      <c r="F3215" s="2">
        <v>536</v>
      </c>
      <c r="G3215" s="2">
        <v>4</v>
      </c>
      <c r="Q3215" s="2">
        <v>878737</v>
      </c>
      <c r="R3215" s="2">
        <v>-131530</v>
      </c>
      <c r="S3215" s="2">
        <v>-13.019330978393555</v>
      </c>
      <c r="T3215" s="2">
        <v>878737</v>
      </c>
      <c r="U3215" s="2">
        <v>-131530</v>
      </c>
      <c r="V3215" s="2">
        <v>-13.019330978393555</v>
      </c>
      <c r="W3215" s="2">
        <v>2095608</v>
      </c>
      <c r="X3215" s="2">
        <v>41.932315826416016</v>
      </c>
      <c r="Y3215" s="2">
        <v>9056918</v>
      </c>
      <c r="Z3215" s="2">
        <v>9.7023839950561523</v>
      </c>
    </row>
    <row r="3216" spans="1:28" x14ac:dyDescent="0.25">
      <c r="A3216" s="2">
        <v>536005</v>
      </c>
      <c r="B3216" s="2">
        <v>119354207</v>
      </c>
      <c r="C3216" s="2" t="s">
        <v>1849</v>
      </c>
      <c r="D3216" s="2">
        <v>2023</v>
      </c>
      <c r="E3216" s="2" t="s">
        <v>1884</v>
      </c>
      <c r="F3216" s="2">
        <v>536</v>
      </c>
      <c r="G3216" s="2">
        <v>5</v>
      </c>
      <c r="Q3216" s="2">
        <v>826672</v>
      </c>
      <c r="R3216" s="2">
        <v>-52065</v>
      </c>
      <c r="S3216" s="2">
        <v>-5.9249811172485352</v>
      </c>
      <c r="T3216" s="2">
        <v>826672</v>
      </c>
      <c r="U3216" s="2">
        <v>-52065</v>
      </c>
      <c r="V3216" s="2">
        <v>-5.9249811172485352</v>
      </c>
      <c r="X3216" s="2">
        <v>44.032859802246094</v>
      </c>
      <c r="Z3216" s="2">
        <v>10.01378345489502</v>
      </c>
      <c r="AA3216" s="2">
        <v>8255341</v>
      </c>
      <c r="AB3216" s="2">
        <v>1877398</v>
      </c>
    </row>
    <row r="3217" spans="1:28" x14ac:dyDescent="0.25">
      <c r="A3217" s="2">
        <v>536006</v>
      </c>
      <c r="B3217" s="2">
        <v>119354207</v>
      </c>
      <c r="C3217" s="2" t="s">
        <v>1849</v>
      </c>
      <c r="D3217" s="2">
        <v>2024</v>
      </c>
      <c r="E3217" s="2" t="s">
        <v>1884</v>
      </c>
      <c r="F3217" s="2">
        <v>536</v>
      </c>
      <c r="G3217" s="2">
        <v>6</v>
      </c>
      <c r="Q3217" s="2">
        <v>1032496</v>
      </c>
      <c r="R3217" s="2">
        <v>205824</v>
      </c>
      <c r="S3217" s="2">
        <v>24.897903442382813</v>
      </c>
      <c r="T3217" s="2">
        <v>1032496</v>
      </c>
      <c r="U3217" s="2">
        <v>205824</v>
      </c>
      <c r="V3217" s="2">
        <v>24.897903442382813</v>
      </c>
      <c r="X3217" s="2">
        <v>49.706333160400391</v>
      </c>
      <c r="Z3217" s="2">
        <v>11.779739379882813</v>
      </c>
      <c r="AA3217" s="2">
        <v>8765016</v>
      </c>
      <c r="AB3217" s="2">
        <v>2077192</v>
      </c>
    </row>
    <row r="3218" spans="1:28" x14ac:dyDescent="0.25">
      <c r="A3218" s="2">
        <v>537001</v>
      </c>
      <c r="B3218" s="2">
        <v>113363807</v>
      </c>
      <c r="C3218" s="2" t="s">
        <v>1850</v>
      </c>
      <c r="D3218" s="2">
        <v>2019</v>
      </c>
      <c r="E3218" s="2" t="s">
        <v>1884</v>
      </c>
      <c r="F3218" s="2">
        <v>537</v>
      </c>
      <c r="G3218" s="2">
        <v>1</v>
      </c>
      <c r="Q3218" s="2">
        <v>2303480.5699999998</v>
      </c>
      <c r="T3218" s="2">
        <v>2303480.5</v>
      </c>
      <c r="W3218" s="2">
        <v>4551049.54</v>
      </c>
      <c r="X3218" s="2">
        <v>50.614269256591797</v>
      </c>
      <c r="Y3218" s="2">
        <v>28249902.780000001</v>
      </c>
      <c r="Z3218" s="2">
        <v>8.1539411544799805</v>
      </c>
    </row>
    <row r="3219" spans="1:28" x14ac:dyDescent="0.25">
      <c r="A3219" s="2">
        <v>537002</v>
      </c>
      <c r="B3219" s="2">
        <v>113363807</v>
      </c>
      <c r="C3219" s="2" t="s">
        <v>1850</v>
      </c>
      <c r="D3219" s="2">
        <v>2020</v>
      </c>
      <c r="E3219" s="2" t="s">
        <v>1884</v>
      </c>
      <c r="F3219" s="2">
        <v>537</v>
      </c>
      <c r="G3219" s="2">
        <v>2</v>
      </c>
      <c r="Q3219" s="2">
        <v>2258070.7200000002</v>
      </c>
      <c r="R3219" s="2">
        <v>-45409.8515625</v>
      </c>
      <c r="S3219" s="2">
        <v>-1.971358060836792</v>
      </c>
      <c r="T3219" s="2">
        <v>2258070.75</v>
      </c>
      <c r="U3219" s="2">
        <v>-45409.75</v>
      </c>
      <c r="V3219" s="2">
        <v>-1.9713537693023682</v>
      </c>
      <c r="W3219" s="2">
        <v>4866940.8900000006</v>
      </c>
      <c r="X3219" s="2">
        <v>46.396099090576172</v>
      </c>
      <c r="Y3219" s="2">
        <v>29417406.930000003</v>
      </c>
      <c r="Z3219" s="2">
        <v>7.6759681701660156</v>
      </c>
    </row>
    <row r="3220" spans="1:28" x14ac:dyDescent="0.25">
      <c r="A3220" s="2">
        <v>537003</v>
      </c>
      <c r="B3220" s="2">
        <v>113363807</v>
      </c>
      <c r="C3220" s="2" t="s">
        <v>1850</v>
      </c>
      <c r="D3220" s="2">
        <v>2021</v>
      </c>
      <c r="E3220" s="2" t="s">
        <v>1884</v>
      </c>
      <c r="F3220" s="2">
        <v>537</v>
      </c>
      <c r="G3220" s="2">
        <v>3</v>
      </c>
      <c r="Q3220" s="2">
        <v>2317117.8199999998</v>
      </c>
      <c r="R3220" s="2">
        <v>59047.1015625</v>
      </c>
      <c r="S3220" s="2">
        <v>2.6149358749389648</v>
      </c>
      <c r="T3220" s="2">
        <v>2317117.75</v>
      </c>
      <c r="U3220" s="2">
        <v>59047</v>
      </c>
      <c r="V3220" s="2">
        <v>2.6149313449859619</v>
      </c>
      <c r="W3220" s="2">
        <v>5207178</v>
      </c>
      <c r="X3220" s="2">
        <v>44.498531341552734</v>
      </c>
      <c r="Y3220" s="2">
        <v>30707494.210000001</v>
      </c>
      <c r="Z3220" s="2">
        <v>7.5457730293273926</v>
      </c>
    </row>
    <row r="3221" spans="1:28" x14ac:dyDescent="0.25">
      <c r="A3221" s="2">
        <v>537004</v>
      </c>
      <c r="B3221" s="2">
        <v>113363807</v>
      </c>
      <c r="C3221" s="2" t="s">
        <v>1850</v>
      </c>
      <c r="D3221" s="2">
        <v>2022</v>
      </c>
      <c r="E3221" s="2" t="s">
        <v>1884</v>
      </c>
      <c r="F3221" s="2">
        <v>537</v>
      </c>
      <c r="G3221" s="2">
        <v>4</v>
      </c>
      <c r="Q3221" s="2">
        <v>2211853.29</v>
      </c>
      <c r="R3221" s="2">
        <v>-105264.53125</v>
      </c>
      <c r="S3221" s="2">
        <v>-4.5429081916809082</v>
      </c>
      <c r="T3221" s="2">
        <v>2211853.25</v>
      </c>
      <c r="U3221" s="2">
        <v>-105264.5</v>
      </c>
      <c r="V3221" s="2">
        <v>-4.5429067611694336</v>
      </c>
      <c r="W3221" s="2">
        <v>5095982.04</v>
      </c>
      <c r="X3221" s="2">
        <v>43.403865814208984</v>
      </c>
      <c r="Y3221" s="2">
        <v>31268450.09</v>
      </c>
      <c r="Z3221" s="2">
        <v>7.073753833770752</v>
      </c>
    </row>
    <row r="3222" spans="1:28" x14ac:dyDescent="0.25">
      <c r="A3222" s="2">
        <v>537005</v>
      </c>
      <c r="B3222" s="2">
        <v>113363807</v>
      </c>
      <c r="C3222" s="2" t="s">
        <v>1850</v>
      </c>
      <c r="D3222" s="2">
        <v>2023</v>
      </c>
      <c r="E3222" s="2" t="s">
        <v>1884</v>
      </c>
      <c r="F3222" s="2">
        <v>537</v>
      </c>
      <c r="G3222" s="2">
        <v>5</v>
      </c>
      <c r="Q3222" s="2">
        <v>1952851</v>
      </c>
      <c r="R3222" s="2">
        <v>-259002.296875</v>
      </c>
      <c r="S3222" s="2">
        <v>-11.70974063873291</v>
      </c>
      <c r="T3222" s="2">
        <v>1952851</v>
      </c>
      <c r="U3222" s="2">
        <v>-259002.25</v>
      </c>
      <c r="V3222" s="2">
        <v>-11.709739685058594</v>
      </c>
      <c r="X3222" s="2">
        <v>52.143840789794922</v>
      </c>
      <c r="Z3222" s="2">
        <v>8.6045207977294922</v>
      </c>
      <c r="AA3222" s="2">
        <v>22695638</v>
      </c>
      <c r="AB3222" s="2">
        <v>3745123</v>
      </c>
    </row>
    <row r="3223" spans="1:28" x14ac:dyDescent="0.25">
      <c r="A3223" s="2">
        <v>537006</v>
      </c>
      <c r="B3223" s="2">
        <v>113363807</v>
      </c>
      <c r="C3223" s="2" t="s">
        <v>1850</v>
      </c>
      <c r="D3223" s="2">
        <v>2024</v>
      </c>
      <c r="E3223" s="2" t="s">
        <v>1884</v>
      </c>
      <c r="F3223" s="2">
        <v>537</v>
      </c>
      <c r="G3223" s="2">
        <v>6</v>
      </c>
      <c r="Q3223" s="2">
        <v>2233165</v>
      </c>
      <c r="R3223" s="2">
        <v>280314</v>
      </c>
      <c r="S3223" s="2">
        <v>14.354090690612793</v>
      </c>
      <c r="T3223" s="2">
        <v>2233165</v>
      </c>
      <c r="U3223" s="2">
        <v>280314</v>
      </c>
      <c r="V3223" s="2">
        <v>14.354090690612793</v>
      </c>
      <c r="X3223" s="2">
        <v>56.210300445556641</v>
      </c>
      <c r="Z3223" s="2">
        <v>9.4907989501953125</v>
      </c>
      <c r="AA3223" s="2">
        <v>23529790</v>
      </c>
      <c r="AB3223" s="2">
        <v>3972875</v>
      </c>
    </row>
    <row r="3224" spans="1:28" x14ac:dyDescent="0.25">
      <c r="A3224" s="2">
        <v>538001</v>
      </c>
      <c r="B3224" s="2">
        <v>104374207</v>
      </c>
      <c r="C3224" s="2" t="s">
        <v>1851</v>
      </c>
      <c r="D3224" s="2">
        <v>2019</v>
      </c>
      <c r="E3224" s="2" t="s">
        <v>1884</v>
      </c>
      <c r="F3224" s="2">
        <v>538</v>
      </c>
      <c r="G3224" s="2">
        <v>1</v>
      </c>
      <c r="Q3224" s="2">
        <v>448199.91</v>
      </c>
      <c r="T3224" s="2">
        <v>448199.90625</v>
      </c>
      <c r="W3224" s="2">
        <v>1304021.18</v>
      </c>
      <c r="X3224" s="2">
        <v>34.370601654052734</v>
      </c>
      <c r="Y3224" s="2">
        <v>6697870.2999999998</v>
      </c>
      <c r="Z3224" s="2">
        <v>6.6916780471801758</v>
      </c>
    </row>
    <row r="3225" spans="1:28" x14ac:dyDescent="0.25">
      <c r="A3225" s="2">
        <v>538002</v>
      </c>
      <c r="B3225" s="2">
        <v>104374207</v>
      </c>
      <c r="C3225" s="2" t="s">
        <v>1851</v>
      </c>
      <c r="D3225" s="2">
        <v>2020</v>
      </c>
      <c r="E3225" s="2" t="s">
        <v>1884</v>
      </c>
      <c r="F3225" s="2">
        <v>538</v>
      </c>
      <c r="G3225" s="2">
        <v>2</v>
      </c>
      <c r="Q3225" s="2">
        <v>515727.39</v>
      </c>
      <c r="R3225" s="2">
        <v>67527.4765625</v>
      </c>
      <c r="S3225" s="2">
        <v>15.066374778747559</v>
      </c>
      <c r="T3225" s="2">
        <v>515727.375</v>
      </c>
      <c r="U3225" s="2">
        <v>67527.46875</v>
      </c>
      <c r="V3225" s="2">
        <v>15.066372871398926</v>
      </c>
      <c r="W3225" s="2">
        <v>1388227.31</v>
      </c>
      <c r="X3225" s="2">
        <v>37.150066375732422</v>
      </c>
      <c r="Y3225" s="2">
        <v>6743973.3100000005</v>
      </c>
      <c r="Z3225" s="2">
        <v>7.6472334861755371</v>
      </c>
    </row>
    <row r="3226" spans="1:28" x14ac:dyDescent="0.25">
      <c r="A3226" s="2">
        <v>538003</v>
      </c>
      <c r="B3226" s="2">
        <v>104374207</v>
      </c>
      <c r="C3226" s="2" t="s">
        <v>1851</v>
      </c>
      <c r="D3226" s="2">
        <v>2021</v>
      </c>
      <c r="E3226" s="2" t="s">
        <v>1884</v>
      </c>
      <c r="F3226" s="2">
        <v>538</v>
      </c>
      <c r="G3226" s="2">
        <v>3</v>
      </c>
      <c r="Q3226" s="2">
        <v>489407.54</v>
      </c>
      <c r="R3226" s="2">
        <v>-26319.849609375</v>
      </c>
      <c r="S3226" s="2">
        <v>-5.1034421920776367</v>
      </c>
      <c r="T3226" s="2">
        <v>489407.53125</v>
      </c>
      <c r="U3226" s="2">
        <v>-26319.84375</v>
      </c>
      <c r="V3226" s="2">
        <v>-5.1034412384033203</v>
      </c>
      <c r="W3226" s="2">
        <v>1287558.0899999999</v>
      </c>
      <c r="X3226" s="2">
        <v>38.010520935058594</v>
      </c>
      <c r="Y3226" s="2">
        <v>6966163.0899999999</v>
      </c>
      <c r="Z3226" s="2">
        <v>7.0254964828491211</v>
      </c>
    </row>
    <row r="3227" spans="1:28" x14ac:dyDescent="0.25">
      <c r="A3227" s="2">
        <v>538004</v>
      </c>
      <c r="B3227" s="2">
        <v>104374207</v>
      </c>
      <c r="C3227" s="2" t="s">
        <v>1851</v>
      </c>
      <c r="D3227" s="2">
        <v>2022</v>
      </c>
      <c r="E3227" s="2" t="s">
        <v>1884</v>
      </c>
      <c r="F3227" s="2">
        <v>538</v>
      </c>
      <c r="G3227" s="2">
        <v>4</v>
      </c>
      <c r="Q3227" s="2">
        <v>490550</v>
      </c>
      <c r="R3227" s="2">
        <v>1142.4599609375</v>
      </c>
      <c r="S3227" s="2">
        <v>0.23343734443187714</v>
      </c>
      <c r="T3227" s="2">
        <v>490550</v>
      </c>
      <c r="U3227" s="2">
        <v>1142.46875</v>
      </c>
      <c r="V3227" s="2">
        <v>0.23343914747238159</v>
      </c>
      <c r="W3227" s="2">
        <v>1509251.1800000002</v>
      </c>
      <c r="X3227" s="2">
        <v>32.502872467041016</v>
      </c>
      <c r="Y3227" s="2">
        <v>7026063.1799999997</v>
      </c>
      <c r="Z3227" s="2">
        <v>6.9818615913391113</v>
      </c>
    </row>
    <row r="3228" spans="1:28" x14ac:dyDescent="0.25">
      <c r="A3228" s="2">
        <v>538005</v>
      </c>
      <c r="B3228" s="2">
        <v>104374207</v>
      </c>
      <c r="C3228" s="2" t="s">
        <v>1851</v>
      </c>
      <c r="D3228" s="2">
        <v>2023</v>
      </c>
      <c r="E3228" s="2" t="s">
        <v>1884</v>
      </c>
      <c r="F3228" s="2">
        <v>538</v>
      </c>
      <c r="G3228" s="2">
        <v>5</v>
      </c>
      <c r="Q3228" s="2">
        <v>534733</v>
      </c>
      <c r="R3228" s="2">
        <v>44183</v>
      </c>
      <c r="S3228" s="2">
        <v>9.0068292617797852</v>
      </c>
      <c r="T3228" s="2">
        <v>534733</v>
      </c>
      <c r="U3228" s="2">
        <v>44183</v>
      </c>
      <c r="V3228" s="2">
        <v>9.0068292617797852</v>
      </c>
      <c r="X3228" s="2">
        <v>40.008724212646484</v>
      </c>
      <c r="Z3228" s="2">
        <v>7.540705680847168</v>
      </c>
      <c r="AA3228" s="2">
        <v>7091286</v>
      </c>
      <c r="AB3228" s="2">
        <v>1336541</v>
      </c>
    </row>
    <row r="3229" spans="1:28" x14ac:dyDescent="0.25">
      <c r="A3229" s="2">
        <v>538006</v>
      </c>
      <c r="B3229" s="2">
        <v>104374207</v>
      </c>
      <c r="C3229" s="2" t="s">
        <v>1851</v>
      </c>
      <c r="D3229" s="2">
        <v>2024</v>
      </c>
      <c r="E3229" s="2" t="s">
        <v>1884</v>
      </c>
      <c r="F3229" s="2">
        <v>538</v>
      </c>
      <c r="G3229" s="2">
        <v>6</v>
      </c>
      <c r="Q3229" s="2">
        <v>624642</v>
      </c>
      <c r="R3229" s="2">
        <v>89909</v>
      </c>
      <c r="S3229" s="2">
        <v>16.813812255859375</v>
      </c>
      <c r="T3229" s="2">
        <v>624642</v>
      </c>
      <c r="U3229" s="2">
        <v>89909</v>
      </c>
      <c r="V3229" s="2">
        <v>16.813812255859375</v>
      </c>
      <c r="X3229" s="2">
        <v>47.440826416015625</v>
      </c>
      <c r="Z3229" s="2">
        <v>8.789825439453125</v>
      </c>
      <c r="AA3229" s="2">
        <v>7106421</v>
      </c>
      <c r="AB3229" s="2">
        <v>1316676</v>
      </c>
    </row>
    <row r="3230" spans="1:28" x14ac:dyDescent="0.25">
      <c r="A3230" s="2">
        <v>539001</v>
      </c>
      <c r="B3230" s="2">
        <v>113384307</v>
      </c>
      <c r="C3230" s="2" t="s">
        <v>1852</v>
      </c>
      <c r="D3230" s="2">
        <v>2019</v>
      </c>
      <c r="E3230" s="2" t="s">
        <v>1884</v>
      </c>
      <c r="F3230" s="2">
        <v>539</v>
      </c>
      <c r="G3230" s="2">
        <v>1</v>
      </c>
      <c r="Q3230" s="2">
        <v>899574.36</v>
      </c>
      <c r="T3230" s="2">
        <v>899574.375</v>
      </c>
      <c r="W3230" s="2">
        <v>1838860.52</v>
      </c>
      <c r="X3230" s="2">
        <v>48.920207977294922</v>
      </c>
      <c r="Y3230" s="2">
        <v>9400078.459999999</v>
      </c>
      <c r="Z3230" s="2">
        <v>9.5698604583740234</v>
      </c>
    </row>
    <row r="3231" spans="1:28" x14ac:dyDescent="0.25">
      <c r="A3231" s="2">
        <v>539002</v>
      </c>
      <c r="B3231" s="2">
        <v>113384307</v>
      </c>
      <c r="C3231" s="2" t="s">
        <v>1852</v>
      </c>
      <c r="D3231" s="2">
        <v>2020</v>
      </c>
      <c r="E3231" s="2" t="s">
        <v>1884</v>
      </c>
      <c r="F3231" s="2">
        <v>539</v>
      </c>
      <c r="G3231" s="2">
        <v>2</v>
      </c>
      <c r="Q3231" s="2">
        <v>960609.36</v>
      </c>
      <c r="R3231" s="2">
        <v>61035</v>
      </c>
      <c r="S3231" s="2">
        <v>6.7848753929138184</v>
      </c>
      <c r="T3231" s="2">
        <v>960609.375</v>
      </c>
      <c r="U3231" s="2">
        <v>61035</v>
      </c>
      <c r="V3231" s="2">
        <v>6.7848753929138184</v>
      </c>
      <c r="W3231" s="2">
        <v>1995376.8900000001</v>
      </c>
      <c r="X3231" s="2">
        <v>48.141750335693359</v>
      </c>
      <c r="Y3231" s="2">
        <v>9517002.1600000001</v>
      </c>
      <c r="Z3231" s="2">
        <v>10.093612670898438</v>
      </c>
    </row>
    <row r="3232" spans="1:28" x14ac:dyDescent="0.25">
      <c r="A3232" s="2">
        <v>539003</v>
      </c>
      <c r="B3232" s="2">
        <v>113384307</v>
      </c>
      <c r="C3232" s="2" t="s">
        <v>1852</v>
      </c>
      <c r="D3232" s="2">
        <v>2021</v>
      </c>
      <c r="E3232" s="2" t="s">
        <v>1884</v>
      </c>
      <c r="F3232" s="2">
        <v>539</v>
      </c>
      <c r="G3232" s="2">
        <v>3</v>
      </c>
      <c r="Q3232" s="2">
        <v>997341.12</v>
      </c>
      <c r="R3232" s="2">
        <v>36731.76171875</v>
      </c>
      <c r="S3232" s="2">
        <v>3.8237979412078857</v>
      </c>
      <c r="T3232" s="2">
        <v>997341.125</v>
      </c>
      <c r="U3232" s="2">
        <v>36731.75</v>
      </c>
      <c r="V3232" s="2">
        <v>3.8237967491149902</v>
      </c>
      <c r="W3232" s="2">
        <v>1988920.73</v>
      </c>
      <c r="X3232" s="2">
        <v>50.144840240478516</v>
      </c>
      <c r="Y3232" s="2">
        <v>10668865.600000001</v>
      </c>
      <c r="Z3232" s="2">
        <v>9.3481454849243164</v>
      </c>
    </row>
    <row r="3233" spans="1:28" x14ac:dyDescent="0.25">
      <c r="A3233" s="2">
        <v>539004</v>
      </c>
      <c r="B3233" s="2">
        <v>113384307</v>
      </c>
      <c r="C3233" s="2" t="s">
        <v>1852</v>
      </c>
      <c r="D3233" s="2">
        <v>2022</v>
      </c>
      <c r="E3233" s="2" t="s">
        <v>1884</v>
      </c>
      <c r="F3233" s="2">
        <v>539</v>
      </c>
      <c r="G3233" s="2">
        <v>4</v>
      </c>
      <c r="Q3233" s="2">
        <v>777818.16</v>
      </c>
      <c r="R3233" s="2">
        <v>-219522.953125</v>
      </c>
      <c r="S3233" s="2">
        <v>-22.010820388793945</v>
      </c>
      <c r="T3233" s="2">
        <v>777818.1875</v>
      </c>
      <c r="U3233" s="2">
        <v>-219522.9375</v>
      </c>
      <c r="V3233" s="2">
        <v>-22.010818481445313</v>
      </c>
      <c r="W3233" s="2">
        <v>1801191.33</v>
      </c>
      <c r="X3233" s="2">
        <v>43.183540344238281</v>
      </c>
      <c r="Y3233" s="2">
        <v>9662613.0700000003</v>
      </c>
      <c r="Z3233" s="2">
        <v>8.0497703552246094</v>
      </c>
    </row>
    <row r="3234" spans="1:28" x14ac:dyDescent="0.25">
      <c r="A3234" s="2">
        <v>539005</v>
      </c>
      <c r="B3234" s="2">
        <v>113384307</v>
      </c>
      <c r="C3234" s="2" t="s">
        <v>1852</v>
      </c>
      <c r="D3234" s="2">
        <v>2023</v>
      </c>
      <c r="E3234" s="2" t="s">
        <v>1884</v>
      </c>
      <c r="F3234" s="2">
        <v>539</v>
      </c>
      <c r="G3234" s="2">
        <v>5</v>
      </c>
      <c r="Q3234" s="2">
        <v>714619</v>
      </c>
      <c r="R3234" s="2">
        <v>-63199.16015625</v>
      </c>
      <c r="S3234" s="2">
        <v>-8.1251840591430664</v>
      </c>
      <c r="T3234" s="2">
        <v>714619</v>
      </c>
      <c r="U3234" s="2">
        <v>-63199.1875</v>
      </c>
      <c r="V3234" s="2">
        <v>-8.125187873840332</v>
      </c>
      <c r="X3234" s="2">
        <v>41.696804046630859</v>
      </c>
      <c r="Z3234" s="2">
        <v>7.9420413970947266</v>
      </c>
      <c r="AA3234" s="2">
        <v>8997926</v>
      </c>
      <c r="AB3234" s="2">
        <v>1713846</v>
      </c>
    </row>
    <row r="3235" spans="1:28" x14ac:dyDescent="0.25">
      <c r="A3235" s="2">
        <v>539006</v>
      </c>
      <c r="B3235" s="2">
        <v>113384307</v>
      </c>
      <c r="C3235" s="2" t="s">
        <v>1852</v>
      </c>
      <c r="D3235" s="2">
        <v>2024</v>
      </c>
      <c r="E3235" s="2" t="s">
        <v>1884</v>
      </c>
      <c r="F3235" s="2">
        <v>539</v>
      </c>
      <c r="G3235" s="2">
        <v>6</v>
      </c>
      <c r="Q3235" s="2">
        <v>925586</v>
      </c>
      <c r="R3235" s="2">
        <v>210967</v>
      </c>
      <c r="S3235" s="2">
        <v>29.521604537963867</v>
      </c>
      <c r="T3235" s="2">
        <v>925586</v>
      </c>
      <c r="U3235" s="2">
        <v>210967</v>
      </c>
      <c r="V3235" s="2">
        <v>29.521604537963867</v>
      </c>
      <c r="X3235" s="2">
        <v>55.946388244628906</v>
      </c>
      <c r="Z3235" s="2">
        <v>10.023261070251465</v>
      </c>
      <c r="AA3235" s="2">
        <v>9234380</v>
      </c>
      <c r="AB3235" s="2">
        <v>1654416</v>
      </c>
    </row>
    <row r="3236" spans="1:28" x14ac:dyDescent="0.25">
      <c r="A3236" s="2">
        <v>540001</v>
      </c>
      <c r="B3236" s="2">
        <v>121393007</v>
      </c>
      <c r="C3236" s="2" t="s">
        <v>1853</v>
      </c>
      <c r="D3236" s="2">
        <v>2019</v>
      </c>
      <c r="E3236" s="2" t="s">
        <v>1884</v>
      </c>
      <c r="F3236" s="2">
        <v>540</v>
      </c>
      <c r="G3236" s="2">
        <v>1</v>
      </c>
      <c r="Q3236" s="2">
        <v>2903245.43</v>
      </c>
      <c r="T3236" s="2">
        <v>2903245.5</v>
      </c>
      <c r="W3236" s="2">
        <v>5756500.8200000003</v>
      </c>
      <c r="X3236" s="2">
        <v>50.434207916259766</v>
      </c>
      <c r="Y3236" s="2">
        <v>31173292.809999999</v>
      </c>
      <c r="Z3236" s="2">
        <v>9.3132457733154297</v>
      </c>
    </row>
    <row r="3237" spans="1:28" x14ac:dyDescent="0.25">
      <c r="A3237" s="2">
        <v>540002</v>
      </c>
      <c r="B3237" s="2">
        <v>121393007</v>
      </c>
      <c r="C3237" s="2" t="s">
        <v>1853</v>
      </c>
      <c r="D3237" s="2">
        <v>2020</v>
      </c>
      <c r="E3237" s="2" t="s">
        <v>1884</v>
      </c>
      <c r="F3237" s="2">
        <v>540</v>
      </c>
      <c r="G3237" s="2">
        <v>2</v>
      </c>
      <c r="Q3237" s="2">
        <v>2982699.66</v>
      </c>
      <c r="R3237" s="2">
        <v>79454.2265625</v>
      </c>
      <c r="S3237" s="2">
        <v>2.7367382049560547</v>
      </c>
      <c r="T3237" s="2">
        <v>2982699.75</v>
      </c>
      <c r="U3237" s="2">
        <v>79454.25</v>
      </c>
      <c r="V3237" s="2">
        <v>2.736738920211792</v>
      </c>
      <c r="W3237" s="2">
        <v>6111617.6799999997</v>
      </c>
      <c r="X3237" s="2">
        <v>48.803768157958984</v>
      </c>
      <c r="Y3237" s="2">
        <v>30769970.109999999</v>
      </c>
      <c r="Z3237" s="2">
        <v>9.6935415267944336</v>
      </c>
    </row>
    <row r="3238" spans="1:28" x14ac:dyDescent="0.25">
      <c r="A3238" s="2">
        <v>540003</v>
      </c>
      <c r="B3238" s="2">
        <v>121393007</v>
      </c>
      <c r="C3238" s="2" t="s">
        <v>1853</v>
      </c>
      <c r="D3238" s="2">
        <v>2021</v>
      </c>
      <c r="E3238" s="2" t="s">
        <v>1884</v>
      </c>
      <c r="F3238" s="2">
        <v>540</v>
      </c>
      <c r="G3238" s="2">
        <v>3</v>
      </c>
      <c r="Q3238" s="2">
        <v>2999433.15</v>
      </c>
      <c r="R3238" s="2">
        <v>16733.490234375</v>
      </c>
      <c r="S3238" s="2">
        <v>0.56101828813552856</v>
      </c>
      <c r="T3238" s="2">
        <v>2999433.25</v>
      </c>
      <c r="U3238" s="2">
        <v>16733.5</v>
      </c>
      <c r="V3238" s="2">
        <v>0.56101858615875244</v>
      </c>
      <c r="W3238" s="2">
        <v>6275791.5399999991</v>
      </c>
      <c r="X3238" s="2">
        <v>47.793704986572266</v>
      </c>
      <c r="Y3238" s="2">
        <v>32415137.009999998</v>
      </c>
      <c r="Z3238" s="2">
        <v>9.2531871795654297</v>
      </c>
    </row>
    <row r="3239" spans="1:28" x14ac:dyDescent="0.25">
      <c r="A3239" s="2">
        <v>540004</v>
      </c>
      <c r="B3239" s="2">
        <v>121393007</v>
      </c>
      <c r="C3239" s="2" t="s">
        <v>1853</v>
      </c>
      <c r="D3239" s="2">
        <v>2022</v>
      </c>
      <c r="E3239" s="2" t="s">
        <v>1884</v>
      </c>
      <c r="F3239" s="2">
        <v>540</v>
      </c>
      <c r="G3239" s="2">
        <v>4</v>
      </c>
      <c r="Q3239" s="2">
        <v>2777436.94</v>
      </c>
      <c r="R3239" s="2">
        <v>-221996.203125</v>
      </c>
      <c r="S3239" s="2">
        <v>-7.4012722969055176</v>
      </c>
      <c r="T3239" s="2">
        <v>2777437</v>
      </c>
      <c r="U3239" s="2">
        <v>-221996.25</v>
      </c>
      <c r="V3239" s="2">
        <v>-7.401273250579834</v>
      </c>
      <c r="W3239" s="2">
        <v>6045322.0700000003</v>
      </c>
      <c r="X3239" s="2">
        <v>45.943572998046875</v>
      </c>
      <c r="Y3239" s="2">
        <v>33286537.75</v>
      </c>
      <c r="Z3239" s="2">
        <v>8.344024658203125</v>
      </c>
    </row>
    <row r="3240" spans="1:28" x14ac:dyDescent="0.25">
      <c r="A3240" s="2">
        <v>540005</v>
      </c>
      <c r="B3240" s="2">
        <v>121393007</v>
      </c>
      <c r="C3240" s="2" t="s">
        <v>1853</v>
      </c>
      <c r="D3240" s="2">
        <v>2023</v>
      </c>
      <c r="E3240" s="2" t="s">
        <v>1884</v>
      </c>
      <c r="F3240" s="2">
        <v>540</v>
      </c>
      <c r="G3240" s="2">
        <v>5</v>
      </c>
      <c r="Q3240" s="2">
        <v>2518106</v>
      </c>
      <c r="R3240" s="2">
        <v>-259330.9375</v>
      </c>
      <c r="S3240" s="2">
        <v>-9.3370599746704102</v>
      </c>
      <c r="T3240" s="2">
        <v>2518106</v>
      </c>
      <c r="U3240" s="2">
        <v>-259331</v>
      </c>
      <c r="V3240" s="2">
        <v>-9.337061882019043</v>
      </c>
      <c r="X3240" s="2">
        <v>42.47100830078125</v>
      </c>
      <c r="Z3240" s="2">
        <v>8.4557409286499023</v>
      </c>
      <c r="AA3240" s="2">
        <v>29779840</v>
      </c>
      <c r="AB3240" s="2">
        <v>5929000</v>
      </c>
    </row>
    <row r="3241" spans="1:28" x14ac:dyDescent="0.25">
      <c r="A3241" s="2">
        <v>540006</v>
      </c>
      <c r="B3241" s="2">
        <v>121393007</v>
      </c>
      <c r="C3241" s="2" t="s">
        <v>1853</v>
      </c>
      <c r="D3241" s="2">
        <v>2024</v>
      </c>
      <c r="E3241" s="2" t="s">
        <v>1884</v>
      </c>
      <c r="F3241" s="2">
        <v>540</v>
      </c>
      <c r="G3241" s="2">
        <v>6</v>
      </c>
      <c r="Q3241" s="2">
        <v>2799726</v>
      </c>
      <c r="R3241" s="2">
        <v>281620</v>
      </c>
      <c r="S3241" s="2">
        <v>11.183802604675293</v>
      </c>
      <c r="T3241" s="2">
        <v>2799726</v>
      </c>
      <c r="U3241" s="2">
        <v>281620</v>
      </c>
      <c r="V3241" s="2">
        <v>11.183802604675293</v>
      </c>
      <c r="X3241" s="2">
        <v>47.518810272216797</v>
      </c>
      <c r="Z3241" s="2">
        <v>9.1184368133544922</v>
      </c>
      <c r="AA3241" s="2">
        <v>30704013</v>
      </c>
      <c r="AB3241" s="2">
        <v>5891827</v>
      </c>
    </row>
    <row r="3242" spans="1:28" x14ac:dyDescent="0.25">
      <c r="A3242" s="2">
        <v>541001</v>
      </c>
      <c r="B3242" s="2">
        <v>128034607</v>
      </c>
      <c r="C3242" s="2" t="s">
        <v>1854</v>
      </c>
      <c r="D3242" s="2">
        <v>2019</v>
      </c>
      <c r="E3242" s="2" t="s">
        <v>1884</v>
      </c>
      <c r="F3242" s="2">
        <v>541</v>
      </c>
      <c r="G3242" s="2">
        <v>1</v>
      </c>
      <c r="Q3242" s="2">
        <v>587973.9</v>
      </c>
      <c r="T3242" s="2">
        <v>587973.875</v>
      </c>
      <c r="W3242" s="2">
        <v>1577789.59</v>
      </c>
      <c r="X3242" s="2">
        <v>37.265670776367188</v>
      </c>
      <c r="Y3242" s="2">
        <v>9010020.9499999993</v>
      </c>
      <c r="Z3242" s="2">
        <v>6.5257768630981445</v>
      </c>
    </row>
    <row r="3243" spans="1:28" x14ac:dyDescent="0.25">
      <c r="A3243" s="2">
        <v>541002</v>
      </c>
      <c r="B3243" s="2">
        <v>128034607</v>
      </c>
      <c r="C3243" s="2" t="s">
        <v>1854</v>
      </c>
      <c r="D3243" s="2">
        <v>2020</v>
      </c>
      <c r="E3243" s="2" t="s">
        <v>1884</v>
      </c>
      <c r="F3243" s="2">
        <v>541</v>
      </c>
      <c r="G3243" s="2">
        <v>2</v>
      </c>
      <c r="Q3243" s="2">
        <v>616845.06000000006</v>
      </c>
      <c r="R3243" s="2">
        <v>28871.16015625</v>
      </c>
      <c r="S3243" s="2">
        <v>4.9102792739868164</v>
      </c>
      <c r="T3243" s="2">
        <v>616845.0625</v>
      </c>
      <c r="U3243" s="2">
        <v>28871.1875</v>
      </c>
      <c r="V3243" s="2">
        <v>4.9102840423583984</v>
      </c>
      <c r="W3243" s="2">
        <v>1672601.9700000002</v>
      </c>
      <c r="X3243" s="2">
        <v>36.879367828369141</v>
      </c>
      <c r="Y3243" s="2">
        <v>8435409.9700000007</v>
      </c>
      <c r="Z3243" s="2">
        <v>7.3125677108764648</v>
      </c>
    </row>
    <row r="3244" spans="1:28" x14ac:dyDescent="0.25">
      <c r="A3244" s="2">
        <v>541003</v>
      </c>
      <c r="B3244" s="2">
        <v>128034607</v>
      </c>
      <c r="C3244" s="2" t="s">
        <v>1854</v>
      </c>
      <c r="D3244" s="2">
        <v>2021</v>
      </c>
      <c r="E3244" s="2" t="s">
        <v>1884</v>
      </c>
      <c r="F3244" s="2">
        <v>541</v>
      </c>
      <c r="G3244" s="2">
        <v>3</v>
      </c>
      <c r="Q3244" s="2">
        <v>799186</v>
      </c>
      <c r="R3244" s="2">
        <v>182340.9375</v>
      </c>
      <c r="S3244" s="2">
        <v>29.560249328613281</v>
      </c>
      <c r="T3244" s="2">
        <v>799186</v>
      </c>
      <c r="U3244" s="2">
        <v>182340.9375</v>
      </c>
      <c r="V3244" s="2">
        <v>29.560249328613281</v>
      </c>
      <c r="W3244" s="2">
        <v>1850735.8</v>
      </c>
      <c r="X3244" s="2">
        <v>43.18206787109375</v>
      </c>
      <c r="Y3244" s="2">
        <v>9426820.9600000009</v>
      </c>
      <c r="Z3244" s="2">
        <v>8.4777889251708984</v>
      </c>
    </row>
    <row r="3245" spans="1:28" x14ac:dyDescent="0.25">
      <c r="A3245" s="2">
        <v>541004</v>
      </c>
      <c r="B3245" s="2">
        <v>128034607</v>
      </c>
      <c r="C3245" s="2" t="s">
        <v>1854</v>
      </c>
      <c r="D3245" s="2">
        <v>2022</v>
      </c>
      <c r="E3245" s="2" t="s">
        <v>1884</v>
      </c>
      <c r="F3245" s="2">
        <v>541</v>
      </c>
      <c r="G3245" s="2">
        <v>4</v>
      </c>
      <c r="Q3245" s="2">
        <v>713937</v>
      </c>
      <c r="R3245" s="2">
        <v>-85249</v>
      </c>
      <c r="S3245" s="2">
        <v>-10.66697883605957</v>
      </c>
      <c r="T3245" s="2">
        <v>713937</v>
      </c>
      <c r="U3245" s="2">
        <v>-85249</v>
      </c>
      <c r="V3245" s="2">
        <v>-10.66697883605957</v>
      </c>
      <c r="W3245" s="2">
        <v>1805449.52</v>
      </c>
      <c r="X3245" s="2">
        <v>39.543449401855469</v>
      </c>
      <c r="Y3245" s="2">
        <v>9649365.1600000001</v>
      </c>
      <c r="Z3245" s="2">
        <v>7.3987975120544434</v>
      </c>
    </row>
    <row r="3246" spans="1:28" x14ac:dyDescent="0.25">
      <c r="A3246" s="2">
        <v>541005</v>
      </c>
      <c r="B3246" s="2">
        <v>128034607</v>
      </c>
      <c r="C3246" s="2" t="s">
        <v>1854</v>
      </c>
      <c r="D3246" s="2">
        <v>2023</v>
      </c>
      <c r="E3246" s="2" t="s">
        <v>1884</v>
      </c>
      <c r="F3246" s="2">
        <v>541</v>
      </c>
      <c r="G3246" s="2">
        <v>5</v>
      </c>
      <c r="Q3246" s="2">
        <v>750597</v>
      </c>
      <c r="R3246" s="2">
        <v>36660</v>
      </c>
      <c r="S3246" s="2">
        <v>5.1349067687988281</v>
      </c>
      <c r="T3246" s="2">
        <v>750597</v>
      </c>
      <c r="U3246" s="2">
        <v>36660</v>
      </c>
      <c r="V3246" s="2">
        <v>5.1349067687988281</v>
      </c>
      <c r="X3246" s="2">
        <v>42.070426940917969</v>
      </c>
      <c r="Z3246" s="2">
        <v>7.546623706817627</v>
      </c>
      <c r="AA3246" s="2">
        <v>9946130</v>
      </c>
      <c r="AB3246" s="2">
        <v>1784144</v>
      </c>
    </row>
    <row r="3247" spans="1:28" x14ac:dyDescent="0.25">
      <c r="A3247" s="2">
        <v>541006</v>
      </c>
      <c r="B3247" s="2">
        <v>128034607</v>
      </c>
      <c r="C3247" s="2" t="s">
        <v>1854</v>
      </c>
      <c r="D3247" s="2">
        <v>2024</v>
      </c>
      <c r="E3247" s="2" t="s">
        <v>1884</v>
      </c>
      <c r="F3247" s="2">
        <v>541</v>
      </c>
      <c r="G3247" s="2">
        <v>6</v>
      </c>
      <c r="Q3247" s="2">
        <v>927115</v>
      </c>
      <c r="R3247" s="2">
        <v>176518</v>
      </c>
      <c r="S3247" s="2">
        <v>23.517013549804688</v>
      </c>
      <c r="T3247" s="2">
        <v>927115</v>
      </c>
      <c r="U3247" s="2">
        <v>176518</v>
      </c>
      <c r="V3247" s="2">
        <v>23.517013549804688</v>
      </c>
      <c r="X3247" s="2">
        <v>51.005039215087891</v>
      </c>
      <c r="Z3247" s="2">
        <v>9.0646867752075195</v>
      </c>
      <c r="AA3247" s="2">
        <v>10227766</v>
      </c>
      <c r="AB3247" s="2">
        <v>1817693</v>
      </c>
    </row>
    <row r="3248" spans="1:28" x14ac:dyDescent="0.25">
      <c r="A3248" s="2">
        <v>542001</v>
      </c>
      <c r="B3248" s="2">
        <v>117414807</v>
      </c>
      <c r="C3248" s="2" t="s">
        <v>1855</v>
      </c>
      <c r="D3248" s="2">
        <v>2019</v>
      </c>
      <c r="E3248" s="2" t="s">
        <v>1884</v>
      </c>
      <c r="F3248" s="2">
        <v>542</v>
      </c>
      <c r="G3248" s="2">
        <v>1</v>
      </c>
      <c r="Q3248" s="2">
        <v>272894.82</v>
      </c>
      <c r="T3248" s="2">
        <v>272894.8125</v>
      </c>
      <c r="W3248" s="2">
        <v>449638.39</v>
      </c>
      <c r="X3248" s="2">
        <v>60.692062377929688</v>
      </c>
      <c r="Y3248" s="2">
        <v>1888093.3900000001</v>
      </c>
      <c r="Z3248" s="2">
        <v>14.453459739685059</v>
      </c>
    </row>
    <row r="3249" spans="1:28" x14ac:dyDescent="0.25">
      <c r="A3249" s="2">
        <v>542002</v>
      </c>
      <c r="B3249" s="2">
        <v>117414807</v>
      </c>
      <c r="C3249" s="2" t="s">
        <v>1855</v>
      </c>
      <c r="D3249" s="2">
        <v>2020</v>
      </c>
      <c r="E3249" s="2" t="s">
        <v>1884</v>
      </c>
      <c r="F3249" s="2">
        <v>542</v>
      </c>
      <c r="G3249" s="2">
        <v>2</v>
      </c>
      <c r="Q3249" s="2">
        <v>319705.76</v>
      </c>
      <c r="R3249" s="2">
        <v>46810.94140625</v>
      </c>
      <c r="S3249" s="2">
        <v>17.153472900390625</v>
      </c>
      <c r="T3249" s="2">
        <v>319705.75</v>
      </c>
      <c r="U3249" s="2">
        <v>46810.9375</v>
      </c>
      <c r="V3249" s="2">
        <v>17.153472900390625</v>
      </c>
      <c r="W3249" s="2">
        <v>523385.98000000004</v>
      </c>
      <c r="X3249" s="2">
        <v>61.084125518798828</v>
      </c>
      <c r="Y3249" s="2">
        <v>1963864.56</v>
      </c>
      <c r="Z3249" s="2">
        <v>16.2794189453125</v>
      </c>
    </row>
    <row r="3250" spans="1:28" x14ac:dyDescent="0.25">
      <c r="A3250" s="2">
        <v>542003</v>
      </c>
      <c r="B3250" s="2">
        <v>117414807</v>
      </c>
      <c r="C3250" s="2" t="s">
        <v>1855</v>
      </c>
      <c r="D3250" s="2">
        <v>2021</v>
      </c>
      <c r="E3250" s="2" t="s">
        <v>1884</v>
      </c>
      <c r="F3250" s="2">
        <v>542</v>
      </c>
      <c r="G3250" s="2">
        <v>3</v>
      </c>
      <c r="Q3250" s="2">
        <v>308612.2</v>
      </c>
      <c r="R3250" s="2">
        <v>-11093.5595703125</v>
      </c>
      <c r="S3250" s="2">
        <v>-3.4699280261993408</v>
      </c>
      <c r="T3250" s="2">
        <v>308612.1875</v>
      </c>
      <c r="U3250" s="2">
        <v>-11093.5625</v>
      </c>
      <c r="V3250" s="2">
        <v>-3.4699289798736572</v>
      </c>
      <c r="W3250" s="2">
        <v>518021.31000000006</v>
      </c>
      <c r="X3250" s="2">
        <v>59.575191497802734</v>
      </c>
      <c r="Y3250" s="2">
        <v>2092864.6</v>
      </c>
      <c r="Z3250" s="2">
        <v>14.745922088623047</v>
      </c>
    </row>
    <row r="3251" spans="1:28" x14ac:dyDescent="0.25">
      <c r="A3251" s="2">
        <v>542004</v>
      </c>
      <c r="B3251" s="2">
        <v>117414807</v>
      </c>
      <c r="C3251" s="2" t="s">
        <v>1855</v>
      </c>
      <c r="D3251" s="2">
        <v>2022</v>
      </c>
      <c r="E3251" s="2" t="s">
        <v>1884</v>
      </c>
      <c r="F3251" s="2">
        <v>542</v>
      </c>
      <c r="G3251" s="2">
        <v>4</v>
      </c>
      <c r="Q3251" s="2">
        <v>286968</v>
      </c>
      <c r="R3251" s="2">
        <v>-21644.19921875</v>
      </c>
      <c r="S3251" s="2">
        <v>-7.013397216796875</v>
      </c>
      <c r="T3251" s="2">
        <v>286968</v>
      </c>
      <c r="U3251" s="2">
        <v>-21644.1875</v>
      </c>
      <c r="V3251" s="2">
        <v>-7.0133934020996094</v>
      </c>
      <c r="W3251" s="2">
        <v>473428.58999999997</v>
      </c>
      <c r="X3251" s="2">
        <v>60.614845275878906</v>
      </c>
      <c r="Y3251" s="2">
        <v>2102785.0099999998</v>
      </c>
      <c r="Z3251" s="2">
        <v>13.64704418182373</v>
      </c>
    </row>
    <row r="3252" spans="1:28" x14ac:dyDescent="0.25">
      <c r="A3252" s="2">
        <v>542005</v>
      </c>
      <c r="B3252" s="2">
        <v>117414807</v>
      </c>
      <c r="C3252" s="2" t="s">
        <v>1855</v>
      </c>
      <c r="D3252" s="2">
        <v>2023</v>
      </c>
      <c r="E3252" s="2" t="s">
        <v>1884</v>
      </c>
      <c r="F3252" s="2">
        <v>542</v>
      </c>
      <c r="G3252" s="2">
        <v>5</v>
      </c>
      <c r="Q3252" s="2">
        <v>312954</v>
      </c>
      <c r="R3252" s="2">
        <v>25986</v>
      </c>
      <c r="S3252" s="2">
        <v>9.0553646087646484</v>
      </c>
      <c r="T3252" s="2">
        <v>312954</v>
      </c>
      <c r="U3252" s="2">
        <v>25986</v>
      </c>
      <c r="V3252" s="2">
        <v>9.0553646087646484</v>
      </c>
      <c r="X3252" s="2">
        <v>71.168289184570313</v>
      </c>
      <c r="Z3252" s="2">
        <v>12.946674346923828</v>
      </c>
      <c r="AA3252" s="2">
        <v>2417254</v>
      </c>
      <c r="AB3252" s="2">
        <v>439738</v>
      </c>
    </row>
    <row r="3253" spans="1:28" x14ac:dyDescent="0.25">
      <c r="A3253" s="2">
        <v>542006</v>
      </c>
      <c r="B3253" s="2">
        <v>117414807</v>
      </c>
      <c r="C3253" s="2" t="s">
        <v>1855</v>
      </c>
      <c r="D3253" s="2">
        <v>2024</v>
      </c>
      <c r="E3253" s="2" t="s">
        <v>1884</v>
      </c>
      <c r="F3253" s="2">
        <v>542</v>
      </c>
      <c r="G3253" s="2">
        <v>6</v>
      </c>
      <c r="Q3253" s="2">
        <v>404884</v>
      </c>
      <c r="R3253" s="2">
        <v>91930</v>
      </c>
      <c r="S3253" s="2">
        <v>29.374923706054688</v>
      </c>
      <c r="T3253" s="2">
        <v>404884</v>
      </c>
      <c r="U3253" s="2">
        <v>91930</v>
      </c>
      <c r="V3253" s="2">
        <v>29.374923706054688</v>
      </c>
      <c r="X3253" s="2">
        <v>89.976425170898438</v>
      </c>
      <c r="Z3253" s="2">
        <v>16.127893447875977</v>
      </c>
      <c r="AA3253" s="2">
        <v>2510458</v>
      </c>
      <c r="AB3253" s="2">
        <v>449989</v>
      </c>
    </row>
    <row r="3254" spans="1:28" x14ac:dyDescent="0.25">
      <c r="A3254" s="2">
        <v>543001</v>
      </c>
      <c r="B3254" s="2">
        <v>104435107</v>
      </c>
      <c r="C3254" s="2" t="s">
        <v>1856</v>
      </c>
      <c r="D3254" s="2">
        <v>2019</v>
      </c>
      <c r="E3254" s="2" t="s">
        <v>1884</v>
      </c>
      <c r="F3254" s="2">
        <v>543</v>
      </c>
      <c r="G3254" s="2">
        <v>1</v>
      </c>
      <c r="Q3254" s="2">
        <v>516983.73</v>
      </c>
      <c r="T3254" s="2">
        <v>516983.71875</v>
      </c>
      <c r="W3254" s="2">
        <v>1074975.3399999999</v>
      </c>
      <c r="X3254" s="2">
        <v>48.092613220214844</v>
      </c>
      <c r="Y3254" s="2">
        <v>6047978.7299999995</v>
      </c>
      <c r="Z3254" s="2">
        <v>8.5480413436889648</v>
      </c>
    </row>
    <row r="3255" spans="1:28" x14ac:dyDescent="0.25">
      <c r="A3255" s="2">
        <v>543002</v>
      </c>
      <c r="B3255" s="2">
        <v>104435107</v>
      </c>
      <c r="C3255" s="2" t="s">
        <v>1856</v>
      </c>
      <c r="D3255" s="2">
        <v>2020</v>
      </c>
      <c r="E3255" s="2" t="s">
        <v>1884</v>
      </c>
      <c r="F3255" s="2">
        <v>543</v>
      </c>
      <c r="G3255" s="2">
        <v>2</v>
      </c>
      <c r="Q3255" s="2">
        <v>578164</v>
      </c>
      <c r="R3255" s="2">
        <v>61180.26953125</v>
      </c>
      <c r="S3255" s="2">
        <v>11.834080696105957</v>
      </c>
      <c r="T3255" s="2">
        <v>578164</v>
      </c>
      <c r="U3255" s="2">
        <v>61180.28125</v>
      </c>
      <c r="V3255" s="2">
        <v>11.83408260345459</v>
      </c>
      <c r="W3255" s="2">
        <v>1189299</v>
      </c>
      <c r="X3255" s="2">
        <v>48.613845825195313</v>
      </c>
      <c r="Y3255" s="2">
        <v>15472493</v>
      </c>
      <c r="Z3255" s="2">
        <v>3.7367217540740967</v>
      </c>
    </row>
    <row r="3256" spans="1:28" x14ac:dyDescent="0.25">
      <c r="A3256" s="2">
        <v>543003</v>
      </c>
      <c r="B3256" s="2">
        <v>104435107</v>
      </c>
      <c r="C3256" s="2" t="s">
        <v>1856</v>
      </c>
      <c r="D3256" s="2">
        <v>2021</v>
      </c>
      <c r="E3256" s="2" t="s">
        <v>1884</v>
      </c>
      <c r="F3256" s="2">
        <v>543</v>
      </c>
      <c r="G3256" s="2">
        <v>3</v>
      </c>
      <c r="Q3256" s="2">
        <v>605847</v>
      </c>
      <c r="R3256" s="2">
        <v>27683</v>
      </c>
      <c r="S3256" s="2">
        <v>4.7880878448486328</v>
      </c>
      <c r="T3256" s="2">
        <v>605847</v>
      </c>
      <c r="U3256" s="2">
        <v>27683</v>
      </c>
      <c r="V3256" s="2">
        <v>4.7880878448486328</v>
      </c>
      <c r="W3256" s="2">
        <v>1196347</v>
      </c>
      <c r="X3256" s="2">
        <v>50.641410827636719</v>
      </c>
      <c r="Y3256" s="2">
        <v>5920081</v>
      </c>
      <c r="Z3256" s="2">
        <v>10.233761787414551</v>
      </c>
    </row>
    <row r="3257" spans="1:28" x14ac:dyDescent="0.25">
      <c r="A3257" s="2">
        <v>543004</v>
      </c>
      <c r="B3257" s="2">
        <v>104435107</v>
      </c>
      <c r="C3257" s="2" t="s">
        <v>1856</v>
      </c>
      <c r="D3257" s="2">
        <v>2022</v>
      </c>
      <c r="E3257" s="2" t="s">
        <v>1884</v>
      </c>
      <c r="F3257" s="2">
        <v>543</v>
      </c>
      <c r="G3257" s="2">
        <v>4</v>
      </c>
      <c r="Q3257" s="2">
        <v>613441</v>
      </c>
      <c r="R3257" s="2">
        <v>7594</v>
      </c>
      <c r="S3257" s="2">
        <v>1.2534518241882324</v>
      </c>
      <c r="T3257" s="2">
        <v>613441</v>
      </c>
      <c r="U3257" s="2">
        <v>7594</v>
      </c>
      <c r="V3257" s="2">
        <v>1.2534518241882324</v>
      </c>
      <c r="W3257" s="2">
        <v>1263193</v>
      </c>
      <c r="X3257" s="2">
        <v>48.562728881835938</v>
      </c>
      <c r="Y3257" s="2">
        <v>6250898</v>
      </c>
      <c r="Z3257" s="2">
        <v>9.8136463165283203</v>
      </c>
    </row>
    <row r="3258" spans="1:28" x14ac:dyDescent="0.25">
      <c r="A3258" s="2">
        <v>543005</v>
      </c>
      <c r="B3258" s="2">
        <v>104435107</v>
      </c>
      <c r="C3258" s="2" t="s">
        <v>1856</v>
      </c>
      <c r="D3258" s="2">
        <v>2023</v>
      </c>
      <c r="E3258" s="2" t="s">
        <v>1884</v>
      </c>
      <c r="F3258" s="2">
        <v>543</v>
      </c>
      <c r="G3258" s="2">
        <v>5</v>
      </c>
      <c r="Q3258" s="2">
        <v>520072</v>
      </c>
      <c r="R3258" s="2">
        <v>-93369</v>
      </c>
      <c r="S3258" s="2">
        <v>-15.220534324645996</v>
      </c>
      <c r="T3258" s="2">
        <v>520072</v>
      </c>
      <c r="U3258" s="2">
        <v>-93369</v>
      </c>
      <c r="V3258" s="2">
        <v>-15.220534324645996</v>
      </c>
      <c r="X3258" s="2">
        <v>53.394439697265625</v>
      </c>
      <c r="Z3258" s="2">
        <v>8.1857223510742188</v>
      </c>
      <c r="AA3258" s="2">
        <v>6353404</v>
      </c>
      <c r="AB3258" s="2">
        <v>974019</v>
      </c>
    </row>
    <row r="3259" spans="1:28" x14ac:dyDescent="0.25">
      <c r="A3259" s="2">
        <v>543006</v>
      </c>
      <c r="B3259" s="2">
        <v>104435107</v>
      </c>
      <c r="C3259" s="2" t="s">
        <v>1856</v>
      </c>
      <c r="D3259" s="2">
        <v>2024</v>
      </c>
      <c r="E3259" s="2" t="s">
        <v>1884</v>
      </c>
      <c r="F3259" s="2">
        <v>543</v>
      </c>
      <c r="G3259" s="2">
        <v>6</v>
      </c>
      <c r="Q3259" s="2">
        <v>660284</v>
      </c>
      <c r="R3259" s="2">
        <v>140212</v>
      </c>
      <c r="S3259" s="2">
        <v>26.960113525390625</v>
      </c>
      <c r="T3259" s="2">
        <v>660284</v>
      </c>
      <c r="U3259" s="2">
        <v>140212</v>
      </c>
      <c r="V3259" s="2">
        <v>26.960113525390625</v>
      </c>
      <c r="X3259" s="2">
        <v>59.59930419921875</v>
      </c>
      <c r="Z3259" s="2">
        <v>10.780327796936035</v>
      </c>
      <c r="AA3259" s="2">
        <v>6124897</v>
      </c>
      <c r="AB3259" s="2">
        <v>1107872</v>
      </c>
    </row>
    <row r="3260" spans="1:28" x14ac:dyDescent="0.25">
      <c r="A3260" s="2">
        <v>544001</v>
      </c>
      <c r="B3260" s="2">
        <v>122097007</v>
      </c>
      <c r="C3260" s="2" t="s">
        <v>1857</v>
      </c>
      <c r="D3260" s="2">
        <v>2019</v>
      </c>
      <c r="E3260" s="2" t="s">
        <v>1884</v>
      </c>
      <c r="F3260" s="2">
        <v>544</v>
      </c>
      <c r="G3260" s="2">
        <v>1</v>
      </c>
      <c r="Q3260" s="2">
        <v>475963.01</v>
      </c>
      <c r="T3260" s="2">
        <v>475963</v>
      </c>
      <c r="W3260" s="2">
        <v>1508565.31</v>
      </c>
      <c r="X3260" s="2">
        <v>31.550704956054688</v>
      </c>
      <c r="Y3260" s="2">
        <v>11421661.310000001</v>
      </c>
      <c r="Z3260" s="2">
        <v>4.1671957969665527</v>
      </c>
    </row>
    <row r="3261" spans="1:28" x14ac:dyDescent="0.25">
      <c r="A3261" s="2">
        <v>544002</v>
      </c>
      <c r="B3261" s="2">
        <v>122097007</v>
      </c>
      <c r="C3261" s="2" t="s">
        <v>1857</v>
      </c>
      <c r="D3261" s="2">
        <v>2020</v>
      </c>
      <c r="E3261" s="2" t="s">
        <v>1884</v>
      </c>
      <c r="F3261" s="2">
        <v>544</v>
      </c>
      <c r="G3261" s="2">
        <v>2</v>
      </c>
      <c r="Q3261" s="2">
        <v>652107.06999999995</v>
      </c>
      <c r="R3261" s="2">
        <v>176144.0625</v>
      </c>
      <c r="S3261" s="2">
        <v>37.007930755615234</v>
      </c>
      <c r="T3261" s="2">
        <v>652107.0625</v>
      </c>
      <c r="U3261" s="2">
        <v>176144.0625</v>
      </c>
      <c r="V3261" s="2">
        <v>37.007930755615234</v>
      </c>
      <c r="W3261" s="2">
        <v>1732235.04</v>
      </c>
      <c r="X3261" s="2">
        <v>37.645416259765625</v>
      </c>
      <c r="Y3261" s="2">
        <v>12084422.799999999</v>
      </c>
      <c r="Z3261" s="2">
        <v>5.3962616920471191</v>
      </c>
    </row>
    <row r="3262" spans="1:28" x14ac:dyDescent="0.25">
      <c r="A3262" s="2">
        <v>544003</v>
      </c>
      <c r="B3262" s="2">
        <v>122097007</v>
      </c>
      <c r="C3262" s="2" t="s">
        <v>1857</v>
      </c>
      <c r="D3262" s="2">
        <v>2021</v>
      </c>
      <c r="E3262" s="2" t="s">
        <v>1884</v>
      </c>
      <c r="F3262" s="2">
        <v>544</v>
      </c>
      <c r="G3262" s="2">
        <v>3</v>
      </c>
      <c r="Q3262" s="2">
        <v>652343.26</v>
      </c>
      <c r="R3262" s="2">
        <v>236.19000244140625</v>
      </c>
      <c r="S3262" s="2">
        <v>3.6219511181116104E-2</v>
      </c>
      <c r="T3262" s="2">
        <v>652343.25</v>
      </c>
      <c r="U3262" s="2">
        <v>236.1875</v>
      </c>
      <c r="V3262" s="2">
        <v>3.6219127476215363E-2</v>
      </c>
      <c r="W3262" s="2">
        <v>1811847.63</v>
      </c>
      <c r="X3262" s="2">
        <v>36.004310607910156</v>
      </c>
      <c r="Y3262" s="2">
        <v>12208883.469999999</v>
      </c>
      <c r="Z3262" s="2">
        <v>5.3431849479675293</v>
      </c>
    </row>
    <row r="3263" spans="1:28" x14ac:dyDescent="0.25">
      <c r="A3263" s="2">
        <v>544004</v>
      </c>
      <c r="B3263" s="2">
        <v>122097007</v>
      </c>
      <c r="C3263" s="2" t="s">
        <v>1857</v>
      </c>
      <c r="D3263" s="2">
        <v>2022</v>
      </c>
      <c r="E3263" s="2" t="s">
        <v>1884</v>
      </c>
      <c r="F3263" s="2">
        <v>544</v>
      </c>
      <c r="G3263" s="2">
        <v>4</v>
      </c>
      <c r="Q3263" s="2">
        <v>648469.03</v>
      </c>
      <c r="R3263" s="2">
        <v>-3874.22998046875</v>
      </c>
      <c r="S3263" s="2">
        <v>-0.593894362449646</v>
      </c>
      <c r="T3263" s="2">
        <v>648469</v>
      </c>
      <c r="U3263" s="2">
        <v>-3874.25</v>
      </c>
      <c r="V3263" s="2">
        <v>-0.59389746189117432</v>
      </c>
      <c r="W3263" s="2">
        <v>1860525.6600000001</v>
      </c>
      <c r="X3263" s="2">
        <v>34.854076385498047</v>
      </c>
      <c r="Y3263" s="2">
        <v>13186282.6</v>
      </c>
      <c r="Z3263" s="2">
        <v>4.9177546501159668</v>
      </c>
    </row>
    <row r="3264" spans="1:28" x14ac:dyDescent="0.25">
      <c r="A3264" s="2">
        <v>544005</v>
      </c>
      <c r="B3264" s="2">
        <v>122097007</v>
      </c>
      <c r="C3264" s="2" t="s">
        <v>1857</v>
      </c>
      <c r="D3264" s="2">
        <v>2023</v>
      </c>
      <c r="E3264" s="2" t="s">
        <v>1884</v>
      </c>
      <c r="F3264" s="2">
        <v>544</v>
      </c>
      <c r="G3264" s="2">
        <v>5</v>
      </c>
      <c r="Q3264" s="2">
        <v>700479</v>
      </c>
      <c r="R3264" s="2">
        <v>52009.96875</v>
      </c>
      <c r="S3264" s="2">
        <v>8.0204248428344727</v>
      </c>
      <c r="T3264" s="2">
        <v>700479</v>
      </c>
      <c r="U3264" s="2">
        <v>52010</v>
      </c>
      <c r="V3264" s="2">
        <v>8.0204296112060547</v>
      </c>
      <c r="X3264" s="2">
        <v>38.396781921386719</v>
      </c>
      <c r="Z3264" s="2">
        <v>5.466681957244873</v>
      </c>
      <c r="AA3264" s="2">
        <v>12813604</v>
      </c>
      <c r="AB3264" s="2">
        <v>1824317</v>
      </c>
    </row>
    <row r="3265" spans="1:28" x14ac:dyDescent="0.25">
      <c r="A3265" s="2">
        <v>544006</v>
      </c>
      <c r="B3265" s="2">
        <v>122097007</v>
      </c>
      <c r="C3265" s="2" t="s">
        <v>1857</v>
      </c>
      <c r="D3265" s="2">
        <v>2024</v>
      </c>
      <c r="E3265" s="2" t="s">
        <v>1884</v>
      </c>
      <c r="F3265" s="2">
        <v>544</v>
      </c>
      <c r="G3265" s="2">
        <v>6</v>
      </c>
      <c r="Q3265" s="2">
        <v>897611</v>
      </c>
      <c r="R3265" s="2">
        <v>197132</v>
      </c>
      <c r="S3265" s="2">
        <v>28.1424560546875</v>
      </c>
      <c r="T3265" s="2">
        <v>897611</v>
      </c>
      <c r="U3265" s="2">
        <v>197132</v>
      </c>
      <c r="V3265" s="2">
        <v>28.1424560546875</v>
      </c>
      <c r="X3265" s="2">
        <v>47.625289916992188</v>
      </c>
      <c r="Z3265" s="2">
        <v>6.6993727684020996</v>
      </c>
      <c r="AA3265" s="2">
        <v>13398433</v>
      </c>
      <c r="AB3265" s="2">
        <v>1884736</v>
      </c>
    </row>
    <row r="3266" spans="1:28" x14ac:dyDescent="0.25">
      <c r="A3266" s="2">
        <v>545001</v>
      </c>
      <c r="B3266" s="2">
        <v>111444307</v>
      </c>
      <c r="C3266" s="2" t="s">
        <v>1858</v>
      </c>
      <c r="D3266" s="2">
        <v>2019</v>
      </c>
      <c r="E3266" s="2" t="s">
        <v>1884</v>
      </c>
      <c r="F3266" s="2">
        <v>545</v>
      </c>
      <c r="G3266" s="2">
        <v>1</v>
      </c>
      <c r="Q3266" s="2">
        <v>380803</v>
      </c>
      <c r="T3266" s="2">
        <v>380803</v>
      </c>
      <c r="W3266" s="2">
        <v>768133</v>
      </c>
      <c r="X3266" s="2">
        <v>49.575138092041016</v>
      </c>
      <c r="Y3266" s="2">
        <v>4012861</v>
      </c>
      <c r="Z3266" s="2">
        <v>9.4895639419555664</v>
      </c>
    </row>
    <row r="3267" spans="1:28" x14ac:dyDescent="0.25">
      <c r="A3267" s="2">
        <v>545002</v>
      </c>
      <c r="B3267" s="2">
        <v>111444307</v>
      </c>
      <c r="C3267" s="2" t="s">
        <v>1858</v>
      </c>
      <c r="D3267" s="2">
        <v>2020</v>
      </c>
      <c r="E3267" s="2" t="s">
        <v>1884</v>
      </c>
      <c r="F3267" s="2">
        <v>545</v>
      </c>
      <c r="G3267" s="2">
        <v>2</v>
      </c>
      <c r="Q3267" s="2">
        <v>434813</v>
      </c>
      <c r="R3267" s="2">
        <v>54010</v>
      </c>
      <c r="S3267" s="2">
        <v>14.183186531066895</v>
      </c>
      <c r="T3267" s="2">
        <v>434813</v>
      </c>
      <c r="U3267" s="2">
        <v>54010</v>
      </c>
      <c r="V3267" s="2">
        <v>14.183186531066895</v>
      </c>
      <c r="W3267" s="2">
        <v>1536700</v>
      </c>
      <c r="X3267" s="2">
        <v>28.295242309570313</v>
      </c>
      <c r="Y3267" s="2">
        <v>4804253</v>
      </c>
      <c r="Z3267" s="2">
        <v>9.0505847930908203</v>
      </c>
    </row>
    <row r="3268" spans="1:28" x14ac:dyDescent="0.25">
      <c r="A3268" s="2">
        <v>545003</v>
      </c>
      <c r="B3268" s="2">
        <v>111444307</v>
      </c>
      <c r="C3268" s="2" t="s">
        <v>1858</v>
      </c>
      <c r="D3268" s="2">
        <v>2021</v>
      </c>
      <c r="E3268" s="2" t="s">
        <v>1884</v>
      </c>
      <c r="F3268" s="2">
        <v>545</v>
      </c>
      <c r="G3268" s="2">
        <v>3</v>
      </c>
      <c r="Q3268" s="2">
        <v>441371</v>
      </c>
      <c r="R3268" s="2">
        <v>6558</v>
      </c>
      <c r="S3268" s="2">
        <v>1.5082346200942993</v>
      </c>
      <c r="T3268" s="2">
        <v>441371</v>
      </c>
      <c r="U3268" s="2">
        <v>6558</v>
      </c>
      <c r="V3268" s="2">
        <v>1.5082346200942993</v>
      </c>
      <c r="W3268" s="2">
        <v>1025488</v>
      </c>
      <c r="X3268" s="2">
        <v>43.040092468261719</v>
      </c>
      <c r="Y3268" s="2">
        <v>4573795</v>
      </c>
      <c r="Z3268" s="2">
        <v>9.6499948501586914</v>
      </c>
    </row>
    <row r="3269" spans="1:28" x14ac:dyDescent="0.25">
      <c r="A3269" s="2">
        <v>545004</v>
      </c>
      <c r="B3269" s="2">
        <v>111444307</v>
      </c>
      <c r="C3269" s="2" t="s">
        <v>1858</v>
      </c>
      <c r="D3269" s="2">
        <v>2022</v>
      </c>
      <c r="E3269" s="2" t="s">
        <v>1884</v>
      </c>
      <c r="F3269" s="2">
        <v>545</v>
      </c>
      <c r="G3269" s="2">
        <v>4</v>
      </c>
      <c r="Q3269" s="2">
        <v>406494</v>
      </c>
      <c r="R3269" s="2">
        <v>-34877</v>
      </c>
      <c r="S3269" s="2">
        <v>-7.9019689559936523</v>
      </c>
      <c r="T3269" s="2">
        <v>406494</v>
      </c>
      <c r="U3269" s="2">
        <v>-34877</v>
      </c>
      <c r="V3269" s="2">
        <v>-7.9019689559936523</v>
      </c>
      <c r="W3269" s="2">
        <v>942304</v>
      </c>
      <c r="X3269" s="2">
        <v>43.138309478759766</v>
      </c>
      <c r="Y3269" s="2">
        <v>4502626</v>
      </c>
      <c r="Z3269" s="2">
        <v>9.0279321670532227</v>
      </c>
    </row>
    <row r="3270" spans="1:28" x14ac:dyDescent="0.25">
      <c r="A3270" s="2">
        <v>545005</v>
      </c>
      <c r="B3270" s="2">
        <v>111444307</v>
      </c>
      <c r="C3270" s="2" t="s">
        <v>1858</v>
      </c>
      <c r="D3270" s="2">
        <v>2023</v>
      </c>
      <c r="E3270" s="2" t="s">
        <v>1884</v>
      </c>
      <c r="F3270" s="2">
        <v>545</v>
      </c>
      <c r="G3270" s="2">
        <v>5</v>
      </c>
      <c r="Q3270" s="2">
        <v>334475</v>
      </c>
      <c r="R3270" s="2">
        <v>-72019</v>
      </c>
      <c r="S3270" s="2">
        <v>-17.717113494873047</v>
      </c>
      <c r="T3270" s="2">
        <v>334475</v>
      </c>
      <c r="U3270" s="2">
        <v>-72019</v>
      </c>
      <c r="V3270" s="2">
        <v>-17.717113494873047</v>
      </c>
      <c r="X3270" s="2">
        <v>34.720634460449219</v>
      </c>
      <c r="Z3270" s="2">
        <v>4.8764324188232422</v>
      </c>
      <c r="AA3270" s="2">
        <v>6859010</v>
      </c>
      <c r="AB3270" s="2">
        <v>963332</v>
      </c>
    </row>
    <row r="3271" spans="1:28" x14ac:dyDescent="0.25">
      <c r="A3271" s="2">
        <v>545006</v>
      </c>
      <c r="B3271" s="2">
        <v>111444307</v>
      </c>
      <c r="C3271" s="2" t="s">
        <v>1858</v>
      </c>
      <c r="D3271" s="2">
        <v>2024</v>
      </c>
      <c r="E3271" s="2" t="s">
        <v>1884</v>
      </c>
      <c r="F3271" s="2">
        <v>545</v>
      </c>
      <c r="G3271" s="2">
        <v>6</v>
      </c>
      <c r="Q3271" s="2">
        <v>359915</v>
      </c>
      <c r="R3271" s="2">
        <v>25440</v>
      </c>
      <c r="S3271" s="2">
        <v>7.6059494018554688</v>
      </c>
      <c r="T3271" s="2">
        <v>359915</v>
      </c>
      <c r="U3271" s="2">
        <v>25440</v>
      </c>
      <c r="V3271" s="2">
        <v>7.6059494018554688</v>
      </c>
      <c r="X3271" s="2">
        <v>9.9736166000366211</v>
      </c>
      <c r="Z3271" s="2">
        <v>3.3756258487701416</v>
      </c>
      <c r="AA3271" s="2">
        <v>10662171</v>
      </c>
      <c r="AB3271" s="2">
        <v>3608671</v>
      </c>
    </row>
    <row r="3272" spans="1:28" x14ac:dyDescent="0.25">
      <c r="A3272" s="2">
        <v>546001</v>
      </c>
      <c r="B3272" s="2">
        <v>101634207</v>
      </c>
      <c r="C3272" s="2" t="s">
        <v>1859</v>
      </c>
      <c r="D3272" s="2">
        <v>2019</v>
      </c>
      <c r="E3272" s="2" t="s">
        <v>1884</v>
      </c>
      <c r="F3272" s="2">
        <v>546</v>
      </c>
      <c r="G3272" s="2">
        <v>1</v>
      </c>
      <c r="Q3272" s="2">
        <v>491812.69</v>
      </c>
      <c r="T3272" s="2">
        <v>491812.6875</v>
      </c>
      <c r="W3272" s="2">
        <v>865183.12</v>
      </c>
      <c r="X3272" s="2">
        <v>56.844924926757813</v>
      </c>
      <c r="Y3272" s="2">
        <v>3515420.12</v>
      </c>
      <c r="Z3272" s="2">
        <v>13.990154266357422</v>
      </c>
    </row>
    <row r="3273" spans="1:28" x14ac:dyDescent="0.25">
      <c r="A3273" s="2">
        <v>546002</v>
      </c>
      <c r="B3273" s="2">
        <v>101634207</v>
      </c>
      <c r="C3273" s="2" t="s">
        <v>1859</v>
      </c>
      <c r="D3273" s="2">
        <v>2020</v>
      </c>
      <c r="E3273" s="2" t="s">
        <v>1884</v>
      </c>
      <c r="F3273" s="2">
        <v>546</v>
      </c>
      <c r="G3273" s="2">
        <v>2</v>
      </c>
      <c r="Q3273" s="2">
        <v>549547.30000000005</v>
      </c>
      <c r="R3273" s="2">
        <v>57734.609375</v>
      </c>
      <c r="S3273" s="2">
        <v>11.73914623260498</v>
      </c>
      <c r="T3273" s="2">
        <v>549547.3125</v>
      </c>
      <c r="U3273" s="2">
        <v>57734.625</v>
      </c>
      <c r="V3273" s="2">
        <v>11.73914909362793</v>
      </c>
      <c r="W3273" s="2">
        <v>1009064.7100000001</v>
      </c>
      <c r="X3273" s="2">
        <v>54.461055755615234</v>
      </c>
      <c r="Y3273" s="2">
        <v>3690348.71</v>
      </c>
      <c r="Z3273" s="2">
        <v>14.891473770141602</v>
      </c>
    </row>
    <row r="3274" spans="1:28" x14ac:dyDescent="0.25">
      <c r="A3274" s="2">
        <v>546003</v>
      </c>
      <c r="B3274" s="2">
        <v>101634207</v>
      </c>
      <c r="C3274" s="2" t="s">
        <v>1859</v>
      </c>
      <c r="D3274" s="2">
        <v>2021</v>
      </c>
      <c r="E3274" s="2" t="s">
        <v>1884</v>
      </c>
      <c r="F3274" s="2">
        <v>546</v>
      </c>
      <c r="G3274" s="2">
        <v>3</v>
      </c>
      <c r="Q3274" s="2">
        <v>594296</v>
      </c>
      <c r="R3274" s="2">
        <v>44748.69921875</v>
      </c>
      <c r="S3274" s="2">
        <v>8.1428298950195313</v>
      </c>
      <c r="T3274" s="2">
        <v>594296</v>
      </c>
      <c r="U3274" s="2">
        <v>44748.6875</v>
      </c>
      <c r="V3274" s="2">
        <v>8.142827033996582</v>
      </c>
      <c r="W3274" s="2">
        <v>1113614.7000000002</v>
      </c>
      <c r="X3274" s="2">
        <v>53.36639404296875</v>
      </c>
      <c r="Y3274" s="2">
        <v>3889966.7</v>
      </c>
      <c r="Z3274" s="2">
        <v>15.277663230895996</v>
      </c>
    </row>
    <row r="3275" spans="1:28" x14ac:dyDescent="0.25">
      <c r="A3275" s="2">
        <v>546004</v>
      </c>
      <c r="B3275" s="2">
        <v>101634207</v>
      </c>
      <c r="C3275" s="2" t="s">
        <v>1859</v>
      </c>
      <c r="D3275" s="2">
        <v>2022</v>
      </c>
      <c r="E3275" s="2" t="s">
        <v>1884</v>
      </c>
      <c r="F3275" s="2">
        <v>546</v>
      </c>
      <c r="G3275" s="2">
        <v>4</v>
      </c>
      <c r="Q3275" s="2">
        <v>502471</v>
      </c>
      <c r="R3275" s="2">
        <v>-91825</v>
      </c>
      <c r="S3275" s="2">
        <v>-15.451054573059082</v>
      </c>
      <c r="T3275" s="2">
        <v>502471</v>
      </c>
      <c r="U3275" s="2">
        <v>-91825</v>
      </c>
      <c r="V3275" s="2">
        <v>-15.451054573059082</v>
      </c>
      <c r="W3275" s="2">
        <v>949120.81</v>
      </c>
      <c r="X3275" s="2">
        <v>52.940677642822266</v>
      </c>
      <c r="Y3275" s="2">
        <v>3657068.37</v>
      </c>
      <c r="Z3275" s="2">
        <v>13.739721298217773</v>
      </c>
    </row>
    <row r="3276" spans="1:28" x14ac:dyDescent="0.25">
      <c r="A3276" s="2">
        <v>546005</v>
      </c>
      <c r="B3276" s="2">
        <v>101634207</v>
      </c>
      <c r="C3276" s="2" t="s">
        <v>1859</v>
      </c>
      <c r="D3276" s="2">
        <v>2023</v>
      </c>
      <c r="E3276" s="2" t="s">
        <v>1884</v>
      </c>
      <c r="F3276" s="2">
        <v>546</v>
      </c>
      <c r="G3276" s="2">
        <v>5</v>
      </c>
      <c r="Q3276" s="2">
        <v>553957</v>
      </c>
      <c r="R3276" s="2">
        <v>51486</v>
      </c>
      <c r="S3276" s="2">
        <v>10.246561050415039</v>
      </c>
      <c r="T3276" s="2">
        <v>553957</v>
      </c>
      <c r="U3276" s="2">
        <v>51486</v>
      </c>
      <c r="V3276" s="2">
        <v>10.246561050415039</v>
      </c>
      <c r="X3276" s="2">
        <v>59.983604431152344</v>
      </c>
      <c r="Z3276" s="2">
        <v>15.494433403015137</v>
      </c>
      <c r="AA3276" s="2">
        <v>3575200</v>
      </c>
      <c r="AB3276" s="2">
        <v>923514</v>
      </c>
    </row>
    <row r="3277" spans="1:28" x14ac:dyDescent="0.25">
      <c r="A3277" s="2">
        <v>546006</v>
      </c>
      <c r="B3277" s="2">
        <v>101634207</v>
      </c>
      <c r="C3277" s="2" t="s">
        <v>1859</v>
      </c>
      <c r="D3277" s="2">
        <v>2024</v>
      </c>
      <c r="E3277" s="2" t="s">
        <v>1884</v>
      </c>
      <c r="F3277" s="2">
        <v>546</v>
      </c>
      <c r="G3277" s="2">
        <v>6</v>
      </c>
      <c r="Q3277" s="2">
        <v>791965</v>
      </c>
      <c r="R3277" s="2">
        <v>238008</v>
      </c>
      <c r="S3277" s="2">
        <v>42.965068817138672</v>
      </c>
      <c r="T3277" s="2">
        <v>791965</v>
      </c>
      <c r="U3277" s="2">
        <v>238008</v>
      </c>
      <c r="V3277" s="2">
        <v>42.965068817138672</v>
      </c>
      <c r="X3277" s="2">
        <v>82.496353149414063</v>
      </c>
      <c r="Z3277" s="2">
        <v>21.334339141845703</v>
      </c>
      <c r="AA3277" s="2">
        <v>3712161</v>
      </c>
      <c r="AB3277" s="2">
        <v>960000</v>
      </c>
    </row>
    <row r="3278" spans="1:28" x14ac:dyDescent="0.25">
      <c r="A3278" s="2">
        <v>547001</v>
      </c>
      <c r="B3278" s="2">
        <v>120454507</v>
      </c>
      <c r="C3278" s="2" t="s">
        <v>1860</v>
      </c>
      <c r="D3278" s="2">
        <v>2019</v>
      </c>
      <c r="E3278" s="2" t="s">
        <v>1884</v>
      </c>
      <c r="F3278" s="2">
        <v>547</v>
      </c>
      <c r="G3278" s="2">
        <v>1</v>
      </c>
      <c r="Q3278" s="2">
        <v>1204791.1200000001</v>
      </c>
      <c r="T3278" s="2">
        <v>1204791.125</v>
      </c>
      <c r="W3278" s="2">
        <v>2253180.2200000002</v>
      </c>
      <c r="X3278" s="2">
        <v>53.470695495605469</v>
      </c>
      <c r="Y3278" s="2">
        <v>11085098.57</v>
      </c>
      <c r="Z3278" s="2">
        <v>10.868564605712891</v>
      </c>
    </row>
    <row r="3279" spans="1:28" x14ac:dyDescent="0.25">
      <c r="A3279" s="2">
        <v>547002</v>
      </c>
      <c r="B3279" s="2">
        <v>120454507</v>
      </c>
      <c r="C3279" s="2" t="s">
        <v>1860</v>
      </c>
      <c r="D3279" s="2">
        <v>2020</v>
      </c>
      <c r="E3279" s="2" t="s">
        <v>1884</v>
      </c>
      <c r="F3279" s="2">
        <v>547</v>
      </c>
      <c r="G3279" s="2">
        <v>2</v>
      </c>
      <c r="Q3279" s="2">
        <v>1249443.3400000001</v>
      </c>
      <c r="R3279" s="2">
        <v>44652.21875</v>
      </c>
      <c r="S3279" s="2">
        <v>3.7062208652496338</v>
      </c>
      <c r="T3279" s="2">
        <v>1249443.375</v>
      </c>
      <c r="U3279" s="2">
        <v>44652.25</v>
      </c>
      <c r="V3279" s="2">
        <v>3.7062232494354248</v>
      </c>
      <c r="W3279" s="2">
        <v>2449101.89</v>
      </c>
      <c r="X3279" s="2">
        <v>51.016391754150391</v>
      </c>
      <c r="Y3279" s="2">
        <v>10948513.970000001</v>
      </c>
      <c r="Z3279" s="2">
        <v>11.411990165710449</v>
      </c>
    </row>
    <row r="3280" spans="1:28" x14ac:dyDescent="0.25">
      <c r="A3280" s="2">
        <v>547003</v>
      </c>
      <c r="B3280" s="2">
        <v>120454507</v>
      </c>
      <c r="C3280" s="2" t="s">
        <v>1860</v>
      </c>
      <c r="D3280" s="2">
        <v>2021</v>
      </c>
      <c r="E3280" s="2" t="s">
        <v>1884</v>
      </c>
      <c r="F3280" s="2">
        <v>547</v>
      </c>
      <c r="G3280" s="2">
        <v>3</v>
      </c>
      <c r="Q3280" s="2">
        <v>1399440.73</v>
      </c>
      <c r="R3280" s="2">
        <v>149997.390625</v>
      </c>
      <c r="S3280" s="2">
        <v>12.00513744354248</v>
      </c>
      <c r="T3280" s="2">
        <v>1399440.75</v>
      </c>
      <c r="U3280" s="2">
        <v>149997.375</v>
      </c>
      <c r="V3280" s="2">
        <v>12.005135536193848</v>
      </c>
      <c r="W3280" s="2">
        <v>2615977.29</v>
      </c>
      <c r="X3280" s="2">
        <v>53.495906829833984</v>
      </c>
      <c r="Y3280" s="2">
        <v>10544817.1</v>
      </c>
      <c r="Z3280" s="2">
        <v>13.271361351013184</v>
      </c>
    </row>
    <row r="3281" spans="1:28" x14ac:dyDescent="0.25">
      <c r="A3281" s="2">
        <v>547004</v>
      </c>
      <c r="B3281" s="2">
        <v>120454507</v>
      </c>
      <c r="C3281" s="2" t="s">
        <v>1860</v>
      </c>
      <c r="D3281" s="2">
        <v>2022</v>
      </c>
      <c r="E3281" s="2" t="s">
        <v>1884</v>
      </c>
      <c r="F3281" s="2">
        <v>547</v>
      </c>
      <c r="G3281" s="2">
        <v>4</v>
      </c>
      <c r="Q3281" s="2">
        <v>1316203</v>
      </c>
      <c r="R3281" s="2">
        <v>-83237.7265625</v>
      </c>
      <c r="S3281" s="2">
        <v>-5.9479284286499023</v>
      </c>
      <c r="T3281" s="2">
        <v>1316203</v>
      </c>
      <c r="U3281" s="2">
        <v>-83237.75</v>
      </c>
      <c r="V3281" s="2">
        <v>-5.9479293823242188</v>
      </c>
      <c r="W3281" s="2">
        <v>4507430</v>
      </c>
      <c r="X3281" s="2">
        <v>29.200742721557617</v>
      </c>
      <c r="Y3281" s="2">
        <v>13575253.93</v>
      </c>
      <c r="Z3281" s="2">
        <v>9.6956052780151367</v>
      </c>
    </row>
    <row r="3282" spans="1:28" x14ac:dyDescent="0.25">
      <c r="A3282" s="2">
        <v>547005</v>
      </c>
      <c r="B3282" s="2">
        <v>120454507</v>
      </c>
      <c r="C3282" s="2" t="s">
        <v>1860</v>
      </c>
      <c r="D3282" s="2">
        <v>2023</v>
      </c>
      <c r="E3282" s="2" t="s">
        <v>1884</v>
      </c>
      <c r="F3282" s="2">
        <v>547</v>
      </c>
      <c r="G3282" s="2">
        <v>5</v>
      </c>
      <c r="Q3282" s="2">
        <v>1415329</v>
      </c>
      <c r="R3282" s="2">
        <v>99126</v>
      </c>
      <c r="S3282" s="2">
        <v>7.5312089920043945</v>
      </c>
      <c r="T3282" s="2">
        <v>1415329</v>
      </c>
      <c r="U3282" s="2">
        <v>99126</v>
      </c>
      <c r="V3282" s="2">
        <v>7.5312089920043945</v>
      </c>
      <c r="X3282" s="2">
        <v>138.07589721679688</v>
      </c>
      <c r="Z3282" s="2">
        <v>12.924715995788574</v>
      </c>
      <c r="AA3282" s="2">
        <v>10950562</v>
      </c>
      <c r="AB3282" s="2">
        <v>1025037</v>
      </c>
    </row>
    <row r="3283" spans="1:28" x14ac:dyDescent="0.25">
      <c r="A3283" s="2">
        <v>547006</v>
      </c>
      <c r="B3283" s="2">
        <v>120454507</v>
      </c>
      <c r="C3283" s="2" t="s">
        <v>1860</v>
      </c>
      <c r="D3283" s="2">
        <v>2024</v>
      </c>
      <c r="E3283" s="2" t="s">
        <v>1884</v>
      </c>
      <c r="F3283" s="2">
        <v>547</v>
      </c>
      <c r="G3283" s="2">
        <v>6</v>
      </c>
      <c r="Q3283" s="2">
        <v>1691718</v>
      </c>
      <c r="R3283" s="2">
        <v>276389</v>
      </c>
      <c r="S3283" s="2">
        <v>19.528251647949219</v>
      </c>
      <c r="T3283" s="2">
        <v>1691718</v>
      </c>
      <c r="U3283" s="2">
        <v>276389</v>
      </c>
      <c r="V3283" s="2">
        <v>19.528251647949219</v>
      </c>
      <c r="X3283" s="2">
        <v>180.72250366210938</v>
      </c>
      <c r="Z3283" s="2">
        <v>15.876880645751953</v>
      </c>
      <c r="AA3283" s="2">
        <v>10655229</v>
      </c>
      <c r="AB3283" s="2">
        <v>936086</v>
      </c>
    </row>
    <row r="3284" spans="1:28" x14ac:dyDescent="0.25">
      <c r="A3284" s="2">
        <v>548001</v>
      </c>
      <c r="B3284" s="2">
        <v>123465507</v>
      </c>
      <c r="C3284" s="2" t="s">
        <v>1861</v>
      </c>
      <c r="D3284" s="2">
        <v>2019</v>
      </c>
      <c r="E3284" s="2" t="s">
        <v>1884</v>
      </c>
      <c r="F3284" s="2">
        <v>548</v>
      </c>
      <c r="G3284" s="2">
        <v>1</v>
      </c>
      <c r="Q3284" s="2">
        <v>732313</v>
      </c>
      <c r="T3284" s="2">
        <v>732313</v>
      </c>
      <c r="W3284" s="2">
        <v>1907942</v>
      </c>
      <c r="X3284" s="2">
        <v>38.382350921630859</v>
      </c>
      <c r="Y3284" s="2">
        <v>12938349</v>
      </c>
      <c r="Z3284" s="2">
        <v>5.6600189208984375</v>
      </c>
    </row>
    <row r="3285" spans="1:28" x14ac:dyDescent="0.25">
      <c r="A3285" s="2">
        <v>548002</v>
      </c>
      <c r="B3285" s="2">
        <v>123465507</v>
      </c>
      <c r="C3285" s="2" t="s">
        <v>1861</v>
      </c>
      <c r="D3285" s="2">
        <v>2020</v>
      </c>
      <c r="E3285" s="2" t="s">
        <v>1884</v>
      </c>
      <c r="F3285" s="2">
        <v>548</v>
      </c>
      <c r="G3285" s="2">
        <v>2</v>
      </c>
      <c r="Q3285" s="2">
        <v>858057</v>
      </c>
      <c r="R3285" s="2">
        <v>125744</v>
      </c>
      <c r="S3285" s="2">
        <v>17.170799255371094</v>
      </c>
      <c r="T3285" s="2">
        <v>858057</v>
      </c>
      <c r="U3285" s="2">
        <v>125744</v>
      </c>
      <c r="V3285" s="2">
        <v>17.170799255371094</v>
      </c>
      <c r="W3285" s="2">
        <v>2171477</v>
      </c>
      <c r="X3285" s="2">
        <v>39.514900207519531</v>
      </c>
      <c r="Y3285" s="2">
        <v>13244351</v>
      </c>
      <c r="Z3285" s="2">
        <v>6.4786639213562012</v>
      </c>
    </row>
    <row r="3286" spans="1:28" x14ac:dyDescent="0.25">
      <c r="A3286" s="2">
        <v>548003</v>
      </c>
      <c r="B3286" s="2">
        <v>123465507</v>
      </c>
      <c r="C3286" s="2" t="s">
        <v>1861</v>
      </c>
      <c r="D3286" s="2">
        <v>2021</v>
      </c>
      <c r="E3286" s="2" t="s">
        <v>1884</v>
      </c>
      <c r="F3286" s="2">
        <v>548</v>
      </c>
      <c r="G3286" s="2">
        <v>3</v>
      </c>
      <c r="Q3286" s="2">
        <v>893952</v>
      </c>
      <c r="R3286" s="2">
        <v>35895</v>
      </c>
      <c r="S3286" s="2">
        <v>4.18328857421875</v>
      </c>
      <c r="T3286" s="2">
        <v>893952</v>
      </c>
      <c r="U3286" s="2">
        <v>35895</v>
      </c>
      <c r="V3286" s="2">
        <v>4.18328857421875</v>
      </c>
      <c r="W3286" s="2">
        <v>2423663</v>
      </c>
      <c r="X3286" s="2">
        <v>36.884334564208984</v>
      </c>
      <c r="Y3286" s="2">
        <v>14155006</v>
      </c>
      <c r="Z3286" s="2">
        <v>6.3154478073120117</v>
      </c>
    </row>
    <row r="3287" spans="1:28" x14ac:dyDescent="0.25">
      <c r="A3287" s="2">
        <v>548004</v>
      </c>
      <c r="B3287" s="2">
        <v>123465507</v>
      </c>
      <c r="C3287" s="2" t="s">
        <v>1861</v>
      </c>
      <c r="D3287" s="2">
        <v>2022</v>
      </c>
      <c r="E3287" s="2" t="s">
        <v>1884</v>
      </c>
      <c r="F3287" s="2">
        <v>548</v>
      </c>
      <c r="G3287" s="2">
        <v>4</v>
      </c>
      <c r="Q3287" s="2">
        <v>851800.32</v>
      </c>
      <c r="R3287" s="2">
        <v>-42151.6796875</v>
      </c>
      <c r="S3287" s="2">
        <v>-4.7152061462402344</v>
      </c>
      <c r="T3287" s="2">
        <v>851800.3125</v>
      </c>
      <c r="U3287" s="2">
        <v>-42151.6875</v>
      </c>
      <c r="V3287" s="2">
        <v>-4.7152070999145508</v>
      </c>
      <c r="W3287" s="2">
        <v>2497872.4300000002</v>
      </c>
      <c r="X3287" s="2">
        <v>34.101032257080078</v>
      </c>
      <c r="Y3287" s="2">
        <v>14925403.939999999</v>
      </c>
      <c r="Z3287" s="2">
        <v>5.7070503234863281</v>
      </c>
    </row>
    <row r="3288" spans="1:28" x14ac:dyDescent="0.25">
      <c r="A3288" s="2">
        <v>548005</v>
      </c>
      <c r="B3288" s="2">
        <v>123465507</v>
      </c>
      <c r="C3288" s="2" t="s">
        <v>1861</v>
      </c>
      <c r="D3288" s="2">
        <v>2023</v>
      </c>
      <c r="E3288" s="2" t="s">
        <v>1884</v>
      </c>
      <c r="F3288" s="2">
        <v>548</v>
      </c>
      <c r="G3288" s="2">
        <v>5</v>
      </c>
      <c r="Q3288" s="2">
        <v>806433</v>
      </c>
      <c r="R3288" s="2">
        <v>-45367.3203125</v>
      </c>
      <c r="S3288" s="2">
        <v>-5.3260512351989746</v>
      </c>
      <c r="T3288" s="2">
        <v>806433</v>
      </c>
      <c r="U3288" s="2">
        <v>-45367.3125</v>
      </c>
      <c r="V3288" s="2">
        <v>-5.3260502815246582</v>
      </c>
      <c r="X3288" s="2">
        <v>32.848594665527344</v>
      </c>
      <c r="Z3288" s="2">
        <v>5.7261028289794922</v>
      </c>
      <c r="AA3288" s="2">
        <v>14083453</v>
      </c>
      <c r="AB3288" s="2">
        <v>2455000</v>
      </c>
    </row>
    <row r="3289" spans="1:28" x14ac:dyDescent="0.25">
      <c r="A3289" s="2">
        <v>548006</v>
      </c>
      <c r="B3289" s="2">
        <v>123465507</v>
      </c>
      <c r="C3289" s="2" t="s">
        <v>1861</v>
      </c>
      <c r="D3289" s="2">
        <v>2024</v>
      </c>
      <c r="E3289" s="2" t="s">
        <v>1884</v>
      </c>
      <c r="F3289" s="2">
        <v>548</v>
      </c>
      <c r="G3289" s="2">
        <v>6</v>
      </c>
      <c r="Q3289" s="2">
        <v>924764</v>
      </c>
      <c r="R3289" s="2">
        <v>118331</v>
      </c>
      <c r="S3289" s="2">
        <v>14.673382759094238</v>
      </c>
      <c r="T3289" s="2">
        <v>924764</v>
      </c>
      <c r="U3289" s="2">
        <v>118331</v>
      </c>
      <c r="V3289" s="2">
        <v>14.673382759094238</v>
      </c>
      <c r="X3289" s="2">
        <v>35.431571960449219</v>
      </c>
      <c r="Z3289" s="2">
        <v>6.3875546455383301</v>
      </c>
      <c r="AA3289" s="2">
        <v>14477590</v>
      </c>
      <c r="AB3289" s="2">
        <v>2610000</v>
      </c>
    </row>
    <row r="3290" spans="1:28" x14ac:dyDescent="0.25">
      <c r="A3290" s="2">
        <v>549001</v>
      </c>
      <c r="B3290" s="2">
        <v>117080607</v>
      </c>
      <c r="C3290" s="2" t="s">
        <v>1862</v>
      </c>
      <c r="D3290" s="2">
        <v>2019</v>
      </c>
      <c r="E3290" s="2" t="s">
        <v>1884</v>
      </c>
      <c r="F3290" s="2">
        <v>549</v>
      </c>
      <c r="G3290" s="2">
        <v>1</v>
      </c>
      <c r="Q3290" s="2">
        <v>524339</v>
      </c>
      <c r="T3290" s="2">
        <v>524339</v>
      </c>
      <c r="W3290" s="2">
        <v>927160</v>
      </c>
      <c r="X3290" s="2">
        <v>56.553237915039063</v>
      </c>
      <c r="Y3290" s="2">
        <v>4478136</v>
      </c>
      <c r="Z3290" s="2">
        <v>11.708867073059082</v>
      </c>
    </row>
    <row r="3291" spans="1:28" x14ac:dyDescent="0.25">
      <c r="A3291" s="2">
        <v>549002</v>
      </c>
      <c r="B3291" s="2">
        <v>117080607</v>
      </c>
      <c r="C3291" s="2" t="s">
        <v>1862</v>
      </c>
      <c r="D3291" s="2">
        <v>2020</v>
      </c>
      <c r="E3291" s="2" t="s">
        <v>1884</v>
      </c>
      <c r="F3291" s="2">
        <v>549</v>
      </c>
      <c r="G3291" s="2">
        <v>2</v>
      </c>
      <c r="Q3291" s="2">
        <v>608241</v>
      </c>
      <c r="R3291" s="2">
        <v>83902</v>
      </c>
      <c r="S3291" s="2">
        <v>16.001480102539063</v>
      </c>
      <c r="T3291" s="2">
        <v>608241</v>
      </c>
      <c r="U3291" s="2">
        <v>83902</v>
      </c>
      <c r="V3291" s="2">
        <v>16.001480102539063</v>
      </c>
      <c r="W3291" s="2">
        <v>1025217</v>
      </c>
      <c r="X3291" s="2">
        <v>59.328025817871094</v>
      </c>
      <c r="Y3291" s="2">
        <v>4660327</v>
      </c>
      <c r="Z3291" s="2">
        <v>13.05146598815918</v>
      </c>
    </row>
    <row r="3292" spans="1:28" x14ac:dyDescent="0.25">
      <c r="A3292" s="2">
        <v>549003</v>
      </c>
      <c r="B3292" s="2">
        <v>117080607</v>
      </c>
      <c r="C3292" s="2" t="s">
        <v>1862</v>
      </c>
      <c r="D3292" s="2">
        <v>2021</v>
      </c>
      <c r="E3292" s="2" t="s">
        <v>1884</v>
      </c>
      <c r="F3292" s="2">
        <v>549</v>
      </c>
      <c r="G3292" s="2">
        <v>3</v>
      </c>
      <c r="Q3292" s="2">
        <v>546756.5</v>
      </c>
      <c r="R3292" s="2">
        <v>-61484.5</v>
      </c>
      <c r="S3292" s="2">
        <v>-10.108575820922852</v>
      </c>
      <c r="T3292" s="2">
        <v>546756.5</v>
      </c>
      <c r="U3292" s="2">
        <v>-61484.5</v>
      </c>
      <c r="V3292" s="2">
        <v>-10.108575820922852</v>
      </c>
      <c r="W3292" s="2">
        <v>989708.86999999988</v>
      </c>
      <c r="X3292" s="2">
        <v>55.244174957275391</v>
      </c>
      <c r="Y3292" s="2">
        <v>4862289.4000000004</v>
      </c>
      <c r="Z3292" s="2">
        <v>11.244836807250977</v>
      </c>
    </row>
    <row r="3293" spans="1:28" x14ac:dyDescent="0.25">
      <c r="A3293" s="2">
        <v>549004</v>
      </c>
      <c r="B3293" s="2">
        <v>117080607</v>
      </c>
      <c r="C3293" s="2" t="s">
        <v>1862</v>
      </c>
      <c r="D3293" s="2">
        <v>2022</v>
      </c>
      <c r="E3293" s="2" t="s">
        <v>1884</v>
      </c>
      <c r="F3293" s="2">
        <v>549</v>
      </c>
      <c r="G3293" s="2">
        <v>4</v>
      </c>
      <c r="Q3293" s="2">
        <v>584285.19999999995</v>
      </c>
      <c r="R3293" s="2">
        <v>37528.69921875</v>
      </c>
      <c r="S3293" s="2">
        <v>6.8638782501220703</v>
      </c>
      <c r="T3293" s="2">
        <v>584285.1875</v>
      </c>
      <c r="U3293" s="2">
        <v>37528.6875</v>
      </c>
      <c r="V3293" s="2">
        <v>6.8638758659362793</v>
      </c>
      <c r="W3293" s="2">
        <v>1101284.54</v>
      </c>
      <c r="X3293" s="2">
        <v>53.054878234863281</v>
      </c>
      <c r="Y3293" s="2">
        <v>4573747.8100000005</v>
      </c>
      <c r="Z3293" s="2">
        <v>12.774757385253906</v>
      </c>
    </row>
    <row r="3294" spans="1:28" x14ac:dyDescent="0.25">
      <c r="A3294" s="2">
        <v>549005</v>
      </c>
      <c r="B3294" s="2">
        <v>117080607</v>
      </c>
      <c r="C3294" s="2" t="s">
        <v>1862</v>
      </c>
      <c r="D3294" s="2">
        <v>2023</v>
      </c>
      <c r="E3294" s="2" t="s">
        <v>1884</v>
      </c>
      <c r="F3294" s="2">
        <v>549</v>
      </c>
      <c r="G3294" s="2">
        <v>5</v>
      </c>
      <c r="Q3294" s="2">
        <v>596826</v>
      </c>
      <c r="R3294" s="2">
        <v>12540.7998046875</v>
      </c>
      <c r="S3294" s="2">
        <v>2.1463491916656494</v>
      </c>
      <c r="T3294" s="2">
        <v>596826</v>
      </c>
      <c r="U3294" s="2">
        <v>12540.8125</v>
      </c>
      <c r="V3294" s="2">
        <v>2.1463513374328613</v>
      </c>
      <c r="X3294" s="2">
        <v>63.832546234130859</v>
      </c>
      <c r="Z3294" s="2">
        <v>16.607481002807617</v>
      </c>
      <c r="AA3294" s="2">
        <v>3593718</v>
      </c>
      <c r="AB3294" s="2">
        <v>934987</v>
      </c>
    </row>
    <row r="3295" spans="1:28" x14ac:dyDescent="0.25">
      <c r="A3295" s="2">
        <v>549006</v>
      </c>
      <c r="B3295" s="2">
        <v>117080607</v>
      </c>
      <c r="C3295" s="2" t="s">
        <v>1862</v>
      </c>
      <c r="D3295" s="2">
        <v>2024</v>
      </c>
      <c r="E3295" s="2" t="s">
        <v>1884</v>
      </c>
      <c r="F3295" s="2">
        <v>549</v>
      </c>
      <c r="G3295" s="2">
        <v>6</v>
      </c>
      <c r="Q3295" s="2">
        <v>713989</v>
      </c>
      <c r="R3295" s="2">
        <v>117163</v>
      </c>
      <c r="S3295" s="2">
        <v>19.631013870239258</v>
      </c>
      <c r="T3295" s="2">
        <v>713989</v>
      </c>
      <c r="U3295" s="2">
        <v>117163</v>
      </c>
      <c r="V3295" s="2">
        <v>19.631013870239258</v>
      </c>
      <c r="X3295" s="2">
        <v>70.968826293945313</v>
      </c>
      <c r="Z3295" s="2">
        <v>18.650995254516602</v>
      </c>
      <c r="AA3295" s="2">
        <v>3828155</v>
      </c>
      <c r="AB3295" s="2">
        <v>1006060</v>
      </c>
    </row>
    <row r="3296" spans="1:28" x14ac:dyDescent="0.25">
      <c r="A3296" s="2">
        <v>550001</v>
      </c>
      <c r="B3296" s="2">
        <v>116495207</v>
      </c>
      <c r="C3296" s="2" t="s">
        <v>1863</v>
      </c>
      <c r="D3296" s="2">
        <v>2019</v>
      </c>
      <c r="E3296" s="2" t="s">
        <v>1884</v>
      </c>
      <c r="F3296" s="2">
        <v>550</v>
      </c>
      <c r="G3296" s="2">
        <v>1</v>
      </c>
      <c r="Q3296" s="2">
        <v>220599.53</v>
      </c>
      <c r="T3296" s="2">
        <v>220599.53125</v>
      </c>
      <c r="W3296" s="2">
        <v>464220.73</v>
      </c>
      <c r="X3296" s="2">
        <v>47.520397186279297</v>
      </c>
      <c r="Y3296" s="2">
        <v>1918820.73</v>
      </c>
      <c r="Z3296" s="2">
        <v>11.496620178222656</v>
      </c>
    </row>
    <row r="3297" spans="1:28" x14ac:dyDescent="0.25">
      <c r="A3297" s="2">
        <v>550002</v>
      </c>
      <c r="B3297" s="2">
        <v>116495207</v>
      </c>
      <c r="C3297" s="2" t="s">
        <v>1863</v>
      </c>
      <c r="D3297" s="2">
        <v>2020</v>
      </c>
      <c r="E3297" s="2" t="s">
        <v>1884</v>
      </c>
      <c r="F3297" s="2">
        <v>550</v>
      </c>
      <c r="G3297" s="2">
        <v>2</v>
      </c>
      <c r="Q3297" s="2">
        <v>263045.05</v>
      </c>
      <c r="R3297" s="2">
        <v>42445.51953125</v>
      </c>
      <c r="S3297" s="2">
        <v>19.240983963012695</v>
      </c>
      <c r="T3297" s="2">
        <v>263045.0625</v>
      </c>
      <c r="U3297" s="2">
        <v>42445.53125</v>
      </c>
      <c r="V3297" s="2">
        <v>19.240989685058594</v>
      </c>
      <c r="W3297" s="2">
        <v>518111.52</v>
      </c>
      <c r="X3297" s="2">
        <v>50.769969940185547</v>
      </c>
      <c r="Y3297" s="2">
        <v>2014194.52</v>
      </c>
      <c r="Z3297" s="2">
        <v>13.059565544128418</v>
      </c>
    </row>
    <row r="3298" spans="1:28" x14ac:dyDescent="0.25">
      <c r="A3298" s="2">
        <v>550003</v>
      </c>
      <c r="B3298" s="2">
        <v>116495207</v>
      </c>
      <c r="C3298" s="2" t="s">
        <v>1863</v>
      </c>
      <c r="D3298" s="2">
        <v>2021</v>
      </c>
      <c r="E3298" s="2" t="s">
        <v>1884</v>
      </c>
      <c r="F3298" s="2">
        <v>550</v>
      </c>
      <c r="G3298" s="2">
        <v>3</v>
      </c>
      <c r="Q3298" s="2">
        <v>432121.44</v>
      </c>
      <c r="R3298" s="2">
        <v>169076.390625</v>
      </c>
      <c r="S3298" s="2">
        <v>64.276588439941406</v>
      </c>
      <c r="T3298" s="2">
        <v>432121.4375</v>
      </c>
      <c r="U3298" s="2">
        <v>169076.375</v>
      </c>
      <c r="V3298" s="2">
        <v>64.276580810546875</v>
      </c>
      <c r="W3298" s="2">
        <v>703687.46000000008</v>
      </c>
      <c r="X3298" s="2">
        <v>61.408149719238281</v>
      </c>
      <c r="Y3298" s="2">
        <v>2081323.72</v>
      </c>
      <c r="Z3298" s="2">
        <v>20.761856079101563</v>
      </c>
    </row>
    <row r="3299" spans="1:28" x14ac:dyDescent="0.25">
      <c r="A3299" s="2">
        <v>550004</v>
      </c>
      <c r="B3299" s="2">
        <v>116495207</v>
      </c>
      <c r="C3299" s="2" t="s">
        <v>1863</v>
      </c>
      <c r="D3299" s="2">
        <v>2022</v>
      </c>
      <c r="E3299" s="2" t="s">
        <v>1884</v>
      </c>
      <c r="F3299" s="2">
        <v>550</v>
      </c>
      <c r="G3299" s="2">
        <v>4</v>
      </c>
      <c r="Q3299" s="2">
        <v>297167.17</v>
      </c>
      <c r="R3299" s="2">
        <v>-134954.265625</v>
      </c>
      <c r="S3299" s="2">
        <v>-31.230634689331055</v>
      </c>
      <c r="T3299" s="2">
        <v>297167.15625</v>
      </c>
      <c r="U3299" s="2">
        <v>-134954.28125</v>
      </c>
      <c r="V3299" s="2">
        <v>-31.23063850402832</v>
      </c>
      <c r="W3299" s="2">
        <v>725908.26</v>
      </c>
      <c r="X3299" s="2">
        <v>40.937286376953125</v>
      </c>
      <c r="Y3299" s="2">
        <v>2219755.86</v>
      </c>
      <c r="Z3299" s="2">
        <v>13.387380599975586</v>
      </c>
    </row>
    <row r="3300" spans="1:28" x14ac:dyDescent="0.25">
      <c r="A3300" s="2">
        <v>550005</v>
      </c>
      <c r="B3300" s="2">
        <v>116495207</v>
      </c>
      <c r="C3300" s="2" t="s">
        <v>1863</v>
      </c>
      <c r="D3300" s="2">
        <v>2023</v>
      </c>
      <c r="E3300" s="2" t="s">
        <v>1884</v>
      </c>
      <c r="F3300" s="2">
        <v>550</v>
      </c>
      <c r="G3300" s="2">
        <v>5</v>
      </c>
      <c r="Q3300" s="2">
        <v>322567</v>
      </c>
      <c r="R3300" s="2">
        <v>25399.830078125</v>
      </c>
      <c r="S3300" s="2">
        <v>8.5473203659057617</v>
      </c>
      <c r="T3300" s="2">
        <v>322567</v>
      </c>
      <c r="U3300" s="2">
        <v>25399.84375</v>
      </c>
      <c r="V3300" s="2">
        <v>8.5473251342773438</v>
      </c>
      <c r="X3300" s="2">
        <v>71.206840515136719</v>
      </c>
      <c r="Z3300" s="2">
        <v>15.536382675170898</v>
      </c>
      <c r="AA3300" s="2">
        <v>2076204</v>
      </c>
      <c r="AB3300" s="2">
        <v>453000</v>
      </c>
    </row>
    <row r="3301" spans="1:28" x14ac:dyDescent="0.25">
      <c r="A3301" s="2">
        <v>550006</v>
      </c>
      <c r="B3301" s="2">
        <v>116495207</v>
      </c>
      <c r="C3301" s="2" t="s">
        <v>1863</v>
      </c>
      <c r="D3301" s="2">
        <v>2024</v>
      </c>
      <c r="E3301" s="2" t="s">
        <v>1884</v>
      </c>
      <c r="F3301" s="2">
        <v>550</v>
      </c>
      <c r="G3301" s="2">
        <v>6</v>
      </c>
      <c r="Q3301" s="2">
        <v>419184</v>
      </c>
      <c r="R3301" s="2">
        <v>96617</v>
      </c>
      <c r="S3301" s="2">
        <v>29.952537536621094</v>
      </c>
      <c r="T3301" s="2">
        <v>419184</v>
      </c>
      <c r="U3301" s="2">
        <v>96617</v>
      </c>
      <c r="V3301" s="2">
        <v>29.952537536621094</v>
      </c>
      <c r="X3301" s="2">
        <v>85.886566162109375</v>
      </c>
      <c r="Z3301" s="2">
        <v>20.602884292602539</v>
      </c>
      <c r="AA3301" s="2">
        <v>2034589</v>
      </c>
      <c r="AB3301" s="2">
        <v>488067</v>
      </c>
    </row>
    <row r="3302" spans="1:28" x14ac:dyDescent="0.25">
      <c r="A3302" s="2">
        <v>551001</v>
      </c>
      <c r="B3302" s="2">
        <v>107656407</v>
      </c>
      <c r="C3302" s="2" t="s">
        <v>1864</v>
      </c>
      <c r="D3302" s="2">
        <v>2019</v>
      </c>
      <c r="E3302" s="2" t="s">
        <v>1884</v>
      </c>
      <c r="F3302" s="2">
        <v>551</v>
      </c>
      <c r="G3302" s="2">
        <v>1</v>
      </c>
      <c r="Q3302" s="2">
        <v>437762.79</v>
      </c>
      <c r="T3302" s="2">
        <v>437762.78125</v>
      </c>
      <c r="W3302" s="2">
        <v>754543.30999999994</v>
      </c>
      <c r="X3302" s="2">
        <v>58.016918182373047</v>
      </c>
      <c r="Y3302" s="2">
        <v>3588138.31</v>
      </c>
      <c r="Z3302" s="2">
        <v>12.200276374816895</v>
      </c>
    </row>
    <row r="3303" spans="1:28" x14ac:dyDescent="0.25">
      <c r="A3303" s="2">
        <v>551002</v>
      </c>
      <c r="B3303" s="2">
        <v>107656407</v>
      </c>
      <c r="C3303" s="2" t="s">
        <v>1864</v>
      </c>
      <c r="D3303" s="2">
        <v>2020</v>
      </c>
      <c r="E3303" s="2" t="s">
        <v>1884</v>
      </c>
      <c r="F3303" s="2">
        <v>551</v>
      </c>
      <c r="G3303" s="2">
        <v>2</v>
      </c>
      <c r="Q3303" s="2">
        <v>459086.55</v>
      </c>
      <c r="R3303" s="2">
        <v>21323.759765625</v>
      </c>
      <c r="S3303" s="2">
        <v>4.8710765838623047</v>
      </c>
      <c r="T3303" s="2">
        <v>459086.5625</v>
      </c>
      <c r="U3303" s="2">
        <v>21323.78125</v>
      </c>
      <c r="V3303" s="2">
        <v>4.8710813522338867</v>
      </c>
      <c r="W3303" s="2">
        <v>809319.12</v>
      </c>
      <c r="X3303" s="2">
        <v>56.72503662109375</v>
      </c>
      <c r="Y3303" s="2">
        <v>3224008.12</v>
      </c>
      <c r="Z3303" s="2">
        <v>14.239622116088867</v>
      </c>
    </row>
    <row r="3304" spans="1:28" x14ac:dyDescent="0.25">
      <c r="A3304" s="2">
        <v>551003</v>
      </c>
      <c r="B3304" s="2">
        <v>107656407</v>
      </c>
      <c r="C3304" s="2" t="s">
        <v>1864</v>
      </c>
      <c r="D3304" s="2">
        <v>2021</v>
      </c>
      <c r="E3304" s="2" t="s">
        <v>1884</v>
      </c>
      <c r="F3304" s="2">
        <v>551</v>
      </c>
      <c r="G3304" s="2">
        <v>3</v>
      </c>
      <c r="Q3304" s="2">
        <v>502018.41</v>
      </c>
      <c r="R3304" s="2">
        <v>42931.859375</v>
      </c>
      <c r="S3304" s="2">
        <v>9.3515834808349609</v>
      </c>
      <c r="T3304" s="2">
        <v>502018.40625</v>
      </c>
      <c r="U3304" s="2">
        <v>42931.84375</v>
      </c>
      <c r="V3304" s="2">
        <v>9.3515796661376953</v>
      </c>
      <c r="W3304" s="2">
        <v>859339.34999999986</v>
      </c>
      <c r="X3304" s="2">
        <v>58.419109344482422</v>
      </c>
      <c r="Y3304" s="2">
        <v>3616043.3499999996</v>
      </c>
      <c r="Z3304" s="2">
        <v>13.883086204528809</v>
      </c>
    </row>
    <row r="3305" spans="1:28" x14ac:dyDescent="0.25">
      <c r="A3305" s="2">
        <v>551004</v>
      </c>
      <c r="B3305" s="2">
        <v>107656407</v>
      </c>
      <c r="C3305" s="2" t="s">
        <v>1864</v>
      </c>
      <c r="D3305" s="2">
        <v>2022</v>
      </c>
      <c r="E3305" s="2" t="s">
        <v>1884</v>
      </c>
      <c r="F3305" s="2">
        <v>551</v>
      </c>
      <c r="G3305" s="2">
        <v>4</v>
      </c>
      <c r="Q3305" s="2">
        <v>487698.31</v>
      </c>
      <c r="R3305" s="2">
        <v>-14320.099609375</v>
      </c>
      <c r="S3305" s="2">
        <v>-2.8525049686431885</v>
      </c>
      <c r="T3305" s="2">
        <v>487698.3125</v>
      </c>
      <c r="U3305" s="2">
        <v>-14320.09375</v>
      </c>
      <c r="V3305" s="2">
        <v>-2.852503776550293</v>
      </c>
      <c r="W3305" s="2">
        <v>869434</v>
      </c>
      <c r="X3305" s="2">
        <v>56.093769073486328</v>
      </c>
      <c r="Y3305" s="2">
        <v>3715719</v>
      </c>
      <c r="Z3305" s="2">
        <v>13.125274658203125</v>
      </c>
    </row>
    <row r="3306" spans="1:28" x14ac:dyDescent="0.25">
      <c r="A3306" s="2">
        <v>551005</v>
      </c>
      <c r="B3306" s="2">
        <v>107656407</v>
      </c>
      <c r="C3306" s="2" t="s">
        <v>1864</v>
      </c>
      <c r="D3306" s="2">
        <v>2023</v>
      </c>
      <c r="E3306" s="2" t="s">
        <v>1884</v>
      </c>
      <c r="F3306" s="2">
        <v>551</v>
      </c>
      <c r="G3306" s="2">
        <v>5</v>
      </c>
      <c r="Q3306" s="2">
        <v>523245</v>
      </c>
      <c r="R3306" s="2">
        <v>35546.69140625</v>
      </c>
      <c r="S3306" s="2">
        <v>7.2886638641357422</v>
      </c>
      <c r="T3306" s="2">
        <v>523245</v>
      </c>
      <c r="U3306" s="2">
        <v>35546.6875</v>
      </c>
      <c r="V3306" s="2">
        <v>7.288663387298584</v>
      </c>
      <c r="X3306" s="2">
        <v>63.690364837646484</v>
      </c>
      <c r="Z3306" s="2">
        <v>12.77057933807373</v>
      </c>
      <c r="AA3306" s="2">
        <v>4097269</v>
      </c>
      <c r="AB3306" s="2">
        <v>821545</v>
      </c>
    </row>
    <row r="3307" spans="1:28" x14ac:dyDescent="0.25">
      <c r="A3307" s="2">
        <v>551006</v>
      </c>
      <c r="B3307" s="2">
        <v>107656407</v>
      </c>
      <c r="C3307" s="2" t="s">
        <v>1864</v>
      </c>
      <c r="D3307" s="2">
        <v>2024</v>
      </c>
      <c r="E3307" s="2" t="s">
        <v>1884</v>
      </c>
      <c r="F3307" s="2">
        <v>551</v>
      </c>
      <c r="G3307" s="2">
        <v>6</v>
      </c>
      <c r="Q3307" s="2">
        <v>650846</v>
      </c>
      <c r="R3307" s="2">
        <v>127601</v>
      </c>
      <c r="S3307" s="2">
        <v>24.386472702026367</v>
      </c>
      <c r="T3307" s="2">
        <v>650846</v>
      </c>
      <c r="U3307" s="2">
        <v>127601</v>
      </c>
      <c r="V3307" s="2">
        <v>24.386472702026367</v>
      </c>
      <c r="X3307" s="2">
        <v>74.522590637207031</v>
      </c>
      <c r="Z3307" s="2">
        <v>14.991695404052734</v>
      </c>
      <c r="AA3307" s="2">
        <v>4341377</v>
      </c>
      <c r="AB3307" s="2">
        <v>873354</v>
      </c>
    </row>
    <row r="3308" spans="1:28" x14ac:dyDescent="0.25">
      <c r="A3308" s="2">
        <v>552001</v>
      </c>
      <c r="B3308" s="2">
        <v>103027307</v>
      </c>
      <c r="C3308" s="2" t="s">
        <v>1865</v>
      </c>
      <c r="D3308" s="2">
        <v>2019</v>
      </c>
      <c r="E3308" s="2" t="s">
        <v>1884</v>
      </c>
      <c r="F3308" s="2">
        <v>552</v>
      </c>
      <c r="G3308" s="2">
        <v>1</v>
      </c>
      <c r="Q3308" s="2">
        <v>611408</v>
      </c>
      <c r="T3308" s="2">
        <v>611408</v>
      </c>
      <c r="W3308" s="2">
        <v>1263898</v>
      </c>
      <c r="X3308" s="2">
        <v>48.374790191650391</v>
      </c>
      <c r="Y3308" s="2">
        <v>7530637</v>
      </c>
      <c r="Z3308" s="2">
        <v>8.1189413070678711</v>
      </c>
    </row>
    <row r="3309" spans="1:28" x14ac:dyDescent="0.25">
      <c r="A3309" s="2">
        <v>552002</v>
      </c>
      <c r="B3309" s="2">
        <v>103027307</v>
      </c>
      <c r="C3309" s="2" t="s">
        <v>1865</v>
      </c>
      <c r="D3309" s="2">
        <v>2020</v>
      </c>
      <c r="E3309" s="2" t="s">
        <v>1884</v>
      </c>
      <c r="F3309" s="2">
        <v>552</v>
      </c>
      <c r="G3309" s="2">
        <v>2</v>
      </c>
      <c r="Q3309" s="2">
        <v>649110</v>
      </c>
      <c r="R3309" s="2">
        <v>37702</v>
      </c>
      <c r="S3309" s="2">
        <v>6.1664223670959473</v>
      </c>
      <c r="T3309" s="2">
        <v>649110</v>
      </c>
      <c r="U3309" s="2">
        <v>37702</v>
      </c>
      <c r="V3309" s="2">
        <v>6.1664223670959473</v>
      </c>
      <c r="W3309" s="2">
        <v>1441463</v>
      </c>
      <c r="X3309" s="2">
        <v>45.031333923339844</v>
      </c>
      <c r="Y3309" s="2">
        <v>7948576</v>
      </c>
      <c r="Z3309" s="2">
        <v>8.1663684844970703</v>
      </c>
    </row>
    <row r="3310" spans="1:28" x14ac:dyDescent="0.25">
      <c r="A3310" s="2">
        <v>552003</v>
      </c>
      <c r="B3310" s="2">
        <v>103027307</v>
      </c>
      <c r="C3310" s="2" t="s">
        <v>1865</v>
      </c>
      <c r="D3310" s="2">
        <v>2021</v>
      </c>
      <c r="E3310" s="2" t="s">
        <v>1884</v>
      </c>
      <c r="F3310" s="2">
        <v>552</v>
      </c>
      <c r="G3310" s="2">
        <v>3</v>
      </c>
      <c r="Q3310" s="2">
        <v>819528</v>
      </c>
      <c r="R3310" s="2">
        <v>170418</v>
      </c>
      <c r="S3310" s="2">
        <v>26.25410270690918</v>
      </c>
      <c r="T3310" s="2">
        <v>819528</v>
      </c>
      <c r="U3310" s="2">
        <v>170418</v>
      </c>
      <c r="V3310" s="2">
        <v>26.25410270690918</v>
      </c>
      <c r="W3310" s="2">
        <v>1550218</v>
      </c>
      <c r="X3310" s="2">
        <v>52.865337371826172</v>
      </c>
      <c r="Y3310" s="2">
        <v>8686568</v>
      </c>
      <c r="Z3310" s="2">
        <v>9.4344282150268555</v>
      </c>
    </row>
    <row r="3311" spans="1:28" x14ac:dyDescent="0.25">
      <c r="A3311" s="2">
        <v>552004</v>
      </c>
      <c r="B3311" s="2">
        <v>103027307</v>
      </c>
      <c r="C3311" s="2" t="s">
        <v>1865</v>
      </c>
      <c r="D3311" s="2">
        <v>2022</v>
      </c>
      <c r="E3311" s="2" t="s">
        <v>1884</v>
      </c>
      <c r="F3311" s="2">
        <v>552</v>
      </c>
      <c r="G3311" s="2">
        <v>4</v>
      </c>
      <c r="Q3311" s="2">
        <v>843422</v>
      </c>
      <c r="R3311" s="2">
        <v>23894</v>
      </c>
      <c r="S3311" s="2">
        <v>2.9155807495117188</v>
      </c>
      <c r="T3311" s="2">
        <v>843422</v>
      </c>
      <c r="U3311" s="2">
        <v>23894</v>
      </c>
      <c r="V3311" s="2">
        <v>2.9155807495117188</v>
      </c>
      <c r="W3311" s="2">
        <v>1602011</v>
      </c>
      <c r="X3311" s="2">
        <v>52.647705078125</v>
      </c>
      <c r="Y3311" s="2">
        <v>8981207</v>
      </c>
      <c r="Z3311" s="2">
        <v>9.3909645080566406</v>
      </c>
    </row>
    <row r="3312" spans="1:28" x14ac:dyDescent="0.25">
      <c r="A3312" s="2">
        <v>552005</v>
      </c>
      <c r="B3312" s="2">
        <v>103027307</v>
      </c>
      <c r="C3312" s="2" t="s">
        <v>1865</v>
      </c>
      <c r="D3312" s="2">
        <v>2023</v>
      </c>
      <c r="E3312" s="2" t="s">
        <v>1884</v>
      </c>
      <c r="F3312" s="2">
        <v>552</v>
      </c>
      <c r="G3312" s="2">
        <v>5</v>
      </c>
      <c r="Q3312" s="2">
        <v>874223</v>
      </c>
      <c r="R3312" s="2">
        <v>30801</v>
      </c>
      <c r="S3312" s="2">
        <v>3.6519086360931396</v>
      </c>
      <c r="T3312" s="2">
        <v>874223</v>
      </c>
      <c r="U3312" s="2">
        <v>30801</v>
      </c>
      <c r="V3312" s="2">
        <v>3.6519086360931396</v>
      </c>
      <c r="X3312" s="2">
        <v>57.819671630859375</v>
      </c>
      <c r="Z3312" s="2">
        <v>10.45130729675293</v>
      </c>
      <c r="AA3312" s="2">
        <v>8364724</v>
      </c>
      <c r="AB3312" s="2">
        <v>1511982</v>
      </c>
    </row>
    <row r="3313" spans="1:28" x14ac:dyDescent="0.25">
      <c r="A3313" s="2">
        <v>552006</v>
      </c>
      <c r="B3313" s="2">
        <v>103027307</v>
      </c>
      <c r="C3313" s="2" t="s">
        <v>1865</v>
      </c>
      <c r="D3313" s="2">
        <v>2024</v>
      </c>
      <c r="E3313" s="2" t="s">
        <v>1884</v>
      </c>
      <c r="F3313" s="2">
        <v>552</v>
      </c>
      <c r="G3313" s="2">
        <v>6</v>
      </c>
      <c r="Q3313" s="2">
        <v>1190622</v>
      </c>
      <c r="R3313" s="2">
        <v>316399</v>
      </c>
      <c r="S3313" s="2">
        <v>36.192024230957031</v>
      </c>
      <c r="T3313" s="2">
        <v>1190622</v>
      </c>
      <c r="U3313" s="2">
        <v>316399</v>
      </c>
      <c r="V3313" s="2">
        <v>36.192024230957031</v>
      </c>
      <c r="X3313" s="2">
        <v>73.384063720703125</v>
      </c>
      <c r="Z3313" s="2">
        <v>13.27363109588623</v>
      </c>
      <c r="AA3313" s="2">
        <v>8969829</v>
      </c>
      <c r="AB3313" s="2">
        <v>1622453</v>
      </c>
    </row>
    <row r="3314" spans="1:28" x14ac:dyDescent="0.25">
      <c r="A3314" s="2">
        <v>553001</v>
      </c>
      <c r="B3314" s="2">
        <v>126514007</v>
      </c>
      <c r="C3314" s="2" t="s">
        <v>1866</v>
      </c>
      <c r="D3314" s="2">
        <v>2019</v>
      </c>
      <c r="E3314" s="2" t="s">
        <v>1884</v>
      </c>
      <c r="F3314" s="2">
        <v>553</v>
      </c>
      <c r="G3314" s="2">
        <v>1</v>
      </c>
      <c r="Q3314" s="2">
        <v>6207276.0199999996</v>
      </c>
      <c r="T3314" s="2">
        <v>6207276</v>
      </c>
      <c r="W3314" s="2">
        <v>10935452.02</v>
      </c>
      <c r="X3314" s="2">
        <v>56.762866973876953</v>
      </c>
      <c r="Y3314" s="2">
        <v>36199426.019999996</v>
      </c>
      <c r="Z3314" s="2">
        <v>17.147443771362305</v>
      </c>
    </row>
    <row r="3315" spans="1:28" x14ac:dyDescent="0.25">
      <c r="A3315" s="2">
        <v>553002</v>
      </c>
      <c r="B3315" s="2">
        <v>126514007</v>
      </c>
      <c r="C3315" s="2" t="s">
        <v>1866</v>
      </c>
      <c r="D3315" s="2">
        <v>2020</v>
      </c>
      <c r="E3315" s="2" t="s">
        <v>1884</v>
      </c>
      <c r="F3315" s="2">
        <v>553</v>
      </c>
      <c r="G3315" s="2">
        <v>2</v>
      </c>
      <c r="Q3315" s="2">
        <v>7041500.9699999997</v>
      </c>
      <c r="R3315" s="2">
        <v>834224.9375</v>
      </c>
      <c r="S3315" s="2">
        <v>13.439469337463379</v>
      </c>
      <c r="T3315" s="2">
        <v>7041501</v>
      </c>
      <c r="U3315" s="2">
        <v>834225</v>
      </c>
      <c r="V3315" s="2">
        <v>13.439470291137695</v>
      </c>
      <c r="W3315" s="2">
        <v>11734937.059999999</v>
      </c>
      <c r="X3315" s="2">
        <v>60.004592895507813</v>
      </c>
      <c r="Y3315" s="2">
        <v>31862644.059999999</v>
      </c>
      <c r="Z3315" s="2">
        <v>22.099550247192383</v>
      </c>
    </row>
    <row r="3316" spans="1:28" x14ac:dyDescent="0.25">
      <c r="A3316" s="2">
        <v>553003</v>
      </c>
      <c r="B3316" s="2">
        <v>126514007</v>
      </c>
      <c r="C3316" s="2" t="s">
        <v>1866</v>
      </c>
      <c r="D3316" s="2">
        <v>2021</v>
      </c>
      <c r="E3316" s="2" t="s">
        <v>1884</v>
      </c>
      <c r="F3316" s="2">
        <v>553</v>
      </c>
      <c r="G3316" s="2">
        <v>3</v>
      </c>
      <c r="Q3316" s="2">
        <v>7273190</v>
      </c>
      <c r="R3316" s="2">
        <v>231689.03125</v>
      </c>
      <c r="S3316" s="2">
        <v>3.2903358936309814</v>
      </c>
      <c r="T3316" s="2">
        <v>7273190</v>
      </c>
      <c r="U3316" s="2">
        <v>231689</v>
      </c>
      <c r="V3316" s="2">
        <v>3.2903354167938232</v>
      </c>
      <c r="W3316" s="2">
        <v>12387308.35</v>
      </c>
      <c r="X3316" s="2">
        <v>58.714855194091797</v>
      </c>
      <c r="Y3316" s="2">
        <v>31708602.350000001</v>
      </c>
      <c r="Z3316" s="2">
        <v>22.937593460083008</v>
      </c>
    </row>
    <row r="3317" spans="1:28" x14ac:dyDescent="0.25">
      <c r="A3317" s="2">
        <v>553004</v>
      </c>
      <c r="B3317" s="2">
        <v>126514007</v>
      </c>
      <c r="C3317" s="2" t="s">
        <v>1866</v>
      </c>
      <c r="D3317" s="2">
        <v>2022</v>
      </c>
      <c r="E3317" s="2" t="s">
        <v>1884</v>
      </c>
      <c r="F3317" s="2">
        <v>553</v>
      </c>
      <c r="G3317" s="2">
        <v>4</v>
      </c>
      <c r="Q3317" s="2">
        <v>7675835</v>
      </c>
      <c r="R3317" s="2">
        <v>402645</v>
      </c>
      <c r="S3317" s="2">
        <v>5.5360164642333984</v>
      </c>
      <c r="T3317" s="2">
        <v>7675835</v>
      </c>
      <c r="U3317" s="2">
        <v>402645</v>
      </c>
      <c r="V3317" s="2">
        <v>5.5360164642333984</v>
      </c>
      <c r="W3317" s="2">
        <v>13106499.780000001</v>
      </c>
      <c r="X3317" s="2">
        <v>58.565101623535156</v>
      </c>
      <c r="Y3317" s="2">
        <v>37678355.780000001</v>
      </c>
      <c r="Z3317" s="2">
        <v>20.372001647949219</v>
      </c>
    </row>
    <row r="3318" spans="1:28" x14ac:dyDescent="0.25">
      <c r="A3318" s="2">
        <v>553005</v>
      </c>
      <c r="B3318" s="2">
        <v>126514007</v>
      </c>
      <c r="C3318" s="2" t="s">
        <v>1866</v>
      </c>
      <c r="D3318" s="2">
        <v>2023</v>
      </c>
      <c r="E3318" s="2" t="s">
        <v>1884</v>
      </c>
      <c r="F3318" s="2">
        <v>553</v>
      </c>
      <c r="G3318" s="2">
        <v>5</v>
      </c>
      <c r="Q3318" s="2">
        <v>8388231</v>
      </c>
      <c r="R3318" s="2">
        <v>712396</v>
      </c>
      <c r="S3318" s="2">
        <v>9.2810230255126953</v>
      </c>
      <c r="T3318" s="2">
        <v>8388231</v>
      </c>
      <c r="U3318" s="2">
        <v>712396</v>
      </c>
      <c r="V3318" s="2">
        <v>9.2810230255126953</v>
      </c>
      <c r="X3318" s="2">
        <v>62.551586151123047</v>
      </c>
      <c r="Z3318" s="2">
        <v>21.175357818603516</v>
      </c>
      <c r="AA3318" s="2">
        <v>39613171</v>
      </c>
      <c r="AB3318" s="2">
        <v>13410101</v>
      </c>
    </row>
    <row r="3319" spans="1:28" x14ac:dyDescent="0.25">
      <c r="A3319" s="2">
        <v>553006</v>
      </c>
      <c r="B3319" s="2">
        <v>126514007</v>
      </c>
      <c r="C3319" s="2" t="s">
        <v>1866</v>
      </c>
      <c r="D3319" s="2">
        <v>2024</v>
      </c>
      <c r="E3319" s="2" t="s">
        <v>1884</v>
      </c>
      <c r="F3319" s="2">
        <v>553</v>
      </c>
      <c r="G3319" s="2">
        <v>6</v>
      </c>
      <c r="Q3319" s="2">
        <v>8676569</v>
      </c>
      <c r="R3319" s="2">
        <v>288338</v>
      </c>
      <c r="S3319" s="2">
        <v>3.4374113082885742</v>
      </c>
      <c r="T3319" s="2">
        <v>8676569</v>
      </c>
      <c r="U3319" s="2">
        <v>288338</v>
      </c>
      <c r="V3319" s="2">
        <v>3.4374113082885742</v>
      </c>
      <c r="X3319" s="2">
        <v>63.222175598144531</v>
      </c>
      <c r="Z3319" s="2">
        <v>22.167255401611328</v>
      </c>
      <c r="AA3319" s="2">
        <v>39141377</v>
      </c>
      <c r="AB3319" s="2">
        <v>13723933</v>
      </c>
    </row>
    <row r="3320" spans="1:28" x14ac:dyDescent="0.25">
      <c r="A3320" s="2">
        <v>554001</v>
      </c>
      <c r="B3320" s="2">
        <v>114067107</v>
      </c>
      <c r="C3320" s="2" t="s">
        <v>1867</v>
      </c>
      <c r="D3320" s="2">
        <v>2019</v>
      </c>
      <c r="E3320" s="2" t="s">
        <v>1884</v>
      </c>
      <c r="F3320" s="2">
        <v>554</v>
      </c>
      <c r="G3320" s="2">
        <v>1</v>
      </c>
      <c r="Q3320" s="2">
        <v>1108247.55</v>
      </c>
      <c r="T3320" s="2">
        <v>1108247.5</v>
      </c>
      <c r="W3320" s="2">
        <v>2568177.19</v>
      </c>
      <c r="X3320" s="2">
        <v>43.153076171875</v>
      </c>
      <c r="Y3320" s="2">
        <v>9859642.2999999989</v>
      </c>
      <c r="Z3320" s="2">
        <v>11.240240097045898</v>
      </c>
    </row>
    <row r="3321" spans="1:28" x14ac:dyDescent="0.25">
      <c r="A3321" s="2">
        <v>554002</v>
      </c>
      <c r="B3321" s="2">
        <v>114067107</v>
      </c>
      <c r="C3321" s="2" t="s">
        <v>1867</v>
      </c>
      <c r="D3321" s="2">
        <v>2020</v>
      </c>
      <c r="E3321" s="2" t="s">
        <v>1884</v>
      </c>
      <c r="F3321" s="2">
        <v>554</v>
      </c>
      <c r="G3321" s="2">
        <v>2</v>
      </c>
      <c r="Q3321" s="2">
        <v>1356415.58</v>
      </c>
      <c r="R3321" s="2">
        <v>248168.03125</v>
      </c>
      <c r="S3321" s="2">
        <v>22.392833709716797</v>
      </c>
      <c r="T3321" s="2">
        <v>1356415.625</v>
      </c>
      <c r="U3321" s="2">
        <v>248168.125</v>
      </c>
      <c r="V3321" s="2">
        <v>22.392843246459961</v>
      </c>
      <c r="W3321" s="2">
        <v>3008385.67</v>
      </c>
      <c r="X3321" s="2">
        <v>45.087821960449219</v>
      </c>
      <c r="Y3321" s="2">
        <v>9839277.6600000001</v>
      </c>
      <c r="Z3321" s="2">
        <v>13.785723686218262</v>
      </c>
    </row>
    <row r="3322" spans="1:28" x14ac:dyDescent="0.25">
      <c r="A3322" s="2">
        <v>554003</v>
      </c>
      <c r="B3322" s="2">
        <v>114067107</v>
      </c>
      <c r="C3322" s="2" t="s">
        <v>1867</v>
      </c>
      <c r="D3322" s="2">
        <v>2021</v>
      </c>
      <c r="E3322" s="2" t="s">
        <v>1884</v>
      </c>
      <c r="F3322" s="2">
        <v>554</v>
      </c>
      <c r="G3322" s="2">
        <v>3</v>
      </c>
      <c r="Q3322" s="2">
        <v>1596582.75</v>
      </c>
      <c r="R3322" s="2">
        <v>240167.171875</v>
      </c>
      <c r="S3322" s="2">
        <v>17.706016540527344</v>
      </c>
      <c r="T3322" s="2">
        <v>1596582.75</v>
      </c>
      <c r="U3322" s="2">
        <v>240167.125</v>
      </c>
      <c r="V3322" s="2">
        <v>17.706012725830078</v>
      </c>
      <c r="W3322" s="2">
        <v>3298132.94</v>
      </c>
      <c r="X3322" s="2">
        <v>48.408683776855469</v>
      </c>
      <c r="Y3322" s="2">
        <v>11760097.199999999</v>
      </c>
      <c r="Z3322" s="2">
        <v>13.576272010803223</v>
      </c>
    </row>
    <row r="3323" spans="1:28" x14ac:dyDescent="0.25">
      <c r="A3323" s="2">
        <v>554004</v>
      </c>
      <c r="B3323" s="2">
        <v>114067107</v>
      </c>
      <c r="C3323" s="2" t="s">
        <v>1867</v>
      </c>
      <c r="D3323" s="2">
        <v>2022</v>
      </c>
      <c r="E3323" s="2" t="s">
        <v>1884</v>
      </c>
      <c r="F3323" s="2">
        <v>554</v>
      </c>
      <c r="G3323" s="2">
        <v>4</v>
      </c>
      <c r="Q3323" s="2">
        <v>1611643</v>
      </c>
      <c r="R3323" s="2">
        <v>15060.25</v>
      </c>
      <c r="S3323" s="2">
        <v>0.94328027963638306</v>
      </c>
      <c r="T3323" s="2">
        <v>1611643</v>
      </c>
      <c r="U3323" s="2">
        <v>15060.25</v>
      </c>
      <c r="V3323" s="2">
        <v>0.94328027963638306</v>
      </c>
      <c r="W3323" s="2">
        <v>3410253</v>
      </c>
      <c r="X3323" s="2">
        <v>47.258750915527344</v>
      </c>
      <c r="Y3323" s="2">
        <v>10097674</v>
      </c>
      <c r="Z3323" s="2">
        <v>15.960536956787109</v>
      </c>
    </row>
    <row r="3324" spans="1:28" x14ac:dyDescent="0.25">
      <c r="A3324" s="2">
        <v>554005</v>
      </c>
      <c r="B3324" s="2">
        <v>114067107</v>
      </c>
      <c r="C3324" s="2" t="s">
        <v>1867</v>
      </c>
      <c r="D3324" s="2">
        <v>2023</v>
      </c>
      <c r="E3324" s="2" t="s">
        <v>1884</v>
      </c>
      <c r="F3324" s="2">
        <v>554</v>
      </c>
      <c r="G3324" s="2">
        <v>5</v>
      </c>
      <c r="Q3324" s="2">
        <v>1702938</v>
      </c>
      <c r="R3324" s="2">
        <v>91295</v>
      </c>
      <c r="S3324" s="2">
        <v>5.6647162437438965</v>
      </c>
      <c r="T3324" s="2">
        <v>1702938</v>
      </c>
      <c r="U3324" s="2">
        <v>91295</v>
      </c>
      <c r="V3324" s="2">
        <v>5.6647162437438965</v>
      </c>
      <c r="X3324" s="2">
        <v>60.001396179199219</v>
      </c>
      <c r="Z3324" s="2">
        <v>15.029866218566895</v>
      </c>
      <c r="AA3324" s="2">
        <v>11330360</v>
      </c>
      <c r="AB3324" s="2">
        <v>2838164</v>
      </c>
    </row>
    <row r="3325" spans="1:28" x14ac:dyDescent="0.25">
      <c r="A3325" s="2">
        <v>554006</v>
      </c>
      <c r="B3325" s="2">
        <v>114067107</v>
      </c>
      <c r="C3325" s="2" t="s">
        <v>1867</v>
      </c>
      <c r="D3325" s="2">
        <v>2024</v>
      </c>
      <c r="E3325" s="2" t="s">
        <v>1884</v>
      </c>
      <c r="F3325" s="2">
        <v>554</v>
      </c>
      <c r="G3325" s="2">
        <v>6</v>
      </c>
      <c r="Q3325" s="2">
        <v>1931060</v>
      </c>
      <c r="R3325" s="2">
        <v>228122</v>
      </c>
      <c r="S3325" s="2">
        <v>13.395790100097656</v>
      </c>
      <c r="T3325" s="2">
        <v>1931060</v>
      </c>
      <c r="U3325" s="2">
        <v>228122</v>
      </c>
      <c r="V3325" s="2">
        <v>13.395790100097656</v>
      </c>
      <c r="X3325" s="2">
        <v>65.243606567382813</v>
      </c>
      <c r="Z3325" s="2">
        <v>16.383058547973633</v>
      </c>
      <c r="AA3325" s="2">
        <v>11786932</v>
      </c>
      <c r="AB3325" s="2">
        <v>2959769</v>
      </c>
    </row>
    <row r="3326" spans="1:28" x14ac:dyDescent="0.25">
      <c r="A3326" s="2">
        <v>555001</v>
      </c>
      <c r="B3326" s="2">
        <v>129546907</v>
      </c>
      <c r="C3326" s="2" t="s">
        <v>1868</v>
      </c>
      <c r="D3326" s="2">
        <v>2019</v>
      </c>
      <c r="E3326" s="2" t="s">
        <v>1884</v>
      </c>
      <c r="F3326" s="2">
        <v>555</v>
      </c>
      <c r="G3326" s="2">
        <v>1</v>
      </c>
      <c r="Q3326" s="2">
        <v>770093.57</v>
      </c>
      <c r="T3326" s="2">
        <v>770093.5625</v>
      </c>
      <c r="W3326" s="2">
        <v>1598529.16</v>
      </c>
      <c r="X3326" s="2">
        <v>48.175132751464844</v>
      </c>
      <c r="Y3326" s="2">
        <v>9414045.1600000001</v>
      </c>
      <c r="Z3326" s="2">
        <v>8.1802616119384766</v>
      </c>
    </row>
    <row r="3327" spans="1:28" x14ac:dyDescent="0.25">
      <c r="A3327" s="2">
        <v>555002</v>
      </c>
      <c r="B3327" s="2">
        <v>129546907</v>
      </c>
      <c r="C3327" s="2" t="s">
        <v>1868</v>
      </c>
      <c r="D3327" s="2">
        <v>2020</v>
      </c>
      <c r="E3327" s="2" t="s">
        <v>1884</v>
      </c>
      <c r="F3327" s="2">
        <v>555</v>
      </c>
      <c r="G3327" s="2">
        <v>2</v>
      </c>
      <c r="Q3327" s="2">
        <v>905875.67</v>
      </c>
      <c r="R3327" s="2">
        <v>135782.09375</v>
      </c>
      <c r="S3327" s="2">
        <v>17.63189697265625</v>
      </c>
      <c r="T3327" s="2">
        <v>905875.6875</v>
      </c>
      <c r="U3327" s="2">
        <v>135782.125</v>
      </c>
      <c r="V3327" s="2">
        <v>17.631898880004883</v>
      </c>
      <c r="W3327" s="2">
        <v>1769964.87</v>
      </c>
      <c r="X3327" s="2">
        <v>51.180431365966797</v>
      </c>
      <c r="Y3327" s="2">
        <v>7713912.8700000001</v>
      </c>
      <c r="Z3327" s="2">
        <v>11.743400573730469</v>
      </c>
    </row>
    <row r="3328" spans="1:28" x14ac:dyDescent="0.25">
      <c r="A3328" s="2">
        <v>555003</v>
      </c>
      <c r="B3328" s="2">
        <v>129546907</v>
      </c>
      <c r="C3328" s="2" t="s">
        <v>1868</v>
      </c>
      <c r="D3328" s="2">
        <v>2021</v>
      </c>
      <c r="E3328" s="2" t="s">
        <v>1884</v>
      </c>
      <c r="F3328" s="2">
        <v>555</v>
      </c>
      <c r="G3328" s="2">
        <v>3</v>
      </c>
      <c r="Q3328" s="2">
        <v>1015256.57</v>
      </c>
      <c r="R3328" s="2">
        <v>109380.8984375</v>
      </c>
      <c r="S3328" s="2">
        <v>12.074604034423828</v>
      </c>
      <c r="T3328" s="2">
        <v>1015256.5625</v>
      </c>
      <c r="U3328" s="2">
        <v>109380.875</v>
      </c>
      <c r="V3328" s="2">
        <v>12.074601173400879</v>
      </c>
      <c r="W3328" s="2">
        <v>1961517.0899999999</v>
      </c>
      <c r="X3328" s="2">
        <v>51.758743286132813</v>
      </c>
      <c r="Y3328" s="2">
        <v>8322328.0899999999</v>
      </c>
      <c r="Z3328" s="2">
        <v>12.199189186096191</v>
      </c>
    </row>
    <row r="3329" spans="1:28" x14ac:dyDescent="0.25">
      <c r="A3329" s="2">
        <v>555004</v>
      </c>
      <c r="B3329" s="2">
        <v>129546907</v>
      </c>
      <c r="C3329" s="2" t="s">
        <v>1868</v>
      </c>
      <c r="D3329" s="2">
        <v>2022</v>
      </c>
      <c r="E3329" s="2" t="s">
        <v>1884</v>
      </c>
      <c r="F3329" s="2">
        <v>555</v>
      </c>
      <c r="G3329" s="2">
        <v>4</v>
      </c>
      <c r="Q3329" s="2">
        <v>973702</v>
      </c>
      <c r="R3329" s="2">
        <v>-41554.5703125</v>
      </c>
      <c r="S3329" s="2">
        <v>-4.0930118560791016</v>
      </c>
      <c r="T3329" s="2">
        <v>973702</v>
      </c>
      <c r="U3329" s="2">
        <v>-41554.5625</v>
      </c>
      <c r="V3329" s="2">
        <v>-4.0930109024047852</v>
      </c>
      <c r="W3329" s="2">
        <v>1971908.5699999998</v>
      </c>
      <c r="X3329" s="2">
        <v>49.378658294677734</v>
      </c>
      <c r="Y3329" s="2">
        <v>8589705.0600000005</v>
      </c>
      <c r="Z3329" s="2">
        <v>11.335685729980469</v>
      </c>
    </row>
    <row r="3330" spans="1:28" x14ac:dyDescent="0.25">
      <c r="A3330" s="2">
        <v>555005</v>
      </c>
      <c r="B3330" s="2">
        <v>129546907</v>
      </c>
      <c r="C3330" s="2" t="s">
        <v>1868</v>
      </c>
      <c r="D3330" s="2">
        <v>2023</v>
      </c>
      <c r="E3330" s="2" t="s">
        <v>1884</v>
      </c>
      <c r="F3330" s="2">
        <v>555</v>
      </c>
      <c r="G3330" s="2">
        <v>5</v>
      </c>
      <c r="Q3330" s="2">
        <v>1034578</v>
      </c>
      <c r="R3330" s="2">
        <v>60876</v>
      </c>
      <c r="S3330" s="2">
        <v>6.2520155906677246</v>
      </c>
      <c r="T3330" s="2">
        <v>1034578</v>
      </c>
      <c r="U3330" s="2">
        <v>60876</v>
      </c>
      <c r="V3330" s="2">
        <v>6.2520155906677246</v>
      </c>
      <c r="X3330" s="2">
        <v>55.151374816894531</v>
      </c>
      <c r="Z3330" s="2">
        <v>12.355056762695313</v>
      </c>
      <c r="AA3330" s="2">
        <v>8373721</v>
      </c>
      <c r="AB3330" s="2">
        <v>1875888</v>
      </c>
    </row>
    <row r="3331" spans="1:28" x14ac:dyDescent="0.25">
      <c r="A3331" s="2">
        <v>555006</v>
      </c>
      <c r="B3331" s="2">
        <v>129546907</v>
      </c>
      <c r="C3331" s="2" t="s">
        <v>1868</v>
      </c>
      <c r="D3331" s="2">
        <v>2024</v>
      </c>
      <c r="E3331" s="2" t="s">
        <v>1884</v>
      </c>
      <c r="F3331" s="2">
        <v>555</v>
      </c>
      <c r="G3331" s="2">
        <v>6</v>
      </c>
      <c r="Q3331" s="2">
        <v>1113537</v>
      </c>
      <c r="R3331" s="2">
        <v>78959</v>
      </c>
      <c r="S3331" s="2">
        <v>7.6320004463195801</v>
      </c>
      <c r="T3331" s="2">
        <v>1113537</v>
      </c>
      <c r="U3331" s="2">
        <v>78959</v>
      </c>
      <c r="V3331" s="2">
        <v>7.6320004463195801</v>
      </c>
      <c r="X3331" s="2">
        <v>59.522129058837891</v>
      </c>
      <c r="Z3331" s="2">
        <v>13.053718566894531</v>
      </c>
      <c r="AA3331" s="2">
        <v>8530420</v>
      </c>
      <c r="AB3331" s="2">
        <v>1870795</v>
      </c>
    </row>
    <row r="3332" spans="1:28" x14ac:dyDescent="0.25">
      <c r="A3332" s="2">
        <v>556001</v>
      </c>
      <c r="B3332" s="2">
        <v>109420107</v>
      </c>
      <c r="C3332" s="2" t="s">
        <v>1869</v>
      </c>
      <c r="D3332" s="2">
        <v>2019</v>
      </c>
      <c r="E3332" s="2" t="s">
        <v>1884</v>
      </c>
      <c r="F3332" s="2">
        <v>556</v>
      </c>
      <c r="G3332" s="2">
        <v>1</v>
      </c>
      <c r="Q3332" s="2">
        <v>378620.24</v>
      </c>
      <c r="T3332" s="2">
        <v>378620.25</v>
      </c>
      <c r="W3332" s="2">
        <v>622364.76</v>
      </c>
      <c r="X3332" s="2">
        <v>60.835746765136719</v>
      </c>
      <c r="Y3332" s="2">
        <v>2254897.7599999998</v>
      </c>
      <c r="Z3332" s="2">
        <v>16.791015625</v>
      </c>
    </row>
    <row r="3333" spans="1:28" x14ac:dyDescent="0.25">
      <c r="A3333" s="2">
        <v>556002</v>
      </c>
      <c r="B3333" s="2">
        <v>109420107</v>
      </c>
      <c r="C3333" s="2" t="s">
        <v>1869</v>
      </c>
      <c r="D3333" s="2">
        <v>2020</v>
      </c>
      <c r="E3333" s="2" t="s">
        <v>1884</v>
      </c>
      <c r="F3333" s="2">
        <v>556</v>
      </c>
      <c r="G3333" s="2">
        <v>2</v>
      </c>
      <c r="Q3333" s="2">
        <v>386196.66</v>
      </c>
      <c r="R3333" s="2">
        <v>7576.419921875</v>
      </c>
      <c r="S3333" s="2">
        <v>2.0010604858398438</v>
      </c>
      <c r="T3333" s="2">
        <v>386196.65625</v>
      </c>
      <c r="U3333" s="2">
        <v>7576.40625</v>
      </c>
      <c r="V3333" s="2">
        <v>2.0010569095611572</v>
      </c>
      <c r="W3333" s="2">
        <v>650097.64999999991</v>
      </c>
      <c r="X3333" s="2">
        <v>59.40594482421875</v>
      </c>
      <c r="Y3333" s="2">
        <v>2214048.65</v>
      </c>
      <c r="Z3333" s="2">
        <v>17.44300651550293</v>
      </c>
    </row>
    <row r="3334" spans="1:28" x14ac:dyDescent="0.25">
      <c r="A3334" s="2">
        <v>556003</v>
      </c>
      <c r="B3334" s="2">
        <v>109420107</v>
      </c>
      <c r="C3334" s="2" t="s">
        <v>1869</v>
      </c>
      <c r="D3334" s="2">
        <v>2021</v>
      </c>
      <c r="E3334" s="2" t="s">
        <v>1884</v>
      </c>
      <c r="F3334" s="2">
        <v>556</v>
      </c>
      <c r="G3334" s="2">
        <v>3</v>
      </c>
      <c r="Q3334" s="2">
        <v>407801</v>
      </c>
      <c r="R3334" s="2">
        <v>21604.33984375</v>
      </c>
      <c r="S3334" s="2">
        <v>5.5941290855407715</v>
      </c>
      <c r="T3334" s="2">
        <v>407801</v>
      </c>
      <c r="U3334" s="2">
        <v>21604.34375</v>
      </c>
      <c r="V3334" s="2">
        <v>5.5941300392150879</v>
      </c>
      <c r="W3334" s="2">
        <v>682106.83000000007</v>
      </c>
      <c r="X3334" s="2">
        <v>59.785503387451172</v>
      </c>
      <c r="Y3334" s="2">
        <v>2309615.8200000003</v>
      </c>
      <c r="Z3334" s="2">
        <v>17.656660079956055</v>
      </c>
    </row>
    <row r="3335" spans="1:28" x14ac:dyDescent="0.25">
      <c r="A3335" s="2">
        <v>556004</v>
      </c>
      <c r="B3335" s="2">
        <v>109420107</v>
      </c>
      <c r="C3335" s="2" t="s">
        <v>1869</v>
      </c>
      <c r="D3335" s="2">
        <v>2022</v>
      </c>
      <c r="E3335" s="2" t="s">
        <v>1884</v>
      </c>
      <c r="F3335" s="2">
        <v>556</v>
      </c>
      <c r="G3335" s="2">
        <v>4</v>
      </c>
      <c r="Q3335" s="2">
        <v>453839.02</v>
      </c>
      <c r="R3335" s="2">
        <v>46038.01953125</v>
      </c>
      <c r="S3335" s="2">
        <v>11.289334297180176</v>
      </c>
      <c r="T3335" s="2">
        <v>453839.03125</v>
      </c>
      <c r="U3335" s="2">
        <v>46038.03125</v>
      </c>
      <c r="V3335" s="2">
        <v>11.289337158203125</v>
      </c>
      <c r="W3335" s="2">
        <v>736632.6100000001</v>
      </c>
      <c r="X3335" s="2">
        <v>61.609954833984375</v>
      </c>
      <c r="Y3335" s="2">
        <v>2588419.5700000003</v>
      </c>
      <c r="Z3335" s="2">
        <v>17.533441543579102</v>
      </c>
    </row>
    <row r="3336" spans="1:28" x14ac:dyDescent="0.25">
      <c r="A3336" s="2">
        <v>556005</v>
      </c>
      <c r="B3336" s="2">
        <v>109420107</v>
      </c>
      <c r="C3336" s="2" t="s">
        <v>1869</v>
      </c>
      <c r="D3336" s="2">
        <v>2023</v>
      </c>
      <c r="E3336" s="2" t="s">
        <v>1884</v>
      </c>
      <c r="F3336" s="2">
        <v>556</v>
      </c>
      <c r="G3336" s="2">
        <v>5</v>
      </c>
      <c r="Q3336" s="2">
        <v>445000</v>
      </c>
      <c r="R3336" s="2">
        <v>-8839.01953125</v>
      </c>
      <c r="S3336" s="2">
        <v>-1.9476113319396973</v>
      </c>
      <c r="T3336" s="2">
        <v>445000</v>
      </c>
      <c r="U3336" s="2">
        <v>-8839.03125</v>
      </c>
      <c r="V3336" s="2">
        <v>-1.9476137161254883</v>
      </c>
      <c r="X3336" s="2">
        <v>65.327239990234375</v>
      </c>
      <c r="Z3336" s="2">
        <v>18.500511169433594</v>
      </c>
      <c r="AA3336" s="2">
        <v>2405339</v>
      </c>
      <c r="AB3336" s="2">
        <v>681186</v>
      </c>
    </row>
    <row r="3337" spans="1:28" x14ac:dyDescent="0.25">
      <c r="A3337" s="2">
        <v>556006</v>
      </c>
      <c r="B3337" s="2">
        <v>109420107</v>
      </c>
      <c r="C3337" s="2" t="s">
        <v>1869</v>
      </c>
      <c r="D3337" s="2">
        <v>2024</v>
      </c>
      <c r="E3337" s="2" t="s">
        <v>1884</v>
      </c>
      <c r="F3337" s="2">
        <v>556</v>
      </c>
      <c r="G3337" s="2">
        <v>6</v>
      </c>
      <c r="Q3337" s="2">
        <v>533051</v>
      </c>
      <c r="R3337" s="2">
        <v>88051</v>
      </c>
      <c r="S3337" s="2">
        <v>19.786741256713867</v>
      </c>
      <c r="T3337" s="2">
        <v>533051</v>
      </c>
      <c r="U3337" s="2">
        <v>88051</v>
      </c>
      <c r="V3337" s="2">
        <v>19.786741256713867</v>
      </c>
      <c r="X3337" s="2">
        <v>70.5867919921875</v>
      </c>
      <c r="Z3337" s="2">
        <v>21.336147308349609</v>
      </c>
      <c r="AA3337" s="2">
        <v>2498347</v>
      </c>
      <c r="AB3337" s="2">
        <v>755171</v>
      </c>
    </row>
    <row r="3338" spans="1:28" x14ac:dyDescent="0.25">
      <c r="A3338" s="2">
        <v>557001</v>
      </c>
      <c r="B3338" s="2">
        <v>108567807</v>
      </c>
      <c r="C3338" s="2" t="s">
        <v>1870</v>
      </c>
      <c r="D3338" s="2">
        <v>2019</v>
      </c>
      <c r="E3338" s="2" t="s">
        <v>1884</v>
      </c>
      <c r="F3338" s="2">
        <v>557</v>
      </c>
      <c r="G3338" s="2">
        <v>1</v>
      </c>
      <c r="Q3338" s="2">
        <v>495421.92</v>
      </c>
      <c r="T3338" s="2">
        <v>495421.90625</v>
      </c>
      <c r="W3338" s="2">
        <v>1154455.5499999998</v>
      </c>
      <c r="X3338" s="2">
        <v>42.913902282714844</v>
      </c>
      <c r="Y3338" s="2">
        <v>6242504.3200000003</v>
      </c>
      <c r="Z3338" s="2">
        <v>7.9362683296203613</v>
      </c>
    </row>
    <row r="3339" spans="1:28" x14ac:dyDescent="0.25">
      <c r="A3339" s="2">
        <v>557002</v>
      </c>
      <c r="B3339" s="2">
        <v>108567807</v>
      </c>
      <c r="C3339" s="2" t="s">
        <v>1870</v>
      </c>
      <c r="D3339" s="2">
        <v>2020</v>
      </c>
      <c r="E3339" s="2" t="s">
        <v>1884</v>
      </c>
      <c r="F3339" s="2">
        <v>557</v>
      </c>
      <c r="G3339" s="2">
        <v>2</v>
      </c>
      <c r="Q3339" s="2">
        <v>495863.03</v>
      </c>
      <c r="R3339" s="2">
        <v>441.1099853515625</v>
      </c>
      <c r="S3339" s="2">
        <v>8.9037239551544189E-2</v>
      </c>
      <c r="T3339" s="2">
        <v>495863.03125</v>
      </c>
      <c r="U3339" s="2">
        <v>441.125</v>
      </c>
      <c r="V3339" s="2">
        <v>8.9040271937847137E-2</v>
      </c>
      <c r="W3339" s="2">
        <v>1290443.25</v>
      </c>
      <c r="X3339" s="2">
        <v>38.425792694091797</v>
      </c>
      <c r="Y3339" s="2">
        <v>6143877.3799999999</v>
      </c>
      <c r="Z3339" s="2">
        <v>8.0708484649658203</v>
      </c>
    </row>
    <row r="3340" spans="1:28" x14ac:dyDescent="0.25">
      <c r="A3340" s="2">
        <v>557003</v>
      </c>
      <c r="B3340" s="2">
        <v>108567807</v>
      </c>
      <c r="C3340" s="2" t="s">
        <v>1870</v>
      </c>
      <c r="D3340" s="2">
        <v>2021</v>
      </c>
      <c r="E3340" s="2" t="s">
        <v>1884</v>
      </c>
      <c r="F3340" s="2">
        <v>557</v>
      </c>
      <c r="G3340" s="2">
        <v>3</v>
      </c>
      <c r="Q3340" s="2">
        <v>485130.77</v>
      </c>
      <c r="R3340" s="2">
        <v>-10732.259765625</v>
      </c>
      <c r="S3340" s="2">
        <v>-2.1643598079681396</v>
      </c>
      <c r="T3340" s="2">
        <v>485130.78125</v>
      </c>
      <c r="U3340" s="2">
        <v>-10732.25</v>
      </c>
      <c r="V3340" s="2">
        <v>-2.1643576622009277</v>
      </c>
      <c r="W3340" s="2">
        <v>1273025.4300000002</v>
      </c>
      <c r="X3340" s="2">
        <v>38.108489990234375</v>
      </c>
      <c r="Y3340" s="2">
        <v>6930830.25</v>
      </c>
      <c r="Z3340" s="2">
        <v>6.999605655670166</v>
      </c>
    </row>
    <row r="3341" spans="1:28" x14ac:dyDescent="0.25">
      <c r="A3341" s="2">
        <v>557004</v>
      </c>
      <c r="B3341" s="2">
        <v>108567807</v>
      </c>
      <c r="C3341" s="2" t="s">
        <v>1870</v>
      </c>
      <c r="D3341" s="2">
        <v>2022</v>
      </c>
      <c r="E3341" s="2" t="s">
        <v>1884</v>
      </c>
      <c r="F3341" s="2">
        <v>557</v>
      </c>
      <c r="G3341" s="2">
        <v>4</v>
      </c>
      <c r="Q3341" s="2">
        <v>526339.41</v>
      </c>
      <c r="R3341" s="2">
        <v>41208.640625</v>
      </c>
      <c r="S3341" s="2">
        <v>8.4943361282348633</v>
      </c>
      <c r="T3341" s="2">
        <v>526339.4375</v>
      </c>
      <c r="U3341" s="2">
        <v>41208.65625</v>
      </c>
      <c r="V3341" s="2">
        <v>8.4943399429321289</v>
      </c>
      <c r="W3341" s="2">
        <v>1214980.3599999999</v>
      </c>
      <c r="X3341" s="2">
        <v>43.320819854736328</v>
      </c>
      <c r="Y3341" s="2">
        <v>6771830.0699999994</v>
      </c>
      <c r="Z3341" s="2">
        <v>7.772484302520752</v>
      </c>
    </row>
    <row r="3342" spans="1:28" x14ac:dyDescent="0.25">
      <c r="A3342" s="2">
        <v>557005</v>
      </c>
      <c r="B3342" s="2">
        <v>108567807</v>
      </c>
      <c r="C3342" s="2" t="s">
        <v>1870</v>
      </c>
      <c r="D3342" s="2">
        <v>2023</v>
      </c>
      <c r="E3342" s="2" t="s">
        <v>1884</v>
      </c>
      <c r="F3342" s="2">
        <v>557</v>
      </c>
      <c r="G3342" s="2">
        <v>5</v>
      </c>
      <c r="Q3342" s="2">
        <v>538131</v>
      </c>
      <c r="R3342" s="2">
        <v>11791.58984375</v>
      </c>
      <c r="S3342" s="2">
        <v>2.2403016090393066</v>
      </c>
      <c r="T3342" s="2">
        <v>538131</v>
      </c>
      <c r="U3342" s="2">
        <v>11791.5625</v>
      </c>
      <c r="V3342" s="2">
        <v>2.2402961254119873</v>
      </c>
      <c r="X3342" s="2">
        <v>48.341213226318359</v>
      </c>
      <c r="Z3342" s="2">
        <v>7.7748103141784668</v>
      </c>
      <c r="AA3342" s="2">
        <v>6921468</v>
      </c>
      <c r="AB3342" s="2">
        <v>1113193</v>
      </c>
    </row>
    <row r="3343" spans="1:28" x14ac:dyDescent="0.25">
      <c r="A3343" s="2">
        <v>557006</v>
      </c>
      <c r="B3343" s="2">
        <v>108567807</v>
      </c>
      <c r="C3343" s="2" t="s">
        <v>1870</v>
      </c>
      <c r="D3343" s="2">
        <v>2024</v>
      </c>
      <c r="E3343" s="2" t="s">
        <v>1884</v>
      </c>
      <c r="F3343" s="2">
        <v>557</v>
      </c>
      <c r="G3343" s="2">
        <v>6</v>
      </c>
      <c r="Q3343" s="2">
        <v>696367</v>
      </c>
      <c r="R3343" s="2">
        <v>158236</v>
      </c>
      <c r="S3343" s="2">
        <v>29.404735565185547</v>
      </c>
      <c r="T3343" s="2">
        <v>696367</v>
      </c>
      <c r="U3343" s="2">
        <v>158236</v>
      </c>
      <c r="V3343" s="2">
        <v>29.404735565185547</v>
      </c>
      <c r="X3343" s="2">
        <v>66.878562927246094</v>
      </c>
      <c r="Z3343" s="2">
        <v>9.4629364013671875</v>
      </c>
      <c r="AA3343" s="2">
        <v>7358889</v>
      </c>
      <c r="AB3343" s="2">
        <v>1041241</v>
      </c>
    </row>
    <row r="3344" spans="1:28" x14ac:dyDescent="0.25">
      <c r="A3344" s="2">
        <v>558001</v>
      </c>
      <c r="B3344" s="2">
        <v>103028807</v>
      </c>
      <c r="C3344" s="2" t="s">
        <v>1871</v>
      </c>
      <c r="D3344" s="2">
        <v>2019</v>
      </c>
      <c r="E3344" s="2" t="s">
        <v>1884</v>
      </c>
      <c r="F3344" s="2">
        <v>558</v>
      </c>
      <c r="G3344" s="2">
        <v>1</v>
      </c>
      <c r="Q3344" s="2">
        <v>680264</v>
      </c>
      <c r="T3344" s="2">
        <v>680264</v>
      </c>
      <c r="W3344" s="2">
        <v>1237628</v>
      </c>
      <c r="X3344" s="2">
        <v>54.965141296386719</v>
      </c>
      <c r="Y3344" s="2">
        <v>5890691</v>
      </c>
      <c r="Z3344" s="2">
        <v>11.548118591308594</v>
      </c>
    </row>
    <row r="3345" spans="1:28" x14ac:dyDescent="0.25">
      <c r="A3345" s="2">
        <v>558002</v>
      </c>
      <c r="B3345" s="2">
        <v>103028807</v>
      </c>
      <c r="C3345" s="2" t="s">
        <v>1871</v>
      </c>
      <c r="D3345" s="2">
        <v>2020</v>
      </c>
      <c r="E3345" s="2" t="s">
        <v>1884</v>
      </c>
      <c r="F3345" s="2">
        <v>558</v>
      </c>
      <c r="G3345" s="2">
        <v>2</v>
      </c>
      <c r="Q3345" s="2">
        <v>747431.79</v>
      </c>
      <c r="R3345" s="2">
        <v>67167.7890625</v>
      </c>
      <c r="S3345" s="2">
        <v>9.8737831115722656</v>
      </c>
      <c r="T3345" s="2">
        <v>747431.8125</v>
      </c>
      <c r="U3345" s="2">
        <v>67167.8125</v>
      </c>
      <c r="V3345" s="2">
        <v>9.8737859725952148</v>
      </c>
      <c r="W3345" s="2">
        <v>1466217.74</v>
      </c>
      <c r="X3345" s="2">
        <v>50.976863861083984</v>
      </c>
      <c r="Y3345" s="2">
        <v>5820361.1100000003</v>
      </c>
      <c r="Z3345" s="2">
        <v>12.841673851013184</v>
      </c>
    </row>
    <row r="3346" spans="1:28" x14ac:dyDescent="0.25">
      <c r="A3346" s="2">
        <v>558003</v>
      </c>
      <c r="B3346" s="2">
        <v>103028807</v>
      </c>
      <c r="C3346" s="2" t="s">
        <v>1871</v>
      </c>
      <c r="D3346" s="2">
        <v>2021</v>
      </c>
      <c r="E3346" s="2" t="s">
        <v>1884</v>
      </c>
      <c r="F3346" s="2">
        <v>558</v>
      </c>
      <c r="G3346" s="2">
        <v>3</v>
      </c>
      <c r="Q3346" s="2">
        <v>893033.38</v>
      </c>
      <c r="R3346" s="2">
        <v>145601.59375</v>
      </c>
      <c r="S3346" s="2">
        <v>19.480251312255859</v>
      </c>
      <c r="T3346" s="2">
        <v>893033.375</v>
      </c>
      <c r="U3346" s="2">
        <v>145601.5625</v>
      </c>
      <c r="V3346" s="2">
        <v>19.480247497558594</v>
      </c>
      <c r="W3346" s="2">
        <v>1613730.1</v>
      </c>
      <c r="X3346" s="2">
        <v>55.339698791503906</v>
      </c>
      <c r="Y3346" s="2">
        <v>6426706.9899999993</v>
      </c>
      <c r="Z3346" s="2">
        <v>13.895660400390625</v>
      </c>
    </row>
    <row r="3347" spans="1:28" x14ac:dyDescent="0.25">
      <c r="A3347" s="2">
        <v>558004</v>
      </c>
      <c r="B3347" s="2">
        <v>103028807</v>
      </c>
      <c r="C3347" s="2" t="s">
        <v>1871</v>
      </c>
      <c r="D3347" s="2">
        <v>2022</v>
      </c>
      <c r="E3347" s="2" t="s">
        <v>1884</v>
      </c>
      <c r="F3347" s="2">
        <v>558</v>
      </c>
      <c r="G3347" s="2">
        <v>4</v>
      </c>
      <c r="Q3347" s="2">
        <v>890854</v>
      </c>
      <c r="R3347" s="2">
        <v>-2179.3798828125</v>
      </c>
      <c r="S3347" s="2">
        <v>-0.24404239654541016</v>
      </c>
      <c r="T3347" s="2">
        <v>890854</v>
      </c>
      <c r="U3347" s="2">
        <v>-2179.375</v>
      </c>
      <c r="V3347" s="2">
        <v>-0.24404183030128479</v>
      </c>
      <c r="W3347" s="2">
        <v>1885422</v>
      </c>
      <c r="X3347" s="2">
        <v>47.249580383300781</v>
      </c>
      <c r="Y3347" s="2">
        <v>7471017</v>
      </c>
      <c r="Z3347" s="2">
        <v>11.92413330078125</v>
      </c>
    </row>
    <row r="3348" spans="1:28" x14ac:dyDescent="0.25">
      <c r="A3348" s="2">
        <v>558005</v>
      </c>
      <c r="B3348" s="2">
        <v>103028807</v>
      </c>
      <c r="C3348" s="2" t="s">
        <v>1871</v>
      </c>
      <c r="D3348" s="2">
        <v>2023</v>
      </c>
      <c r="E3348" s="2" t="s">
        <v>1884</v>
      </c>
      <c r="F3348" s="2">
        <v>558</v>
      </c>
      <c r="G3348" s="2">
        <v>5</v>
      </c>
      <c r="Q3348" s="2">
        <v>963830</v>
      </c>
      <c r="R3348" s="2">
        <v>72976</v>
      </c>
      <c r="S3348" s="2">
        <v>8.1916904449462891</v>
      </c>
      <c r="T3348" s="2">
        <v>963830</v>
      </c>
      <c r="U3348" s="2">
        <v>72976</v>
      </c>
      <c r="V3348" s="2">
        <v>8.1916904449462891</v>
      </c>
    </row>
    <row r="3349" spans="1:28" x14ac:dyDescent="0.25">
      <c r="A3349" s="2">
        <v>558006</v>
      </c>
      <c r="B3349" s="2">
        <v>103028807</v>
      </c>
      <c r="C3349" s="2" t="s">
        <v>1871</v>
      </c>
      <c r="D3349" s="2">
        <v>2024</v>
      </c>
      <c r="E3349" s="2" t="s">
        <v>1884</v>
      </c>
      <c r="F3349" s="2">
        <v>558</v>
      </c>
      <c r="G3349" s="2">
        <v>6</v>
      </c>
      <c r="Q3349" s="2">
        <v>1290086</v>
      </c>
      <c r="R3349" s="2">
        <v>326256</v>
      </c>
      <c r="S3349" s="2">
        <v>33.849952697753906</v>
      </c>
      <c r="T3349" s="2">
        <v>1290086</v>
      </c>
      <c r="U3349" s="2">
        <v>326256</v>
      </c>
      <c r="V3349" s="2">
        <v>33.849952697753906</v>
      </c>
      <c r="X3349" s="2">
        <v>74.086715698242188</v>
      </c>
      <c r="Z3349" s="2">
        <v>17.23328971862793</v>
      </c>
      <c r="AA3349" s="2">
        <v>7486011</v>
      </c>
      <c r="AB3349" s="2">
        <v>1741319</v>
      </c>
    </row>
    <row r="3350" spans="1:28" x14ac:dyDescent="0.25">
      <c r="A3350" s="2">
        <v>559001</v>
      </c>
      <c r="B3350" s="2">
        <v>116606707</v>
      </c>
      <c r="C3350" s="2" t="s">
        <v>1872</v>
      </c>
      <c r="D3350" s="2">
        <v>2019</v>
      </c>
      <c r="E3350" s="2" t="s">
        <v>1884</v>
      </c>
      <c r="F3350" s="2">
        <v>559</v>
      </c>
      <c r="G3350" s="2">
        <v>1</v>
      </c>
      <c r="Q3350" s="2">
        <v>416289.8</v>
      </c>
      <c r="T3350" s="2">
        <v>416289.8125</v>
      </c>
      <c r="W3350" s="2">
        <v>1053063.57</v>
      </c>
      <c r="X3350" s="2">
        <v>39.531307220458984</v>
      </c>
      <c r="Y3350" s="2">
        <v>7121327.5700000003</v>
      </c>
      <c r="Z3350" s="2">
        <v>5.8456768989562988</v>
      </c>
    </row>
    <row r="3351" spans="1:28" x14ac:dyDescent="0.25">
      <c r="A3351" s="2">
        <v>559002</v>
      </c>
      <c r="B3351" s="2">
        <v>116606707</v>
      </c>
      <c r="C3351" s="2" t="s">
        <v>1872</v>
      </c>
      <c r="D3351" s="2">
        <v>2020</v>
      </c>
      <c r="E3351" s="2" t="s">
        <v>1884</v>
      </c>
      <c r="F3351" s="2">
        <v>559</v>
      </c>
      <c r="G3351" s="2">
        <v>2</v>
      </c>
      <c r="Q3351" s="2">
        <v>514011.91</v>
      </c>
      <c r="R3351" s="2">
        <v>97722.109375</v>
      </c>
      <c r="S3351" s="2">
        <v>23.474538803100586</v>
      </c>
      <c r="T3351" s="2">
        <v>514011.90625</v>
      </c>
      <c r="U3351" s="2">
        <v>97722.09375</v>
      </c>
      <c r="V3351" s="2">
        <v>23.47453498840332</v>
      </c>
      <c r="W3351" s="2">
        <v>1176253.1100000001</v>
      </c>
      <c r="X3351" s="2">
        <v>43.699089050292969</v>
      </c>
      <c r="Y3351" s="2">
        <v>7317191.4199999999</v>
      </c>
      <c r="Z3351" s="2">
        <v>7.0247159004211426</v>
      </c>
    </row>
    <row r="3352" spans="1:28" x14ac:dyDescent="0.25">
      <c r="A3352" s="2">
        <v>559003</v>
      </c>
      <c r="B3352" s="2">
        <v>116606707</v>
      </c>
      <c r="C3352" s="2" t="s">
        <v>1872</v>
      </c>
      <c r="D3352" s="2">
        <v>2021</v>
      </c>
      <c r="E3352" s="2" t="s">
        <v>1884</v>
      </c>
      <c r="F3352" s="2">
        <v>559</v>
      </c>
      <c r="G3352" s="2">
        <v>3</v>
      </c>
      <c r="Q3352" s="2">
        <v>689539.59</v>
      </c>
      <c r="R3352" s="2">
        <v>175527.6875</v>
      </c>
      <c r="S3352" s="2">
        <v>34.148563385009766</v>
      </c>
      <c r="T3352" s="2">
        <v>689539.5625</v>
      </c>
      <c r="U3352" s="2">
        <v>175527.65625</v>
      </c>
      <c r="V3352" s="2">
        <v>34.1485595703125</v>
      </c>
      <c r="W3352" s="2">
        <v>1400095.7399999998</v>
      </c>
      <c r="X3352" s="2">
        <v>49.249458312988281</v>
      </c>
      <c r="Y3352" s="2">
        <v>7579596.7400000002</v>
      </c>
      <c r="Z3352" s="2">
        <v>9.0973119735717773</v>
      </c>
    </row>
    <row r="3353" spans="1:28" x14ac:dyDescent="0.25">
      <c r="A3353" s="2">
        <v>559004</v>
      </c>
      <c r="B3353" s="2">
        <v>116606707</v>
      </c>
      <c r="C3353" s="2" t="s">
        <v>1872</v>
      </c>
      <c r="D3353" s="2">
        <v>2022</v>
      </c>
      <c r="E3353" s="2" t="s">
        <v>1884</v>
      </c>
      <c r="F3353" s="2">
        <v>559</v>
      </c>
      <c r="G3353" s="2">
        <v>4</v>
      </c>
      <c r="Q3353" s="2">
        <v>652859</v>
      </c>
      <c r="R3353" s="2">
        <v>-36680.58984375</v>
      </c>
      <c r="S3353" s="2">
        <v>-5.3195772171020508</v>
      </c>
      <c r="T3353" s="2">
        <v>652859</v>
      </c>
      <c r="U3353" s="2">
        <v>-36680.5625</v>
      </c>
      <c r="V3353" s="2">
        <v>-5.3195734024047852</v>
      </c>
      <c r="W3353" s="2">
        <v>1466639.1</v>
      </c>
      <c r="X3353" s="2">
        <v>44.513950347900391</v>
      </c>
      <c r="Y3353" s="2">
        <v>7381824.8599999994</v>
      </c>
      <c r="Z3353" s="2">
        <v>8.8441410064697266</v>
      </c>
    </row>
    <row r="3354" spans="1:28" x14ac:dyDescent="0.25">
      <c r="A3354" s="2">
        <v>559005</v>
      </c>
      <c r="B3354" s="2">
        <v>116606707</v>
      </c>
      <c r="C3354" s="2" t="s">
        <v>1872</v>
      </c>
      <c r="D3354" s="2">
        <v>2023</v>
      </c>
      <c r="E3354" s="2" t="s">
        <v>1884</v>
      </c>
      <c r="F3354" s="2">
        <v>559</v>
      </c>
      <c r="G3354" s="2">
        <v>5</v>
      </c>
      <c r="Q3354" s="2">
        <v>699515</v>
      </c>
      <c r="R3354" s="2">
        <v>46656</v>
      </c>
      <c r="S3354" s="2">
        <v>7.1464128494262695</v>
      </c>
      <c r="T3354" s="2">
        <v>699515</v>
      </c>
      <c r="U3354" s="2">
        <v>46656</v>
      </c>
      <c r="V3354" s="2">
        <v>7.1464128494262695</v>
      </c>
      <c r="X3354" s="2">
        <v>61.215980529785156</v>
      </c>
      <c r="Z3354" s="2">
        <v>8.6130428314208984</v>
      </c>
      <c r="AA3354" s="2">
        <v>8121578</v>
      </c>
      <c r="AB3354" s="2">
        <v>1142700</v>
      </c>
    </row>
    <row r="3355" spans="1:28" x14ac:dyDescent="0.25">
      <c r="A3355" s="2">
        <v>559006</v>
      </c>
      <c r="B3355" s="2">
        <v>116606707</v>
      </c>
      <c r="C3355" s="2" t="s">
        <v>1872</v>
      </c>
      <c r="D3355" s="2">
        <v>2024</v>
      </c>
      <c r="E3355" s="2" t="s">
        <v>1884</v>
      </c>
      <c r="F3355" s="2">
        <v>559</v>
      </c>
      <c r="G3355" s="2">
        <v>6</v>
      </c>
      <c r="Q3355" s="2">
        <v>808930</v>
      </c>
      <c r="R3355" s="2">
        <v>109415</v>
      </c>
      <c r="S3355" s="2">
        <v>15.641551971435547</v>
      </c>
      <c r="T3355" s="2">
        <v>808930</v>
      </c>
      <c r="U3355" s="2">
        <v>109415</v>
      </c>
      <c r="V3355" s="2">
        <v>15.641551971435547</v>
      </c>
      <c r="X3355" s="2">
        <v>63.952091217041016</v>
      </c>
      <c r="Z3355" s="2">
        <v>10.781783103942871</v>
      </c>
      <c r="AA3355" s="2">
        <v>7502748</v>
      </c>
      <c r="AB3355" s="2">
        <v>1264900</v>
      </c>
    </row>
    <row r="3356" spans="1:28" x14ac:dyDescent="0.25">
      <c r="A3356" s="2">
        <v>560001</v>
      </c>
      <c r="B3356" s="2">
        <v>119584707</v>
      </c>
      <c r="C3356" s="2" t="s">
        <v>1873</v>
      </c>
      <c r="D3356" s="2">
        <v>2019</v>
      </c>
      <c r="E3356" s="2" t="s">
        <v>1884</v>
      </c>
      <c r="F3356" s="2">
        <v>560</v>
      </c>
      <c r="G3356" s="2">
        <v>1</v>
      </c>
      <c r="Q3356" s="2">
        <v>487129.13</v>
      </c>
      <c r="T3356" s="2">
        <v>487129.125</v>
      </c>
      <c r="W3356" s="2">
        <v>1023113.1599999999</v>
      </c>
      <c r="X3356" s="2">
        <v>47.612438201904297</v>
      </c>
      <c r="Y3356" s="2">
        <v>5160279.58</v>
      </c>
      <c r="Z3356" s="2">
        <v>9.4399757385253906</v>
      </c>
    </row>
    <row r="3357" spans="1:28" x14ac:dyDescent="0.25">
      <c r="A3357" s="2">
        <v>560002</v>
      </c>
      <c r="B3357" s="2">
        <v>119584707</v>
      </c>
      <c r="C3357" s="2" t="s">
        <v>1873</v>
      </c>
      <c r="D3357" s="2">
        <v>2020</v>
      </c>
      <c r="E3357" s="2" t="s">
        <v>1884</v>
      </c>
      <c r="F3357" s="2">
        <v>560</v>
      </c>
      <c r="G3357" s="2">
        <v>2</v>
      </c>
      <c r="Q3357" s="2">
        <v>508185.95</v>
      </c>
      <c r="R3357" s="2">
        <v>21056.8203125</v>
      </c>
      <c r="S3357" s="2">
        <v>4.3226361274719238</v>
      </c>
      <c r="T3357" s="2">
        <v>508185.9375</v>
      </c>
      <c r="U3357" s="2">
        <v>21056.8125</v>
      </c>
      <c r="V3357" s="2">
        <v>4.3226346969604492</v>
      </c>
      <c r="W3357" s="2">
        <v>1114016.83</v>
      </c>
      <c r="X3357" s="2">
        <v>45.617439270019531</v>
      </c>
      <c r="Y3357" s="2">
        <v>5677122.7199999997</v>
      </c>
      <c r="Z3357" s="2">
        <v>8.9514703750610352</v>
      </c>
    </row>
    <row r="3358" spans="1:28" x14ac:dyDescent="0.25">
      <c r="A3358" s="2">
        <v>560003</v>
      </c>
      <c r="B3358" s="2">
        <v>119584707</v>
      </c>
      <c r="C3358" s="2" t="s">
        <v>1873</v>
      </c>
      <c r="D3358" s="2">
        <v>2021</v>
      </c>
      <c r="E3358" s="2" t="s">
        <v>1884</v>
      </c>
      <c r="F3358" s="2">
        <v>560</v>
      </c>
      <c r="G3358" s="2">
        <v>3</v>
      </c>
      <c r="Q3358" s="2">
        <v>547264.06000000006</v>
      </c>
      <c r="R3358" s="2">
        <v>39078.109375</v>
      </c>
      <c r="S3358" s="2">
        <v>7.6897263526916504</v>
      </c>
      <c r="T3358" s="2">
        <v>547264.0625</v>
      </c>
      <c r="U3358" s="2">
        <v>39078.125</v>
      </c>
      <c r="V3358" s="2">
        <v>7.6897296905517578</v>
      </c>
      <c r="W3358" s="2">
        <v>1347762.93</v>
      </c>
      <c r="X3358" s="2">
        <v>40.605365753173828</v>
      </c>
      <c r="Y3358" s="2">
        <v>5780225.3499999996</v>
      </c>
      <c r="Z3358" s="2">
        <v>9.4678668975830078</v>
      </c>
    </row>
    <row r="3359" spans="1:28" x14ac:dyDescent="0.25">
      <c r="A3359" s="2">
        <v>560004</v>
      </c>
      <c r="B3359" s="2">
        <v>119584707</v>
      </c>
      <c r="C3359" s="2" t="s">
        <v>1873</v>
      </c>
      <c r="D3359" s="2">
        <v>2022</v>
      </c>
      <c r="E3359" s="2" t="s">
        <v>1884</v>
      </c>
      <c r="F3359" s="2">
        <v>560</v>
      </c>
      <c r="G3359" s="2">
        <v>4</v>
      </c>
      <c r="Q3359" s="2">
        <v>497506.43</v>
      </c>
      <c r="R3359" s="2">
        <v>-49757.62890625</v>
      </c>
      <c r="S3359" s="2">
        <v>-9.0920696258544922</v>
      </c>
      <c r="T3359" s="2">
        <v>497506.4375</v>
      </c>
      <c r="U3359" s="2">
        <v>-49757.625</v>
      </c>
      <c r="V3359" s="2">
        <v>-9.0920686721801758</v>
      </c>
      <c r="W3359" s="2">
        <v>1102504.6099999999</v>
      </c>
      <c r="X3359" s="2">
        <v>45.125110626220703</v>
      </c>
      <c r="Y3359" s="2">
        <v>5703915.0399999991</v>
      </c>
      <c r="Z3359" s="2">
        <v>8.7221918106079102</v>
      </c>
    </row>
    <row r="3360" spans="1:28" x14ac:dyDescent="0.25">
      <c r="A3360" s="2">
        <v>560005</v>
      </c>
      <c r="B3360" s="2">
        <v>119584707</v>
      </c>
      <c r="C3360" s="2" t="s">
        <v>1873</v>
      </c>
      <c r="D3360" s="2">
        <v>2023</v>
      </c>
      <c r="E3360" s="2" t="s">
        <v>1884</v>
      </c>
      <c r="F3360" s="2">
        <v>560</v>
      </c>
      <c r="G3360" s="2">
        <v>5</v>
      </c>
      <c r="Q3360" s="2">
        <v>454404</v>
      </c>
      <c r="R3360" s="2">
        <v>-43102.4296875</v>
      </c>
      <c r="S3360" s="2">
        <v>-8.6636934280395508</v>
      </c>
      <c r="T3360" s="2">
        <v>454404</v>
      </c>
      <c r="U3360" s="2">
        <v>-43102.4375</v>
      </c>
      <c r="V3360" s="2">
        <v>-8.6636943817138672</v>
      </c>
      <c r="X3360" s="2">
        <v>42.736503601074219</v>
      </c>
      <c r="Z3360" s="2">
        <v>7.8566789627075195</v>
      </c>
      <c r="AA3360" s="2">
        <v>5783665</v>
      </c>
      <c r="AB3360" s="2">
        <v>1063269</v>
      </c>
    </row>
    <row r="3361" spans="1:28" x14ac:dyDescent="0.25">
      <c r="A3361" s="2">
        <v>560006</v>
      </c>
      <c r="B3361" s="2">
        <v>119584707</v>
      </c>
      <c r="C3361" s="2" t="s">
        <v>1873</v>
      </c>
      <c r="D3361" s="2">
        <v>2024</v>
      </c>
      <c r="E3361" s="2" t="s">
        <v>1884</v>
      </c>
      <c r="F3361" s="2">
        <v>560</v>
      </c>
      <c r="G3361" s="2">
        <v>6</v>
      </c>
      <c r="Q3361" s="2">
        <v>549477</v>
      </c>
      <c r="R3361" s="2">
        <v>95073</v>
      </c>
      <c r="S3361" s="2">
        <v>20.922571182250977</v>
      </c>
      <c r="T3361" s="2">
        <v>549477</v>
      </c>
      <c r="U3361" s="2">
        <v>95073</v>
      </c>
      <c r="V3361" s="2">
        <v>20.922571182250977</v>
      </c>
      <c r="X3361" s="2">
        <v>46.489021301269531</v>
      </c>
      <c r="Z3361" s="2">
        <v>8.8116397857666016</v>
      </c>
      <c r="AA3361" s="2">
        <v>6235809</v>
      </c>
      <c r="AB3361" s="2">
        <v>1181950</v>
      </c>
    </row>
    <row r="3362" spans="1:28" x14ac:dyDescent="0.25">
      <c r="A3362" s="2">
        <v>561001</v>
      </c>
      <c r="B3362" s="2">
        <v>122099007</v>
      </c>
      <c r="C3362" s="2" t="s">
        <v>1874</v>
      </c>
      <c r="D3362" s="2">
        <v>2019</v>
      </c>
      <c r="E3362" s="2" t="s">
        <v>1884</v>
      </c>
      <c r="F3362" s="2">
        <v>561</v>
      </c>
      <c r="G3362" s="2">
        <v>1</v>
      </c>
      <c r="Q3362" s="2">
        <v>527265.02</v>
      </c>
      <c r="T3362" s="2">
        <v>527265</v>
      </c>
      <c r="W3362" s="2">
        <v>1355941.59</v>
      </c>
      <c r="X3362" s="2">
        <v>38.885524749755859</v>
      </c>
      <c r="Y3362" s="2">
        <v>8941130.5899999999</v>
      </c>
      <c r="Z3362" s="2">
        <v>5.8970727920532227</v>
      </c>
    </row>
    <row r="3363" spans="1:28" x14ac:dyDescent="0.25">
      <c r="A3363" s="2">
        <v>561002</v>
      </c>
      <c r="B3363" s="2">
        <v>122099007</v>
      </c>
      <c r="C3363" s="2" t="s">
        <v>1874</v>
      </c>
      <c r="D3363" s="2">
        <v>2020</v>
      </c>
      <c r="E3363" s="2" t="s">
        <v>1884</v>
      </c>
      <c r="F3363" s="2">
        <v>561</v>
      </c>
      <c r="G3363" s="2">
        <v>2</v>
      </c>
      <c r="Q3363" s="2">
        <v>572618.12</v>
      </c>
      <c r="R3363" s="2">
        <v>45353.1015625</v>
      </c>
      <c r="S3363" s="2">
        <v>8.6015758514404297</v>
      </c>
      <c r="T3363" s="2">
        <v>572618.125</v>
      </c>
      <c r="U3363" s="2">
        <v>45353.125</v>
      </c>
      <c r="V3363" s="2">
        <v>8.6015806198120117</v>
      </c>
      <c r="W3363" s="2">
        <v>1439094.3199999998</v>
      </c>
      <c r="X3363" s="2">
        <v>39.790172576904297</v>
      </c>
      <c r="Y3363" s="2">
        <v>9751077.3200000003</v>
      </c>
      <c r="Z3363" s="2">
        <v>5.8723573684692383</v>
      </c>
    </row>
    <row r="3364" spans="1:28" x14ac:dyDescent="0.25">
      <c r="A3364" s="2">
        <v>561003</v>
      </c>
      <c r="B3364" s="2">
        <v>122099007</v>
      </c>
      <c r="C3364" s="2" t="s">
        <v>1874</v>
      </c>
      <c r="D3364" s="2">
        <v>2021</v>
      </c>
      <c r="E3364" s="2" t="s">
        <v>1884</v>
      </c>
      <c r="F3364" s="2">
        <v>561</v>
      </c>
      <c r="G3364" s="2">
        <v>3</v>
      </c>
      <c r="Q3364" s="2">
        <v>596503.19999999995</v>
      </c>
      <c r="R3364" s="2">
        <v>23885.080078125</v>
      </c>
      <c r="S3364" s="2">
        <v>4.171205997467041</v>
      </c>
      <c r="T3364" s="2">
        <v>596503.1875</v>
      </c>
      <c r="U3364" s="2">
        <v>23885.0625</v>
      </c>
      <c r="V3364" s="2">
        <v>4.1712026596069336</v>
      </c>
      <c r="W3364" s="2">
        <v>1432924.99</v>
      </c>
      <c r="X3364" s="2">
        <v>41.628360748291016</v>
      </c>
      <c r="Y3364" s="2">
        <v>10732084.99</v>
      </c>
      <c r="Z3364" s="2">
        <v>5.5581297874450684</v>
      </c>
    </row>
    <row r="3365" spans="1:28" x14ac:dyDescent="0.25">
      <c r="A3365" s="2">
        <v>561004</v>
      </c>
      <c r="B3365" s="2">
        <v>122099007</v>
      </c>
      <c r="C3365" s="2" t="s">
        <v>1874</v>
      </c>
      <c r="D3365" s="2">
        <v>2022</v>
      </c>
      <c r="E3365" s="2" t="s">
        <v>1884</v>
      </c>
      <c r="F3365" s="2">
        <v>561</v>
      </c>
      <c r="G3365" s="2">
        <v>4</v>
      </c>
      <c r="Q3365" s="2">
        <v>571014</v>
      </c>
      <c r="R3365" s="2">
        <v>-25489.19921875</v>
      </c>
      <c r="S3365" s="2">
        <v>-4.2731037139892578</v>
      </c>
      <c r="T3365" s="2">
        <v>571014</v>
      </c>
      <c r="U3365" s="2">
        <v>-25489.1875</v>
      </c>
      <c r="V3365" s="2">
        <v>-4.273101806640625</v>
      </c>
      <c r="W3365" s="2">
        <v>1601953.5</v>
      </c>
      <c r="X3365" s="2">
        <v>35.644855499267578</v>
      </c>
      <c r="Y3365" s="2">
        <v>10823935.5</v>
      </c>
      <c r="Z3365" s="2">
        <v>5.275475025177002</v>
      </c>
    </row>
    <row r="3366" spans="1:28" x14ac:dyDescent="0.25">
      <c r="A3366" s="2">
        <v>561005</v>
      </c>
      <c r="B3366" s="2">
        <v>122099007</v>
      </c>
      <c r="C3366" s="2" t="s">
        <v>1874</v>
      </c>
      <c r="D3366" s="2">
        <v>2023</v>
      </c>
      <c r="E3366" s="2" t="s">
        <v>1884</v>
      </c>
      <c r="F3366" s="2">
        <v>561</v>
      </c>
      <c r="G3366" s="2">
        <v>5</v>
      </c>
      <c r="Q3366" s="2">
        <v>610540</v>
      </c>
      <c r="R3366" s="2">
        <v>39526</v>
      </c>
      <c r="S3366" s="2">
        <v>6.9220719337463379</v>
      </c>
      <c r="T3366" s="2">
        <v>610540</v>
      </c>
      <c r="U3366" s="2">
        <v>39526</v>
      </c>
      <c r="V3366" s="2">
        <v>6.9220719337463379</v>
      </c>
      <c r="X3366" s="2">
        <v>40.704025268554688</v>
      </c>
      <c r="Z3366" s="2">
        <v>6.0596160888671875</v>
      </c>
      <c r="AA3366" s="2">
        <v>10075556</v>
      </c>
      <c r="AB3366" s="2">
        <v>1499950</v>
      </c>
    </row>
    <row r="3367" spans="1:28" x14ac:dyDescent="0.25">
      <c r="A3367" s="2">
        <v>561006</v>
      </c>
      <c r="B3367" s="2">
        <v>122099007</v>
      </c>
      <c r="C3367" s="2" t="s">
        <v>1874</v>
      </c>
      <c r="D3367" s="2">
        <v>2024</v>
      </c>
      <c r="E3367" s="2" t="s">
        <v>1884</v>
      </c>
      <c r="F3367" s="2">
        <v>561</v>
      </c>
      <c r="G3367" s="2">
        <v>6</v>
      </c>
      <c r="Q3367" s="2">
        <v>813972</v>
      </c>
      <c r="R3367" s="2">
        <v>203432</v>
      </c>
      <c r="S3367" s="2">
        <v>33.320011138916016</v>
      </c>
      <c r="T3367" s="2">
        <v>813972</v>
      </c>
      <c r="U3367" s="2">
        <v>203432</v>
      </c>
      <c r="V3367" s="2">
        <v>33.320011138916016</v>
      </c>
      <c r="X3367" s="2">
        <v>50.153701782226563</v>
      </c>
      <c r="Z3367" s="2">
        <v>7.2959160804748535</v>
      </c>
      <c r="AA3367" s="2">
        <v>11156543</v>
      </c>
      <c r="AB3367" s="2">
        <v>1622955</v>
      </c>
    </row>
    <row r="3368" spans="1:28" x14ac:dyDescent="0.25">
      <c r="A3368" s="2">
        <v>562001</v>
      </c>
      <c r="B3368" s="2">
        <v>106619107</v>
      </c>
      <c r="C3368" s="2" t="s">
        <v>1875</v>
      </c>
      <c r="D3368" s="2">
        <v>2019</v>
      </c>
      <c r="E3368" s="2" t="s">
        <v>1884</v>
      </c>
      <c r="F3368" s="2">
        <v>562</v>
      </c>
      <c r="G3368" s="2">
        <v>1</v>
      </c>
      <c r="Q3368" s="2">
        <v>744325.76</v>
      </c>
      <c r="T3368" s="2">
        <v>744325.75</v>
      </c>
      <c r="W3368" s="2">
        <v>1347599.92</v>
      </c>
      <c r="X3368" s="2">
        <v>55.233436584472656</v>
      </c>
      <c r="Y3368" s="2">
        <v>6847173.9199999999</v>
      </c>
      <c r="Z3368" s="2">
        <v>10.870553970336914</v>
      </c>
    </row>
    <row r="3369" spans="1:28" x14ac:dyDescent="0.25">
      <c r="A3369" s="2">
        <v>562002</v>
      </c>
      <c r="B3369" s="2">
        <v>106619107</v>
      </c>
      <c r="C3369" s="2" t="s">
        <v>1875</v>
      </c>
      <c r="D3369" s="2">
        <v>2020</v>
      </c>
      <c r="E3369" s="2" t="s">
        <v>1884</v>
      </c>
      <c r="F3369" s="2">
        <v>562</v>
      </c>
      <c r="G3369" s="2">
        <v>2</v>
      </c>
      <c r="Q3369" s="2">
        <v>763031.92</v>
      </c>
      <c r="R3369" s="2">
        <v>18706.16015625</v>
      </c>
      <c r="S3369" s="2">
        <v>2.5131683349609375</v>
      </c>
      <c r="T3369" s="2">
        <v>763031.9375</v>
      </c>
      <c r="U3369" s="2">
        <v>18706.1875</v>
      </c>
      <c r="V3369" s="2">
        <v>2.5131721496582031</v>
      </c>
      <c r="W3369" s="2">
        <v>1420849.8399999999</v>
      </c>
      <c r="X3369" s="2">
        <v>53.702503204345703</v>
      </c>
      <c r="Y3369" s="2">
        <v>7109902.8399999999</v>
      </c>
      <c r="Z3369" s="2">
        <v>10.731960296630859</v>
      </c>
    </row>
    <row r="3370" spans="1:28" x14ac:dyDescent="0.25">
      <c r="A3370" s="2">
        <v>562003</v>
      </c>
      <c r="B3370" s="2">
        <v>106619107</v>
      </c>
      <c r="C3370" s="2" t="s">
        <v>1875</v>
      </c>
      <c r="D3370" s="2">
        <v>2021</v>
      </c>
      <c r="E3370" s="2" t="s">
        <v>1884</v>
      </c>
      <c r="F3370" s="2">
        <v>562</v>
      </c>
      <c r="G3370" s="2">
        <v>3</v>
      </c>
      <c r="Q3370" s="2">
        <v>777128.21</v>
      </c>
      <c r="R3370" s="2">
        <v>14096.2900390625</v>
      </c>
      <c r="S3370" s="2">
        <v>1.8474050760269165</v>
      </c>
      <c r="T3370" s="2">
        <v>777128.1875</v>
      </c>
      <c r="U3370" s="2">
        <v>14096.25</v>
      </c>
      <c r="V3370" s="2">
        <v>1.8473997116088867</v>
      </c>
      <c r="W3370" s="2">
        <v>1451097.24</v>
      </c>
      <c r="X3370" s="2">
        <v>53.554523468017578</v>
      </c>
      <c r="Y3370" s="2">
        <v>7624928.2400000002</v>
      </c>
      <c r="Z3370" s="2">
        <v>10.191941261291504</v>
      </c>
    </row>
    <row r="3371" spans="1:28" x14ac:dyDescent="0.25">
      <c r="A3371" s="2">
        <v>562004</v>
      </c>
      <c r="B3371" s="2">
        <v>106619107</v>
      </c>
      <c r="C3371" s="2" t="s">
        <v>1875</v>
      </c>
      <c r="D3371" s="2">
        <v>2022</v>
      </c>
      <c r="E3371" s="2" t="s">
        <v>1884</v>
      </c>
      <c r="F3371" s="2">
        <v>562</v>
      </c>
      <c r="G3371" s="2">
        <v>4</v>
      </c>
      <c r="Q3371" s="2">
        <v>722322.22</v>
      </c>
      <c r="R3371" s="2">
        <v>-54805.98828125</v>
      </c>
      <c r="S3371" s="2">
        <v>-7.0523743629455566</v>
      </c>
      <c r="T3371" s="2">
        <v>722322.25</v>
      </c>
      <c r="U3371" s="2">
        <v>-54805.9375</v>
      </c>
      <c r="V3371" s="2">
        <v>-7.0523676872253418</v>
      </c>
      <c r="W3371" s="2">
        <v>1372322.17</v>
      </c>
      <c r="X3371" s="2">
        <v>52.635036468505859</v>
      </c>
      <c r="Y3371" s="2">
        <v>7831683.5800000001</v>
      </c>
      <c r="Z3371" s="2">
        <v>9.2230777740478516</v>
      </c>
    </row>
    <row r="3372" spans="1:28" x14ac:dyDescent="0.25">
      <c r="A3372" s="2">
        <v>562005</v>
      </c>
      <c r="B3372" s="2">
        <v>106619107</v>
      </c>
      <c r="C3372" s="2" t="s">
        <v>1875</v>
      </c>
      <c r="D3372" s="2">
        <v>2023</v>
      </c>
      <c r="E3372" s="2" t="s">
        <v>1884</v>
      </c>
      <c r="F3372" s="2">
        <v>562</v>
      </c>
      <c r="G3372" s="2">
        <v>5</v>
      </c>
      <c r="Q3372" s="2">
        <v>696643</v>
      </c>
      <c r="R3372" s="2">
        <v>-25679.220703125</v>
      </c>
      <c r="S3372" s="2">
        <v>-3.5550920963287354</v>
      </c>
      <c r="T3372" s="2">
        <v>696643</v>
      </c>
      <c r="U3372" s="2">
        <v>-25679.25</v>
      </c>
      <c r="V3372" s="2">
        <v>-3.5550961494445801</v>
      </c>
      <c r="X3372" s="2">
        <v>49.048381805419922</v>
      </c>
      <c r="Z3372" s="2">
        <v>8.9576606750488281</v>
      </c>
      <c r="AA3372" s="2">
        <v>7777064</v>
      </c>
      <c r="AB3372" s="2">
        <v>1420318</v>
      </c>
    </row>
    <row r="3373" spans="1:28" x14ac:dyDescent="0.25">
      <c r="A3373" s="2">
        <v>562006</v>
      </c>
      <c r="B3373" s="2">
        <v>106619107</v>
      </c>
      <c r="C3373" s="2" t="s">
        <v>1875</v>
      </c>
      <c r="D3373" s="2">
        <v>2024</v>
      </c>
      <c r="E3373" s="2" t="s">
        <v>1884</v>
      </c>
      <c r="F3373" s="2">
        <v>562</v>
      </c>
      <c r="G3373" s="2">
        <v>6</v>
      </c>
      <c r="Q3373" s="2">
        <v>884985</v>
      </c>
      <c r="R3373" s="2">
        <v>188342</v>
      </c>
      <c r="S3373" s="2">
        <v>27.035655975341797</v>
      </c>
      <c r="T3373" s="2">
        <v>884985</v>
      </c>
      <c r="U3373" s="2">
        <v>188342</v>
      </c>
      <c r="V3373" s="2">
        <v>27.035655975341797</v>
      </c>
      <c r="X3373" s="2">
        <v>61.408550262451172</v>
      </c>
      <c r="Z3373" s="2">
        <v>11.026486396789551</v>
      </c>
      <c r="AA3373" s="2">
        <v>8025993</v>
      </c>
      <c r="AB3373" s="2">
        <v>1441143</v>
      </c>
    </row>
    <row r="3374" spans="1:28" x14ac:dyDescent="0.25">
      <c r="A3374" s="2">
        <v>563001</v>
      </c>
      <c r="B3374" s="2">
        <v>123469007</v>
      </c>
      <c r="C3374" s="2" t="s">
        <v>1876</v>
      </c>
      <c r="D3374" s="2">
        <v>2019</v>
      </c>
      <c r="E3374" s="2" t="s">
        <v>1884</v>
      </c>
      <c r="F3374" s="2">
        <v>563</v>
      </c>
      <c r="G3374" s="2">
        <v>1</v>
      </c>
      <c r="Q3374" s="2">
        <v>482173.1</v>
      </c>
      <c r="T3374" s="2">
        <v>482173.09375</v>
      </c>
      <c r="W3374" s="2">
        <v>1085222.3700000001</v>
      </c>
      <c r="X3374" s="2">
        <v>44.430809020996094</v>
      </c>
      <c r="Y3374" s="2">
        <v>6308962.3700000001</v>
      </c>
      <c r="Z3374" s="2">
        <v>7.6426687240600586</v>
      </c>
    </row>
    <row r="3375" spans="1:28" x14ac:dyDescent="0.25">
      <c r="A3375" s="2">
        <v>563002</v>
      </c>
      <c r="B3375" s="2">
        <v>123469007</v>
      </c>
      <c r="C3375" s="2" t="s">
        <v>1876</v>
      </c>
      <c r="D3375" s="2">
        <v>2020</v>
      </c>
      <c r="E3375" s="2" t="s">
        <v>1884</v>
      </c>
      <c r="F3375" s="2">
        <v>563</v>
      </c>
      <c r="G3375" s="2">
        <v>2</v>
      </c>
      <c r="Q3375" s="2">
        <v>554807.27</v>
      </c>
      <c r="R3375" s="2">
        <v>72634.171875</v>
      </c>
      <c r="S3375" s="2">
        <v>15.063920021057129</v>
      </c>
      <c r="T3375" s="2">
        <v>554807.25</v>
      </c>
      <c r="U3375" s="2">
        <v>72634.15625</v>
      </c>
      <c r="V3375" s="2">
        <v>15.06391716003418</v>
      </c>
      <c r="W3375" s="2">
        <v>1235149.97</v>
      </c>
      <c r="X3375" s="2">
        <v>44.918209075927734</v>
      </c>
      <c r="Y3375" s="2">
        <v>6685625.9699999997</v>
      </c>
      <c r="Z3375" s="2">
        <v>8.2985086441040039</v>
      </c>
    </row>
    <row r="3376" spans="1:28" x14ac:dyDescent="0.25">
      <c r="A3376" s="2">
        <v>563003</v>
      </c>
      <c r="B3376" s="2">
        <v>123469007</v>
      </c>
      <c r="C3376" s="2" t="s">
        <v>1876</v>
      </c>
      <c r="D3376" s="2">
        <v>2021</v>
      </c>
      <c r="E3376" s="2" t="s">
        <v>1884</v>
      </c>
      <c r="F3376" s="2">
        <v>563</v>
      </c>
      <c r="G3376" s="2">
        <v>3</v>
      </c>
      <c r="Q3376" s="2">
        <v>591756.18999999994</v>
      </c>
      <c r="R3376" s="2">
        <v>36948.921875</v>
      </c>
      <c r="S3376" s="2">
        <v>6.6597757339477539</v>
      </c>
      <c r="T3376" s="2">
        <v>591756.1875</v>
      </c>
      <c r="U3376" s="2">
        <v>36948.9375</v>
      </c>
      <c r="V3376" s="2">
        <v>6.6597790718078613</v>
      </c>
      <c r="W3376" s="2">
        <v>1315528.0399999998</v>
      </c>
      <c r="X3376" s="2">
        <v>44.982406616210938</v>
      </c>
      <c r="Y3376" s="2">
        <v>7139198.3100000005</v>
      </c>
      <c r="Z3376" s="2">
        <v>8.2888326644897461</v>
      </c>
    </row>
    <row r="3377" spans="1:28" x14ac:dyDescent="0.25">
      <c r="A3377" s="2">
        <v>563004</v>
      </c>
      <c r="B3377" s="2">
        <v>123469007</v>
      </c>
      <c r="C3377" s="2" t="s">
        <v>1876</v>
      </c>
      <c r="D3377" s="2">
        <v>2022</v>
      </c>
      <c r="E3377" s="2" t="s">
        <v>1884</v>
      </c>
      <c r="F3377" s="2">
        <v>563</v>
      </c>
      <c r="G3377" s="2">
        <v>4</v>
      </c>
      <c r="Q3377" s="2">
        <v>607666.32999999996</v>
      </c>
      <c r="R3377" s="2">
        <v>15910.1396484375</v>
      </c>
      <c r="S3377" s="2">
        <v>2.6886308193206787</v>
      </c>
      <c r="T3377" s="2">
        <v>607666.3125</v>
      </c>
      <c r="U3377" s="2">
        <v>15910.125</v>
      </c>
      <c r="V3377" s="2">
        <v>2.6886284351348877</v>
      </c>
      <c r="W3377" s="2">
        <v>1318412.4699999997</v>
      </c>
      <c r="X3377" s="2">
        <v>46.09075927734375</v>
      </c>
      <c r="Y3377" s="2">
        <v>7474188.4699999997</v>
      </c>
      <c r="Z3377" s="2">
        <v>8.1301975250244141</v>
      </c>
    </row>
    <row r="3378" spans="1:28" x14ac:dyDescent="0.25">
      <c r="A3378" s="2">
        <v>563005</v>
      </c>
      <c r="B3378" s="2">
        <v>123469007</v>
      </c>
      <c r="C3378" s="2" t="s">
        <v>1876</v>
      </c>
      <c r="D3378" s="2">
        <v>2023</v>
      </c>
      <c r="E3378" s="2" t="s">
        <v>1884</v>
      </c>
      <c r="F3378" s="2">
        <v>563</v>
      </c>
      <c r="G3378" s="2">
        <v>5</v>
      </c>
      <c r="Q3378" s="2">
        <v>590439</v>
      </c>
      <c r="R3378" s="2">
        <v>-17227.330078125</v>
      </c>
      <c r="S3378" s="2">
        <v>-2.8349983692169189</v>
      </c>
      <c r="T3378" s="2">
        <v>590439</v>
      </c>
      <c r="U3378" s="2">
        <v>-17227.3125</v>
      </c>
      <c r="V3378" s="2">
        <v>-2.8349955081939697</v>
      </c>
      <c r="X3378" s="2">
        <v>41.692253112792969</v>
      </c>
      <c r="Z3378" s="2">
        <v>7.6646795272827148</v>
      </c>
      <c r="AA3378" s="2">
        <v>7703375</v>
      </c>
      <c r="AB3378" s="2">
        <v>1416184</v>
      </c>
    </row>
    <row r="3379" spans="1:28" x14ac:dyDescent="0.25">
      <c r="A3379" s="2">
        <v>563006</v>
      </c>
      <c r="B3379" s="2">
        <v>123469007</v>
      </c>
      <c r="C3379" s="2" t="s">
        <v>1876</v>
      </c>
      <c r="D3379" s="2">
        <v>2024</v>
      </c>
      <c r="E3379" s="2" t="s">
        <v>1884</v>
      </c>
      <c r="F3379" s="2">
        <v>563</v>
      </c>
      <c r="G3379" s="2">
        <v>6</v>
      </c>
      <c r="Q3379" s="2">
        <v>776607</v>
      </c>
      <c r="R3379" s="2">
        <v>186168</v>
      </c>
      <c r="S3379" s="2">
        <v>31.530437469482422</v>
      </c>
      <c r="T3379" s="2">
        <v>776607</v>
      </c>
      <c r="U3379" s="2">
        <v>186168</v>
      </c>
      <c r="V3379" s="2">
        <v>31.530437469482422</v>
      </c>
      <c r="X3379" s="2">
        <v>55.340335845947266</v>
      </c>
      <c r="Z3379" s="2">
        <v>9.6089363098144531</v>
      </c>
      <c r="AA3379" s="2">
        <v>8082133</v>
      </c>
      <c r="AB3379" s="2">
        <v>1403329</v>
      </c>
    </row>
    <row r="3380" spans="1:28" x14ac:dyDescent="0.25">
      <c r="A3380" s="2">
        <v>564001</v>
      </c>
      <c r="B3380" s="2">
        <v>118408707</v>
      </c>
      <c r="C3380" s="2" t="s">
        <v>1877</v>
      </c>
      <c r="D3380" s="2">
        <v>2019</v>
      </c>
      <c r="E3380" s="2" t="s">
        <v>1884</v>
      </c>
      <c r="F3380" s="2">
        <v>564</v>
      </c>
      <c r="G3380" s="2">
        <v>1</v>
      </c>
      <c r="Q3380" s="2">
        <v>553842.52</v>
      </c>
      <c r="T3380" s="2">
        <v>553842.5</v>
      </c>
      <c r="W3380" s="2">
        <v>1318589.9200000002</v>
      </c>
      <c r="X3380" s="2">
        <v>42.002635955810547</v>
      </c>
      <c r="Y3380" s="2">
        <v>7150444.9199999999</v>
      </c>
      <c r="Z3380" s="2">
        <v>7.7455668449401855</v>
      </c>
    </row>
    <row r="3381" spans="1:28" x14ac:dyDescent="0.25">
      <c r="A3381" s="2">
        <v>564002</v>
      </c>
      <c r="B3381" s="2">
        <v>118408707</v>
      </c>
      <c r="C3381" s="2" t="s">
        <v>1877</v>
      </c>
      <c r="D3381" s="2">
        <v>2020</v>
      </c>
      <c r="E3381" s="2" t="s">
        <v>1884</v>
      </c>
      <c r="F3381" s="2">
        <v>564</v>
      </c>
      <c r="G3381" s="2">
        <v>2</v>
      </c>
      <c r="Q3381" s="2">
        <v>630488.68999999994</v>
      </c>
      <c r="R3381" s="2">
        <v>76646.171875</v>
      </c>
      <c r="S3381" s="2">
        <v>13.838982582092285</v>
      </c>
      <c r="T3381" s="2">
        <v>630488.6875</v>
      </c>
      <c r="U3381" s="2">
        <v>76646.1875</v>
      </c>
      <c r="V3381" s="2">
        <v>13.838986396789551</v>
      </c>
      <c r="W3381" s="2">
        <v>1410098.7199999997</v>
      </c>
      <c r="X3381" s="2">
        <v>44.712379455566406</v>
      </c>
      <c r="Y3381" s="2">
        <v>6969203.7199999997</v>
      </c>
      <c r="Z3381" s="2">
        <v>9.0467824935913086</v>
      </c>
    </row>
    <row r="3382" spans="1:28" x14ac:dyDescent="0.25">
      <c r="A3382" s="2">
        <v>564003</v>
      </c>
      <c r="B3382" s="2">
        <v>118408707</v>
      </c>
      <c r="C3382" s="2" t="s">
        <v>1877</v>
      </c>
      <c r="D3382" s="2">
        <v>2021</v>
      </c>
      <c r="E3382" s="2" t="s">
        <v>1884</v>
      </c>
      <c r="F3382" s="2">
        <v>564</v>
      </c>
      <c r="G3382" s="2">
        <v>3</v>
      </c>
      <c r="Q3382" s="2">
        <v>674312</v>
      </c>
      <c r="R3382" s="2">
        <v>43823.30859375</v>
      </c>
      <c r="S3382" s="2">
        <v>6.9506893157958984</v>
      </c>
      <c r="T3382" s="2">
        <v>674312</v>
      </c>
      <c r="U3382" s="2">
        <v>43823.3125</v>
      </c>
      <c r="V3382" s="2">
        <v>6.9506897926330566</v>
      </c>
      <c r="W3382" s="2">
        <v>1469036.04</v>
      </c>
      <c r="X3382" s="2">
        <v>45.901664733886719</v>
      </c>
      <c r="Y3382" s="2">
        <v>8279271.2599999998</v>
      </c>
      <c r="Z3382" s="2">
        <v>8.1445817947387695</v>
      </c>
    </row>
    <row r="3383" spans="1:28" x14ac:dyDescent="0.25">
      <c r="A3383" s="2">
        <v>564004</v>
      </c>
      <c r="B3383" s="2">
        <v>118408707</v>
      </c>
      <c r="C3383" s="2" t="s">
        <v>1877</v>
      </c>
      <c r="D3383" s="2">
        <v>2022</v>
      </c>
      <c r="E3383" s="2" t="s">
        <v>1884</v>
      </c>
      <c r="F3383" s="2">
        <v>564</v>
      </c>
      <c r="G3383" s="2">
        <v>4</v>
      </c>
      <c r="Q3383" s="2">
        <v>560324</v>
      </c>
      <c r="R3383" s="2">
        <v>-113988</v>
      </c>
      <c r="S3383" s="2">
        <v>-16.904340744018555</v>
      </c>
      <c r="T3383" s="2">
        <v>560324</v>
      </c>
      <c r="U3383" s="2">
        <v>-113988</v>
      </c>
      <c r="V3383" s="2">
        <v>-16.904340744018555</v>
      </c>
      <c r="W3383" s="2">
        <v>1408395.28</v>
      </c>
      <c r="X3383" s="2">
        <v>39.784568786621094</v>
      </c>
      <c r="Y3383" s="2">
        <v>7266854.9199999999</v>
      </c>
      <c r="Z3383" s="2">
        <v>7.7106809616088867</v>
      </c>
    </row>
    <row r="3384" spans="1:28" x14ac:dyDescent="0.25">
      <c r="A3384" s="2">
        <v>564005</v>
      </c>
      <c r="B3384" s="2">
        <v>118408707</v>
      </c>
      <c r="C3384" s="2" t="s">
        <v>1877</v>
      </c>
      <c r="D3384" s="2">
        <v>2023</v>
      </c>
      <c r="E3384" s="2" t="s">
        <v>1884</v>
      </c>
      <c r="F3384" s="2">
        <v>564</v>
      </c>
      <c r="G3384" s="2">
        <v>5</v>
      </c>
      <c r="Q3384" s="2">
        <v>606018</v>
      </c>
      <c r="R3384" s="2">
        <v>45694</v>
      </c>
      <c r="S3384" s="2">
        <v>8.1549243927001953</v>
      </c>
      <c r="T3384" s="2">
        <v>606018</v>
      </c>
      <c r="U3384" s="2">
        <v>45694</v>
      </c>
      <c r="V3384" s="2">
        <v>8.1549243927001953</v>
      </c>
      <c r="X3384" s="2">
        <v>45.077980041503906</v>
      </c>
      <c r="Z3384" s="2">
        <v>8.2497930526733398</v>
      </c>
      <c r="AA3384" s="2">
        <v>7345857</v>
      </c>
      <c r="AB3384" s="2">
        <v>1344377</v>
      </c>
    </row>
    <row r="3385" spans="1:28" x14ac:dyDescent="0.25">
      <c r="A3385" s="2">
        <v>564006</v>
      </c>
      <c r="B3385" s="2">
        <v>118408707</v>
      </c>
      <c r="C3385" s="2" t="s">
        <v>1877</v>
      </c>
      <c r="D3385" s="2">
        <v>2024</v>
      </c>
      <c r="E3385" s="2" t="s">
        <v>1884</v>
      </c>
      <c r="F3385" s="2">
        <v>564</v>
      </c>
      <c r="G3385" s="2">
        <v>6</v>
      </c>
      <c r="Q3385" s="2">
        <v>739410</v>
      </c>
      <c r="R3385" s="2">
        <v>133392</v>
      </c>
      <c r="S3385" s="2">
        <v>22.011226654052734</v>
      </c>
      <c r="T3385" s="2">
        <v>739410</v>
      </c>
      <c r="U3385" s="2">
        <v>133392</v>
      </c>
      <c r="V3385" s="2">
        <v>22.011226654052734</v>
      </c>
      <c r="X3385" s="2">
        <v>54.448253631591797</v>
      </c>
      <c r="Z3385" s="2">
        <v>10.139679908752441</v>
      </c>
      <c r="AA3385" s="2">
        <v>7292242</v>
      </c>
      <c r="AB3385" s="2">
        <v>1358005</v>
      </c>
    </row>
    <row r="3386" spans="1:28" x14ac:dyDescent="0.25">
      <c r="A3386" s="2">
        <v>565001</v>
      </c>
      <c r="B3386" s="2">
        <v>101638907</v>
      </c>
      <c r="C3386" s="2" t="s">
        <v>1878</v>
      </c>
      <c r="D3386" s="2">
        <v>2019</v>
      </c>
      <c r="E3386" s="2" t="s">
        <v>1884</v>
      </c>
      <c r="F3386" s="2">
        <v>565</v>
      </c>
      <c r="G3386" s="2">
        <v>1</v>
      </c>
      <c r="Q3386" s="2">
        <v>519361.47</v>
      </c>
      <c r="T3386" s="2">
        <v>519361.46875</v>
      </c>
      <c r="W3386" s="2">
        <v>1031717.0499999999</v>
      </c>
      <c r="X3386" s="2">
        <v>50.339527130126953</v>
      </c>
      <c r="Y3386" s="2">
        <v>5497690.1699999999</v>
      </c>
      <c r="Z3386" s="2">
        <v>9.4469032287597656</v>
      </c>
    </row>
    <row r="3387" spans="1:28" x14ac:dyDescent="0.25">
      <c r="A3387" s="2">
        <v>565002</v>
      </c>
      <c r="B3387" s="2">
        <v>101638907</v>
      </c>
      <c r="C3387" s="2" t="s">
        <v>1878</v>
      </c>
      <c r="D3387" s="2">
        <v>2020</v>
      </c>
      <c r="E3387" s="2" t="s">
        <v>1884</v>
      </c>
      <c r="F3387" s="2">
        <v>565</v>
      </c>
      <c r="G3387" s="2">
        <v>2</v>
      </c>
      <c r="Q3387" s="2">
        <v>508082.95</v>
      </c>
      <c r="R3387" s="2">
        <v>-11278.51953125</v>
      </c>
      <c r="S3387" s="2">
        <v>-2.1716127395629883</v>
      </c>
      <c r="T3387" s="2">
        <v>508082.9375</v>
      </c>
      <c r="U3387" s="2">
        <v>-11278.53125</v>
      </c>
      <c r="V3387" s="2">
        <v>-2.1716148853302002</v>
      </c>
      <c r="W3387" s="2">
        <v>1013505.5</v>
      </c>
      <c r="X3387" s="2">
        <v>50.131244659423828</v>
      </c>
      <c r="Y3387" s="2">
        <v>5236309.78</v>
      </c>
      <c r="Z3387" s="2">
        <v>9.7030725479125977</v>
      </c>
    </row>
    <row r="3388" spans="1:28" x14ac:dyDescent="0.25">
      <c r="A3388" s="2">
        <v>565003</v>
      </c>
      <c r="B3388" s="2">
        <v>101638907</v>
      </c>
      <c r="C3388" s="2" t="s">
        <v>1878</v>
      </c>
      <c r="D3388" s="2">
        <v>2021</v>
      </c>
      <c r="E3388" s="2" t="s">
        <v>1884</v>
      </c>
      <c r="F3388" s="2">
        <v>565</v>
      </c>
      <c r="G3388" s="2">
        <v>3</v>
      </c>
      <c r="Q3388" s="2">
        <v>446800.73</v>
      </c>
      <c r="R3388" s="2">
        <v>-61282.21875</v>
      </c>
      <c r="S3388" s="2">
        <v>-12.061459541320801</v>
      </c>
      <c r="T3388" s="2">
        <v>446800.71875</v>
      </c>
      <c r="U3388" s="2">
        <v>-61282.21875</v>
      </c>
      <c r="V3388" s="2">
        <v>-12.061459541320801</v>
      </c>
      <c r="W3388" s="2">
        <v>1006615</v>
      </c>
      <c r="X3388" s="2">
        <v>44.386455535888672</v>
      </c>
      <c r="Y3388" s="2">
        <v>5211511.4000000004</v>
      </c>
      <c r="Z3388" s="2">
        <v>8.5733423233032227</v>
      </c>
    </row>
    <row r="3389" spans="1:28" x14ac:dyDescent="0.25">
      <c r="A3389" s="2">
        <v>565004</v>
      </c>
      <c r="B3389" s="2">
        <v>101638907</v>
      </c>
      <c r="C3389" s="2" t="s">
        <v>1878</v>
      </c>
      <c r="D3389" s="2">
        <v>2022</v>
      </c>
      <c r="E3389" s="2" t="s">
        <v>1884</v>
      </c>
      <c r="F3389" s="2">
        <v>565</v>
      </c>
      <c r="G3389" s="2">
        <v>4</v>
      </c>
      <c r="Q3389" s="2">
        <v>476266.56</v>
      </c>
      <c r="R3389" s="2">
        <v>29465.830078125</v>
      </c>
      <c r="S3389" s="2">
        <v>6.5948481559753418</v>
      </c>
      <c r="T3389" s="2">
        <v>476266.5625</v>
      </c>
      <c r="U3389" s="2">
        <v>29465.84375</v>
      </c>
      <c r="V3389" s="2">
        <v>6.5948514938354492</v>
      </c>
      <c r="W3389" s="2">
        <v>1050082.8599999999</v>
      </c>
      <c r="X3389" s="2">
        <v>45.355140686035156</v>
      </c>
      <c r="Y3389" s="2">
        <v>5575708.0399999991</v>
      </c>
      <c r="Z3389" s="2">
        <v>8.5418128967285156</v>
      </c>
    </row>
    <row r="3390" spans="1:28" x14ac:dyDescent="0.25">
      <c r="A3390" s="2">
        <v>565005</v>
      </c>
      <c r="B3390" s="2">
        <v>101638907</v>
      </c>
      <c r="C3390" s="2" t="s">
        <v>1878</v>
      </c>
      <c r="D3390" s="2">
        <v>2023</v>
      </c>
      <c r="E3390" s="2" t="s">
        <v>1884</v>
      </c>
      <c r="F3390" s="2">
        <v>565</v>
      </c>
      <c r="G3390" s="2">
        <v>5</v>
      </c>
      <c r="Q3390" s="2">
        <v>484015</v>
      </c>
      <c r="R3390" s="2">
        <v>7748.43994140625</v>
      </c>
      <c r="S3390" s="2">
        <v>1.6269124746322632</v>
      </c>
      <c r="T3390" s="2">
        <v>484015</v>
      </c>
      <c r="U3390" s="2">
        <v>7748.4375</v>
      </c>
      <c r="V3390" s="2">
        <v>1.6269118785858154</v>
      </c>
      <c r="X3390" s="2">
        <v>42.641902923583984</v>
      </c>
      <c r="Z3390" s="2">
        <v>8.3123054504394531</v>
      </c>
      <c r="AA3390" s="2">
        <v>5822873</v>
      </c>
      <c r="AB3390" s="2">
        <v>1135069</v>
      </c>
    </row>
    <row r="3391" spans="1:28" x14ac:dyDescent="0.25">
      <c r="A3391" s="2">
        <v>565006</v>
      </c>
      <c r="B3391" s="2">
        <v>101638907</v>
      </c>
      <c r="C3391" s="2" t="s">
        <v>1878</v>
      </c>
      <c r="D3391" s="2">
        <v>2024</v>
      </c>
      <c r="E3391" s="2" t="s">
        <v>1884</v>
      </c>
      <c r="F3391" s="2">
        <v>565</v>
      </c>
      <c r="G3391" s="2">
        <v>6</v>
      </c>
      <c r="Q3391" s="2">
        <v>558495</v>
      </c>
      <c r="R3391" s="2">
        <v>74480</v>
      </c>
      <c r="S3391" s="2">
        <v>15.38795280456543</v>
      </c>
      <c r="T3391" s="2">
        <v>558495</v>
      </c>
      <c r="U3391" s="2">
        <v>74480</v>
      </c>
      <c r="V3391" s="2">
        <v>15.38795280456543</v>
      </c>
      <c r="X3391" s="2">
        <v>48.719924926757813</v>
      </c>
      <c r="Z3391" s="2">
        <v>9.5624961853027344</v>
      </c>
      <c r="AA3391" s="2">
        <v>5840473</v>
      </c>
      <c r="AB3391" s="2">
        <v>1146338</v>
      </c>
    </row>
    <row r="3392" spans="1:28" x14ac:dyDescent="0.25">
      <c r="A3392" s="2">
        <v>566001</v>
      </c>
      <c r="B3392" s="2">
        <v>118408607</v>
      </c>
      <c r="C3392" s="2" t="s">
        <v>1879</v>
      </c>
      <c r="D3392" s="2">
        <v>2019</v>
      </c>
      <c r="E3392" s="2" t="s">
        <v>1884</v>
      </c>
      <c r="F3392" s="2">
        <v>566</v>
      </c>
      <c r="G3392" s="2">
        <v>1</v>
      </c>
      <c r="Q3392" s="2">
        <v>803720.92</v>
      </c>
      <c r="T3392" s="2">
        <v>803720.9375</v>
      </c>
      <c r="W3392" s="2">
        <v>1922372.99</v>
      </c>
      <c r="X3392" s="2">
        <v>41.808792114257813</v>
      </c>
      <c r="Y3392" s="2">
        <v>9985684.9900000002</v>
      </c>
      <c r="Z3392" s="2">
        <v>8.0487308502197266</v>
      </c>
    </row>
    <row r="3393" spans="1:28" x14ac:dyDescent="0.25">
      <c r="A3393" s="2">
        <v>566002</v>
      </c>
      <c r="B3393" s="2">
        <v>118408607</v>
      </c>
      <c r="C3393" s="2" t="s">
        <v>1879</v>
      </c>
      <c r="D3393" s="2">
        <v>2020</v>
      </c>
      <c r="E3393" s="2" t="s">
        <v>1884</v>
      </c>
      <c r="F3393" s="2">
        <v>566</v>
      </c>
      <c r="G3393" s="2">
        <v>2</v>
      </c>
      <c r="Q3393" s="2">
        <v>851902.2</v>
      </c>
      <c r="R3393" s="2">
        <v>48181.28125</v>
      </c>
      <c r="S3393" s="2">
        <v>5.9947772026062012</v>
      </c>
      <c r="T3393" s="2">
        <v>851902.1875</v>
      </c>
      <c r="U3393" s="2">
        <v>48181.25</v>
      </c>
      <c r="V3393" s="2">
        <v>5.9947733879089355</v>
      </c>
      <c r="W3393" s="2">
        <v>2153575.8199999998</v>
      </c>
      <c r="X3393" s="2">
        <v>39.557567596435547</v>
      </c>
      <c r="Y3393" s="2">
        <v>10537694.82</v>
      </c>
      <c r="Z3393" s="2">
        <v>8.0843315124511719</v>
      </c>
    </row>
    <row r="3394" spans="1:28" x14ac:dyDescent="0.25">
      <c r="A3394" s="2">
        <v>566003</v>
      </c>
      <c r="B3394" s="2">
        <v>118408607</v>
      </c>
      <c r="C3394" s="2" t="s">
        <v>1879</v>
      </c>
      <c r="D3394" s="2">
        <v>2021</v>
      </c>
      <c r="E3394" s="2" t="s">
        <v>1884</v>
      </c>
      <c r="F3394" s="2">
        <v>566</v>
      </c>
      <c r="G3394" s="2">
        <v>3</v>
      </c>
      <c r="Q3394" s="2">
        <v>886413.74</v>
      </c>
      <c r="R3394" s="2">
        <v>34511.5390625</v>
      </c>
      <c r="S3394" s="2">
        <v>4.0511150360107422</v>
      </c>
      <c r="T3394" s="2">
        <v>886413.75</v>
      </c>
      <c r="U3394" s="2">
        <v>34511.5625</v>
      </c>
      <c r="V3394" s="2">
        <v>4.0511178970336914</v>
      </c>
      <c r="W3394" s="2">
        <v>2240065.08</v>
      </c>
      <c r="X3394" s="2">
        <v>39.570892333984375</v>
      </c>
      <c r="Y3394" s="2">
        <v>10357312.08</v>
      </c>
      <c r="Z3394" s="2">
        <v>8.5583381652832031</v>
      </c>
    </row>
    <row r="3395" spans="1:28" x14ac:dyDescent="0.25">
      <c r="A3395" s="2">
        <v>566004</v>
      </c>
      <c r="B3395" s="2">
        <v>118408607</v>
      </c>
      <c r="C3395" s="2" t="s">
        <v>1879</v>
      </c>
      <c r="D3395" s="2">
        <v>2022</v>
      </c>
      <c r="E3395" s="2" t="s">
        <v>1884</v>
      </c>
      <c r="F3395" s="2">
        <v>566</v>
      </c>
      <c r="G3395" s="2">
        <v>4</v>
      </c>
      <c r="Q3395" s="2">
        <v>836962.26</v>
      </c>
      <c r="R3395" s="2">
        <v>-49451.48046875</v>
      </c>
      <c r="S3395" s="2">
        <v>-5.5788259506225586</v>
      </c>
      <c r="T3395" s="2">
        <v>836962.25</v>
      </c>
      <c r="U3395" s="2">
        <v>-49451.5</v>
      </c>
      <c r="V3395" s="2">
        <v>-5.5788283348083496</v>
      </c>
      <c r="W3395" s="2">
        <v>2115969.6800000002</v>
      </c>
      <c r="X3395" s="2">
        <v>39.554550170898438</v>
      </c>
      <c r="Y3395" s="2">
        <v>10946103.32</v>
      </c>
      <c r="Z3395" s="2">
        <v>7.6462116241455078</v>
      </c>
    </row>
    <row r="3396" spans="1:28" x14ac:dyDescent="0.25">
      <c r="A3396" s="2">
        <v>566005</v>
      </c>
      <c r="B3396" s="2">
        <v>118408607</v>
      </c>
      <c r="C3396" s="2" t="s">
        <v>1879</v>
      </c>
      <c r="D3396" s="2">
        <v>2023</v>
      </c>
      <c r="E3396" s="2" t="s">
        <v>1884</v>
      </c>
      <c r="F3396" s="2">
        <v>566</v>
      </c>
      <c r="G3396" s="2">
        <v>5</v>
      </c>
      <c r="Q3396" s="2">
        <v>848245</v>
      </c>
      <c r="R3396" s="2">
        <v>11282.740234375</v>
      </c>
      <c r="S3396" s="2">
        <v>1.3480583429336548</v>
      </c>
      <c r="T3396" s="2">
        <v>848245</v>
      </c>
      <c r="U3396" s="2">
        <v>11282.75</v>
      </c>
      <c r="V3396" s="2">
        <v>1.3480596542358398</v>
      </c>
      <c r="X3396" s="2">
        <v>38.27093505859375</v>
      </c>
      <c r="Z3396" s="2">
        <v>7.4378423690795898</v>
      </c>
      <c r="AA3396" s="2">
        <v>11404450</v>
      </c>
      <c r="AB3396" s="2">
        <v>2216421</v>
      </c>
    </row>
    <row r="3397" spans="1:28" x14ac:dyDescent="0.25">
      <c r="A3397" s="2">
        <v>566006</v>
      </c>
      <c r="B3397" s="2">
        <v>118408607</v>
      </c>
      <c r="C3397" s="2" t="s">
        <v>1879</v>
      </c>
      <c r="D3397" s="2">
        <v>2024</v>
      </c>
      <c r="E3397" s="2" t="s">
        <v>1884</v>
      </c>
      <c r="F3397" s="2">
        <v>566</v>
      </c>
      <c r="G3397" s="2">
        <v>6</v>
      </c>
      <c r="Q3397" s="2">
        <v>855888</v>
      </c>
      <c r="R3397" s="2">
        <v>7643</v>
      </c>
      <c r="S3397" s="2">
        <v>0.90103685855865479</v>
      </c>
      <c r="T3397" s="2">
        <v>855888</v>
      </c>
      <c r="U3397" s="2">
        <v>7643</v>
      </c>
      <c r="V3397" s="2">
        <v>0.90103685855865479</v>
      </c>
      <c r="X3397" s="2">
        <v>39.34722900390625</v>
      </c>
      <c r="Z3397" s="2">
        <v>7.464266300201416</v>
      </c>
      <c r="AA3397" s="2">
        <v>11466472</v>
      </c>
      <c r="AB3397" s="2">
        <v>2175218</v>
      </c>
    </row>
    <row r="3398" spans="1:28" x14ac:dyDescent="0.25">
      <c r="A3398" s="2">
        <v>567001</v>
      </c>
      <c r="B3398" s="2">
        <v>112679107</v>
      </c>
      <c r="C3398" s="2" t="s">
        <v>1880</v>
      </c>
      <c r="D3398" s="2">
        <v>2019</v>
      </c>
      <c r="E3398" s="2" t="s">
        <v>1884</v>
      </c>
      <c r="F3398" s="2">
        <v>567</v>
      </c>
      <c r="G3398" s="2">
        <v>1</v>
      </c>
      <c r="Q3398" s="2">
        <v>2201256.27</v>
      </c>
      <c r="T3398" s="2">
        <v>2201256.25</v>
      </c>
      <c r="W3398" s="2">
        <v>5152302.45</v>
      </c>
      <c r="X3398" s="2">
        <v>42.723739624023438</v>
      </c>
      <c r="Y3398" s="2">
        <v>27709892.449999999</v>
      </c>
      <c r="Z3398" s="2">
        <v>7.9439363479614258</v>
      </c>
    </row>
    <row r="3399" spans="1:28" x14ac:dyDescent="0.25">
      <c r="A3399" s="2">
        <v>567002</v>
      </c>
      <c r="B3399" s="2">
        <v>112679107</v>
      </c>
      <c r="C3399" s="2" t="s">
        <v>1880</v>
      </c>
      <c r="D3399" s="2">
        <v>2020</v>
      </c>
      <c r="E3399" s="2" t="s">
        <v>1884</v>
      </c>
      <c r="F3399" s="2">
        <v>567</v>
      </c>
      <c r="G3399" s="2">
        <v>2</v>
      </c>
      <c r="Q3399" s="2">
        <v>2431280.2200000002</v>
      </c>
      <c r="R3399" s="2">
        <v>230023.953125</v>
      </c>
      <c r="S3399" s="2">
        <v>10.449666976928711</v>
      </c>
      <c r="T3399" s="2">
        <v>2431280.25</v>
      </c>
      <c r="U3399" s="2">
        <v>230024</v>
      </c>
      <c r="V3399" s="2">
        <v>10.44966983795166</v>
      </c>
      <c r="W3399" s="2">
        <v>5713320.2400000002</v>
      </c>
      <c r="X3399" s="2">
        <v>42.554595947265625</v>
      </c>
      <c r="Y3399" s="2">
        <v>29135899.73</v>
      </c>
      <c r="Z3399" s="2">
        <v>8.3446207046508789</v>
      </c>
    </row>
    <row r="3400" spans="1:28" x14ac:dyDescent="0.25">
      <c r="A3400" s="2">
        <v>567003</v>
      </c>
      <c r="B3400" s="2">
        <v>112679107</v>
      </c>
      <c r="C3400" s="2" t="s">
        <v>1880</v>
      </c>
      <c r="D3400" s="2">
        <v>2021</v>
      </c>
      <c r="E3400" s="2" t="s">
        <v>1884</v>
      </c>
      <c r="F3400" s="2">
        <v>567</v>
      </c>
      <c r="G3400" s="2">
        <v>3</v>
      </c>
      <c r="Q3400" s="2">
        <v>2584180.14</v>
      </c>
      <c r="R3400" s="2">
        <v>152899.921875</v>
      </c>
      <c r="S3400" s="2">
        <v>6.2888646125793457</v>
      </c>
      <c r="T3400" s="2">
        <v>2584180.25</v>
      </c>
      <c r="U3400" s="2">
        <v>152900</v>
      </c>
      <c r="V3400" s="2">
        <v>6.2888679504394531</v>
      </c>
      <c r="W3400" s="2">
        <v>6039058.1600000001</v>
      </c>
      <c r="X3400" s="2">
        <v>42.791114807128906</v>
      </c>
      <c r="Y3400" s="2">
        <v>30958768.879999999</v>
      </c>
      <c r="Z3400" s="2">
        <v>8.3471670150756836</v>
      </c>
    </row>
    <row r="3401" spans="1:28" x14ac:dyDescent="0.25">
      <c r="A3401" s="2">
        <v>567004</v>
      </c>
      <c r="B3401" s="2">
        <v>112679107</v>
      </c>
      <c r="C3401" s="2" t="s">
        <v>1880</v>
      </c>
      <c r="D3401" s="2">
        <v>2022</v>
      </c>
      <c r="E3401" s="2" t="s">
        <v>1884</v>
      </c>
      <c r="F3401" s="2">
        <v>567</v>
      </c>
      <c r="G3401" s="2">
        <v>4</v>
      </c>
      <c r="Q3401" s="2">
        <v>2540700.79</v>
      </c>
      <c r="R3401" s="2">
        <v>-43479.3515625</v>
      </c>
      <c r="S3401" s="2">
        <v>-1.6825200319290161</v>
      </c>
      <c r="T3401" s="2">
        <v>2540700.75</v>
      </c>
      <c r="U3401" s="2">
        <v>-43479.5</v>
      </c>
      <c r="V3401" s="2">
        <v>-1.6825258731842041</v>
      </c>
      <c r="W3401" s="2">
        <v>6298313.46</v>
      </c>
      <c r="X3401" s="2">
        <v>40.339382171630859</v>
      </c>
      <c r="Y3401" s="2">
        <v>32654120.960000001</v>
      </c>
      <c r="Z3401" s="2">
        <v>7.7806434631347656</v>
      </c>
    </row>
    <row r="3402" spans="1:28" x14ac:dyDescent="0.25">
      <c r="A3402" s="2">
        <v>567005</v>
      </c>
      <c r="B3402" s="2">
        <v>112679107</v>
      </c>
      <c r="C3402" s="2" t="s">
        <v>1880</v>
      </c>
      <c r="D3402" s="2">
        <v>2023</v>
      </c>
      <c r="E3402" s="2" t="s">
        <v>1884</v>
      </c>
      <c r="F3402" s="2">
        <v>567</v>
      </c>
      <c r="G3402" s="2">
        <v>5</v>
      </c>
      <c r="Q3402" s="2">
        <v>2389723</v>
      </c>
      <c r="R3402" s="2">
        <v>-150977.796875</v>
      </c>
      <c r="S3402" s="2">
        <v>-5.9423680305480957</v>
      </c>
      <c r="T3402" s="2">
        <v>2389723</v>
      </c>
      <c r="U3402" s="2">
        <v>-150977.75</v>
      </c>
      <c r="V3402" s="2">
        <v>-5.9423666000366211</v>
      </c>
      <c r="X3402" s="2">
        <v>39.314533233642578</v>
      </c>
      <c r="Z3402" s="2">
        <v>7.1092867851257324</v>
      </c>
      <c r="AA3402" s="2">
        <v>33614104</v>
      </c>
      <c r="AB3402" s="2">
        <v>6078472</v>
      </c>
    </row>
    <row r="3403" spans="1:28" x14ac:dyDescent="0.25">
      <c r="A3403" s="2">
        <v>567006</v>
      </c>
      <c r="B3403" s="2">
        <v>112679107</v>
      </c>
      <c r="C3403" s="2" t="s">
        <v>1880</v>
      </c>
      <c r="D3403" s="2">
        <v>2024</v>
      </c>
      <c r="E3403" s="2" t="s">
        <v>1884</v>
      </c>
      <c r="F3403" s="2">
        <v>567</v>
      </c>
      <c r="G3403" s="2">
        <v>6</v>
      </c>
      <c r="Q3403" s="2">
        <v>2797297</v>
      </c>
      <c r="R3403" s="2">
        <v>407574</v>
      </c>
      <c r="S3403" s="2">
        <v>17.055282592773438</v>
      </c>
      <c r="T3403" s="2">
        <v>2797297</v>
      </c>
      <c r="U3403" s="2">
        <v>407574</v>
      </c>
      <c r="V3403" s="2">
        <v>17.055282592773438</v>
      </c>
      <c r="X3403" s="2">
        <v>44.830661773681641</v>
      </c>
      <c r="Z3403" s="2">
        <v>7.9665565490722656</v>
      </c>
      <c r="AA3403" s="2">
        <v>35113000</v>
      </c>
      <c r="AB3403" s="2">
        <v>6239696</v>
      </c>
    </row>
    <row r="3404" spans="1:28" x14ac:dyDescent="0.25">
      <c r="A3404" s="2">
        <v>794001</v>
      </c>
      <c r="B3404" s="2">
        <v>123460504</v>
      </c>
      <c r="C3404" s="2" t="s">
        <v>1881</v>
      </c>
      <c r="D3404" s="2">
        <v>2019</v>
      </c>
      <c r="E3404" s="2" t="s">
        <v>662</v>
      </c>
      <c r="F3404" s="2">
        <v>794</v>
      </c>
      <c r="G3404" s="2">
        <v>1</v>
      </c>
      <c r="H3404" s="2">
        <v>34424.12109375</v>
      </c>
      <c r="K3404" s="2">
        <v>6141</v>
      </c>
      <c r="T3404" s="2">
        <v>40565.12109375</v>
      </c>
      <c r="W3404" s="2">
        <v>53907.12</v>
      </c>
      <c r="X3404" s="2">
        <v>75.250022888183594</v>
      </c>
      <c r="Y3404" s="2">
        <v>253989.12</v>
      </c>
      <c r="Z3404" s="2">
        <v>15.971203804016113</v>
      </c>
    </row>
    <row r="3405" spans="1:28" x14ac:dyDescent="0.25">
      <c r="A3405" s="2">
        <v>794002</v>
      </c>
      <c r="B3405" s="2">
        <v>123460504</v>
      </c>
      <c r="C3405" s="2" t="s">
        <v>1881</v>
      </c>
      <c r="D3405" s="2">
        <v>2020</v>
      </c>
      <c r="E3405" s="2" t="s">
        <v>662</v>
      </c>
      <c r="F3405" s="2">
        <v>794</v>
      </c>
      <c r="G3405" s="2">
        <v>2</v>
      </c>
      <c r="H3405" s="2">
        <v>34378</v>
      </c>
      <c r="I3405" s="2">
        <v>-46.12109375</v>
      </c>
      <c r="J3405" s="2">
        <v>-0.13397900760173798</v>
      </c>
      <c r="K3405" s="2">
        <v>6130</v>
      </c>
      <c r="L3405" s="2">
        <v>-11</v>
      </c>
      <c r="M3405" s="2">
        <v>-0.17912392318248749</v>
      </c>
      <c r="T3405" s="2">
        <v>40508</v>
      </c>
      <c r="U3405" s="2">
        <v>-57.12109375</v>
      </c>
      <c r="V3405" s="2">
        <v>-0.14081332087516785</v>
      </c>
      <c r="W3405" s="2">
        <v>57009</v>
      </c>
      <c r="X3405" s="2">
        <v>71.055450439453125</v>
      </c>
      <c r="Y3405" s="2">
        <v>230386</v>
      </c>
      <c r="Z3405" s="2">
        <v>17.582666397094727</v>
      </c>
    </row>
    <row r="3406" spans="1:28" x14ac:dyDescent="0.25">
      <c r="A3406" s="2">
        <v>794003</v>
      </c>
      <c r="B3406" s="2">
        <v>123460504</v>
      </c>
      <c r="C3406" s="2" t="s">
        <v>1881</v>
      </c>
      <c r="D3406" s="2">
        <v>2021</v>
      </c>
      <c r="E3406" s="2" t="s">
        <v>662</v>
      </c>
      <c r="F3406" s="2">
        <v>794</v>
      </c>
      <c r="G3406" s="2">
        <v>3</v>
      </c>
      <c r="H3406" s="2">
        <v>34377</v>
      </c>
      <c r="I3406" s="2">
        <v>-1</v>
      </c>
      <c r="J3406" s="2">
        <v>-2.9088370501995087E-3</v>
      </c>
      <c r="K3406" s="2">
        <v>6130</v>
      </c>
      <c r="L3406" s="2">
        <v>0</v>
      </c>
      <c r="M3406" s="2">
        <v>0</v>
      </c>
      <c r="T3406" s="2">
        <v>40507</v>
      </c>
      <c r="U3406" s="2">
        <v>-1</v>
      </c>
      <c r="V3406" s="2">
        <v>-2.4686481337994337E-3</v>
      </c>
      <c r="W3406" s="2">
        <v>57899</v>
      </c>
      <c r="X3406" s="2">
        <v>69.96148681640625</v>
      </c>
      <c r="Y3406" s="2">
        <v>277062</v>
      </c>
      <c r="Z3406" s="2">
        <v>14.620193481445313</v>
      </c>
    </row>
    <row r="3407" spans="1:28" x14ac:dyDescent="0.25">
      <c r="A3407" s="2">
        <v>794004</v>
      </c>
      <c r="B3407" s="2">
        <v>123460504</v>
      </c>
      <c r="C3407" s="2" t="s">
        <v>1881</v>
      </c>
      <c r="D3407" s="2">
        <v>2022</v>
      </c>
      <c r="E3407" s="2" t="s">
        <v>662</v>
      </c>
      <c r="F3407" s="2">
        <v>794</v>
      </c>
      <c r="G3407" s="2">
        <v>4</v>
      </c>
      <c r="H3407" s="2">
        <v>34369.140625</v>
      </c>
      <c r="I3407" s="2">
        <v>-7.859375</v>
      </c>
      <c r="J3407" s="2">
        <v>-2.2862305864691734E-2</v>
      </c>
      <c r="K3407" s="2">
        <v>6130.33</v>
      </c>
      <c r="L3407" s="2">
        <v>0.33000001311302185</v>
      </c>
      <c r="M3407" s="2">
        <v>5.3833606652915478E-3</v>
      </c>
      <c r="T3407" s="2">
        <v>40499.46875</v>
      </c>
      <c r="U3407" s="2">
        <v>-7.53125</v>
      </c>
      <c r="V3407" s="2">
        <v>-1.8592465668916702E-2</v>
      </c>
      <c r="W3407" s="2">
        <v>56893.65</v>
      </c>
      <c r="X3407" s="2">
        <v>71.184516906738281</v>
      </c>
      <c r="Y3407" s="2">
        <v>213958.65</v>
      </c>
      <c r="Z3407" s="2">
        <v>18.928642272949219</v>
      </c>
    </row>
    <row r="3408" spans="1:28" x14ac:dyDescent="0.25">
      <c r="A3408" s="2">
        <v>794005</v>
      </c>
      <c r="B3408" s="2">
        <v>123460504</v>
      </c>
      <c r="C3408" s="2" t="s">
        <v>1881</v>
      </c>
      <c r="D3408" s="2">
        <v>2023</v>
      </c>
      <c r="E3408" s="2" t="s">
        <v>662</v>
      </c>
      <c r="F3408" s="2">
        <v>794</v>
      </c>
      <c r="G3408" s="2">
        <v>5</v>
      </c>
      <c r="H3408" s="2">
        <v>34388.31</v>
      </c>
      <c r="I3408" s="2">
        <v>19.169374465942383</v>
      </c>
      <c r="J3408" s="2">
        <v>5.5774960666894913E-2</v>
      </c>
      <c r="K3408" s="2">
        <v>6130.33</v>
      </c>
      <c r="L3408" s="2">
        <v>0</v>
      </c>
      <c r="M3408" s="2">
        <v>0</v>
      </c>
      <c r="N3408" s="2">
        <v>0</v>
      </c>
      <c r="T3408" s="2">
        <v>40518.63671875</v>
      </c>
      <c r="U3408" s="2">
        <v>19.16796875</v>
      </c>
      <c r="V3408" s="2">
        <v>4.732893779873848E-2</v>
      </c>
      <c r="X3408" s="2">
        <v>67.560340881347656</v>
      </c>
      <c r="Z3408" s="2">
        <v>23.953697204589844</v>
      </c>
      <c r="AA3408" s="2">
        <v>169154</v>
      </c>
      <c r="AB3408" s="2">
        <v>59974</v>
      </c>
    </row>
    <row r="3409" spans="1:28" x14ac:dyDescent="0.25">
      <c r="A3409" s="2">
        <v>794006</v>
      </c>
      <c r="B3409" s="2">
        <v>123460504</v>
      </c>
      <c r="C3409" s="2" t="s">
        <v>1881</v>
      </c>
      <c r="D3409" s="2">
        <v>2024</v>
      </c>
      <c r="E3409" s="2" t="s">
        <v>662</v>
      </c>
      <c r="F3409" s="2">
        <v>794</v>
      </c>
      <c r="G3409" s="2">
        <v>6</v>
      </c>
      <c r="H3409" s="2">
        <v>34417</v>
      </c>
      <c r="I3409" s="2">
        <v>28.690000534057617</v>
      </c>
      <c r="J3409" s="2">
        <v>8.3429515361785889E-2</v>
      </c>
      <c r="K3409" s="2">
        <v>6130</v>
      </c>
      <c r="L3409" s="2">
        <v>-0.33000001311302185</v>
      </c>
      <c r="M3409" s="2">
        <v>-5.3830705583095551E-3</v>
      </c>
      <c r="N3409" s="2">
        <v>9</v>
      </c>
      <c r="O3409" s="2">
        <v>9</v>
      </c>
      <c r="T3409" s="2">
        <v>40556</v>
      </c>
      <c r="U3409" s="2">
        <v>37.36328125</v>
      </c>
      <c r="V3409" s="2">
        <v>9.2212580144405365E-2</v>
      </c>
      <c r="X3409" s="2">
        <v>72.021453857421875</v>
      </c>
      <c r="Z3409" s="2">
        <v>23.380741119384766</v>
      </c>
      <c r="AA3409" s="2">
        <v>173459</v>
      </c>
      <c r="AB3409" s="2">
        <v>56311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69"/>
  <sheetViews>
    <sheetView topLeftCell="A533" workbookViewId="0">
      <selection sqref="A1:C569"/>
    </sheetView>
  </sheetViews>
  <sheetFormatPr defaultRowHeight="14.5" x14ac:dyDescent="0.35"/>
  <cols>
    <col min="1" max="1" width="10" bestFit="1" customWidth="1"/>
    <col min="2" max="2" width="30.2109375" bestFit="1" customWidth="1"/>
    <col min="3" max="3" width="7.85546875" bestFit="1" customWidth="1"/>
  </cols>
  <sheetData>
    <row r="1" spans="1:3" x14ac:dyDescent="0.35">
      <c r="A1" t="s">
        <v>14</v>
      </c>
      <c r="B1" t="s">
        <v>1313</v>
      </c>
      <c r="C1" t="s">
        <v>1885</v>
      </c>
    </row>
    <row r="2" spans="1:3" x14ac:dyDescent="0.35">
      <c r="A2">
        <v>101260303</v>
      </c>
      <c r="B2" t="s">
        <v>1316</v>
      </c>
      <c r="C2">
        <v>3</v>
      </c>
    </row>
    <row r="3" spans="1:3" x14ac:dyDescent="0.35">
      <c r="A3">
        <v>101260803</v>
      </c>
      <c r="B3" t="s">
        <v>1365</v>
      </c>
      <c r="C3">
        <v>52</v>
      </c>
    </row>
    <row r="4" spans="1:3" x14ac:dyDescent="0.35">
      <c r="A4">
        <v>101261302</v>
      </c>
      <c r="B4" t="s">
        <v>1412</v>
      </c>
      <c r="C4">
        <v>99</v>
      </c>
    </row>
    <row r="5" spans="1:3" x14ac:dyDescent="0.35">
      <c r="A5">
        <v>101262507</v>
      </c>
      <c r="B5" t="s">
        <v>1840</v>
      </c>
      <c r="C5">
        <v>527</v>
      </c>
    </row>
    <row r="6" spans="1:3" x14ac:dyDescent="0.35">
      <c r="A6">
        <v>101262903</v>
      </c>
      <c r="B6" t="s">
        <v>1470</v>
      </c>
      <c r="C6">
        <v>157</v>
      </c>
    </row>
    <row r="7" spans="1:3" x14ac:dyDescent="0.35">
      <c r="A7">
        <v>101264003</v>
      </c>
      <c r="B7" t="s">
        <v>1536</v>
      </c>
      <c r="C7">
        <v>223</v>
      </c>
    </row>
    <row r="8" spans="1:3" x14ac:dyDescent="0.35">
      <c r="A8">
        <v>101266007</v>
      </c>
      <c r="B8" t="s">
        <v>1832</v>
      </c>
      <c r="C8">
        <v>519</v>
      </c>
    </row>
    <row r="9" spans="1:3" x14ac:dyDescent="0.35">
      <c r="A9">
        <v>101268003</v>
      </c>
      <c r="B9" t="s">
        <v>1756</v>
      </c>
      <c r="C9">
        <v>443</v>
      </c>
    </row>
    <row r="10" spans="1:3" x14ac:dyDescent="0.35">
      <c r="A10">
        <v>101301303</v>
      </c>
      <c r="B10" t="s">
        <v>1378</v>
      </c>
      <c r="C10">
        <v>65</v>
      </c>
    </row>
    <row r="11" spans="1:3" x14ac:dyDescent="0.35">
      <c r="A11">
        <v>101301403</v>
      </c>
      <c r="B11" t="s">
        <v>1386</v>
      </c>
      <c r="C11">
        <v>73</v>
      </c>
    </row>
    <row r="12" spans="1:3" x14ac:dyDescent="0.35">
      <c r="A12">
        <v>101302607</v>
      </c>
      <c r="B12" t="s">
        <v>1845</v>
      </c>
      <c r="C12">
        <v>532</v>
      </c>
    </row>
    <row r="13" spans="1:3" x14ac:dyDescent="0.35">
      <c r="A13">
        <v>101303503</v>
      </c>
      <c r="B13" t="s">
        <v>1514</v>
      </c>
      <c r="C13">
        <v>201</v>
      </c>
    </row>
    <row r="14" spans="1:3" x14ac:dyDescent="0.35">
      <c r="A14">
        <v>101306503</v>
      </c>
      <c r="B14" t="s">
        <v>1716</v>
      </c>
      <c r="C14">
        <v>403</v>
      </c>
    </row>
    <row r="15" spans="1:3" x14ac:dyDescent="0.35">
      <c r="A15">
        <v>101308503</v>
      </c>
      <c r="B15" t="s">
        <v>1783</v>
      </c>
      <c r="C15">
        <v>470</v>
      </c>
    </row>
    <row r="16" spans="1:3" x14ac:dyDescent="0.35">
      <c r="A16">
        <v>101630504</v>
      </c>
      <c r="B16" t="s">
        <v>1329</v>
      </c>
      <c r="C16">
        <v>16</v>
      </c>
    </row>
    <row r="17" spans="1:3" x14ac:dyDescent="0.35">
      <c r="A17">
        <v>101630903</v>
      </c>
      <c r="B17" t="s">
        <v>1342</v>
      </c>
      <c r="C17">
        <v>29</v>
      </c>
    </row>
    <row r="18" spans="1:3" x14ac:dyDescent="0.35">
      <c r="A18">
        <v>101631003</v>
      </c>
      <c r="B18" t="s">
        <v>1348</v>
      </c>
      <c r="C18">
        <v>35</v>
      </c>
    </row>
    <row r="19" spans="1:3" x14ac:dyDescent="0.35">
      <c r="A19">
        <v>101631203</v>
      </c>
      <c r="B19" t="s">
        <v>1366</v>
      </c>
      <c r="C19">
        <v>53</v>
      </c>
    </row>
    <row r="20" spans="1:3" x14ac:dyDescent="0.35">
      <c r="A20">
        <v>101631503</v>
      </c>
      <c r="B20" t="s">
        <v>1369</v>
      </c>
      <c r="C20">
        <v>56</v>
      </c>
    </row>
    <row r="21" spans="1:3" x14ac:dyDescent="0.35">
      <c r="A21">
        <v>101631703</v>
      </c>
      <c r="B21" t="s">
        <v>1373</v>
      </c>
      <c r="C21">
        <v>60</v>
      </c>
    </row>
    <row r="22" spans="1:3" x14ac:dyDescent="0.35">
      <c r="A22">
        <v>101631803</v>
      </c>
      <c r="B22" t="s">
        <v>1390</v>
      </c>
      <c r="C22">
        <v>77</v>
      </c>
    </row>
    <row r="23" spans="1:3" x14ac:dyDescent="0.35">
      <c r="A23">
        <v>101631903</v>
      </c>
      <c r="B23" t="s">
        <v>1392</v>
      </c>
      <c r="C23">
        <v>79</v>
      </c>
    </row>
    <row r="24" spans="1:3" x14ac:dyDescent="0.35">
      <c r="A24">
        <v>101632403</v>
      </c>
      <c r="B24" t="s">
        <v>1465</v>
      </c>
      <c r="C24">
        <v>152</v>
      </c>
    </row>
    <row r="25" spans="1:3" x14ac:dyDescent="0.35">
      <c r="A25">
        <v>101633903</v>
      </c>
      <c r="B25" t="s">
        <v>1554</v>
      </c>
      <c r="C25">
        <v>241</v>
      </c>
    </row>
    <row r="26" spans="1:3" x14ac:dyDescent="0.35">
      <c r="A26">
        <v>101634207</v>
      </c>
      <c r="B26" t="s">
        <v>1859</v>
      </c>
      <c r="C26">
        <v>546</v>
      </c>
    </row>
    <row r="27" spans="1:3" x14ac:dyDescent="0.35">
      <c r="A27">
        <v>101636503</v>
      </c>
      <c r="B27" t="s">
        <v>1646</v>
      </c>
      <c r="C27">
        <v>333</v>
      </c>
    </row>
    <row r="28" spans="1:3" x14ac:dyDescent="0.35">
      <c r="A28">
        <v>101637002</v>
      </c>
      <c r="B28" t="s">
        <v>1674</v>
      </c>
      <c r="C28">
        <v>361</v>
      </c>
    </row>
    <row r="29" spans="1:3" x14ac:dyDescent="0.35">
      <c r="A29">
        <v>101638003</v>
      </c>
      <c r="B29" t="s">
        <v>1744</v>
      </c>
      <c r="C29">
        <v>431</v>
      </c>
    </row>
    <row r="30" spans="1:3" x14ac:dyDescent="0.35">
      <c r="A30">
        <v>101638803</v>
      </c>
      <c r="B30" t="s">
        <v>1774</v>
      </c>
      <c r="C30">
        <v>461</v>
      </c>
    </row>
    <row r="31" spans="1:3" x14ac:dyDescent="0.35">
      <c r="A31">
        <v>101638907</v>
      </c>
      <c r="B31" t="s">
        <v>1878</v>
      </c>
      <c r="C31">
        <v>565</v>
      </c>
    </row>
    <row r="32" spans="1:3" x14ac:dyDescent="0.35">
      <c r="A32">
        <v>102027451</v>
      </c>
      <c r="B32" t="s">
        <v>1652</v>
      </c>
      <c r="C32">
        <v>339</v>
      </c>
    </row>
    <row r="33" spans="1:3" x14ac:dyDescent="0.35">
      <c r="A33">
        <v>103020407</v>
      </c>
      <c r="B33" t="s">
        <v>1813</v>
      </c>
      <c r="C33">
        <v>500</v>
      </c>
    </row>
    <row r="34" spans="1:3" x14ac:dyDescent="0.35">
      <c r="A34">
        <v>103020603</v>
      </c>
      <c r="B34" t="s">
        <v>1318</v>
      </c>
      <c r="C34">
        <v>5</v>
      </c>
    </row>
    <row r="35" spans="1:3" x14ac:dyDescent="0.35">
      <c r="A35">
        <v>103020753</v>
      </c>
      <c r="B35" t="s">
        <v>1331</v>
      </c>
      <c r="C35">
        <v>18</v>
      </c>
    </row>
    <row r="36" spans="1:3" x14ac:dyDescent="0.35">
      <c r="A36">
        <v>103021003</v>
      </c>
      <c r="B36" t="s">
        <v>1651</v>
      </c>
      <c r="C36">
        <v>338</v>
      </c>
    </row>
    <row r="37" spans="1:3" x14ac:dyDescent="0.35">
      <c r="A37">
        <v>103021102</v>
      </c>
      <c r="B37" t="s">
        <v>1333</v>
      </c>
      <c r="C37">
        <v>20</v>
      </c>
    </row>
    <row r="38" spans="1:3" x14ac:dyDescent="0.35">
      <c r="A38">
        <v>103021252</v>
      </c>
      <c r="B38" t="s">
        <v>1346</v>
      </c>
      <c r="C38">
        <v>33</v>
      </c>
    </row>
    <row r="39" spans="1:3" x14ac:dyDescent="0.35">
      <c r="A39">
        <v>103021453</v>
      </c>
      <c r="B39" t="s">
        <v>1360</v>
      </c>
      <c r="C39">
        <v>47</v>
      </c>
    </row>
    <row r="40" spans="1:3" x14ac:dyDescent="0.35">
      <c r="A40">
        <v>103021603</v>
      </c>
      <c r="B40" t="s">
        <v>1377</v>
      </c>
      <c r="C40">
        <v>64</v>
      </c>
    </row>
    <row r="41" spans="1:3" x14ac:dyDescent="0.35">
      <c r="A41">
        <v>103021752</v>
      </c>
      <c r="B41" t="s">
        <v>1391</v>
      </c>
      <c r="C41">
        <v>78</v>
      </c>
    </row>
    <row r="42" spans="1:3" x14ac:dyDescent="0.35">
      <c r="A42">
        <v>103021903</v>
      </c>
      <c r="B42" t="s">
        <v>1397</v>
      </c>
      <c r="C42">
        <v>84</v>
      </c>
    </row>
    <row r="43" spans="1:3" x14ac:dyDescent="0.35">
      <c r="A43">
        <v>103022103</v>
      </c>
      <c r="B43" t="s">
        <v>1414</v>
      </c>
      <c r="C43">
        <v>101</v>
      </c>
    </row>
    <row r="44" spans="1:3" x14ac:dyDescent="0.35">
      <c r="A44">
        <v>103022253</v>
      </c>
      <c r="B44" t="s">
        <v>1428</v>
      </c>
      <c r="C44">
        <v>115</v>
      </c>
    </row>
    <row r="45" spans="1:3" x14ac:dyDescent="0.35">
      <c r="A45">
        <v>103022503</v>
      </c>
      <c r="B45" t="s">
        <v>1437</v>
      </c>
      <c r="C45">
        <v>124</v>
      </c>
    </row>
    <row r="46" spans="1:3" x14ac:dyDescent="0.35">
      <c r="A46">
        <v>103022803</v>
      </c>
      <c r="B46" t="s">
        <v>1438</v>
      </c>
      <c r="C46">
        <v>125</v>
      </c>
    </row>
    <row r="47" spans="1:3" x14ac:dyDescent="0.35">
      <c r="A47">
        <v>103023153</v>
      </c>
      <c r="B47" t="s">
        <v>1447</v>
      </c>
      <c r="C47">
        <v>134</v>
      </c>
    </row>
    <row r="48" spans="1:3" x14ac:dyDescent="0.35">
      <c r="A48">
        <v>103023807</v>
      </c>
      <c r="B48" t="s">
        <v>1841</v>
      </c>
      <c r="C48">
        <v>528</v>
      </c>
    </row>
    <row r="49" spans="1:3" x14ac:dyDescent="0.35">
      <c r="A49">
        <v>103023912</v>
      </c>
      <c r="B49" t="s">
        <v>1467</v>
      </c>
      <c r="C49">
        <v>154</v>
      </c>
    </row>
    <row r="50" spans="1:3" x14ac:dyDescent="0.35">
      <c r="A50">
        <v>103024102</v>
      </c>
      <c r="B50" t="s">
        <v>1475</v>
      </c>
      <c r="C50">
        <v>162</v>
      </c>
    </row>
    <row r="51" spans="1:3" x14ac:dyDescent="0.35">
      <c r="A51">
        <v>103024603</v>
      </c>
      <c r="B51" t="s">
        <v>1492</v>
      </c>
      <c r="C51">
        <v>179</v>
      </c>
    </row>
    <row r="52" spans="1:3" x14ac:dyDescent="0.35">
      <c r="A52">
        <v>103024753</v>
      </c>
      <c r="B52" t="s">
        <v>1504</v>
      </c>
      <c r="C52">
        <v>191</v>
      </c>
    </row>
    <row r="53" spans="1:3" x14ac:dyDescent="0.35">
      <c r="A53">
        <v>103025002</v>
      </c>
      <c r="B53" t="s">
        <v>1526</v>
      </c>
      <c r="C53">
        <v>213</v>
      </c>
    </row>
    <row r="54" spans="1:3" x14ac:dyDescent="0.35">
      <c r="A54">
        <v>103026002</v>
      </c>
      <c r="B54" t="s">
        <v>1555</v>
      </c>
      <c r="C54">
        <v>242</v>
      </c>
    </row>
    <row r="55" spans="1:3" x14ac:dyDescent="0.35">
      <c r="A55">
        <v>103026303</v>
      </c>
      <c r="B55" t="s">
        <v>1575</v>
      </c>
      <c r="C55">
        <v>262</v>
      </c>
    </row>
    <row r="56" spans="1:3" x14ac:dyDescent="0.35">
      <c r="A56">
        <v>103026343</v>
      </c>
      <c r="B56" t="s">
        <v>1578</v>
      </c>
      <c r="C56">
        <v>265</v>
      </c>
    </row>
    <row r="57" spans="1:3" x14ac:dyDescent="0.35">
      <c r="A57">
        <v>103026402</v>
      </c>
      <c r="B57" t="s">
        <v>1581</v>
      </c>
      <c r="C57">
        <v>268</v>
      </c>
    </row>
    <row r="58" spans="1:3" x14ac:dyDescent="0.35">
      <c r="A58">
        <v>103026852</v>
      </c>
      <c r="B58" t="s">
        <v>1597</v>
      </c>
      <c r="C58">
        <v>284</v>
      </c>
    </row>
    <row r="59" spans="1:3" x14ac:dyDescent="0.35">
      <c r="A59">
        <v>103026873</v>
      </c>
      <c r="B59" t="s">
        <v>1615</v>
      </c>
      <c r="C59">
        <v>302</v>
      </c>
    </row>
    <row r="60" spans="1:3" x14ac:dyDescent="0.35">
      <c r="A60">
        <v>103026902</v>
      </c>
      <c r="B60" t="s">
        <v>1600</v>
      </c>
      <c r="C60">
        <v>287</v>
      </c>
    </row>
    <row r="61" spans="1:3" x14ac:dyDescent="0.35">
      <c r="A61">
        <v>103027307</v>
      </c>
      <c r="B61" t="s">
        <v>1865</v>
      </c>
      <c r="C61">
        <v>552</v>
      </c>
    </row>
    <row r="62" spans="1:3" x14ac:dyDescent="0.35">
      <c r="A62">
        <v>103027352</v>
      </c>
      <c r="B62" t="s">
        <v>1635</v>
      </c>
      <c r="C62">
        <v>322</v>
      </c>
    </row>
    <row r="63" spans="1:3" x14ac:dyDescent="0.35">
      <c r="A63">
        <v>103027503</v>
      </c>
      <c r="B63" t="s">
        <v>1655</v>
      </c>
      <c r="C63">
        <v>342</v>
      </c>
    </row>
    <row r="64" spans="1:3" x14ac:dyDescent="0.35">
      <c r="A64">
        <v>103027753</v>
      </c>
      <c r="B64" t="s">
        <v>1664</v>
      </c>
      <c r="C64">
        <v>351</v>
      </c>
    </row>
    <row r="65" spans="1:3" x14ac:dyDescent="0.35">
      <c r="A65">
        <v>103028203</v>
      </c>
      <c r="B65" t="s">
        <v>1677</v>
      </c>
      <c r="C65">
        <v>364</v>
      </c>
    </row>
    <row r="66" spans="1:3" x14ac:dyDescent="0.35">
      <c r="A66">
        <v>103028302</v>
      </c>
      <c r="B66" t="s">
        <v>1692</v>
      </c>
      <c r="C66">
        <v>379</v>
      </c>
    </row>
    <row r="67" spans="1:3" x14ac:dyDescent="0.35">
      <c r="A67">
        <v>103028653</v>
      </c>
      <c r="B67" t="s">
        <v>1706</v>
      </c>
      <c r="C67">
        <v>393</v>
      </c>
    </row>
    <row r="68" spans="1:3" x14ac:dyDescent="0.35">
      <c r="A68">
        <v>103028703</v>
      </c>
      <c r="B68" t="s">
        <v>1709</v>
      </c>
      <c r="C68">
        <v>396</v>
      </c>
    </row>
    <row r="69" spans="1:3" x14ac:dyDescent="0.35">
      <c r="A69">
        <v>103028753</v>
      </c>
      <c r="B69" t="s">
        <v>1711</v>
      </c>
      <c r="C69">
        <v>398</v>
      </c>
    </row>
    <row r="70" spans="1:3" x14ac:dyDescent="0.35">
      <c r="A70">
        <v>103028807</v>
      </c>
      <c r="B70" t="s">
        <v>1871</v>
      </c>
      <c r="C70">
        <v>558</v>
      </c>
    </row>
    <row r="71" spans="1:3" x14ac:dyDescent="0.35">
      <c r="A71">
        <v>103028833</v>
      </c>
      <c r="B71" t="s">
        <v>1731</v>
      </c>
      <c r="C71">
        <v>418</v>
      </c>
    </row>
    <row r="72" spans="1:3" x14ac:dyDescent="0.35">
      <c r="A72">
        <v>103028853</v>
      </c>
      <c r="B72" t="s">
        <v>1733</v>
      </c>
      <c r="C72">
        <v>420</v>
      </c>
    </row>
    <row r="73" spans="1:3" x14ac:dyDescent="0.35">
      <c r="A73">
        <v>103029203</v>
      </c>
      <c r="B73" t="s">
        <v>1766</v>
      </c>
      <c r="C73">
        <v>453</v>
      </c>
    </row>
    <row r="74" spans="1:3" x14ac:dyDescent="0.35">
      <c r="A74">
        <v>103029403</v>
      </c>
      <c r="B74" t="s">
        <v>1780</v>
      </c>
      <c r="C74">
        <v>467</v>
      </c>
    </row>
    <row r="75" spans="1:3" x14ac:dyDescent="0.35">
      <c r="A75">
        <v>103029553</v>
      </c>
      <c r="B75" t="s">
        <v>1784</v>
      </c>
      <c r="C75">
        <v>471</v>
      </c>
    </row>
    <row r="76" spans="1:3" x14ac:dyDescent="0.35">
      <c r="A76">
        <v>103029603</v>
      </c>
      <c r="B76" t="s">
        <v>1786</v>
      </c>
      <c r="C76">
        <v>473</v>
      </c>
    </row>
    <row r="77" spans="1:3" x14ac:dyDescent="0.35">
      <c r="A77">
        <v>103029803</v>
      </c>
      <c r="B77" t="s">
        <v>1795</v>
      </c>
      <c r="C77">
        <v>482</v>
      </c>
    </row>
    <row r="78" spans="1:3" x14ac:dyDescent="0.35">
      <c r="A78">
        <v>103029902</v>
      </c>
      <c r="B78" t="s">
        <v>1805</v>
      </c>
      <c r="C78">
        <v>492</v>
      </c>
    </row>
    <row r="79" spans="1:3" x14ac:dyDescent="0.35">
      <c r="A79">
        <v>104101252</v>
      </c>
      <c r="B79" t="s">
        <v>1368</v>
      </c>
      <c r="C79">
        <v>55</v>
      </c>
    </row>
    <row r="80" spans="1:3" x14ac:dyDescent="0.35">
      <c r="A80">
        <v>104101307</v>
      </c>
      <c r="B80" t="s">
        <v>1822</v>
      </c>
      <c r="C80">
        <v>509</v>
      </c>
    </row>
    <row r="81" spans="1:3" x14ac:dyDescent="0.35">
      <c r="A81">
        <v>104103603</v>
      </c>
      <c r="B81" t="s">
        <v>1522</v>
      </c>
      <c r="C81">
        <v>209</v>
      </c>
    </row>
    <row r="82" spans="1:3" x14ac:dyDescent="0.35">
      <c r="A82">
        <v>104105003</v>
      </c>
      <c r="B82" t="s">
        <v>1553</v>
      </c>
      <c r="C82">
        <v>240</v>
      </c>
    </row>
    <row r="83" spans="1:3" x14ac:dyDescent="0.35">
      <c r="A83">
        <v>104105353</v>
      </c>
      <c r="B83" t="s">
        <v>1573</v>
      </c>
      <c r="C83">
        <v>260</v>
      </c>
    </row>
    <row r="84" spans="1:3" x14ac:dyDescent="0.35">
      <c r="A84">
        <v>104107503</v>
      </c>
      <c r="B84" t="s">
        <v>1701</v>
      </c>
      <c r="C84">
        <v>388</v>
      </c>
    </row>
    <row r="85" spans="1:3" x14ac:dyDescent="0.35">
      <c r="A85">
        <v>104107803</v>
      </c>
      <c r="B85" t="s">
        <v>1707</v>
      </c>
      <c r="C85">
        <v>394</v>
      </c>
    </row>
    <row r="86" spans="1:3" x14ac:dyDescent="0.35">
      <c r="A86">
        <v>104107903</v>
      </c>
      <c r="B86" t="s">
        <v>1690</v>
      </c>
      <c r="C86">
        <v>377</v>
      </c>
    </row>
    <row r="87" spans="1:3" x14ac:dyDescent="0.35">
      <c r="A87">
        <v>104372003</v>
      </c>
      <c r="B87" t="s">
        <v>1450</v>
      </c>
      <c r="C87">
        <v>137</v>
      </c>
    </row>
    <row r="88" spans="1:3" x14ac:dyDescent="0.35">
      <c r="A88">
        <v>104374003</v>
      </c>
      <c r="B88" t="s">
        <v>1535</v>
      </c>
      <c r="C88">
        <v>222</v>
      </c>
    </row>
    <row r="89" spans="1:3" x14ac:dyDescent="0.35">
      <c r="A89">
        <v>104374207</v>
      </c>
      <c r="B89" t="s">
        <v>1851</v>
      </c>
      <c r="C89">
        <v>538</v>
      </c>
    </row>
    <row r="90" spans="1:3" x14ac:dyDescent="0.35">
      <c r="A90">
        <v>104375003</v>
      </c>
      <c r="B90" t="s">
        <v>1571</v>
      </c>
      <c r="C90">
        <v>258</v>
      </c>
    </row>
    <row r="91" spans="1:3" x14ac:dyDescent="0.35">
      <c r="A91">
        <v>104375203</v>
      </c>
      <c r="B91" t="s">
        <v>1590</v>
      </c>
      <c r="C91">
        <v>277</v>
      </c>
    </row>
    <row r="92" spans="1:3" x14ac:dyDescent="0.35">
      <c r="A92">
        <v>104375302</v>
      </c>
      <c r="B92" t="s">
        <v>1592</v>
      </c>
      <c r="C92">
        <v>279</v>
      </c>
    </row>
    <row r="93" spans="1:3" x14ac:dyDescent="0.35">
      <c r="A93">
        <v>104376203</v>
      </c>
      <c r="B93" t="s">
        <v>1698</v>
      </c>
      <c r="C93">
        <v>385</v>
      </c>
    </row>
    <row r="94" spans="1:3" x14ac:dyDescent="0.35">
      <c r="A94">
        <v>104377003</v>
      </c>
      <c r="B94" t="s">
        <v>1754</v>
      </c>
      <c r="C94">
        <v>441</v>
      </c>
    </row>
    <row r="95" spans="1:3" x14ac:dyDescent="0.35">
      <c r="A95">
        <v>104378003</v>
      </c>
      <c r="B95" t="s">
        <v>1800</v>
      </c>
      <c r="C95">
        <v>487</v>
      </c>
    </row>
    <row r="96" spans="1:3" x14ac:dyDescent="0.35">
      <c r="A96">
        <v>104431304</v>
      </c>
      <c r="B96" t="s">
        <v>1406</v>
      </c>
      <c r="C96">
        <v>93</v>
      </c>
    </row>
    <row r="97" spans="1:3" x14ac:dyDescent="0.35">
      <c r="A97">
        <v>104432503</v>
      </c>
      <c r="B97" t="s">
        <v>1458</v>
      </c>
      <c r="C97">
        <v>145</v>
      </c>
    </row>
    <row r="98" spans="1:3" x14ac:dyDescent="0.35">
      <c r="A98">
        <v>104432803</v>
      </c>
      <c r="B98" t="s">
        <v>1487</v>
      </c>
      <c r="C98">
        <v>174</v>
      </c>
    </row>
    <row r="99" spans="1:3" x14ac:dyDescent="0.35">
      <c r="A99">
        <v>104432903</v>
      </c>
      <c r="B99" t="s">
        <v>1489</v>
      </c>
      <c r="C99">
        <v>176</v>
      </c>
    </row>
    <row r="100" spans="1:3" x14ac:dyDescent="0.35">
      <c r="A100">
        <v>104433303</v>
      </c>
      <c r="B100" t="s">
        <v>1503</v>
      </c>
      <c r="C100">
        <v>190</v>
      </c>
    </row>
    <row r="101" spans="1:3" x14ac:dyDescent="0.35">
      <c r="A101">
        <v>104433604</v>
      </c>
      <c r="B101" t="s">
        <v>1512</v>
      </c>
      <c r="C101">
        <v>199</v>
      </c>
    </row>
    <row r="102" spans="1:3" x14ac:dyDescent="0.35">
      <c r="A102">
        <v>104433903</v>
      </c>
      <c r="B102" t="s">
        <v>1532</v>
      </c>
      <c r="C102">
        <v>219</v>
      </c>
    </row>
    <row r="103" spans="1:3" x14ac:dyDescent="0.35">
      <c r="A103">
        <v>104435003</v>
      </c>
      <c r="B103" t="s">
        <v>1557</v>
      </c>
      <c r="C103">
        <v>244</v>
      </c>
    </row>
    <row r="104" spans="1:3" x14ac:dyDescent="0.35">
      <c r="A104">
        <v>104435107</v>
      </c>
      <c r="B104" t="s">
        <v>1856</v>
      </c>
      <c r="C104">
        <v>543</v>
      </c>
    </row>
    <row r="105" spans="1:3" x14ac:dyDescent="0.35">
      <c r="A105">
        <v>104435303</v>
      </c>
      <c r="B105" t="s">
        <v>1670</v>
      </c>
      <c r="C105">
        <v>357</v>
      </c>
    </row>
    <row r="106" spans="1:3" x14ac:dyDescent="0.35">
      <c r="A106">
        <v>104435603</v>
      </c>
      <c r="B106" t="s">
        <v>1695</v>
      </c>
      <c r="C106">
        <v>382</v>
      </c>
    </row>
    <row r="107" spans="1:3" x14ac:dyDescent="0.35">
      <c r="A107">
        <v>104435703</v>
      </c>
      <c r="B107" t="s">
        <v>1696</v>
      </c>
      <c r="C107">
        <v>383</v>
      </c>
    </row>
    <row r="108" spans="1:3" x14ac:dyDescent="0.35">
      <c r="A108">
        <v>104437503</v>
      </c>
      <c r="B108" t="s">
        <v>1785</v>
      </c>
      <c r="C108">
        <v>472</v>
      </c>
    </row>
    <row r="109" spans="1:3" x14ac:dyDescent="0.35">
      <c r="A109">
        <v>105201033</v>
      </c>
      <c r="B109" t="s">
        <v>1411</v>
      </c>
      <c r="C109">
        <v>98</v>
      </c>
    </row>
    <row r="110" spans="1:3" x14ac:dyDescent="0.35">
      <c r="A110">
        <v>105201352</v>
      </c>
      <c r="B110" t="s">
        <v>1420</v>
      </c>
      <c r="C110">
        <v>107</v>
      </c>
    </row>
    <row r="111" spans="1:3" x14ac:dyDescent="0.35">
      <c r="A111">
        <v>105201407</v>
      </c>
      <c r="B111" t="s">
        <v>1833</v>
      </c>
      <c r="C111">
        <v>520</v>
      </c>
    </row>
    <row r="112" spans="1:3" x14ac:dyDescent="0.35">
      <c r="A112">
        <v>105204703</v>
      </c>
      <c r="B112" t="s">
        <v>1639</v>
      </c>
      <c r="C112">
        <v>326</v>
      </c>
    </row>
    <row r="113" spans="1:3" x14ac:dyDescent="0.35">
      <c r="A113">
        <v>105251453</v>
      </c>
      <c r="B113" t="s">
        <v>1416</v>
      </c>
      <c r="C113">
        <v>103</v>
      </c>
    </row>
    <row r="114" spans="1:3" x14ac:dyDescent="0.35">
      <c r="A114">
        <v>105252602</v>
      </c>
      <c r="B114" t="s">
        <v>1452</v>
      </c>
      <c r="C114">
        <v>139</v>
      </c>
    </row>
    <row r="115" spans="1:3" x14ac:dyDescent="0.35">
      <c r="A115">
        <v>105252807</v>
      </c>
      <c r="B115" t="s">
        <v>1839</v>
      </c>
      <c r="C115">
        <v>526</v>
      </c>
    </row>
    <row r="116" spans="1:3" x14ac:dyDescent="0.35">
      <c r="A116">
        <v>105253303</v>
      </c>
      <c r="B116" t="s">
        <v>1456</v>
      </c>
      <c r="C116">
        <v>143</v>
      </c>
    </row>
    <row r="117" spans="1:3" x14ac:dyDescent="0.35">
      <c r="A117">
        <v>105253553</v>
      </c>
      <c r="B117" t="s">
        <v>1466</v>
      </c>
      <c r="C117">
        <v>153</v>
      </c>
    </row>
    <row r="118" spans="1:3" x14ac:dyDescent="0.35">
      <c r="A118">
        <v>105253903</v>
      </c>
      <c r="B118" t="s">
        <v>1476</v>
      </c>
      <c r="C118">
        <v>163</v>
      </c>
    </row>
    <row r="119" spans="1:3" x14ac:dyDescent="0.35">
      <c r="A119">
        <v>105254053</v>
      </c>
      <c r="B119" t="s">
        <v>1478</v>
      </c>
      <c r="C119">
        <v>165</v>
      </c>
    </row>
    <row r="120" spans="1:3" x14ac:dyDescent="0.35">
      <c r="A120">
        <v>105254353</v>
      </c>
      <c r="B120" t="s">
        <v>1495</v>
      </c>
      <c r="C120">
        <v>182</v>
      </c>
    </row>
    <row r="121" spans="1:3" x14ac:dyDescent="0.35">
      <c r="A121">
        <v>105256553</v>
      </c>
      <c r="B121" t="s">
        <v>1511</v>
      </c>
      <c r="C121">
        <v>198</v>
      </c>
    </row>
    <row r="122" spans="1:3" x14ac:dyDescent="0.35">
      <c r="A122">
        <v>105257602</v>
      </c>
      <c r="B122" t="s">
        <v>1566</v>
      </c>
      <c r="C122">
        <v>253</v>
      </c>
    </row>
    <row r="123" spans="1:3" x14ac:dyDescent="0.35">
      <c r="A123">
        <v>105258303</v>
      </c>
      <c r="B123" t="s">
        <v>1599</v>
      </c>
      <c r="C123">
        <v>286</v>
      </c>
    </row>
    <row r="124" spans="1:3" x14ac:dyDescent="0.35">
      <c r="A124">
        <v>105258503</v>
      </c>
      <c r="B124" t="s">
        <v>1617</v>
      </c>
      <c r="C124">
        <v>304</v>
      </c>
    </row>
    <row r="125" spans="1:3" x14ac:dyDescent="0.35">
      <c r="A125">
        <v>105259103</v>
      </c>
      <c r="B125" t="s">
        <v>1755</v>
      </c>
      <c r="C125">
        <v>442</v>
      </c>
    </row>
    <row r="126" spans="1:3" x14ac:dyDescent="0.35">
      <c r="A126">
        <v>105259703</v>
      </c>
      <c r="B126" t="s">
        <v>1775</v>
      </c>
      <c r="C126">
        <v>462</v>
      </c>
    </row>
    <row r="127" spans="1:3" x14ac:dyDescent="0.35">
      <c r="A127">
        <v>105628302</v>
      </c>
      <c r="B127" t="s">
        <v>1771</v>
      </c>
      <c r="C127">
        <v>458</v>
      </c>
    </row>
    <row r="128" spans="1:3" x14ac:dyDescent="0.35">
      <c r="A128">
        <v>106160303</v>
      </c>
      <c r="B128" t="s">
        <v>1319</v>
      </c>
      <c r="C128">
        <v>6</v>
      </c>
    </row>
    <row r="129" spans="1:3" x14ac:dyDescent="0.35">
      <c r="A129">
        <v>106161203</v>
      </c>
      <c r="B129" t="s">
        <v>1398</v>
      </c>
      <c r="C129">
        <v>85</v>
      </c>
    </row>
    <row r="130" spans="1:3" x14ac:dyDescent="0.35">
      <c r="A130">
        <v>106161357</v>
      </c>
      <c r="B130" t="s">
        <v>1828</v>
      </c>
      <c r="C130">
        <v>515</v>
      </c>
    </row>
    <row r="131" spans="1:3" x14ac:dyDescent="0.35">
      <c r="A131">
        <v>106161703</v>
      </c>
      <c r="B131" t="s">
        <v>1399</v>
      </c>
      <c r="C131">
        <v>86</v>
      </c>
    </row>
    <row r="132" spans="1:3" x14ac:dyDescent="0.35">
      <c r="A132">
        <v>106166503</v>
      </c>
      <c r="B132" t="s">
        <v>1524</v>
      </c>
      <c r="C132">
        <v>211</v>
      </c>
    </row>
    <row r="133" spans="1:3" x14ac:dyDescent="0.35">
      <c r="A133">
        <v>106167504</v>
      </c>
      <c r="B133" t="s">
        <v>1598</v>
      </c>
      <c r="C133">
        <v>285</v>
      </c>
    </row>
    <row r="134" spans="1:3" x14ac:dyDescent="0.35">
      <c r="A134">
        <v>106168003</v>
      </c>
      <c r="B134" t="s">
        <v>1669</v>
      </c>
      <c r="C134">
        <v>356</v>
      </c>
    </row>
    <row r="135" spans="1:3" x14ac:dyDescent="0.35">
      <c r="A135">
        <v>106169003</v>
      </c>
      <c r="B135" t="s">
        <v>1753</v>
      </c>
      <c r="C135">
        <v>440</v>
      </c>
    </row>
    <row r="136" spans="1:3" x14ac:dyDescent="0.35">
      <c r="A136">
        <v>106172003</v>
      </c>
      <c r="B136" t="s">
        <v>1435</v>
      </c>
      <c r="C136">
        <v>122</v>
      </c>
    </row>
    <row r="137" spans="1:3" x14ac:dyDescent="0.35">
      <c r="A137">
        <v>106272003</v>
      </c>
      <c r="B137" t="s">
        <v>1462</v>
      </c>
      <c r="C137">
        <v>149</v>
      </c>
    </row>
    <row r="138" spans="1:3" x14ac:dyDescent="0.35">
      <c r="A138">
        <v>106330703</v>
      </c>
      <c r="B138" t="s">
        <v>1363</v>
      </c>
      <c r="C138">
        <v>50</v>
      </c>
    </row>
    <row r="139" spans="1:3" x14ac:dyDescent="0.35">
      <c r="A139">
        <v>106330803</v>
      </c>
      <c r="B139" t="s">
        <v>1364</v>
      </c>
      <c r="C139">
        <v>51</v>
      </c>
    </row>
    <row r="140" spans="1:3" x14ac:dyDescent="0.35">
      <c r="A140">
        <v>106333407</v>
      </c>
      <c r="B140" t="s">
        <v>1848</v>
      </c>
      <c r="C140">
        <v>535</v>
      </c>
    </row>
    <row r="141" spans="1:3" x14ac:dyDescent="0.35">
      <c r="A141">
        <v>106338003</v>
      </c>
      <c r="B141" t="s">
        <v>1662</v>
      </c>
      <c r="C141">
        <v>349</v>
      </c>
    </row>
    <row r="142" spans="1:3" x14ac:dyDescent="0.35">
      <c r="A142">
        <v>106611303</v>
      </c>
      <c r="B142" t="s">
        <v>1419</v>
      </c>
      <c r="C142">
        <v>106</v>
      </c>
    </row>
    <row r="143" spans="1:3" x14ac:dyDescent="0.35">
      <c r="A143">
        <v>106612203</v>
      </c>
      <c r="B143" t="s">
        <v>1468</v>
      </c>
      <c r="C143">
        <v>155</v>
      </c>
    </row>
    <row r="144" spans="1:3" x14ac:dyDescent="0.35">
      <c r="A144">
        <v>106616203</v>
      </c>
      <c r="B144" t="s">
        <v>1621</v>
      </c>
      <c r="C144">
        <v>308</v>
      </c>
    </row>
    <row r="145" spans="1:3" x14ac:dyDescent="0.35">
      <c r="A145">
        <v>106617203</v>
      </c>
      <c r="B145" t="s">
        <v>1740</v>
      </c>
      <c r="C145">
        <v>427</v>
      </c>
    </row>
    <row r="146" spans="1:3" x14ac:dyDescent="0.35">
      <c r="A146">
        <v>106618603</v>
      </c>
      <c r="B146" t="s">
        <v>1767</v>
      </c>
      <c r="C146">
        <v>454</v>
      </c>
    </row>
    <row r="147" spans="1:3" x14ac:dyDescent="0.35">
      <c r="A147">
        <v>106619107</v>
      </c>
      <c r="B147" t="s">
        <v>1875</v>
      </c>
      <c r="C147">
        <v>562</v>
      </c>
    </row>
    <row r="148" spans="1:3" x14ac:dyDescent="0.35">
      <c r="A148">
        <v>107650603</v>
      </c>
      <c r="B148" t="s">
        <v>1337</v>
      </c>
      <c r="C148">
        <v>24</v>
      </c>
    </row>
    <row r="149" spans="1:3" x14ac:dyDescent="0.35">
      <c r="A149">
        <v>107650703</v>
      </c>
      <c r="B149" t="s">
        <v>1367</v>
      </c>
      <c r="C149">
        <v>54</v>
      </c>
    </row>
    <row r="150" spans="1:3" x14ac:dyDescent="0.35">
      <c r="A150">
        <v>107651207</v>
      </c>
      <c r="B150" t="s">
        <v>1830</v>
      </c>
      <c r="C150">
        <v>517</v>
      </c>
    </row>
    <row r="151" spans="1:3" x14ac:dyDescent="0.35">
      <c r="A151">
        <v>107651603</v>
      </c>
      <c r="B151" t="s">
        <v>1430</v>
      </c>
      <c r="C151">
        <v>117</v>
      </c>
    </row>
    <row r="152" spans="1:3" x14ac:dyDescent="0.35">
      <c r="A152">
        <v>107652207</v>
      </c>
      <c r="B152" t="s">
        <v>1838</v>
      </c>
      <c r="C152">
        <v>525</v>
      </c>
    </row>
    <row r="153" spans="1:3" x14ac:dyDescent="0.35">
      <c r="A153">
        <v>107652603</v>
      </c>
      <c r="B153" t="s">
        <v>1469</v>
      </c>
      <c r="C153">
        <v>156</v>
      </c>
    </row>
    <row r="154" spans="1:3" x14ac:dyDescent="0.35">
      <c r="A154">
        <v>107653102</v>
      </c>
      <c r="B154" t="s">
        <v>1483</v>
      </c>
      <c r="C154">
        <v>170</v>
      </c>
    </row>
    <row r="155" spans="1:3" x14ac:dyDescent="0.35">
      <c r="A155">
        <v>107653203</v>
      </c>
      <c r="B155" t="s">
        <v>1486</v>
      </c>
      <c r="C155">
        <v>173</v>
      </c>
    </row>
    <row r="156" spans="1:3" x14ac:dyDescent="0.35">
      <c r="A156">
        <v>107653802</v>
      </c>
      <c r="B156" t="s">
        <v>1502</v>
      </c>
      <c r="C156">
        <v>189</v>
      </c>
    </row>
    <row r="157" spans="1:3" x14ac:dyDescent="0.35">
      <c r="A157">
        <v>107654103</v>
      </c>
      <c r="B157" t="s">
        <v>1513</v>
      </c>
      <c r="C157">
        <v>200</v>
      </c>
    </row>
    <row r="158" spans="1:3" x14ac:dyDescent="0.35">
      <c r="A158">
        <v>107654403</v>
      </c>
      <c r="B158" t="s">
        <v>1527</v>
      </c>
      <c r="C158">
        <v>214</v>
      </c>
    </row>
    <row r="159" spans="1:3" x14ac:dyDescent="0.35">
      <c r="A159">
        <v>107654903</v>
      </c>
      <c r="B159" t="s">
        <v>1541</v>
      </c>
      <c r="C159">
        <v>228</v>
      </c>
    </row>
    <row r="160" spans="1:3" x14ac:dyDescent="0.35">
      <c r="A160">
        <v>107655803</v>
      </c>
      <c r="B160" t="s">
        <v>1572</v>
      </c>
      <c r="C160">
        <v>259</v>
      </c>
    </row>
    <row r="161" spans="1:3" x14ac:dyDescent="0.35">
      <c r="A161">
        <v>107655903</v>
      </c>
      <c r="B161" t="s">
        <v>1585</v>
      </c>
      <c r="C161">
        <v>272</v>
      </c>
    </row>
    <row r="162" spans="1:3" x14ac:dyDescent="0.35">
      <c r="A162">
        <v>107656303</v>
      </c>
      <c r="B162" t="s">
        <v>1594</v>
      </c>
      <c r="C162">
        <v>281</v>
      </c>
    </row>
    <row r="163" spans="1:3" x14ac:dyDescent="0.35">
      <c r="A163">
        <v>107656407</v>
      </c>
      <c r="B163" t="s">
        <v>1864</v>
      </c>
      <c r="C163">
        <v>551</v>
      </c>
    </row>
    <row r="164" spans="1:3" x14ac:dyDescent="0.35">
      <c r="A164">
        <v>107656502</v>
      </c>
      <c r="B164" t="s">
        <v>1619</v>
      </c>
      <c r="C164">
        <v>306</v>
      </c>
    </row>
    <row r="165" spans="1:3" x14ac:dyDescent="0.35">
      <c r="A165">
        <v>107657103</v>
      </c>
      <c r="B165" t="s">
        <v>1637</v>
      </c>
      <c r="C165">
        <v>324</v>
      </c>
    </row>
    <row r="166" spans="1:3" x14ac:dyDescent="0.35">
      <c r="A166">
        <v>107657503</v>
      </c>
      <c r="B166" t="s">
        <v>1723</v>
      </c>
      <c r="C166">
        <v>410</v>
      </c>
    </row>
    <row r="167" spans="1:3" x14ac:dyDescent="0.35">
      <c r="A167">
        <v>107658903</v>
      </c>
      <c r="B167" t="s">
        <v>1812</v>
      </c>
      <c r="C167">
        <v>499</v>
      </c>
    </row>
    <row r="168" spans="1:3" x14ac:dyDescent="0.35">
      <c r="A168">
        <v>108051003</v>
      </c>
      <c r="B168" t="s">
        <v>1336</v>
      </c>
      <c r="C168">
        <v>23</v>
      </c>
    </row>
    <row r="169" spans="1:3" x14ac:dyDescent="0.35">
      <c r="A169">
        <v>108051307</v>
      </c>
      <c r="B169" t="s">
        <v>1818</v>
      </c>
      <c r="C169">
        <v>505</v>
      </c>
    </row>
    <row r="170" spans="1:3" x14ac:dyDescent="0.35">
      <c r="A170">
        <v>108051503</v>
      </c>
      <c r="B170" t="s">
        <v>1395</v>
      </c>
      <c r="C170">
        <v>82</v>
      </c>
    </row>
    <row r="171" spans="1:3" x14ac:dyDescent="0.35">
      <c r="A171">
        <v>108053003</v>
      </c>
      <c r="B171" t="s">
        <v>1453</v>
      </c>
      <c r="C171">
        <v>140</v>
      </c>
    </row>
    <row r="172" spans="1:3" x14ac:dyDescent="0.35">
      <c r="A172">
        <v>108056004</v>
      </c>
      <c r="B172" t="s">
        <v>1608</v>
      </c>
      <c r="C172">
        <v>295</v>
      </c>
    </row>
    <row r="173" spans="1:3" x14ac:dyDescent="0.35">
      <c r="A173">
        <v>108058003</v>
      </c>
      <c r="B173" t="s">
        <v>1750</v>
      </c>
      <c r="C173">
        <v>437</v>
      </c>
    </row>
    <row r="174" spans="1:3" x14ac:dyDescent="0.35">
      <c r="A174">
        <v>108070502</v>
      </c>
      <c r="B174" t="s">
        <v>1321</v>
      </c>
      <c r="C174">
        <v>8</v>
      </c>
    </row>
    <row r="175" spans="1:3" x14ac:dyDescent="0.35">
      <c r="A175">
        <v>108070607</v>
      </c>
      <c r="B175" t="s">
        <v>1816</v>
      </c>
      <c r="C175">
        <v>503</v>
      </c>
    </row>
    <row r="176" spans="1:3" x14ac:dyDescent="0.35">
      <c r="A176">
        <v>108071003</v>
      </c>
      <c r="B176" t="s">
        <v>1339</v>
      </c>
      <c r="C176">
        <v>26</v>
      </c>
    </row>
    <row r="177" spans="1:3" x14ac:dyDescent="0.35">
      <c r="A177">
        <v>108071504</v>
      </c>
      <c r="B177" t="s">
        <v>1400</v>
      </c>
      <c r="C177">
        <v>87</v>
      </c>
    </row>
    <row r="178" spans="1:3" x14ac:dyDescent="0.35">
      <c r="A178">
        <v>108073503</v>
      </c>
      <c r="B178" t="s">
        <v>1505</v>
      </c>
      <c r="C178">
        <v>192</v>
      </c>
    </row>
    <row r="179" spans="1:3" x14ac:dyDescent="0.35">
      <c r="A179">
        <v>108077503</v>
      </c>
      <c r="B179" t="s">
        <v>1724</v>
      </c>
      <c r="C179">
        <v>411</v>
      </c>
    </row>
    <row r="180" spans="1:3" x14ac:dyDescent="0.35">
      <c r="A180">
        <v>108078003</v>
      </c>
      <c r="B180" t="s">
        <v>1752</v>
      </c>
      <c r="C180">
        <v>439</v>
      </c>
    </row>
    <row r="181" spans="1:3" x14ac:dyDescent="0.35">
      <c r="A181">
        <v>108079004</v>
      </c>
      <c r="B181" t="s">
        <v>1798</v>
      </c>
      <c r="C181">
        <v>485</v>
      </c>
    </row>
    <row r="182" spans="1:3" x14ac:dyDescent="0.35">
      <c r="A182">
        <v>108110307</v>
      </c>
      <c r="B182" t="s">
        <v>1815</v>
      </c>
      <c r="C182">
        <v>502</v>
      </c>
    </row>
    <row r="183" spans="1:3" x14ac:dyDescent="0.35">
      <c r="A183">
        <v>108110603</v>
      </c>
      <c r="B183" t="s">
        <v>1352</v>
      </c>
      <c r="C183">
        <v>39</v>
      </c>
    </row>
    <row r="184" spans="1:3" x14ac:dyDescent="0.35">
      <c r="A184">
        <v>108111203</v>
      </c>
      <c r="B184" t="s">
        <v>1370</v>
      </c>
      <c r="C184">
        <v>57</v>
      </c>
    </row>
    <row r="185" spans="1:3" x14ac:dyDescent="0.35">
      <c r="A185">
        <v>108111303</v>
      </c>
      <c r="B185" t="s">
        <v>1382</v>
      </c>
      <c r="C185">
        <v>69</v>
      </c>
    </row>
    <row r="186" spans="1:3" x14ac:dyDescent="0.35">
      <c r="A186">
        <v>108111403</v>
      </c>
      <c r="B186" t="s">
        <v>1408</v>
      </c>
      <c r="C186">
        <v>95</v>
      </c>
    </row>
    <row r="187" spans="1:3" x14ac:dyDescent="0.35">
      <c r="A187">
        <v>108112003</v>
      </c>
      <c r="B187" t="s">
        <v>1459</v>
      </c>
      <c r="C187">
        <v>146</v>
      </c>
    </row>
    <row r="188" spans="1:3" x14ac:dyDescent="0.35">
      <c r="A188">
        <v>108112203</v>
      </c>
      <c r="B188" t="s">
        <v>1464</v>
      </c>
      <c r="C188">
        <v>151</v>
      </c>
    </row>
    <row r="189" spans="1:3" x14ac:dyDescent="0.35">
      <c r="A189">
        <v>108112502</v>
      </c>
      <c r="B189" t="s">
        <v>1482</v>
      </c>
      <c r="C189">
        <v>169</v>
      </c>
    </row>
    <row r="190" spans="1:3" x14ac:dyDescent="0.35">
      <c r="A190">
        <v>108112607</v>
      </c>
      <c r="B190" t="s">
        <v>1844</v>
      </c>
      <c r="C190">
        <v>531</v>
      </c>
    </row>
    <row r="191" spans="1:3" x14ac:dyDescent="0.35">
      <c r="A191">
        <v>108114503</v>
      </c>
      <c r="B191" t="s">
        <v>1609</v>
      </c>
      <c r="C191">
        <v>296</v>
      </c>
    </row>
    <row r="192" spans="1:3" x14ac:dyDescent="0.35">
      <c r="A192">
        <v>108116003</v>
      </c>
      <c r="B192" t="s">
        <v>1634</v>
      </c>
      <c r="C192">
        <v>321</v>
      </c>
    </row>
    <row r="193" spans="1:3" x14ac:dyDescent="0.35">
      <c r="A193">
        <v>108116303</v>
      </c>
      <c r="B193" t="s">
        <v>1658</v>
      </c>
      <c r="C193">
        <v>345</v>
      </c>
    </row>
    <row r="194" spans="1:3" x14ac:dyDescent="0.35">
      <c r="A194">
        <v>108116503</v>
      </c>
      <c r="B194" t="s">
        <v>1671</v>
      </c>
      <c r="C194">
        <v>358</v>
      </c>
    </row>
    <row r="195" spans="1:3" x14ac:dyDescent="0.35">
      <c r="A195">
        <v>108118503</v>
      </c>
      <c r="B195" t="s">
        <v>1792</v>
      </c>
      <c r="C195">
        <v>479</v>
      </c>
    </row>
    <row r="196" spans="1:3" x14ac:dyDescent="0.35">
      <c r="A196">
        <v>108561003</v>
      </c>
      <c r="B196" t="s">
        <v>1343</v>
      </c>
      <c r="C196">
        <v>30</v>
      </c>
    </row>
    <row r="197" spans="1:3" x14ac:dyDescent="0.35">
      <c r="A197">
        <v>108561803</v>
      </c>
      <c r="B197" t="s">
        <v>1407</v>
      </c>
      <c r="C197">
        <v>94</v>
      </c>
    </row>
    <row r="198" spans="1:3" x14ac:dyDescent="0.35">
      <c r="A198">
        <v>108565203</v>
      </c>
      <c r="B198" t="s">
        <v>1559</v>
      </c>
      <c r="C198">
        <v>246</v>
      </c>
    </row>
    <row r="199" spans="1:3" x14ac:dyDescent="0.35">
      <c r="A199">
        <v>108565503</v>
      </c>
      <c r="B199" t="s">
        <v>1604</v>
      </c>
      <c r="C199">
        <v>291</v>
      </c>
    </row>
    <row r="200" spans="1:3" x14ac:dyDescent="0.35">
      <c r="A200">
        <v>108566303</v>
      </c>
      <c r="B200" t="s">
        <v>1679</v>
      </c>
      <c r="C200">
        <v>366</v>
      </c>
    </row>
    <row r="201" spans="1:3" x14ac:dyDescent="0.35">
      <c r="A201">
        <v>108567004</v>
      </c>
      <c r="B201" t="s">
        <v>1683</v>
      </c>
      <c r="C201">
        <v>370</v>
      </c>
    </row>
    <row r="202" spans="1:3" x14ac:dyDescent="0.35">
      <c r="A202">
        <v>108567204</v>
      </c>
      <c r="B202" t="s">
        <v>1691</v>
      </c>
      <c r="C202">
        <v>378</v>
      </c>
    </row>
    <row r="203" spans="1:3" x14ac:dyDescent="0.35">
      <c r="A203">
        <v>108567404</v>
      </c>
      <c r="B203" t="s">
        <v>1694</v>
      </c>
      <c r="C203">
        <v>381</v>
      </c>
    </row>
    <row r="204" spans="1:3" x14ac:dyDescent="0.35">
      <c r="A204">
        <v>108567703</v>
      </c>
      <c r="B204" t="s">
        <v>1704</v>
      </c>
      <c r="C204">
        <v>391</v>
      </c>
    </row>
    <row r="205" spans="1:3" x14ac:dyDescent="0.35">
      <c r="A205">
        <v>108567807</v>
      </c>
      <c r="B205" t="s">
        <v>1870</v>
      </c>
      <c r="C205">
        <v>557</v>
      </c>
    </row>
    <row r="206" spans="1:3" x14ac:dyDescent="0.35">
      <c r="A206">
        <v>108568404</v>
      </c>
      <c r="B206" t="s">
        <v>1748</v>
      </c>
      <c r="C206">
        <v>435</v>
      </c>
    </row>
    <row r="207" spans="1:3" x14ac:dyDescent="0.35">
      <c r="A207">
        <v>108569103</v>
      </c>
      <c r="B207" t="s">
        <v>1803</v>
      </c>
      <c r="C207">
        <v>490</v>
      </c>
    </row>
    <row r="208" spans="1:3" x14ac:dyDescent="0.35">
      <c r="A208">
        <v>109122703</v>
      </c>
      <c r="B208" t="s">
        <v>1371</v>
      </c>
      <c r="C208">
        <v>58</v>
      </c>
    </row>
    <row r="209" spans="1:3" x14ac:dyDescent="0.35">
      <c r="A209">
        <v>109243503</v>
      </c>
      <c r="B209" t="s">
        <v>1518</v>
      </c>
      <c r="C209">
        <v>205</v>
      </c>
    </row>
    <row r="210" spans="1:3" x14ac:dyDescent="0.35">
      <c r="A210">
        <v>109246003</v>
      </c>
      <c r="B210" t="s">
        <v>1672</v>
      </c>
      <c r="C210">
        <v>359</v>
      </c>
    </row>
    <row r="211" spans="1:3" x14ac:dyDescent="0.35">
      <c r="A211">
        <v>109248003</v>
      </c>
      <c r="B211" t="s">
        <v>1729</v>
      </c>
      <c r="C211">
        <v>416</v>
      </c>
    </row>
    <row r="212" spans="1:3" x14ac:dyDescent="0.35">
      <c r="A212">
        <v>109420107</v>
      </c>
      <c r="B212" t="s">
        <v>1869</v>
      </c>
      <c r="C212">
        <v>556</v>
      </c>
    </row>
    <row r="213" spans="1:3" x14ac:dyDescent="0.35">
      <c r="A213">
        <v>109420803</v>
      </c>
      <c r="B213" t="s">
        <v>1358</v>
      </c>
      <c r="C213">
        <v>45</v>
      </c>
    </row>
    <row r="214" spans="1:3" x14ac:dyDescent="0.35">
      <c r="A214">
        <v>109422303</v>
      </c>
      <c r="B214" t="s">
        <v>1521</v>
      </c>
      <c r="C214">
        <v>208</v>
      </c>
    </row>
    <row r="215" spans="1:3" x14ac:dyDescent="0.35">
      <c r="A215">
        <v>109426003</v>
      </c>
      <c r="B215" t="s">
        <v>1625</v>
      </c>
      <c r="C215">
        <v>312</v>
      </c>
    </row>
    <row r="216" spans="1:3" x14ac:dyDescent="0.35">
      <c r="A216">
        <v>109426303</v>
      </c>
      <c r="B216" t="s">
        <v>1657</v>
      </c>
      <c r="C216">
        <v>344</v>
      </c>
    </row>
    <row r="217" spans="1:3" x14ac:dyDescent="0.35">
      <c r="A217">
        <v>109427503</v>
      </c>
      <c r="B217" t="s">
        <v>1702</v>
      </c>
      <c r="C217">
        <v>389</v>
      </c>
    </row>
    <row r="218" spans="1:3" x14ac:dyDescent="0.35">
      <c r="A218">
        <v>109530304</v>
      </c>
      <c r="B218" t="s">
        <v>1328</v>
      </c>
      <c r="C218">
        <v>15</v>
      </c>
    </row>
    <row r="219" spans="1:3" x14ac:dyDescent="0.35">
      <c r="A219">
        <v>109531304</v>
      </c>
      <c r="B219" t="s">
        <v>1417</v>
      </c>
      <c r="C219">
        <v>104</v>
      </c>
    </row>
    <row r="220" spans="1:3" x14ac:dyDescent="0.35">
      <c r="A220">
        <v>109532804</v>
      </c>
      <c r="B220" t="s">
        <v>1473</v>
      </c>
      <c r="C220">
        <v>160</v>
      </c>
    </row>
    <row r="221" spans="1:3" x14ac:dyDescent="0.35">
      <c r="A221">
        <v>109535504</v>
      </c>
      <c r="B221" t="s">
        <v>1612</v>
      </c>
      <c r="C221">
        <v>299</v>
      </c>
    </row>
    <row r="222" spans="1:3" x14ac:dyDescent="0.35">
      <c r="A222">
        <v>109537504</v>
      </c>
      <c r="B222" t="s">
        <v>1624</v>
      </c>
      <c r="C222">
        <v>311</v>
      </c>
    </row>
    <row r="223" spans="1:3" x14ac:dyDescent="0.35">
      <c r="A223">
        <v>110141003</v>
      </c>
      <c r="B223" t="s">
        <v>1332</v>
      </c>
      <c r="C223">
        <v>19</v>
      </c>
    </row>
    <row r="224" spans="1:3" x14ac:dyDescent="0.35">
      <c r="A224">
        <v>110141103</v>
      </c>
      <c r="B224" t="s">
        <v>1338</v>
      </c>
      <c r="C224">
        <v>25</v>
      </c>
    </row>
    <row r="225" spans="1:3" x14ac:dyDescent="0.35">
      <c r="A225">
        <v>110141607</v>
      </c>
      <c r="B225" t="s">
        <v>1827</v>
      </c>
      <c r="C225">
        <v>514</v>
      </c>
    </row>
    <row r="226" spans="1:3" x14ac:dyDescent="0.35">
      <c r="A226">
        <v>110147003</v>
      </c>
      <c r="B226" t="s">
        <v>1642</v>
      </c>
      <c r="C226">
        <v>329</v>
      </c>
    </row>
    <row r="227" spans="1:3" x14ac:dyDescent="0.35">
      <c r="A227">
        <v>110148002</v>
      </c>
      <c r="B227" t="s">
        <v>1730</v>
      </c>
      <c r="C227">
        <v>417</v>
      </c>
    </row>
    <row r="228" spans="1:3" x14ac:dyDescent="0.35">
      <c r="A228">
        <v>110171003</v>
      </c>
      <c r="B228" t="s">
        <v>1401</v>
      </c>
      <c r="C228">
        <v>88</v>
      </c>
    </row>
    <row r="229" spans="1:3" x14ac:dyDescent="0.35">
      <c r="A229">
        <v>110171607</v>
      </c>
      <c r="B229" t="s">
        <v>1829</v>
      </c>
      <c r="C229">
        <v>516</v>
      </c>
    </row>
    <row r="230" spans="1:3" x14ac:dyDescent="0.35">
      <c r="A230">
        <v>110171803</v>
      </c>
      <c r="B230" t="s">
        <v>1423</v>
      </c>
      <c r="C230">
        <v>110</v>
      </c>
    </row>
    <row r="231" spans="1:3" x14ac:dyDescent="0.35">
      <c r="A231">
        <v>110173003</v>
      </c>
      <c r="B231" t="s">
        <v>1479</v>
      </c>
      <c r="C231">
        <v>166</v>
      </c>
    </row>
    <row r="232" spans="1:3" x14ac:dyDescent="0.35">
      <c r="A232">
        <v>110173504</v>
      </c>
      <c r="B232" t="s">
        <v>1496</v>
      </c>
      <c r="C232">
        <v>183</v>
      </c>
    </row>
    <row r="233" spans="1:3" x14ac:dyDescent="0.35">
      <c r="A233">
        <v>110175003</v>
      </c>
      <c r="B233" t="s">
        <v>1580</v>
      </c>
      <c r="C233">
        <v>267</v>
      </c>
    </row>
    <row r="234" spans="1:3" x14ac:dyDescent="0.35">
      <c r="A234">
        <v>110177003</v>
      </c>
      <c r="B234" t="s">
        <v>1648</v>
      </c>
      <c r="C234">
        <v>335</v>
      </c>
    </row>
    <row r="235" spans="1:3" x14ac:dyDescent="0.35">
      <c r="A235">
        <v>110179003</v>
      </c>
      <c r="B235" t="s">
        <v>1781</v>
      </c>
      <c r="C235">
        <v>468</v>
      </c>
    </row>
    <row r="236" spans="1:3" x14ac:dyDescent="0.35">
      <c r="A236">
        <v>110183602</v>
      </c>
      <c r="B236" t="s">
        <v>1525</v>
      </c>
      <c r="C236">
        <v>212</v>
      </c>
    </row>
    <row r="237" spans="1:3" x14ac:dyDescent="0.35">
      <c r="A237">
        <v>111291304</v>
      </c>
      <c r="B237" t="s">
        <v>1385</v>
      </c>
      <c r="C237">
        <v>72</v>
      </c>
    </row>
    <row r="238" spans="1:3" x14ac:dyDescent="0.35">
      <c r="A238">
        <v>111292304</v>
      </c>
      <c r="B238" t="s">
        <v>1461</v>
      </c>
      <c r="C238">
        <v>148</v>
      </c>
    </row>
    <row r="239" spans="1:3" x14ac:dyDescent="0.35">
      <c r="A239">
        <v>111292507</v>
      </c>
      <c r="B239" t="s">
        <v>1843</v>
      </c>
      <c r="C239">
        <v>530</v>
      </c>
    </row>
    <row r="240" spans="1:3" x14ac:dyDescent="0.35">
      <c r="A240">
        <v>111297504</v>
      </c>
      <c r="B240" t="s">
        <v>1718</v>
      </c>
      <c r="C240">
        <v>405</v>
      </c>
    </row>
    <row r="241" spans="1:3" x14ac:dyDescent="0.35">
      <c r="A241">
        <v>111312503</v>
      </c>
      <c r="B241" t="s">
        <v>1508</v>
      </c>
      <c r="C241">
        <v>195</v>
      </c>
    </row>
    <row r="242" spans="1:3" x14ac:dyDescent="0.35">
      <c r="A242">
        <v>111312607</v>
      </c>
      <c r="B242" t="s">
        <v>1846</v>
      </c>
      <c r="C242">
        <v>533</v>
      </c>
    </row>
    <row r="243" spans="1:3" x14ac:dyDescent="0.35">
      <c r="A243">
        <v>111312804</v>
      </c>
      <c r="B243" t="s">
        <v>1520</v>
      </c>
      <c r="C243">
        <v>207</v>
      </c>
    </row>
    <row r="244" spans="1:3" x14ac:dyDescent="0.35">
      <c r="A244">
        <v>111316003</v>
      </c>
      <c r="B244" t="s">
        <v>1582</v>
      </c>
      <c r="C244">
        <v>269</v>
      </c>
    </row>
    <row r="245" spans="1:3" x14ac:dyDescent="0.35">
      <c r="A245">
        <v>111317503</v>
      </c>
      <c r="B245" t="s">
        <v>1719</v>
      </c>
      <c r="C245">
        <v>406</v>
      </c>
    </row>
    <row r="246" spans="1:3" x14ac:dyDescent="0.35">
      <c r="A246">
        <v>111343603</v>
      </c>
      <c r="B246" t="s">
        <v>1519</v>
      </c>
      <c r="C246">
        <v>206</v>
      </c>
    </row>
    <row r="247" spans="1:3" x14ac:dyDescent="0.35">
      <c r="A247">
        <v>111444307</v>
      </c>
      <c r="B247" t="s">
        <v>1858</v>
      </c>
      <c r="C247">
        <v>545</v>
      </c>
    </row>
    <row r="248" spans="1:3" x14ac:dyDescent="0.35">
      <c r="A248">
        <v>111444602</v>
      </c>
      <c r="B248" t="s">
        <v>1564</v>
      </c>
      <c r="C248">
        <v>251</v>
      </c>
    </row>
    <row r="249" spans="1:3" x14ac:dyDescent="0.35">
      <c r="A249">
        <v>112011103</v>
      </c>
      <c r="B249" t="s">
        <v>1344</v>
      </c>
      <c r="C249">
        <v>31</v>
      </c>
    </row>
    <row r="250" spans="1:3" x14ac:dyDescent="0.35">
      <c r="A250">
        <v>112011603</v>
      </c>
      <c r="B250" t="s">
        <v>1410</v>
      </c>
      <c r="C250">
        <v>97</v>
      </c>
    </row>
    <row r="251" spans="1:3" x14ac:dyDescent="0.35">
      <c r="A251">
        <v>112013054</v>
      </c>
      <c r="B251" t="s">
        <v>1455</v>
      </c>
      <c r="C251">
        <v>142</v>
      </c>
    </row>
    <row r="252" spans="1:3" x14ac:dyDescent="0.35">
      <c r="A252">
        <v>112013753</v>
      </c>
      <c r="B252" t="s">
        <v>1477</v>
      </c>
      <c r="C252">
        <v>164</v>
      </c>
    </row>
    <row r="253" spans="1:3" x14ac:dyDescent="0.35">
      <c r="A253">
        <v>112015106</v>
      </c>
      <c r="B253" t="s">
        <v>1814</v>
      </c>
      <c r="C253">
        <v>501</v>
      </c>
    </row>
    <row r="254" spans="1:3" x14ac:dyDescent="0.35">
      <c r="A254">
        <v>112015203</v>
      </c>
      <c r="B254" t="s">
        <v>1543</v>
      </c>
      <c r="C254">
        <v>230</v>
      </c>
    </row>
    <row r="255" spans="1:3" x14ac:dyDescent="0.35">
      <c r="A255">
        <v>112018523</v>
      </c>
      <c r="B255" t="s">
        <v>1759</v>
      </c>
      <c r="C255">
        <v>446</v>
      </c>
    </row>
    <row r="256" spans="1:3" x14ac:dyDescent="0.35">
      <c r="A256">
        <v>112281302</v>
      </c>
      <c r="B256" t="s">
        <v>1389</v>
      </c>
      <c r="C256">
        <v>76</v>
      </c>
    </row>
    <row r="257" spans="1:3" x14ac:dyDescent="0.35">
      <c r="A257">
        <v>112282004</v>
      </c>
      <c r="B257" t="s">
        <v>1457</v>
      </c>
      <c r="C257">
        <v>144</v>
      </c>
    </row>
    <row r="258" spans="1:3" x14ac:dyDescent="0.35">
      <c r="A258">
        <v>112282307</v>
      </c>
      <c r="B258" t="s">
        <v>1842</v>
      </c>
      <c r="C258">
        <v>529</v>
      </c>
    </row>
    <row r="259" spans="1:3" x14ac:dyDescent="0.35">
      <c r="A259">
        <v>112283003</v>
      </c>
      <c r="B259" t="s">
        <v>1485</v>
      </c>
      <c r="C259">
        <v>172</v>
      </c>
    </row>
    <row r="260" spans="1:3" x14ac:dyDescent="0.35">
      <c r="A260">
        <v>112286003</v>
      </c>
      <c r="B260" t="s">
        <v>1749</v>
      </c>
      <c r="C260">
        <v>436</v>
      </c>
    </row>
    <row r="261" spans="1:3" x14ac:dyDescent="0.35">
      <c r="A261">
        <v>112289003</v>
      </c>
      <c r="B261" t="s">
        <v>1777</v>
      </c>
      <c r="C261">
        <v>464</v>
      </c>
    </row>
    <row r="262" spans="1:3" x14ac:dyDescent="0.35">
      <c r="A262">
        <v>112671303</v>
      </c>
      <c r="B262" t="s">
        <v>1388</v>
      </c>
      <c r="C262">
        <v>75</v>
      </c>
    </row>
    <row r="263" spans="1:3" x14ac:dyDescent="0.35">
      <c r="A263">
        <v>112671603</v>
      </c>
      <c r="B263" t="s">
        <v>1425</v>
      </c>
      <c r="C263">
        <v>112</v>
      </c>
    </row>
    <row r="264" spans="1:3" x14ac:dyDescent="0.35">
      <c r="A264">
        <v>112671803</v>
      </c>
      <c r="B264" t="s">
        <v>1433</v>
      </c>
      <c r="C264">
        <v>120</v>
      </c>
    </row>
    <row r="265" spans="1:3" x14ac:dyDescent="0.35">
      <c r="A265">
        <v>112672203</v>
      </c>
      <c r="B265" t="s">
        <v>1445</v>
      </c>
      <c r="C265">
        <v>132</v>
      </c>
    </row>
    <row r="266" spans="1:3" x14ac:dyDescent="0.35">
      <c r="A266">
        <v>112672803</v>
      </c>
      <c r="B266" t="s">
        <v>1494</v>
      </c>
      <c r="C266">
        <v>181</v>
      </c>
    </row>
    <row r="267" spans="1:3" x14ac:dyDescent="0.35">
      <c r="A267">
        <v>112674403</v>
      </c>
      <c r="B267" t="s">
        <v>1607</v>
      </c>
      <c r="C267">
        <v>294</v>
      </c>
    </row>
    <row r="268" spans="1:3" x14ac:dyDescent="0.35">
      <c r="A268">
        <v>112675503</v>
      </c>
      <c r="B268" t="s">
        <v>1668</v>
      </c>
      <c r="C268">
        <v>355</v>
      </c>
    </row>
    <row r="269" spans="1:3" x14ac:dyDescent="0.35">
      <c r="A269">
        <v>112676203</v>
      </c>
      <c r="B269" t="s">
        <v>1708</v>
      </c>
      <c r="C269">
        <v>395</v>
      </c>
    </row>
    <row r="270" spans="1:3" x14ac:dyDescent="0.35">
      <c r="A270">
        <v>112676403</v>
      </c>
      <c r="B270" t="s">
        <v>1713</v>
      </c>
      <c r="C270">
        <v>400</v>
      </c>
    </row>
    <row r="271" spans="1:3" x14ac:dyDescent="0.35">
      <c r="A271">
        <v>112676503</v>
      </c>
      <c r="B271" t="s">
        <v>1722</v>
      </c>
      <c r="C271">
        <v>409</v>
      </c>
    </row>
    <row r="272" spans="1:3" x14ac:dyDescent="0.35">
      <c r="A272">
        <v>112676703</v>
      </c>
      <c r="B272" t="s">
        <v>1726</v>
      </c>
      <c r="C272">
        <v>413</v>
      </c>
    </row>
    <row r="273" spans="1:3" x14ac:dyDescent="0.35">
      <c r="A273">
        <v>112678503</v>
      </c>
      <c r="B273" t="s">
        <v>1789</v>
      </c>
      <c r="C273">
        <v>476</v>
      </c>
    </row>
    <row r="274" spans="1:3" x14ac:dyDescent="0.35">
      <c r="A274">
        <v>112679002</v>
      </c>
      <c r="B274" t="s">
        <v>1810</v>
      </c>
      <c r="C274">
        <v>497</v>
      </c>
    </row>
    <row r="275" spans="1:3" x14ac:dyDescent="0.35">
      <c r="A275">
        <v>112679107</v>
      </c>
      <c r="B275" t="s">
        <v>1880</v>
      </c>
      <c r="C275">
        <v>567</v>
      </c>
    </row>
    <row r="276" spans="1:3" x14ac:dyDescent="0.35">
      <c r="A276">
        <v>112679403</v>
      </c>
      <c r="B276" t="s">
        <v>1811</v>
      </c>
      <c r="C276">
        <v>498</v>
      </c>
    </row>
    <row r="277" spans="1:3" x14ac:dyDescent="0.35">
      <c r="A277">
        <v>113361303</v>
      </c>
      <c r="B277" t="s">
        <v>1403</v>
      </c>
      <c r="C277">
        <v>90</v>
      </c>
    </row>
    <row r="278" spans="1:3" x14ac:dyDescent="0.35">
      <c r="A278">
        <v>113361503</v>
      </c>
      <c r="B278" t="s">
        <v>1405</v>
      </c>
      <c r="C278">
        <v>92</v>
      </c>
    </row>
    <row r="279" spans="1:3" x14ac:dyDescent="0.35">
      <c r="A279">
        <v>113361703</v>
      </c>
      <c r="B279" t="s">
        <v>1409</v>
      </c>
      <c r="C279">
        <v>96</v>
      </c>
    </row>
    <row r="280" spans="1:3" x14ac:dyDescent="0.35">
      <c r="A280">
        <v>113362203</v>
      </c>
      <c r="B280" t="s">
        <v>1432</v>
      </c>
      <c r="C280">
        <v>119</v>
      </c>
    </row>
    <row r="281" spans="1:3" x14ac:dyDescent="0.35">
      <c r="A281">
        <v>113362303</v>
      </c>
      <c r="B281" t="s">
        <v>1443</v>
      </c>
      <c r="C281">
        <v>130</v>
      </c>
    </row>
    <row r="282" spans="1:3" x14ac:dyDescent="0.35">
      <c r="A282">
        <v>113362403</v>
      </c>
      <c r="B282" t="s">
        <v>1448</v>
      </c>
      <c r="C282">
        <v>135</v>
      </c>
    </row>
    <row r="283" spans="1:3" x14ac:dyDescent="0.35">
      <c r="A283">
        <v>113362603</v>
      </c>
      <c r="B283" t="s">
        <v>1451</v>
      </c>
      <c r="C283">
        <v>138</v>
      </c>
    </row>
    <row r="284" spans="1:3" x14ac:dyDescent="0.35">
      <c r="A284">
        <v>113363103</v>
      </c>
      <c r="B284" t="s">
        <v>1501</v>
      </c>
      <c r="C284">
        <v>188</v>
      </c>
    </row>
    <row r="285" spans="1:3" x14ac:dyDescent="0.35">
      <c r="A285">
        <v>113363603</v>
      </c>
      <c r="B285" t="s">
        <v>1533</v>
      </c>
      <c r="C285">
        <v>220</v>
      </c>
    </row>
    <row r="286" spans="1:3" x14ac:dyDescent="0.35">
      <c r="A286">
        <v>113363807</v>
      </c>
      <c r="B286" t="s">
        <v>1850</v>
      </c>
      <c r="C286">
        <v>537</v>
      </c>
    </row>
    <row r="287" spans="1:3" x14ac:dyDescent="0.35">
      <c r="A287">
        <v>113364002</v>
      </c>
      <c r="B287" t="s">
        <v>1534</v>
      </c>
      <c r="C287">
        <v>221</v>
      </c>
    </row>
    <row r="288" spans="1:3" x14ac:dyDescent="0.35">
      <c r="A288">
        <v>113364403</v>
      </c>
      <c r="B288" t="s">
        <v>1549</v>
      </c>
      <c r="C288">
        <v>236</v>
      </c>
    </row>
    <row r="289" spans="1:3" x14ac:dyDescent="0.35">
      <c r="A289">
        <v>113364503</v>
      </c>
      <c r="B289" t="s">
        <v>1550</v>
      </c>
      <c r="C289">
        <v>237</v>
      </c>
    </row>
    <row r="290" spans="1:3" x14ac:dyDescent="0.35">
      <c r="A290">
        <v>113365203</v>
      </c>
      <c r="B290" t="s">
        <v>1636</v>
      </c>
      <c r="C290">
        <v>323</v>
      </c>
    </row>
    <row r="291" spans="1:3" x14ac:dyDescent="0.35">
      <c r="A291">
        <v>113365303</v>
      </c>
      <c r="B291" t="s">
        <v>1644</v>
      </c>
      <c r="C291">
        <v>331</v>
      </c>
    </row>
    <row r="292" spans="1:3" x14ac:dyDescent="0.35">
      <c r="A292">
        <v>113367003</v>
      </c>
      <c r="B292" t="s">
        <v>1703</v>
      </c>
      <c r="C292">
        <v>390</v>
      </c>
    </row>
    <row r="293" spans="1:3" x14ac:dyDescent="0.35">
      <c r="A293">
        <v>113369003</v>
      </c>
      <c r="B293" t="s">
        <v>1773</v>
      </c>
      <c r="C293">
        <v>460</v>
      </c>
    </row>
    <row r="294" spans="1:3" x14ac:dyDescent="0.35">
      <c r="A294">
        <v>113380303</v>
      </c>
      <c r="B294" t="s">
        <v>1323</v>
      </c>
      <c r="C294">
        <v>10</v>
      </c>
    </row>
    <row r="295" spans="1:3" x14ac:dyDescent="0.35">
      <c r="A295">
        <v>113381303</v>
      </c>
      <c r="B295" t="s">
        <v>1415</v>
      </c>
      <c r="C295">
        <v>102</v>
      </c>
    </row>
    <row r="296" spans="1:3" x14ac:dyDescent="0.35">
      <c r="A296">
        <v>113382303</v>
      </c>
      <c r="B296" t="s">
        <v>1444</v>
      </c>
      <c r="C296">
        <v>131</v>
      </c>
    </row>
    <row r="297" spans="1:3" x14ac:dyDescent="0.35">
      <c r="A297">
        <v>113384307</v>
      </c>
      <c r="B297" t="s">
        <v>1852</v>
      </c>
      <c r="C297">
        <v>539</v>
      </c>
    </row>
    <row r="298" spans="1:3" x14ac:dyDescent="0.35">
      <c r="A298">
        <v>113384603</v>
      </c>
      <c r="B298" t="s">
        <v>1537</v>
      </c>
      <c r="C298">
        <v>224</v>
      </c>
    </row>
    <row r="299" spans="1:3" x14ac:dyDescent="0.35">
      <c r="A299">
        <v>113385003</v>
      </c>
      <c r="B299" t="s">
        <v>1610</v>
      </c>
      <c r="C299">
        <v>297</v>
      </c>
    </row>
    <row r="300" spans="1:3" x14ac:dyDescent="0.35">
      <c r="A300">
        <v>113385303</v>
      </c>
      <c r="B300" t="s">
        <v>1630</v>
      </c>
      <c r="C300">
        <v>317</v>
      </c>
    </row>
    <row r="301" spans="1:3" x14ac:dyDescent="0.35">
      <c r="A301">
        <v>114060503</v>
      </c>
      <c r="B301" t="s">
        <v>1324</v>
      </c>
      <c r="C301">
        <v>11</v>
      </c>
    </row>
    <row r="302" spans="1:3" x14ac:dyDescent="0.35">
      <c r="A302">
        <v>114060557</v>
      </c>
      <c r="B302" t="s">
        <v>1819</v>
      </c>
      <c r="C302">
        <v>506</v>
      </c>
    </row>
    <row r="303" spans="1:3" x14ac:dyDescent="0.35">
      <c r="A303">
        <v>114060753</v>
      </c>
      <c r="B303" t="s">
        <v>1357</v>
      </c>
      <c r="C303">
        <v>44</v>
      </c>
    </row>
    <row r="304" spans="1:3" x14ac:dyDescent="0.35">
      <c r="A304">
        <v>114060853</v>
      </c>
      <c r="B304" t="s">
        <v>1359</v>
      </c>
      <c r="C304">
        <v>46</v>
      </c>
    </row>
    <row r="305" spans="1:3" x14ac:dyDescent="0.35">
      <c r="A305">
        <v>114061103</v>
      </c>
      <c r="B305" t="s">
        <v>1413</v>
      </c>
      <c r="C305">
        <v>100</v>
      </c>
    </row>
    <row r="306" spans="1:3" x14ac:dyDescent="0.35">
      <c r="A306">
        <v>114061503</v>
      </c>
      <c r="B306" t="s">
        <v>1426</v>
      </c>
      <c r="C306">
        <v>113</v>
      </c>
    </row>
    <row r="307" spans="1:3" x14ac:dyDescent="0.35">
      <c r="A307">
        <v>114062003</v>
      </c>
      <c r="B307" t="s">
        <v>1454</v>
      </c>
      <c r="C307">
        <v>141</v>
      </c>
    </row>
    <row r="308" spans="1:3" x14ac:dyDescent="0.35">
      <c r="A308">
        <v>114062503</v>
      </c>
      <c r="B308" t="s">
        <v>1460</v>
      </c>
      <c r="C308">
        <v>147</v>
      </c>
    </row>
    <row r="309" spans="1:3" x14ac:dyDescent="0.35">
      <c r="A309">
        <v>114063003</v>
      </c>
      <c r="B309" t="s">
        <v>1480</v>
      </c>
      <c r="C309">
        <v>167</v>
      </c>
    </row>
    <row r="310" spans="1:3" x14ac:dyDescent="0.35">
      <c r="A310">
        <v>114063503</v>
      </c>
      <c r="B310" t="s">
        <v>1491</v>
      </c>
      <c r="C310">
        <v>178</v>
      </c>
    </row>
    <row r="311" spans="1:3" x14ac:dyDescent="0.35">
      <c r="A311">
        <v>114064003</v>
      </c>
      <c r="B311" t="s">
        <v>1528</v>
      </c>
      <c r="C311">
        <v>215</v>
      </c>
    </row>
    <row r="312" spans="1:3" x14ac:dyDescent="0.35">
      <c r="A312">
        <v>114065503</v>
      </c>
      <c r="B312" t="s">
        <v>1586</v>
      </c>
      <c r="C312">
        <v>273</v>
      </c>
    </row>
    <row r="313" spans="1:3" x14ac:dyDescent="0.35">
      <c r="A313">
        <v>114066503</v>
      </c>
      <c r="B313" t="s">
        <v>1623</v>
      </c>
      <c r="C313">
        <v>310</v>
      </c>
    </row>
    <row r="314" spans="1:3" x14ac:dyDescent="0.35">
      <c r="A314">
        <v>114067002</v>
      </c>
      <c r="B314" t="s">
        <v>1667</v>
      </c>
      <c r="C314">
        <v>354</v>
      </c>
    </row>
    <row r="315" spans="1:3" x14ac:dyDescent="0.35">
      <c r="A315">
        <v>114067107</v>
      </c>
      <c r="B315" t="s">
        <v>1867</v>
      </c>
      <c r="C315">
        <v>554</v>
      </c>
    </row>
    <row r="316" spans="1:3" x14ac:dyDescent="0.35">
      <c r="A316">
        <v>114067503</v>
      </c>
      <c r="B316" t="s">
        <v>1687</v>
      </c>
      <c r="C316">
        <v>374</v>
      </c>
    </row>
    <row r="317" spans="1:3" x14ac:dyDescent="0.35">
      <c r="A317">
        <v>114068003</v>
      </c>
      <c r="B317" t="s">
        <v>1746</v>
      </c>
      <c r="C317">
        <v>433</v>
      </c>
    </row>
    <row r="318" spans="1:3" x14ac:dyDescent="0.35">
      <c r="A318">
        <v>114068103</v>
      </c>
      <c r="B318" t="s">
        <v>1751</v>
      </c>
      <c r="C318">
        <v>438</v>
      </c>
    </row>
    <row r="319" spans="1:3" x14ac:dyDescent="0.35">
      <c r="A319">
        <v>114069103</v>
      </c>
      <c r="B319" t="s">
        <v>1801</v>
      </c>
      <c r="C319">
        <v>488</v>
      </c>
    </row>
    <row r="320" spans="1:3" x14ac:dyDescent="0.35">
      <c r="A320">
        <v>114069353</v>
      </c>
      <c r="B320" t="s">
        <v>1809</v>
      </c>
      <c r="C320">
        <v>496</v>
      </c>
    </row>
    <row r="321" spans="1:3" x14ac:dyDescent="0.35">
      <c r="A321">
        <v>115210503</v>
      </c>
      <c r="B321" t="s">
        <v>1350</v>
      </c>
      <c r="C321">
        <v>37</v>
      </c>
    </row>
    <row r="322" spans="1:3" x14ac:dyDescent="0.35">
      <c r="A322">
        <v>115211003</v>
      </c>
      <c r="B322" t="s">
        <v>1372</v>
      </c>
      <c r="C322">
        <v>59</v>
      </c>
    </row>
    <row r="323" spans="1:3" x14ac:dyDescent="0.35">
      <c r="A323">
        <v>115211103</v>
      </c>
      <c r="B323" t="s">
        <v>1376</v>
      </c>
      <c r="C323">
        <v>63</v>
      </c>
    </row>
    <row r="324" spans="1:3" x14ac:dyDescent="0.35">
      <c r="A324">
        <v>115211603</v>
      </c>
      <c r="B324" t="s">
        <v>1422</v>
      </c>
      <c r="C324">
        <v>109</v>
      </c>
    </row>
    <row r="325" spans="1:3" x14ac:dyDescent="0.35">
      <c r="A325">
        <v>115211657</v>
      </c>
      <c r="B325" t="s">
        <v>1834</v>
      </c>
      <c r="C325">
        <v>521</v>
      </c>
    </row>
    <row r="326" spans="1:3" x14ac:dyDescent="0.35">
      <c r="A326">
        <v>115212503</v>
      </c>
      <c r="B326" t="s">
        <v>1441</v>
      </c>
      <c r="C326">
        <v>128</v>
      </c>
    </row>
    <row r="327" spans="1:3" x14ac:dyDescent="0.35">
      <c r="A327">
        <v>115216503</v>
      </c>
      <c r="B327" t="s">
        <v>1556</v>
      </c>
      <c r="C327">
        <v>243</v>
      </c>
    </row>
    <row r="328" spans="1:3" x14ac:dyDescent="0.35">
      <c r="A328">
        <v>115218003</v>
      </c>
      <c r="B328" t="s">
        <v>1700</v>
      </c>
      <c r="C328">
        <v>387</v>
      </c>
    </row>
    <row r="329" spans="1:3" x14ac:dyDescent="0.35">
      <c r="A329">
        <v>115218303</v>
      </c>
      <c r="B329" t="s">
        <v>1710</v>
      </c>
      <c r="C329">
        <v>397</v>
      </c>
    </row>
    <row r="330" spans="1:3" x14ac:dyDescent="0.35">
      <c r="A330">
        <v>115219002</v>
      </c>
      <c r="B330" t="s">
        <v>1788</v>
      </c>
      <c r="C330">
        <v>475</v>
      </c>
    </row>
    <row r="331" spans="1:3" x14ac:dyDescent="0.35">
      <c r="A331">
        <v>115221402</v>
      </c>
      <c r="B331" t="s">
        <v>1384</v>
      </c>
      <c r="C331">
        <v>71</v>
      </c>
    </row>
    <row r="332" spans="1:3" x14ac:dyDescent="0.35">
      <c r="A332">
        <v>115221607</v>
      </c>
      <c r="B332" t="s">
        <v>1835</v>
      </c>
      <c r="C332">
        <v>522</v>
      </c>
    </row>
    <row r="333" spans="1:3" x14ac:dyDescent="0.35">
      <c r="A333">
        <v>115221753</v>
      </c>
      <c r="B333" t="s">
        <v>1431</v>
      </c>
      <c r="C333">
        <v>118</v>
      </c>
    </row>
    <row r="334" spans="1:3" x14ac:dyDescent="0.35">
      <c r="A334">
        <v>115222504</v>
      </c>
      <c r="B334" t="s">
        <v>1490</v>
      </c>
      <c r="C334">
        <v>177</v>
      </c>
    </row>
    <row r="335" spans="1:3" x14ac:dyDescent="0.35">
      <c r="A335">
        <v>115222752</v>
      </c>
      <c r="B335" t="s">
        <v>1497</v>
      </c>
      <c r="C335">
        <v>184</v>
      </c>
    </row>
    <row r="336" spans="1:3" x14ac:dyDescent="0.35">
      <c r="A336">
        <v>115224003</v>
      </c>
      <c r="B336" t="s">
        <v>1544</v>
      </c>
      <c r="C336">
        <v>231</v>
      </c>
    </row>
    <row r="337" spans="1:3" x14ac:dyDescent="0.35">
      <c r="A337">
        <v>115226003</v>
      </c>
      <c r="B337" t="s">
        <v>1562</v>
      </c>
      <c r="C337">
        <v>249</v>
      </c>
    </row>
    <row r="338" spans="1:3" x14ac:dyDescent="0.35">
      <c r="A338">
        <v>115226103</v>
      </c>
      <c r="B338" t="s">
        <v>1567</v>
      </c>
      <c r="C338">
        <v>254</v>
      </c>
    </row>
    <row r="339" spans="1:3" x14ac:dyDescent="0.35">
      <c r="A339">
        <v>115228003</v>
      </c>
      <c r="B339" t="s">
        <v>1732</v>
      </c>
      <c r="C339">
        <v>419</v>
      </c>
    </row>
    <row r="340" spans="1:3" x14ac:dyDescent="0.35">
      <c r="A340">
        <v>115228303</v>
      </c>
      <c r="B340" t="s">
        <v>1737</v>
      </c>
      <c r="C340">
        <v>424</v>
      </c>
    </row>
    <row r="341" spans="1:3" x14ac:dyDescent="0.35">
      <c r="A341">
        <v>115229003</v>
      </c>
      <c r="B341" t="s">
        <v>1761</v>
      </c>
      <c r="C341">
        <v>448</v>
      </c>
    </row>
    <row r="342" spans="1:3" x14ac:dyDescent="0.35">
      <c r="A342">
        <v>115503004</v>
      </c>
      <c r="B342" t="s">
        <v>1488</v>
      </c>
      <c r="C342">
        <v>175</v>
      </c>
    </row>
    <row r="343" spans="1:3" x14ac:dyDescent="0.35">
      <c r="A343">
        <v>115504003</v>
      </c>
      <c r="B343" t="s">
        <v>1595</v>
      </c>
      <c r="C343">
        <v>282</v>
      </c>
    </row>
    <row r="344" spans="1:3" x14ac:dyDescent="0.35">
      <c r="A344">
        <v>115506003</v>
      </c>
      <c r="B344" t="s">
        <v>1738</v>
      </c>
      <c r="C344">
        <v>425</v>
      </c>
    </row>
    <row r="345" spans="1:3" x14ac:dyDescent="0.35">
      <c r="A345">
        <v>115508003</v>
      </c>
      <c r="B345" t="s">
        <v>1787</v>
      </c>
      <c r="C345">
        <v>474</v>
      </c>
    </row>
    <row r="346" spans="1:3" x14ac:dyDescent="0.35">
      <c r="A346">
        <v>115674603</v>
      </c>
      <c r="B346" t="s">
        <v>1614</v>
      </c>
      <c r="C346">
        <v>301</v>
      </c>
    </row>
    <row r="347" spans="1:3" x14ac:dyDescent="0.35">
      <c r="A347">
        <v>116191004</v>
      </c>
      <c r="B347" t="s">
        <v>1341</v>
      </c>
      <c r="C347">
        <v>28</v>
      </c>
    </row>
    <row r="348" spans="1:3" x14ac:dyDescent="0.35">
      <c r="A348">
        <v>116191103</v>
      </c>
      <c r="B348" t="s">
        <v>1345</v>
      </c>
      <c r="C348">
        <v>32</v>
      </c>
    </row>
    <row r="349" spans="1:3" x14ac:dyDescent="0.35">
      <c r="A349">
        <v>116191203</v>
      </c>
      <c r="B349" t="s">
        <v>1354</v>
      </c>
      <c r="C349">
        <v>41</v>
      </c>
    </row>
    <row r="350" spans="1:3" x14ac:dyDescent="0.35">
      <c r="A350">
        <v>116191503</v>
      </c>
      <c r="B350" t="s">
        <v>1383</v>
      </c>
      <c r="C350">
        <v>70</v>
      </c>
    </row>
    <row r="351" spans="1:3" x14ac:dyDescent="0.35">
      <c r="A351">
        <v>116191757</v>
      </c>
      <c r="B351" t="s">
        <v>1831</v>
      </c>
      <c r="C351">
        <v>518</v>
      </c>
    </row>
    <row r="352" spans="1:3" x14ac:dyDescent="0.35">
      <c r="A352">
        <v>116195004</v>
      </c>
      <c r="B352" t="s">
        <v>1568</v>
      </c>
      <c r="C352">
        <v>255</v>
      </c>
    </row>
    <row r="353" spans="1:3" x14ac:dyDescent="0.35">
      <c r="A353">
        <v>116197503</v>
      </c>
      <c r="B353" t="s">
        <v>1717</v>
      </c>
      <c r="C353">
        <v>404</v>
      </c>
    </row>
    <row r="354" spans="1:3" x14ac:dyDescent="0.35">
      <c r="A354">
        <v>116471803</v>
      </c>
      <c r="B354" t="s">
        <v>1427</v>
      </c>
      <c r="C354">
        <v>114</v>
      </c>
    </row>
    <row r="355" spans="1:3" x14ac:dyDescent="0.35">
      <c r="A355">
        <v>116493503</v>
      </c>
      <c r="B355" t="s">
        <v>1542</v>
      </c>
      <c r="C355">
        <v>229</v>
      </c>
    </row>
    <row r="356" spans="1:3" x14ac:dyDescent="0.35">
      <c r="A356">
        <v>116495003</v>
      </c>
      <c r="B356" t="s">
        <v>1569</v>
      </c>
      <c r="C356">
        <v>256</v>
      </c>
    </row>
    <row r="357" spans="1:3" x14ac:dyDescent="0.35">
      <c r="A357">
        <v>116495103</v>
      </c>
      <c r="B357" t="s">
        <v>1584</v>
      </c>
      <c r="C357">
        <v>271</v>
      </c>
    </row>
    <row r="358" spans="1:3" x14ac:dyDescent="0.35">
      <c r="A358">
        <v>116495207</v>
      </c>
      <c r="B358" t="s">
        <v>1863</v>
      </c>
      <c r="C358">
        <v>550</v>
      </c>
    </row>
    <row r="359" spans="1:3" x14ac:dyDescent="0.35">
      <c r="A359">
        <v>116496503</v>
      </c>
      <c r="B359" t="s">
        <v>1693</v>
      </c>
      <c r="C359">
        <v>380</v>
      </c>
    </row>
    <row r="360" spans="1:3" x14ac:dyDescent="0.35">
      <c r="A360">
        <v>116496603</v>
      </c>
      <c r="B360" t="s">
        <v>1699</v>
      </c>
      <c r="C360">
        <v>386</v>
      </c>
    </row>
    <row r="361" spans="1:3" x14ac:dyDescent="0.35">
      <c r="A361">
        <v>116498003</v>
      </c>
      <c r="B361" t="s">
        <v>1772</v>
      </c>
      <c r="C361">
        <v>459</v>
      </c>
    </row>
    <row r="362" spans="1:3" x14ac:dyDescent="0.35">
      <c r="A362">
        <v>116555003</v>
      </c>
      <c r="B362" t="s">
        <v>1561</v>
      </c>
      <c r="C362">
        <v>248</v>
      </c>
    </row>
    <row r="363" spans="1:3" x14ac:dyDescent="0.35">
      <c r="A363">
        <v>116557103</v>
      </c>
      <c r="B363" t="s">
        <v>1689</v>
      </c>
      <c r="C363">
        <v>376</v>
      </c>
    </row>
    <row r="364" spans="1:3" x14ac:dyDescent="0.35">
      <c r="A364">
        <v>116604003</v>
      </c>
      <c r="B364" t="s">
        <v>1540</v>
      </c>
      <c r="C364">
        <v>227</v>
      </c>
    </row>
    <row r="365" spans="1:3" x14ac:dyDescent="0.35">
      <c r="A365">
        <v>116605003</v>
      </c>
      <c r="B365" t="s">
        <v>1565</v>
      </c>
      <c r="C365">
        <v>252</v>
      </c>
    </row>
    <row r="366" spans="1:3" x14ac:dyDescent="0.35">
      <c r="A366">
        <v>116606707</v>
      </c>
      <c r="B366" t="s">
        <v>1872</v>
      </c>
      <c r="C366">
        <v>559</v>
      </c>
    </row>
    <row r="367" spans="1:3" x14ac:dyDescent="0.35">
      <c r="A367">
        <v>117080503</v>
      </c>
      <c r="B367" t="s">
        <v>1327</v>
      </c>
      <c r="C367">
        <v>14</v>
      </c>
    </row>
    <row r="368" spans="1:3" x14ac:dyDescent="0.35">
      <c r="A368">
        <v>117080607</v>
      </c>
      <c r="B368" t="s">
        <v>1862</v>
      </c>
      <c r="C368">
        <v>549</v>
      </c>
    </row>
    <row r="369" spans="1:3" x14ac:dyDescent="0.35">
      <c r="A369">
        <v>117081003</v>
      </c>
      <c r="B369" t="s">
        <v>1374</v>
      </c>
      <c r="C369">
        <v>61</v>
      </c>
    </row>
    <row r="370" spans="1:3" x14ac:dyDescent="0.35">
      <c r="A370">
        <v>117083004</v>
      </c>
      <c r="B370" t="s">
        <v>1606</v>
      </c>
      <c r="C370">
        <v>293</v>
      </c>
    </row>
    <row r="371" spans="1:3" x14ac:dyDescent="0.35">
      <c r="A371">
        <v>117086003</v>
      </c>
      <c r="B371" t="s">
        <v>1685</v>
      </c>
      <c r="C371">
        <v>372</v>
      </c>
    </row>
    <row r="372" spans="1:3" x14ac:dyDescent="0.35">
      <c r="A372">
        <v>117086503</v>
      </c>
      <c r="B372" t="s">
        <v>1741</v>
      </c>
      <c r="C372">
        <v>428</v>
      </c>
    </row>
    <row r="373" spans="1:3" x14ac:dyDescent="0.35">
      <c r="A373">
        <v>117086653</v>
      </c>
      <c r="B373" t="s">
        <v>1745</v>
      </c>
      <c r="C373">
        <v>432</v>
      </c>
    </row>
    <row r="374" spans="1:3" x14ac:dyDescent="0.35">
      <c r="A374">
        <v>117089003</v>
      </c>
      <c r="B374" t="s">
        <v>1806</v>
      </c>
      <c r="C374">
        <v>493</v>
      </c>
    </row>
    <row r="375" spans="1:3" x14ac:dyDescent="0.35">
      <c r="A375">
        <v>117412003</v>
      </c>
      <c r="B375" t="s">
        <v>1439</v>
      </c>
      <c r="C375">
        <v>126</v>
      </c>
    </row>
    <row r="376" spans="1:3" x14ac:dyDescent="0.35">
      <c r="A376">
        <v>117414003</v>
      </c>
      <c r="B376" t="s">
        <v>1516</v>
      </c>
      <c r="C376">
        <v>203</v>
      </c>
    </row>
    <row r="377" spans="1:3" x14ac:dyDescent="0.35">
      <c r="A377">
        <v>117414203</v>
      </c>
      <c r="B377" t="s">
        <v>1547</v>
      </c>
      <c r="C377">
        <v>234</v>
      </c>
    </row>
    <row r="378" spans="1:3" x14ac:dyDescent="0.35">
      <c r="A378">
        <v>117414807</v>
      </c>
      <c r="B378" t="s">
        <v>1855</v>
      </c>
      <c r="C378">
        <v>542</v>
      </c>
    </row>
    <row r="379" spans="1:3" x14ac:dyDescent="0.35">
      <c r="A379">
        <v>117415004</v>
      </c>
      <c r="B379" t="s">
        <v>1574</v>
      </c>
      <c r="C379">
        <v>261</v>
      </c>
    </row>
    <row r="380" spans="1:3" x14ac:dyDescent="0.35">
      <c r="A380">
        <v>117415103</v>
      </c>
      <c r="B380" t="s">
        <v>1576</v>
      </c>
      <c r="C380">
        <v>263</v>
      </c>
    </row>
    <row r="381" spans="1:3" x14ac:dyDescent="0.35">
      <c r="A381">
        <v>117415303</v>
      </c>
      <c r="B381" t="s">
        <v>1587</v>
      </c>
      <c r="C381">
        <v>274</v>
      </c>
    </row>
    <row r="382" spans="1:3" x14ac:dyDescent="0.35">
      <c r="A382">
        <v>117416103</v>
      </c>
      <c r="B382" t="s">
        <v>1714</v>
      </c>
      <c r="C382">
        <v>401</v>
      </c>
    </row>
    <row r="383" spans="1:3" x14ac:dyDescent="0.35">
      <c r="A383">
        <v>117417202</v>
      </c>
      <c r="B383" t="s">
        <v>1799</v>
      </c>
      <c r="C383">
        <v>486</v>
      </c>
    </row>
    <row r="384" spans="1:3" x14ac:dyDescent="0.35">
      <c r="A384">
        <v>117576303</v>
      </c>
      <c r="B384" t="s">
        <v>1735</v>
      </c>
      <c r="C384">
        <v>422</v>
      </c>
    </row>
    <row r="385" spans="1:3" x14ac:dyDescent="0.35">
      <c r="A385">
        <v>117596003</v>
      </c>
      <c r="B385" t="s">
        <v>1613</v>
      </c>
      <c r="C385">
        <v>300</v>
      </c>
    </row>
    <row r="386" spans="1:3" x14ac:dyDescent="0.35">
      <c r="A386">
        <v>117597003</v>
      </c>
      <c r="B386" t="s">
        <v>1721</v>
      </c>
      <c r="C386">
        <v>408</v>
      </c>
    </row>
    <row r="387" spans="1:3" x14ac:dyDescent="0.35">
      <c r="A387">
        <v>117598503</v>
      </c>
      <c r="B387" t="s">
        <v>1779</v>
      </c>
      <c r="C387">
        <v>466</v>
      </c>
    </row>
    <row r="388" spans="1:3" x14ac:dyDescent="0.35">
      <c r="A388">
        <v>118401403</v>
      </c>
      <c r="B388" t="s">
        <v>1421</v>
      </c>
      <c r="C388">
        <v>108</v>
      </c>
    </row>
    <row r="389" spans="1:3" x14ac:dyDescent="0.35">
      <c r="A389">
        <v>118401603</v>
      </c>
      <c r="B389" t="s">
        <v>1424</v>
      </c>
      <c r="C389">
        <v>111</v>
      </c>
    </row>
    <row r="390" spans="1:3" x14ac:dyDescent="0.35">
      <c r="A390">
        <v>118402603</v>
      </c>
      <c r="B390" t="s">
        <v>1484</v>
      </c>
      <c r="C390">
        <v>171</v>
      </c>
    </row>
    <row r="391" spans="1:3" x14ac:dyDescent="0.35">
      <c r="A391">
        <v>118403003</v>
      </c>
      <c r="B391" t="s">
        <v>1493</v>
      </c>
      <c r="C391">
        <v>180</v>
      </c>
    </row>
    <row r="392" spans="1:3" x14ac:dyDescent="0.35">
      <c r="A392">
        <v>118403302</v>
      </c>
      <c r="B392" t="s">
        <v>1500</v>
      </c>
      <c r="C392">
        <v>187</v>
      </c>
    </row>
    <row r="393" spans="1:3" x14ac:dyDescent="0.35">
      <c r="A393">
        <v>118403903</v>
      </c>
      <c r="B393" t="s">
        <v>1530</v>
      </c>
      <c r="C393">
        <v>217</v>
      </c>
    </row>
    <row r="394" spans="1:3" x14ac:dyDescent="0.35">
      <c r="A394">
        <v>118406003</v>
      </c>
      <c r="B394" t="s">
        <v>1616</v>
      </c>
      <c r="C394">
        <v>303</v>
      </c>
    </row>
    <row r="395" spans="1:3" x14ac:dyDescent="0.35">
      <c r="A395">
        <v>118406602</v>
      </c>
      <c r="B395" t="s">
        <v>1653</v>
      </c>
      <c r="C395">
        <v>340</v>
      </c>
    </row>
    <row r="396" spans="1:3" x14ac:dyDescent="0.35">
      <c r="A396">
        <v>118408607</v>
      </c>
      <c r="B396" t="s">
        <v>1879</v>
      </c>
      <c r="C396">
        <v>566</v>
      </c>
    </row>
    <row r="397" spans="1:3" x14ac:dyDescent="0.35">
      <c r="A397">
        <v>118408707</v>
      </c>
      <c r="B397" t="s">
        <v>1877</v>
      </c>
      <c r="C397">
        <v>564</v>
      </c>
    </row>
    <row r="398" spans="1:3" x14ac:dyDescent="0.35">
      <c r="A398">
        <v>118408852</v>
      </c>
      <c r="B398" t="s">
        <v>1794</v>
      </c>
      <c r="C398">
        <v>481</v>
      </c>
    </row>
    <row r="399" spans="1:3" x14ac:dyDescent="0.35">
      <c r="A399">
        <v>118409203</v>
      </c>
      <c r="B399" t="s">
        <v>1807</v>
      </c>
      <c r="C399">
        <v>494</v>
      </c>
    </row>
    <row r="400" spans="1:3" x14ac:dyDescent="0.35">
      <c r="A400">
        <v>118409302</v>
      </c>
      <c r="B400" t="s">
        <v>1808</v>
      </c>
      <c r="C400">
        <v>495</v>
      </c>
    </row>
    <row r="401" spans="1:3" x14ac:dyDescent="0.35">
      <c r="A401">
        <v>118667503</v>
      </c>
      <c r="B401" t="s">
        <v>1747</v>
      </c>
      <c r="C401">
        <v>434</v>
      </c>
    </row>
    <row r="402" spans="1:3" x14ac:dyDescent="0.35">
      <c r="A402">
        <v>119350303</v>
      </c>
      <c r="B402" t="s">
        <v>1315</v>
      </c>
      <c r="C402">
        <v>2</v>
      </c>
    </row>
    <row r="403" spans="1:3" x14ac:dyDescent="0.35">
      <c r="A403">
        <v>119351303</v>
      </c>
      <c r="B403" t="s">
        <v>1375</v>
      </c>
      <c r="C403">
        <v>62</v>
      </c>
    </row>
    <row r="404" spans="1:3" x14ac:dyDescent="0.35">
      <c r="A404">
        <v>119352203</v>
      </c>
      <c r="B404" t="s">
        <v>1436</v>
      </c>
      <c r="C404">
        <v>123</v>
      </c>
    </row>
    <row r="405" spans="1:3" x14ac:dyDescent="0.35">
      <c r="A405">
        <v>119354207</v>
      </c>
      <c r="B405" t="s">
        <v>1849</v>
      </c>
      <c r="C405">
        <v>536</v>
      </c>
    </row>
    <row r="406" spans="1:3" x14ac:dyDescent="0.35">
      <c r="A406">
        <v>119354603</v>
      </c>
      <c r="B406" t="s">
        <v>1531</v>
      </c>
      <c r="C406">
        <v>218</v>
      </c>
    </row>
    <row r="407" spans="1:3" x14ac:dyDescent="0.35">
      <c r="A407">
        <v>119355503</v>
      </c>
      <c r="B407" t="s">
        <v>1560</v>
      </c>
      <c r="C407">
        <v>247</v>
      </c>
    </row>
    <row r="408" spans="1:3" x14ac:dyDescent="0.35">
      <c r="A408">
        <v>119356503</v>
      </c>
      <c r="B408" t="s">
        <v>1602</v>
      </c>
      <c r="C408">
        <v>289</v>
      </c>
    </row>
    <row r="409" spans="1:3" x14ac:dyDescent="0.35">
      <c r="A409">
        <v>119356603</v>
      </c>
      <c r="B409" t="s">
        <v>1622</v>
      </c>
      <c r="C409">
        <v>309</v>
      </c>
    </row>
    <row r="410" spans="1:3" x14ac:dyDescent="0.35">
      <c r="A410">
        <v>119357003</v>
      </c>
      <c r="B410" t="s">
        <v>1675</v>
      </c>
      <c r="C410">
        <v>362</v>
      </c>
    </row>
    <row r="411" spans="1:3" x14ac:dyDescent="0.35">
      <c r="A411">
        <v>119357402</v>
      </c>
      <c r="B411" t="s">
        <v>1688</v>
      </c>
      <c r="C411">
        <v>375</v>
      </c>
    </row>
    <row r="412" spans="1:3" x14ac:dyDescent="0.35">
      <c r="A412">
        <v>119358403</v>
      </c>
      <c r="B412" t="s">
        <v>1768</v>
      </c>
      <c r="C412">
        <v>455</v>
      </c>
    </row>
    <row r="413" spans="1:3" x14ac:dyDescent="0.35">
      <c r="A413">
        <v>119581003</v>
      </c>
      <c r="B413" t="s">
        <v>1356</v>
      </c>
      <c r="C413">
        <v>43</v>
      </c>
    </row>
    <row r="414" spans="1:3" x14ac:dyDescent="0.35">
      <c r="A414">
        <v>119582503</v>
      </c>
      <c r="B414" t="s">
        <v>1449</v>
      </c>
      <c r="C414">
        <v>136</v>
      </c>
    </row>
    <row r="415" spans="1:3" x14ac:dyDescent="0.35">
      <c r="A415">
        <v>119583003</v>
      </c>
      <c r="B415" t="s">
        <v>1463</v>
      </c>
      <c r="C415">
        <v>150</v>
      </c>
    </row>
    <row r="416" spans="1:3" x14ac:dyDescent="0.35">
      <c r="A416">
        <v>119584503</v>
      </c>
      <c r="B416" t="s">
        <v>1577</v>
      </c>
      <c r="C416">
        <v>264</v>
      </c>
    </row>
    <row r="417" spans="1:3" x14ac:dyDescent="0.35">
      <c r="A417">
        <v>119584603</v>
      </c>
      <c r="B417" t="s">
        <v>1583</v>
      </c>
      <c r="C417">
        <v>270</v>
      </c>
    </row>
    <row r="418" spans="1:3" x14ac:dyDescent="0.35">
      <c r="A418">
        <v>119584707</v>
      </c>
      <c r="B418" t="s">
        <v>1873</v>
      </c>
      <c r="C418">
        <v>560</v>
      </c>
    </row>
    <row r="419" spans="1:3" x14ac:dyDescent="0.35">
      <c r="A419">
        <v>119586503</v>
      </c>
      <c r="B419" t="s">
        <v>1736</v>
      </c>
      <c r="C419">
        <v>423</v>
      </c>
    </row>
    <row r="420" spans="1:3" x14ac:dyDescent="0.35">
      <c r="A420">
        <v>119648303</v>
      </c>
      <c r="B420" t="s">
        <v>1769</v>
      </c>
      <c r="C420">
        <v>456</v>
      </c>
    </row>
    <row r="421" spans="1:3" x14ac:dyDescent="0.35">
      <c r="A421">
        <v>119648703</v>
      </c>
      <c r="B421" t="s">
        <v>1776</v>
      </c>
      <c r="C421">
        <v>463</v>
      </c>
    </row>
    <row r="422" spans="1:3" x14ac:dyDescent="0.35">
      <c r="A422">
        <v>119648903</v>
      </c>
      <c r="B422" t="s">
        <v>1791</v>
      </c>
      <c r="C422">
        <v>478</v>
      </c>
    </row>
    <row r="423" spans="1:3" x14ac:dyDescent="0.35">
      <c r="A423">
        <v>119665003</v>
      </c>
      <c r="B423" t="s">
        <v>1529</v>
      </c>
      <c r="C423">
        <v>216</v>
      </c>
    </row>
    <row r="424" spans="1:3" x14ac:dyDescent="0.35">
      <c r="A424">
        <v>120452003</v>
      </c>
      <c r="B424" t="s">
        <v>1442</v>
      </c>
      <c r="C424">
        <v>129</v>
      </c>
    </row>
    <row r="425" spans="1:3" x14ac:dyDescent="0.35">
      <c r="A425">
        <v>120454507</v>
      </c>
      <c r="B425" t="s">
        <v>1860</v>
      </c>
      <c r="C425">
        <v>547</v>
      </c>
    </row>
    <row r="426" spans="1:3" x14ac:dyDescent="0.35">
      <c r="A426">
        <v>120455203</v>
      </c>
      <c r="B426" t="s">
        <v>1654</v>
      </c>
      <c r="C426">
        <v>341</v>
      </c>
    </row>
    <row r="427" spans="1:3" x14ac:dyDescent="0.35">
      <c r="A427">
        <v>120455403</v>
      </c>
      <c r="B427" t="s">
        <v>1656</v>
      </c>
      <c r="C427">
        <v>343</v>
      </c>
    </row>
    <row r="428" spans="1:3" x14ac:dyDescent="0.35">
      <c r="A428">
        <v>120456003</v>
      </c>
      <c r="B428" t="s">
        <v>1734</v>
      </c>
      <c r="C428">
        <v>421</v>
      </c>
    </row>
    <row r="429" spans="1:3" x14ac:dyDescent="0.35">
      <c r="A429">
        <v>120480803</v>
      </c>
      <c r="B429" t="s">
        <v>1334</v>
      </c>
      <c r="C429">
        <v>21</v>
      </c>
    </row>
    <row r="430" spans="1:3" x14ac:dyDescent="0.35">
      <c r="A430">
        <v>120481002</v>
      </c>
      <c r="B430" t="s">
        <v>1347</v>
      </c>
      <c r="C430">
        <v>34</v>
      </c>
    </row>
    <row r="431" spans="1:3" x14ac:dyDescent="0.35">
      <c r="A431">
        <v>120481107</v>
      </c>
      <c r="B431" t="s">
        <v>1820</v>
      </c>
      <c r="C431">
        <v>507</v>
      </c>
    </row>
    <row r="432" spans="1:3" x14ac:dyDescent="0.35">
      <c r="A432">
        <v>120483007</v>
      </c>
      <c r="B432" t="s">
        <v>1825</v>
      </c>
      <c r="C432">
        <v>512</v>
      </c>
    </row>
    <row r="433" spans="1:3" x14ac:dyDescent="0.35">
      <c r="A433">
        <v>120483302</v>
      </c>
      <c r="B433" t="s">
        <v>1446</v>
      </c>
      <c r="C433">
        <v>133</v>
      </c>
    </row>
    <row r="434" spans="1:3" x14ac:dyDescent="0.35">
      <c r="A434">
        <v>120484803</v>
      </c>
      <c r="B434" t="s">
        <v>1588</v>
      </c>
      <c r="C434">
        <v>275</v>
      </c>
    </row>
    <row r="435" spans="1:3" x14ac:dyDescent="0.35">
      <c r="A435">
        <v>120484903</v>
      </c>
      <c r="B435" t="s">
        <v>1605</v>
      </c>
      <c r="C435">
        <v>292</v>
      </c>
    </row>
    <row r="436" spans="1:3" x14ac:dyDescent="0.35">
      <c r="A436">
        <v>120485603</v>
      </c>
      <c r="B436" t="s">
        <v>1633</v>
      </c>
      <c r="C436">
        <v>320</v>
      </c>
    </row>
    <row r="437" spans="1:3" x14ac:dyDescent="0.35">
      <c r="A437">
        <v>120486003</v>
      </c>
      <c r="B437" t="s">
        <v>1684</v>
      </c>
      <c r="C437">
        <v>371</v>
      </c>
    </row>
    <row r="438" spans="1:3" x14ac:dyDescent="0.35">
      <c r="A438">
        <v>120488603</v>
      </c>
      <c r="B438" t="s">
        <v>1802</v>
      </c>
      <c r="C438">
        <v>489</v>
      </c>
    </row>
    <row r="439" spans="1:3" x14ac:dyDescent="0.35">
      <c r="A439">
        <v>120522003</v>
      </c>
      <c r="B439" t="s">
        <v>1429</v>
      </c>
      <c r="C439">
        <v>116</v>
      </c>
    </row>
    <row r="440" spans="1:3" x14ac:dyDescent="0.35">
      <c r="A440">
        <v>121131507</v>
      </c>
      <c r="B440" t="s">
        <v>1824</v>
      </c>
      <c r="C440">
        <v>511</v>
      </c>
    </row>
    <row r="441" spans="1:3" x14ac:dyDescent="0.35">
      <c r="A441">
        <v>121135003</v>
      </c>
      <c r="B441" t="s">
        <v>1517</v>
      </c>
      <c r="C441">
        <v>204</v>
      </c>
    </row>
    <row r="442" spans="1:3" x14ac:dyDescent="0.35">
      <c r="A442">
        <v>121135503</v>
      </c>
      <c r="B442" t="s">
        <v>1539</v>
      </c>
      <c r="C442">
        <v>226</v>
      </c>
    </row>
    <row r="443" spans="1:3" x14ac:dyDescent="0.35">
      <c r="A443">
        <v>121136503</v>
      </c>
      <c r="B443" t="s">
        <v>1629</v>
      </c>
      <c r="C443">
        <v>316</v>
      </c>
    </row>
    <row r="444" spans="1:3" x14ac:dyDescent="0.35">
      <c r="A444">
        <v>121136603</v>
      </c>
      <c r="B444" t="s">
        <v>1631</v>
      </c>
      <c r="C444">
        <v>318</v>
      </c>
    </row>
    <row r="445" spans="1:3" x14ac:dyDescent="0.35">
      <c r="A445">
        <v>121139004</v>
      </c>
      <c r="B445" t="s">
        <v>1778</v>
      </c>
      <c r="C445">
        <v>465</v>
      </c>
    </row>
    <row r="446" spans="1:3" x14ac:dyDescent="0.35">
      <c r="A446">
        <v>121390302</v>
      </c>
      <c r="B446" t="s">
        <v>1320</v>
      </c>
      <c r="C446">
        <v>7</v>
      </c>
    </row>
    <row r="447" spans="1:3" x14ac:dyDescent="0.35">
      <c r="A447">
        <v>121391303</v>
      </c>
      <c r="B447" t="s">
        <v>1379</v>
      </c>
      <c r="C447">
        <v>66</v>
      </c>
    </row>
    <row r="448" spans="1:3" x14ac:dyDescent="0.35">
      <c r="A448">
        <v>121392303</v>
      </c>
      <c r="B448" t="s">
        <v>1440</v>
      </c>
      <c r="C448">
        <v>127</v>
      </c>
    </row>
    <row r="449" spans="1:3" x14ac:dyDescent="0.35">
      <c r="A449">
        <v>121393007</v>
      </c>
      <c r="B449" t="s">
        <v>1853</v>
      </c>
      <c r="C449">
        <v>540</v>
      </c>
    </row>
    <row r="450" spans="1:3" x14ac:dyDescent="0.35">
      <c r="A450">
        <v>121394503</v>
      </c>
      <c r="B450" t="s">
        <v>1611</v>
      </c>
      <c r="C450">
        <v>298</v>
      </c>
    </row>
    <row r="451" spans="1:3" x14ac:dyDescent="0.35">
      <c r="A451">
        <v>121394603</v>
      </c>
      <c r="B451" t="s">
        <v>1618</v>
      </c>
      <c r="C451">
        <v>305</v>
      </c>
    </row>
    <row r="452" spans="1:3" x14ac:dyDescent="0.35">
      <c r="A452">
        <v>121395103</v>
      </c>
      <c r="B452" t="s">
        <v>1632</v>
      </c>
      <c r="C452">
        <v>319</v>
      </c>
    </row>
    <row r="453" spans="1:3" x14ac:dyDescent="0.35">
      <c r="A453">
        <v>121395603</v>
      </c>
      <c r="B453" t="s">
        <v>1682</v>
      </c>
      <c r="C453">
        <v>369</v>
      </c>
    </row>
    <row r="454" spans="1:3" x14ac:dyDescent="0.35">
      <c r="A454">
        <v>121395703</v>
      </c>
      <c r="B454" t="s">
        <v>1720</v>
      </c>
      <c r="C454">
        <v>407</v>
      </c>
    </row>
    <row r="455" spans="1:3" x14ac:dyDescent="0.35">
      <c r="A455">
        <v>121397803</v>
      </c>
      <c r="B455" t="s">
        <v>1793</v>
      </c>
      <c r="C455">
        <v>480</v>
      </c>
    </row>
    <row r="456" spans="1:3" x14ac:dyDescent="0.35">
      <c r="A456">
        <v>122091002</v>
      </c>
      <c r="B456" t="s">
        <v>1340</v>
      </c>
      <c r="C456">
        <v>27</v>
      </c>
    </row>
    <row r="457" spans="1:3" x14ac:dyDescent="0.35">
      <c r="A457">
        <v>122091303</v>
      </c>
      <c r="B457" t="s">
        <v>1361</v>
      </c>
      <c r="C457">
        <v>48</v>
      </c>
    </row>
    <row r="458" spans="1:3" x14ac:dyDescent="0.35">
      <c r="A458">
        <v>122091352</v>
      </c>
      <c r="B458" t="s">
        <v>1362</v>
      </c>
      <c r="C458">
        <v>49</v>
      </c>
    </row>
    <row r="459" spans="1:3" x14ac:dyDescent="0.35">
      <c r="A459">
        <v>122091457</v>
      </c>
      <c r="B459" t="s">
        <v>1821</v>
      </c>
      <c r="C459">
        <v>508</v>
      </c>
    </row>
    <row r="460" spans="1:3" x14ac:dyDescent="0.35">
      <c r="A460">
        <v>122092002</v>
      </c>
      <c r="B460" t="s">
        <v>1380</v>
      </c>
      <c r="C460">
        <v>67</v>
      </c>
    </row>
    <row r="461" spans="1:3" x14ac:dyDescent="0.35">
      <c r="A461">
        <v>122092102</v>
      </c>
      <c r="B461" t="s">
        <v>1381</v>
      </c>
      <c r="C461">
        <v>68</v>
      </c>
    </row>
    <row r="462" spans="1:3" x14ac:dyDescent="0.35">
      <c r="A462">
        <v>122092353</v>
      </c>
      <c r="B462" t="s">
        <v>1418</v>
      </c>
      <c r="C462">
        <v>105</v>
      </c>
    </row>
    <row r="463" spans="1:3" x14ac:dyDescent="0.35">
      <c r="A463">
        <v>122097007</v>
      </c>
      <c r="B463" t="s">
        <v>1857</v>
      </c>
      <c r="C463">
        <v>544</v>
      </c>
    </row>
    <row r="464" spans="1:3" x14ac:dyDescent="0.35">
      <c r="A464">
        <v>122097203</v>
      </c>
      <c r="B464" t="s">
        <v>1579</v>
      </c>
      <c r="C464">
        <v>266</v>
      </c>
    </row>
    <row r="465" spans="1:3" x14ac:dyDescent="0.35">
      <c r="A465">
        <v>122097502</v>
      </c>
      <c r="B465" t="s">
        <v>1589</v>
      </c>
      <c r="C465">
        <v>276</v>
      </c>
    </row>
    <row r="466" spans="1:3" x14ac:dyDescent="0.35">
      <c r="A466">
        <v>122097604</v>
      </c>
      <c r="B466" t="s">
        <v>1593</v>
      </c>
      <c r="C466">
        <v>280</v>
      </c>
    </row>
    <row r="467" spans="1:3" x14ac:dyDescent="0.35">
      <c r="A467">
        <v>122098003</v>
      </c>
      <c r="B467" t="s">
        <v>1628</v>
      </c>
      <c r="C467">
        <v>315</v>
      </c>
    </row>
    <row r="468" spans="1:3" x14ac:dyDescent="0.35">
      <c r="A468">
        <v>122098103</v>
      </c>
      <c r="B468" t="s">
        <v>1640</v>
      </c>
      <c r="C468">
        <v>327</v>
      </c>
    </row>
    <row r="469" spans="1:3" x14ac:dyDescent="0.35">
      <c r="A469">
        <v>122098202</v>
      </c>
      <c r="B469" t="s">
        <v>1643</v>
      </c>
      <c r="C469">
        <v>330</v>
      </c>
    </row>
    <row r="470" spans="1:3" x14ac:dyDescent="0.35">
      <c r="A470">
        <v>122098403</v>
      </c>
      <c r="B470" t="s">
        <v>1665</v>
      </c>
      <c r="C470">
        <v>352</v>
      </c>
    </row>
    <row r="471" spans="1:3" x14ac:dyDescent="0.35">
      <c r="A471">
        <v>122099007</v>
      </c>
      <c r="B471" t="s">
        <v>1874</v>
      </c>
      <c r="C471">
        <v>561</v>
      </c>
    </row>
    <row r="472" spans="1:3" x14ac:dyDescent="0.35">
      <c r="A472">
        <v>123460302</v>
      </c>
      <c r="B472" t="s">
        <v>1314</v>
      </c>
      <c r="C472">
        <v>1</v>
      </c>
    </row>
    <row r="473" spans="1:3" x14ac:dyDescent="0.35">
      <c r="A473">
        <v>123460504</v>
      </c>
      <c r="B473" t="s">
        <v>1881</v>
      </c>
      <c r="C473">
        <v>794</v>
      </c>
    </row>
    <row r="474" spans="1:3" x14ac:dyDescent="0.35">
      <c r="A474">
        <v>123460957</v>
      </c>
      <c r="B474" t="s">
        <v>1823</v>
      </c>
      <c r="C474">
        <v>510</v>
      </c>
    </row>
    <row r="475" spans="1:3" x14ac:dyDescent="0.35">
      <c r="A475">
        <v>123461302</v>
      </c>
      <c r="B475" t="s">
        <v>1393</v>
      </c>
      <c r="C475">
        <v>80</v>
      </c>
    </row>
    <row r="476" spans="1:3" x14ac:dyDescent="0.35">
      <c r="A476">
        <v>123461602</v>
      </c>
      <c r="B476" t="s">
        <v>1404</v>
      </c>
      <c r="C476">
        <v>91</v>
      </c>
    </row>
    <row r="477" spans="1:3" x14ac:dyDescent="0.35">
      <c r="A477">
        <v>123463507</v>
      </c>
      <c r="B477" t="s">
        <v>1837</v>
      </c>
      <c r="C477">
        <v>524</v>
      </c>
    </row>
    <row r="478" spans="1:3" x14ac:dyDescent="0.35">
      <c r="A478">
        <v>123463603</v>
      </c>
      <c r="B478" t="s">
        <v>1498</v>
      </c>
      <c r="C478">
        <v>185</v>
      </c>
    </row>
    <row r="479" spans="1:3" x14ac:dyDescent="0.35">
      <c r="A479">
        <v>123463803</v>
      </c>
      <c r="B479" t="s">
        <v>1515</v>
      </c>
      <c r="C479">
        <v>202</v>
      </c>
    </row>
    <row r="480" spans="1:3" x14ac:dyDescent="0.35">
      <c r="A480">
        <v>123464502</v>
      </c>
      <c r="B480" t="s">
        <v>1545</v>
      </c>
      <c r="C480">
        <v>232</v>
      </c>
    </row>
    <row r="481" spans="1:3" x14ac:dyDescent="0.35">
      <c r="A481">
        <v>123464603</v>
      </c>
      <c r="B481" t="s">
        <v>1546</v>
      </c>
      <c r="C481">
        <v>233</v>
      </c>
    </row>
    <row r="482" spans="1:3" x14ac:dyDescent="0.35">
      <c r="A482">
        <v>123465303</v>
      </c>
      <c r="B482" t="s">
        <v>1558</v>
      </c>
      <c r="C482">
        <v>245</v>
      </c>
    </row>
    <row r="483" spans="1:3" x14ac:dyDescent="0.35">
      <c r="A483">
        <v>123465507</v>
      </c>
      <c r="B483" t="s">
        <v>1861</v>
      </c>
      <c r="C483">
        <v>548</v>
      </c>
    </row>
    <row r="484" spans="1:3" x14ac:dyDescent="0.35">
      <c r="A484">
        <v>123465602</v>
      </c>
      <c r="B484" t="s">
        <v>1596</v>
      </c>
      <c r="C484">
        <v>283</v>
      </c>
    </row>
    <row r="485" spans="1:3" x14ac:dyDescent="0.35">
      <c r="A485">
        <v>123465702</v>
      </c>
      <c r="B485" t="s">
        <v>1601</v>
      </c>
      <c r="C485">
        <v>288</v>
      </c>
    </row>
    <row r="486" spans="1:3" x14ac:dyDescent="0.35">
      <c r="A486">
        <v>123466103</v>
      </c>
      <c r="B486" t="s">
        <v>1645</v>
      </c>
      <c r="C486">
        <v>332</v>
      </c>
    </row>
    <row r="487" spans="1:3" x14ac:dyDescent="0.35">
      <c r="A487">
        <v>123466303</v>
      </c>
      <c r="B487" t="s">
        <v>1659</v>
      </c>
      <c r="C487">
        <v>346</v>
      </c>
    </row>
    <row r="488" spans="1:3" x14ac:dyDescent="0.35">
      <c r="A488">
        <v>123466403</v>
      </c>
      <c r="B488" t="s">
        <v>1660</v>
      </c>
      <c r="C488">
        <v>347</v>
      </c>
    </row>
    <row r="489" spans="1:3" x14ac:dyDescent="0.35">
      <c r="A489">
        <v>123467103</v>
      </c>
      <c r="B489" t="s">
        <v>1705</v>
      </c>
      <c r="C489">
        <v>392</v>
      </c>
    </row>
    <row r="490" spans="1:3" x14ac:dyDescent="0.35">
      <c r="A490">
        <v>123467203</v>
      </c>
      <c r="B490" t="s">
        <v>1728</v>
      </c>
      <c r="C490">
        <v>415</v>
      </c>
    </row>
    <row r="491" spans="1:3" x14ac:dyDescent="0.35">
      <c r="A491">
        <v>123467303</v>
      </c>
      <c r="B491" t="s">
        <v>1725</v>
      </c>
      <c r="C491">
        <v>412</v>
      </c>
    </row>
    <row r="492" spans="1:3" x14ac:dyDescent="0.35">
      <c r="A492">
        <v>123468303</v>
      </c>
      <c r="B492" t="s">
        <v>1762</v>
      </c>
      <c r="C492">
        <v>449</v>
      </c>
    </row>
    <row r="493" spans="1:3" x14ac:dyDescent="0.35">
      <c r="A493">
        <v>123468402</v>
      </c>
      <c r="B493" t="s">
        <v>1763</v>
      </c>
      <c r="C493">
        <v>450</v>
      </c>
    </row>
    <row r="494" spans="1:3" x14ac:dyDescent="0.35">
      <c r="A494">
        <v>123468503</v>
      </c>
      <c r="B494" t="s">
        <v>1764</v>
      </c>
      <c r="C494">
        <v>451</v>
      </c>
    </row>
    <row r="495" spans="1:3" x14ac:dyDescent="0.35">
      <c r="A495">
        <v>123468603</v>
      </c>
      <c r="B495" t="s">
        <v>1765</v>
      </c>
      <c r="C495">
        <v>452</v>
      </c>
    </row>
    <row r="496" spans="1:3" x14ac:dyDescent="0.35">
      <c r="A496">
        <v>123469007</v>
      </c>
      <c r="B496" t="s">
        <v>1876</v>
      </c>
      <c r="C496">
        <v>563</v>
      </c>
    </row>
    <row r="497" spans="1:3" x14ac:dyDescent="0.35">
      <c r="A497">
        <v>123469303</v>
      </c>
      <c r="B497" t="s">
        <v>1804</v>
      </c>
      <c r="C497">
        <v>491</v>
      </c>
    </row>
    <row r="498" spans="1:3" x14ac:dyDescent="0.35">
      <c r="A498">
        <v>124150503</v>
      </c>
      <c r="B498" t="s">
        <v>1330</v>
      </c>
      <c r="C498">
        <v>17</v>
      </c>
    </row>
    <row r="499" spans="1:3" x14ac:dyDescent="0.35">
      <c r="A499">
        <v>124151607</v>
      </c>
      <c r="B499" t="s">
        <v>1826</v>
      </c>
      <c r="C499">
        <v>513</v>
      </c>
    </row>
    <row r="500" spans="1:3" x14ac:dyDescent="0.35">
      <c r="A500">
        <v>124151902</v>
      </c>
      <c r="B500" t="s">
        <v>1402</v>
      </c>
      <c r="C500">
        <v>89</v>
      </c>
    </row>
    <row r="501" spans="1:3" x14ac:dyDescent="0.35">
      <c r="A501">
        <v>124152003</v>
      </c>
      <c r="B501" t="s">
        <v>1434</v>
      </c>
      <c r="C501">
        <v>121</v>
      </c>
    </row>
    <row r="502" spans="1:3" x14ac:dyDescent="0.35">
      <c r="A502">
        <v>124153503</v>
      </c>
      <c r="B502" t="s">
        <v>1481</v>
      </c>
      <c r="C502">
        <v>168</v>
      </c>
    </row>
    <row r="503" spans="1:3" x14ac:dyDescent="0.35">
      <c r="A503">
        <v>124154003</v>
      </c>
      <c r="B503" t="s">
        <v>1523</v>
      </c>
      <c r="C503">
        <v>210</v>
      </c>
    </row>
    <row r="504" spans="1:3" x14ac:dyDescent="0.35">
      <c r="A504">
        <v>124156503</v>
      </c>
      <c r="B504" t="s">
        <v>1620</v>
      </c>
      <c r="C504">
        <v>307</v>
      </c>
    </row>
    <row r="505" spans="1:3" x14ac:dyDescent="0.35">
      <c r="A505">
        <v>124156603</v>
      </c>
      <c r="B505" t="s">
        <v>1626</v>
      </c>
      <c r="C505">
        <v>313</v>
      </c>
    </row>
    <row r="506" spans="1:3" x14ac:dyDescent="0.35">
      <c r="A506">
        <v>124156703</v>
      </c>
      <c r="B506" t="s">
        <v>1627</v>
      </c>
      <c r="C506">
        <v>314</v>
      </c>
    </row>
    <row r="507" spans="1:3" x14ac:dyDescent="0.35">
      <c r="A507">
        <v>124157203</v>
      </c>
      <c r="B507" t="s">
        <v>1649</v>
      </c>
      <c r="C507">
        <v>336</v>
      </c>
    </row>
    <row r="508" spans="1:3" x14ac:dyDescent="0.35">
      <c r="A508">
        <v>124157802</v>
      </c>
      <c r="B508" t="s">
        <v>1742</v>
      </c>
      <c r="C508">
        <v>429</v>
      </c>
    </row>
    <row r="509" spans="1:3" x14ac:dyDescent="0.35">
      <c r="A509">
        <v>124158503</v>
      </c>
      <c r="B509" t="s">
        <v>1757</v>
      </c>
      <c r="C509">
        <v>444</v>
      </c>
    </row>
    <row r="510" spans="1:3" x14ac:dyDescent="0.35">
      <c r="A510">
        <v>124159002</v>
      </c>
      <c r="B510" t="s">
        <v>1782</v>
      </c>
      <c r="C510">
        <v>469</v>
      </c>
    </row>
    <row r="511" spans="1:3" x14ac:dyDescent="0.35">
      <c r="A511">
        <v>125231232</v>
      </c>
      <c r="B511" t="s">
        <v>1394</v>
      </c>
      <c r="C511">
        <v>81</v>
      </c>
    </row>
    <row r="512" spans="1:3" x14ac:dyDescent="0.35">
      <c r="A512">
        <v>125231303</v>
      </c>
      <c r="B512" t="s">
        <v>1396</v>
      </c>
      <c r="C512">
        <v>83</v>
      </c>
    </row>
    <row r="513" spans="1:3" x14ac:dyDescent="0.35">
      <c r="A513">
        <v>125232407</v>
      </c>
      <c r="B513" t="s">
        <v>1836</v>
      </c>
      <c r="C513">
        <v>523</v>
      </c>
    </row>
    <row r="514" spans="1:3" x14ac:dyDescent="0.35">
      <c r="A514">
        <v>125234103</v>
      </c>
      <c r="B514" t="s">
        <v>1474</v>
      </c>
      <c r="C514">
        <v>161</v>
      </c>
    </row>
    <row r="515" spans="1:3" x14ac:dyDescent="0.35">
      <c r="A515">
        <v>125234502</v>
      </c>
      <c r="B515" t="s">
        <v>1499</v>
      </c>
      <c r="C515">
        <v>186</v>
      </c>
    </row>
    <row r="516" spans="1:3" x14ac:dyDescent="0.35">
      <c r="A516">
        <v>125235103</v>
      </c>
      <c r="B516" t="s">
        <v>1510</v>
      </c>
      <c r="C516">
        <v>197</v>
      </c>
    </row>
    <row r="517" spans="1:3" x14ac:dyDescent="0.35">
      <c r="A517">
        <v>125235502</v>
      </c>
      <c r="B517" t="s">
        <v>1552</v>
      </c>
      <c r="C517">
        <v>239</v>
      </c>
    </row>
    <row r="518" spans="1:3" x14ac:dyDescent="0.35">
      <c r="A518">
        <v>125236903</v>
      </c>
      <c r="B518" t="s">
        <v>1638</v>
      </c>
      <c r="C518">
        <v>325</v>
      </c>
    </row>
    <row r="519" spans="1:3" x14ac:dyDescent="0.35">
      <c r="A519">
        <v>125237603</v>
      </c>
      <c r="B519" t="s">
        <v>1666</v>
      </c>
      <c r="C519">
        <v>353</v>
      </c>
    </row>
    <row r="520" spans="1:3" x14ac:dyDescent="0.35">
      <c r="A520">
        <v>125237702</v>
      </c>
      <c r="B520" t="s">
        <v>1673</v>
      </c>
      <c r="C520">
        <v>360</v>
      </c>
    </row>
    <row r="521" spans="1:3" x14ac:dyDescent="0.35">
      <c r="A521">
        <v>125237903</v>
      </c>
      <c r="B521" t="s">
        <v>1680</v>
      </c>
      <c r="C521">
        <v>367</v>
      </c>
    </row>
    <row r="522" spans="1:3" x14ac:dyDescent="0.35">
      <c r="A522">
        <v>125238402</v>
      </c>
      <c r="B522" t="s">
        <v>1715</v>
      </c>
      <c r="C522">
        <v>402</v>
      </c>
    </row>
    <row r="523" spans="1:3" x14ac:dyDescent="0.35">
      <c r="A523">
        <v>125238502</v>
      </c>
      <c r="B523" t="s">
        <v>1727</v>
      </c>
      <c r="C523">
        <v>414</v>
      </c>
    </row>
    <row r="524" spans="1:3" x14ac:dyDescent="0.35">
      <c r="A524">
        <v>125239452</v>
      </c>
      <c r="B524" t="s">
        <v>1760</v>
      </c>
      <c r="C524">
        <v>447</v>
      </c>
    </row>
    <row r="525" spans="1:3" x14ac:dyDescent="0.35">
      <c r="A525">
        <v>125239603</v>
      </c>
      <c r="B525" t="s">
        <v>1770</v>
      </c>
      <c r="C525">
        <v>457</v>
      </c>
    </row>
    <row r="526" spans="1:3" x14ac:dyDescent="0.35">
      <c r="A526">
        <v>125239652</v>
      </c>
      <c r="B526" t="s">
        <v>1796</v>
      </c>
      <c r="C526">
        <v>483</v>
      </c>
    </row>
    <row r="527" spans="1:3" x14ac:dyDescent="0.35">
      <c r="A527">
        <v>126514007</v>
      </c>
      <c r="B527" t="s">
        <v>1866</v>
      </c>
      <c r="C527">
        <v>553</v>
      </c>
    </row>
    <row r="528" spans="1:3" x14ac:dyDescent="0.35">
      <c r="A528">
        <v>126515001</v>
      </c>
      <c r="B528" t="s">
        <v>1647</v>
      </c>
      <c r="C528">
        <v>334</v>
      </c>
    </row>
    <row r="529" spans="1:3" x14ac:dyDescent="0.35">
      <c r="A529">
        <v>127040503</v>
      </c>
      <c r="B529" t="s">
        <v>1317</v>
      </c>
      <c r="C529">
        <v>4</v>
      </c>
    </row>
    <row r="530" spans="1:3" x14ac:dyDescent="0.35">
      <c r="A530">
        <v>127040703</v>
      </c>
      <c r="B530" t="s">
        <v>1322</v>
      </c>
      <c r="C530">
        <v>9</v>
      </c>
    </row>
    <row r="531" spans="1:3" x14ac:dyDescent="0.35">
      <c r="A531">
        <v>127041203</v>
      </c>
      <c r="B531" t="s">
        <v>1335</v>
      </c>
      <c r="C531">
        <v>22</v>
      </c>
    </row>
    <row r="532" spans="1:3" x14ac:dyDescent="0.35">
      <c r="A532">
        <v>127041307</v>
      </c>
      <c r="B532" t="s">
        <v>1817</v>
      </c>
      <c r="C532">
        <v>504</v>
      </c>
    </row>
    <row r="533" spans="1:3" x14ac:dyDescent="0.35">
      <c r="A533">
        <v>127041503</v>
      </c>
      <c r="B533" t="s">
        <v>1349</v>
      </c>
      <c r="C533">
        <v>36</v>
      </c>
    </row>
    <row r="534" spans="1:3" x14ac:dyDescent="0.35">
      <c r="A534">
        <v>127041603</v>
      </c>
      <c r="B534" t="s">
        <v>1351</v>
      </c>
      <c r="C534">
        <v>38</v>
      </c>
    </row>
    <row r="535" spans="1:3" x14ac:dyDescent="0.35">
      <c r="A535">
        <v>127042003</v>
      </c>
      <c r="B535" t="s">
        <v>1387</v>
      </c>
      <c r="C535">
        <v>74</v>
      </c>
    </row>
    <row r="536" spans="1:3" x14ac:dyDescent="0.35">
      <c r="A536">
        <v>127042853</v>
      </c>
      <c r="B536" t="s">
        <v>1471</v>
      </c>
      <c r="C536">
        <v>158</v>
      </c>
    </row>
    <row r="537" spans="1:3" x14ac:dyDescent="0.35">
      <c r="A537">
        <v>127044103</v>
      </c>
      <c r="B537" t="s">
        <v>1507</v>
      </c>
      <c r="C537">
        <v>194</v>
      </c>
    </row>
    <row r="538" spans="1:3" x14ac:dyDescent="0.35">
      <c r="A538">
        <v>127045303</v>
      </c>
      <c r="B538" t="s">
        <v>1563</v>
      </c>
      <c r="C538">
        <v>250</v>
      </c>
    </row>
    <row r="539" spans="1:3" x14ac:dyDescent="0.35">
      <c r="A539">
        <v>127045653</v>
      </c>
      <c r="B539" t="s">
        <v>1591</v>
      </c>
      <c r="C539">
        <v>278</v>
      </c>
    </row>
    <row r="540" spans="1:3" x14ac:dyDescent="0.35">
      <c r="A540">
        <v>127045853</v>
      </c>
      <c r="B540" t="s">
        <v>1676</v>
      </c>
      <c r="C540">
        <v>363</v>
      </c>
    </row>
    <row r="541" spans="1:3" x14ac:dyDescent="0.35">
      <c r="A541">
        <v>127046903</v>
      </c>
      <c r="B541" t="s">
        <v>1678</v>
      </c>
      <c r="C541">
        <v>365</v>
      </c>
    </row>
    <row r="542" spans="1:3" x14ac:dyDescent="0.35">
      <c r="A542">
        <v>127047404</v>
      </c>
      <c r="B542" t="s">
        <v>1712</v>
      </c>
      <c r="C542">
        <v>399</v>
      </c>
    </row>
    <row r="543" spans="1:3" x14ac:dyDescent="0.35">
      <c r="A543">
        <v>127049303</v>
      </c>
      <c r="B543" t="s">
        <v>1790</v>
      </c>
      <c r="C543">
        <v>477</v>
      </c>
    </row>
    <row r="544" spans="1:3" x14ac:dyDescent="0.35">
      <c r="A544">
        <v>128030603</v>
      </c>
      <c r="B544" t="s">
        <v>1325</v>
      </c>
      <c r="C544">
        <v>12</v>
      </c>
    </row>
    <row r="545" spans="1:3" x14ac:dyDescent="0.35">
      <c r="A545">
        <v>128030852</v>
      </c>
      <c r="B545" t="s">
        <v>1326</v>
      </c>
      <c r="C545">
        <v>13</v>
      </c>
    </row>
    <row r="546" spans="1:3" x14ac:dyDescent="0.35">
      <c r="A546">
        <v>128033053</v>
      </c>
      <c r="B546" t="s">
        <v>1472</v>
      </c>
      <c r="C546">
        <v>159</v>
      </c>
    </row>
    <row r="547" spans="1:3" x14ac:dyDescent="0.35">
      <c r="A547">
        <v>128034503</v>
      </c>
      <c r="B547" t="s">
        <v>1538</v>
      </c>
      <c r="C547">
        <v>225</v>
      </c>
    </row>
    <row r="548" spans="1:3" x14ac:dyDescent="0.35">
      <c r="A548">
        <v>128034607</v>
      </c>
      <c r="B548" t="s">
        <v>1854</v>
      </c>
      <c r="C548">
        <v>541</v>
      </c>
    </row>
    <row r="549" spans="1:3" x14ac:dyDescent="0.35">
      <c r="A549">
        <v>128321103</v>
      </c>
      <c r="B549" t="s">
        <v>1353</v>
      </c>
      <c r="C549">
        <v>40</v>
      </c>
    </row>
    <row r="550" spans="1:3" x14ac:dyDescent="0.35">
      <c r="A550">
        <v>128323303</v>
      </c>
      <c r="B550" t="s">
        <v>1506</v>
      </c>
      <c r="C550">
        <v>193</v>
      </c>
    </row>
    <row r="551" spans="1:3" x14ac:dyDescent="0.35">
      <c r="A551">
        <v>128323703</v>
      </c>
      <c r="B551" t="s">
        <v>1509</v>
      </c>
      <c r="C551">
        <v>196</v>
      </c>
    </row>
    <row r="552" spans="1:3" x14ac:dyDescent="0.35">
      <c r="A552">
        <v>128324207</v>
      </c>
      <c r="B552" t="s">
        <v>1847</v>
      </c>
      <c r="C552">
        <v>534</v>
      </c>
    </row>
    <row r="553" spans="1:3" x14ac:dyDescent="0.35">
      <c r="A553">
        <v>128325203</v>
      </c>
      <c r="B553" t="s">
        <v>1551</v>
      </c>
      <c r="C553">
        <v>238</v>
      </c>
    </row>
    <row r="554" spans="1:3" x14ac:dyDescent="0.35">
      <c r="A554">
        <v>128326303</v>
      </c>
      <c r="B554" t="s">
        <v>1641</v>
      </c>
      <c r="C554">
        <v>328</v>
      </c>
    </row>
    <row r="555" spans="1:3" x14ac:dyDescent="0.35">
      <c r="A555">
        <v>128327303</v>
      </c>
      <c r="B555" t="s">
        <v>1663</v>
      </c>
      <c r="C555">
        <v>350</v>
      </c>
    </row>
    <row r="556" spans="1:3" x14ac:dyDescent="0.35">
      <c r="A556">
        <v>128328003</v>
      </c>
      <c r="B556" t="s">
        <v>1758</v>
      </c>
      <c r="C556">
        <v>445</v>
      </c>
    </row>
    <row r="557" spans="1:3" x14ac:dyDescent="0.35">
      <c r="A557">
        <v>129540803</v>
      </c>
      <c r="B557" t="s">
        <v>1355</v>
      </c>
      <c r="C557">
        <v>42</v>
      </c>
    </row>
    <row r="558" spans="1:3" x14ac:dyDescent="0.35">
      <c r="A558">
        <v>129544503</v>
      </c>
      <c r="B558" t="s">
        <v>1548</v>
      </c>
      <c r="C558">
        <v>235</v>
      </c>
    </row>
    <row r="559" spans="1:3" x14ac:dyDescent="0.35">
      <c r="A559">
        <v>129544703</v>
      </c>
      <c r="B559" t="s">
        <v>1570</v>
      </c>
      <c r="C559">
        <v>257</v>
      </c>
    </row>
    <row r="560" spans="1:3" x14ac:dyDescent="0.35">
      <c r="A560">
        <v>129545003</v>
      </c>
      <c r="B560" t="s">
        <v>1603</v>
      </c>
      <c r="C560">
        <v>290</v>
      </c>
    </row>
    <row r="561" spans="1:3" x14ac:dyDescent="0.35">
      <c r="A561">
        <v>129546003</v>
      </c>
      <c r="B561" t="s">
        <v>1650</v>
      </c>
      <c r="C561">
        <v>337</v>
      </c>
    </row>
    <row r="562" spans="1:3" x14ac:dyDescent="0.35">
      <c r="A562">
        <v>129546103</v>
      </c>
      <c r="B562" t="s">
        <v>1661</v>
      </c>
      <c r="C562">
        <v>348</v>
      </c>
    </row>
    <row r="563" spans="1:3" x14ac:dyDescent="0.35">
      <c r="A563">
        <v>129546803</v>
      </c>
      <c r="B563" t="s">
        <v>1681</v>
      </c>
      <c r="C563">
        <v>368</v>
      </c>
    </row>
    <row r="564" spans="1:3" x14ac:dyDescent="0.35">
      <c r="A564">
        <v>129546907</v>
      </c>
      <c r="B564" t="s">
        <v>1868</v>
      </c>
      <c r="C564">
        <v>555</v>
      </c>
    </row>
    <row r="565" spans="1:3" x14ac:dyDescent="0.35">
      <c r="A565">
        <v>129547203</v>
      </c>
      <c r="B565" t="s">
        <v>1697</v>
      </c>
      <c r="C565">
        <v>384</v>
      </c>
    </row>
    <row r="566" spans="1:3" x14ac:dyDescent="0.35">
      <c r="A566">
        <v>129547303</v>
      </c>
      <c r="B566" t="s">
        <v>1686</v>
      </c>
      <c r="C566">
        <v>373</v>
      </c>
    </row>
    <row r="567" spans="1:3" x14ac:dyDescent="0.35">
      <c r="A567">
        <v>129547603</v>
      </c>
      <c r="B567" t="s">
        <v>1739</v>
      </c>
      <c r="C567">
        <v>426</v>
      </c>
    </row>
    <row r="568" spans="1:3" x14ac:dyDescent="0.35">
      <c r="A568">
        <v>129547803</v>
      </c>
      <c r="B568" t="s">
        <v>1743</v>
      </c>
      <c r="C568">
        <v>430</v>
      </c>
    </row>
    <row r="569" spans="1:3" x14ac:dyDescent="0.35">
      <c r="A569">
        <v>129548803</v>
      </c>
      <c r="B569" t="s">
        <v>1797</v>
      </c>
      <c r="C569">
        <v>484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6225D-9B4B-44D5-AD5D-2B46C672D535}">
  <dimension ref="A1:D8"/>
  <sheetViews>
    <sheetView tabSelected="1" workbookViewId="0">
      <selection activeCell="B4" sqref="B4"/>
    </sheetView>
  </sheetViews>
  <sheetFormatPr defaultColWidth="8.85546875" defaultRowHeight="14.5" x14ac:dyDescent="0.35"/>
  <cols>
    <col min="1" max="1" width="5.78515625" style="21" customWidth="1"/>
    <col min="2" max="2" width="12.140625" style="21" customWidth="1"/>
    <col min="3" max="3" width="40.140625" style="21" customWidth="1"/>
    <col min="4" max="4" width="5.78515625" style="21" customWidth="1"/>
    <col min="5" max="16384" width="8.85546875" style="21"/>
  </cols>
  <sheetData>
    <row r="1" spans="1:4" x14ac:dyDescent="0.35">
      <c r="A1" s="29"/>
      <c r="B1" s="29"/>
      <c r="C1" s="29"/>
      <c r="D1" s="29"/>
    </row>
    <row r="2" spans="1:4" ht="20.5" x14ac:dyDescent="0.45">
      <c r="A2" s="29"/>
      <c r="B2" s="236" t="s">
        <v>1920</v>
      </c>
      <c r="C2" s="237"/>
      <c r="D2" s="29"/>
    </row>
    <row r="3" spans="1:4" x14ac:dyDescent="0.35">
      <c r="A3" s="29"/>
      <c r="B3" s="90" t="s">
        <v>1921</v>
      </c>
      <c r="C3" s="90" t="s">
        <v>1922</v>
      </c>
      <c r="D3" s="29"/>
    </row>
    <row r="4" spans="1:4" s="200" customFormat="1" ht="100" customHeight="1" x14ac:dyDescent="0.35">
      <c r="A4" s="45"/>
      <c r="B4" s="201" t="s">
        <v>1923</v>
      </c>
      <c r="C4" s="202" t="s">
        <v>1924</v>
      </c>
      <c r="D4" s="45"/>
    </row>
    <row r="5" spans="1:4" ht="100" customHeight="1" x14ac:dyDescent="0.35">
      <c r="A5" s="29"/>
      <c r="B5" s="216" t="s">
        <v>1926</v>
      </c>
      <c r="C5" s="204" t="s">
        <v>1915</v>
      </c>
      <c r="D5" s="29"/>
    </row>
    <row r="6" spans="1:4" ht="100" customHeight="1" x14ac:dyDescent="0.35">
      <c r="A6" s="29"/>
      <c r="B6" s="201" t="s">
        <v>1927</v>
      </c>
      <c r="C6" s="202" t="s">
        <v>1930</v>
      </c>
      <c r="D6" s="29"/>
    </row>
    <row r="7" spans="1:4" ht="100" customHeight="1" thickBot="1" x14ac:dyDescent="0.4">
      <c r="A7" s="29"/>
      <c r="B7" s="217" t="s">
        <v>1928</v>
      </c>
      <c r="C7" s="203" t="s">
        <v>1929</v>
      </c>
      <c r="D7" s="29"/>
    </row>
    <row r="8" spans="1:4" ht="7" customHeight="1" x14ac:dyDescent="0.35">
      <c r="A8" s="29"/>
      <c r="B8" s="29"/>
      <c r="C8" s="29"/>
      <c r="D8" s="29"/>
    </row>
  </sheetData>
  <mergeCells count="1">
    <mergeCell ref="B2:C2"/>
  </mergeCells>
  <hyperlinks>
    <hyperlink ref="B4" location="'All District Subsidies'!A1" display="Table 1" xr:uid="{BB663640-825E-494E-9E52-237DAED63669}"/>
    <hyperlink ref="B5" location="'Individual Dist. Subsidy Detail'!A1" display="Table 2" xr:uid="{5E7D2221-AAB6-40D2-AA16-9D52C7523681}"/>
    <hyperlink ref="B6" location="'Adequacy Funding Calculation'!A1" display="Table 3" xr:uid="{C683AFFA-735F-488A-9087-52F9EDA843AE}"/>
    <hyperlink ref="B7" location="'Tax Equity Funding Calculation'!A1" display="Table 4" xr:uid="{D295E8C9-B3A8-4145-A8EF-0C4410AACE5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581"/>
  <sheetViews>
    <sheetView zoomScale="175" zoomScaleNormal="175" workbookViewId="0">
      <pane xSplit="3" ySplit="4" topLeftCell="D5" activePane="bottomRight" state="frozen"/>
      <selection pane="topRight" activeCell="D1" sqref="D1"/>
      <selection pane="bottomLeft" activeCell="A5" sqref="A5"/>
      <selection pane="bottomRight" activeCell="D5" sqref="D5"/>
    </sheetView>
  </sheetViews>
  <sheetFormatPr defaultColWidth="8.85546875" defaultRowHeight="13" x14ac:dyDescent="0.3"/>
  <cols>
    <col min="1" max="1" width="5.78515625" style="1" customWidth="1"/>
    <col min="2" max="2" width="8.78515625" style="1" hidden="1" customWidth="1"/>
    <col min="3" max="3" width="37.85546875" style="1" customWidth="1"/>
    <col min="4" max="4" width="11.85546875" style="1" bestFit="1" customWidth="1"/>
    <col min="5" max="5" width="10.35546875" style="1" bestFit="1" customWidth="1"/>
    <col min="6" max="6" width="10.640625" style="1" customWidth="1"/>
    <col min="7" max="7" width="10.78515625" style="1" customWidth="1"/>
    <col min="8" max="8" width="11.2109375" style="1" customWidth="1"/>
    <col min="9" max="10" width="11" style="1" bestFit="1" customWidth="1"/>
    <col min="11" max="11" width="9.78515625" style="1" bestFit="1" customWidth="1"/>
    <col min="12" max="12" width="18.78515625" style="1" bestFit="1" customWidth="1"/>
    <col min="13" max="13" width="9" style="1" bestFit="1" customWidth="1"/>
    <col min="14" max="14" width="9.2109375" style="1" bestFit="1" customWidth="1"/>
    <col min="15" max="15" width="11.640625" style="1" customWidth="1"/>
    <col min="16" max="16" width="15.640625" style="1" bestFit="1" customWidth="1"/>
    <col min="17" max="17" width="5.78515625" style="1" customWidth="1"/>
    <col min="18" max="16384" width="8.85546875" style="1"/>
  </cols>
  <sheetData>
    <row r="1" spans="1:19" ht="15.5" x14ac:dyDescent="0.35">
      <c r="A1" s="5"/>
      <c r="B1" s="5" t="s">
        <v>1925</v>
      </c>
      <c r="C1" s="206" t="s">
        <v>1925</v>
      </c>
      <c r="D1" s="206"/>
      <c r="E1" s="206"/>
      <c r="F1" s="206"/>
      <c r="G1" s="206"/>
      <c r="H1" s="206"/>
      <c r="I1" s="206"/>
      <c r="J1" s="206"/>
      <c r="K1" s="206"/>
      <c r="L1" s="206"/>
      <c r="M1" s="206"/>
      <c r="N1" s="206"/>
      <c r="O1" s="206"/>
      <c r="P1" s="206"/>
      <c r="Q1" s="5"/>
    </row>
    <row r="2" spans="1:19" ht="15.5" x14ac:dyDescent="0.35">
      <c r="A2" s="5"/>
      <c r="B2" s="5"/>
      <c r="C2" s="238" t="s">
        <v>1939</v>
      </c>
      <c r="D2" s="239"/>
      <c r="E2" s="239"/>
      <c r="F2" s="239"/>
      <c r="G2" s="239"/>
      <c r="H2" s="239"/>
      <c r="I2" s="239"/>
      <c r="J2" s="239"/>
      <c r="K2" s="239"/>
      <c r="L2" s="239"/>
      <c r="M2" s="239"/>
      <c r="N2" s="239"/>
      <c r="O2" s="239"/>
      <c r="P2" s="239"/>
      <c r="Q2" s="5"/>
    </row>
    <row r="3" spans="1:19" ht="14.5" x14ac:dyDescent="0.35">
      <c r="A3" s="5"/>
      <c r="B3" s="234" t="s">
        <v>14</v>
      </c>
      <c r="C3" s="234" t="s">
        <v>15</v>
      </c>
      <c r="D3" s="234" t="s">
        <v>590</v>
      </c>
      <c r="E3" s="234" t="s">
        <v>681</v>
      </c>
      <c r="F3" s="15" t="s">
        <v>683</v>
      </c>
      <c r="G3" s="16"/>
      <c r="H3" s="16"/>
      <c r="I3" s="16"/>
      <c r="J3" s="16"/>
      <c r="K3" s="17"/>
      <c r="L3" s="20" t="s">
        <v>684</v>
      </c>
      <c r="M3" s="14"/>
      <c r="N3" s="205"/>
      <c r="O3" s="240" t="str">
        <f>CONCATENATE("Ready to learn",CHAR(10),"block grant",CHAR(10),"(no change",CHAR(10),"from prev. yr)")</f>
        <v>Ready to learn
block grant
(no change
from prev. yr)</v>
      </c>
      <c r="P3" s="240" t="str">
        <f>CONCATENATE("Secondary Career",CHAR(10),"&amp; Technical Education",CHAR(10),"Subsidy",CHAR(10),"(no change",CHAR(10),"from prev. yr)")</f>
        <v>Secondary Career
&amp; Technical Education
Subsidy
(no change
from prev. yr)</v>
      </c>
      <c r="Q3" s="5"/>
    </row>
    <row r="4" spans="1:19" ht="66.75" customHeight="1" x14ac:dyDescent="0.3">
      <c r="A4" s="5"/>
      <c r="B4" s="235"/>
      <c r="C4" s="235" t="s">
        <v>15</v>
      </c>
      <c r="D4" s="235" t="s">
        <v>590</v>
      </c>
      <c r="E4" s="235" t="s">
        <v>681</v>
      </c>
      <c r="F4" s="10" t="s">
        <v>677</v>
      </c>
      <c r="G4" s="10" t="s">
        <v>678</v>
      </c>
      <c r="H4" s="10" t="s">
        <v>679</v>
      </c>
      <c r="I4" s="7" t="str">
        <f>CONCATENATE("Total",CHAR(10),"BEF 2024-25")</f>
        <v>Total
BEF 2024-25</v>
      </c>
      <c r="J4" s="7" t="str">
        <f>CONCATENATE("Change",CHAR(10)," from",CHAR(10),"2023-24")</f>
        <v>Change
 from
2023-24</v>
      </c>
      <c r="K4" s="12" t="str">
        <f>CONCATENATE("Percent change from",CHAR(10),"2023-24")</f>
        <v>Percent change from
2023-24</v>
      </c>
      <c r="L4" s="6" t="str">
        <f>CONCATENATE("SEF",CHAR(10),"2024-25")</f>
        <v>SEF
2024-25</v>
      </c>
      <c r="M4" s="6" t="str">
        <f>CONCATENATE("Change",CHAR(10)," from",CHAR(10),"2023-24")</f>
        <v>Change
 from
2023-24</v>
      </c>
      <c r="N4" s="18" t="str">
        <f>CONCATENATE("Percent change from",CHAR(10),"2023-24")</f>
        <v>Percent change from
2023-24</v>
      </c>
      <c r="O4" s="233"/>
      <c r="P4" s="233"/>
      <c r="Q4" s="5"/>
    </row>
    <row r="5" spans="1:19" ht="14.5" x14ac:dyDescent="0.3">
      <c r="A5" s="5"/>
      <c r="B5" s="62"/>
      <c r="C5" s="64" t="s">
        <v>756</v>
      </c>
      <c r="D5" s="64"/>
      <c r="E5" s="64"/>
      <c r="F5" s="65">
        <v>200000000</v>
      </c>
      <c r="G5" s="65">
        <v>136535472</v>
      </c>
      <c r="H5" s="65">
        <v>734799424</v>
      </c>
      <c r="I5" s="65">
        <v>8943778816</v>
      </c>
      <c r="J5" s="65">
        <v>1071334912</v>
      </c>
      <c r="K5" s="66">
        <v>13.608670234680176</v>
      </c>
      <c r="L5" s="65">
        <v>1330885888</v>
      </c>
      <c r="M5" s="65">
        <v>46750080</v>
      </c>
      <c r="N5" s="67">
        <v>3.6405868530273438</v>
      </c>
      <c r="O5" s="68">
        <v>287417152</v>
      </c>
      <c r="P5" s="68">
        <v>93893592</v>
      </c>
      <c r="Q5" s="5"/>
      <c r="S5" s="63"/>
    </row>
    <row r="6" spans="1:19" x14ac:dyDescent="0.3">
      <c r="A6" s="5"/>
      <c r="B6" s="5">
        <v>112011103</v>
      </c>
      <c r="C6" s="5" t="s">
        <v>268</v>
      </c>
      <c r="D6" s="5" t="s">
        <v>621</v>
      </c>
      <c r="E6" s="5" t="s">
        <v>662</v>
      </c>
      <c r="F6" s="9">
        <v>148160.82</v>
      </c>
      <c r="G6" s="9">
        <v>0</v>
      </c>
      <c r="H6" s="9">
        <v>785656</v>
      </c>
      <c r="I6" s="9">
        <v>8348503</v>
      </c>
      <c r="J6" s="9">
        <v>933817</v>
      </c>
      <c r="K6" s="13">
        <v>12.594154357910156</v>
      </c>
      <c r="L6" s="9">
        <v>1380957</v>
      </c>
      <c r="M6" s="9">
        <v>35858</v>
      </c>
      <c r="N6" s="13">
        <v>2.6658260822296143</v>
      </c>
      <c r="O6" s="19">
        <v>330674</v>
      </c>
      <c r="P6" s="19">
        <v>82673</v>
      </c>
      <c r="Q6" s="5"/>
    </row>
    <row r="7" spans="1:19" x14ac:dyDescent="0.3">
      <c r="A7" s="5"/>
      <c r="B7" s="5">
        <v>112011603</v>
      </c>
      <c r="C7" s="5" t="s">
        <v>269</v>
      </c>
      <c r="D7" s="5" t="s">
        <v>621</v>
      </c>
      <c r="E7" s="5" t="s">
        <v>662</v>
      </c>
      <c r="F7" s="9">
        <v>411579.31</v>
      </c>
      <c r="G7" s="9">
        <v>351623</v>
      </c>
      <c r="H7" s="9">
        <v>2482461</v>
      </c>
      <c r="I7" s="9">
        <v>15379626</v>
      </c>
      <c r="J7" s="9">
        <v>3245663</v>
      </c>
      <c r="K7" s="13">
        <v>26.748580932617188</v>
      </c>
      <c r="L7" s="9">
        <v>2801059</v>
      </c>
      <c r="M7" s="9">
        <v>140519</v>
      </c>
      <c r="N7" s="13">
        <v>5.2815971374511719</v>
      </c>
      <c r="O7" s="19">
        <v>573730</v>
      </c>
      <c r="P7" s="19">
        <v>199264</v>
      </c>
      <c r="Q7" s="5"/>
    </row>
    <row r="8" spans="1:19" x14ac:dyDescent="0.3">
      <c r="A8" s="5"/>
      <c r="B8" s="5">
        <v>112013054</v>
      </c>
      <c r="C8" s="5" t="s">
        <v>270</v>
      </c>
      <c r="D8" s="5" t="s">
        <v>621</v>
      </c>
      <c r="E8" s="5" t="s">
        <v>662</v>
      </c>
      <c r="F8" s="9">
        <v>83442.25</v>
      </c>
      <c r="G8" s="9">
        <v>0</v>
      </c>
      <c r="H8" s="9">
        <v>204628</v>
      </c>
      <c r="I8" s="9">
        <v>4386763</v>
      </c>
      <c r="J8" s="9">
        <v>288070</v>
      </c>
      <c r="K8" s="13">
        <v>7.0283379554748535</v>
      </c>
      <c r="L8" s="9">
        <v>764312</v>
      </c>
      <c r="M8" s="9">
        <v>24456</v>
      </c>
      <c r="N8" s="13">
        <v>3.3055081367492676</v>
      </c>
      <c r="O8" s="19">
        <v>147924</v>
      </c>
      <c r="P8" s="19">
        <v>18405</v>
      </c>
      <c r="Q8" s="5"/>
    </row>
    <row r="9" spans="1:19" x14ac:dyDescent="0.3">
      <c r="A9" s="5"/>
      <c r="B9" s="5">
        <v>112013753</v>
      </c>
      <c r="C9" s="5" t="s">
        <v>271</v>
      </c>
      <c r="D9" s="5" t="s">
        <v>621</v>
      </c>
      <c r="E9" s="5" t="s">
        <v>662</v>
      </c>
      <c r="F9" s="9">
        <v>262468.49</v>
      </c>
      <c r="G9" s="9">
        <v>0</v>
      </c>
      <c r="H9" s="9">
        <v>140682</v>
      </c>
      <c r="I9" s="9">
        <v>10262862</v>
      </c>
      <c r="J9" s="9">
        <v>403150</v>
      </c>
      <c r="K9" s="13">
        <v>4.0888619422912598</v>
      </c>
      <c r="L9" s="9">
        <v>2151375</v>
      </c>
      <c r="M9" s="9">
        <v>47550</v>
      </c>
      <c r="N9" s="13">
        <v>2.2601690292358398</v>
      </c>
      <c r="O9" s="19">
        <v>298479</v>
      </c>
      <c r="P9" s="19">
        <v>317863</v>
      </c>
      <c r="Q9" s="5"/>
    </row>
    <row r="10" spans="1:19" x14ac:dyDescent="0.3">
      <c r="A10" s="5"/>
      <c r="B10" s="5">
        <v>112015203</v>
      </c>
      <c r="C10" s="5" t="s">
        <v>273</v>
      </c>
      <c r="D10" s="5" t="s">
        <v>621</v>
      </c>
      <c r="E10" s="5" t="s">
        <v>662</v>
      </c>
      <c r="F10" s="9">
        <v>150794.5</v>
      </c>
      <c r="G10" s="9">
        <v>15894</v>
      </c>
      <c r="H10" s="9">
        <v>711364</v>
      </c>
      <c r="I10" s="9">
        <v>8472884</v>
      </c>
      <c r="J10" s="9">
        <v>878053</v>
      </c>
      <c r="K10" s="13">
        <v>11.561192512512207</v>
      </c>
      <c r="L10" s="9">
        <v>1591411</v>
      </c>
      <c r="M10" s="9">
        <v>38496</v>
      </c>
      <c r="N10" s="13">
        <v>2.4789509773254395</v>
      </c>
      <c r="O10" s="19">
        <v>312057</v>
      </c>
      <c r="P10" s="19">
        <v>74830</v>
      </c>
      <c r="Q10" s="5"/>
    </row>
    <row r="11" spans="1:19" x14ac:dyDescent="0.3">
      <c r="A11" s="5"/>
      <c r="B11" s="5">
        <v>112018523</v>
      </c>
      <c r="C11" s="5" t="s">
        <v>274</v>
      </c>
      <c r="D11" s="5" t="s">
        <v>621</v>
      </c>
      <c r="E11" s="5" t="s">
        <v>662</v>
      </c>
      <c r="F11" s="9">
        <v>233205.7</v>
      </c>
      <c r="G11" s="9">
        <v>396115</v>
      </c>
      <c r="H11" s="9">
        <v>1132576</v>
      </c>
      <c r="I11" s="9">
        <v>10200138</v>
      </c>
      <c r="J11" s="9">
        <v>1761897</v>
      </c>
      <c r="K11" s="13">
        <v>20.879907608032227</v>
      </c>
      <c r="L11" s="9">
        <v>1418984</v>
      </c>
      <c r="M11" s="9">
        <v>65687</v>
      </c>
      <c r="N11" s="13">
        <v>4.8538494110107422</v>
      </c>
      <c r="O11" s="19">
        <v>268707</v>
      </c>
      <c r="P11" s="19">
        <v>113276</v>
      </c>
      <c r="Q11" s="5"/>
    </row>
    <row r="12" spans="1:19" x14ac:dyDescent="0.3">
      <c r="A12" s="5"/>
      <c r="B12" s="5">
        <v>103020603</v>
      </c>
      <c r="C12" s="5" t="s">
        <v>49</v>
      </c>
      <c r="D12" s="5" t="s">
        <v>594</v>
      </c>
      <c r="E12" s="5" t="s">
        <v>662</v>
      </c>
      <c r="F12" s="9">
        <v>88256.47</v>
      </c>
      <c r="G12" s="9">
        <v>120311</v>
      </c>
      <c r="H12" s="9">
        <v>0</v>
      </c>
      <c r="I12" s="9">
        <v>3402826</v>
      </c>
      <c r="J12" s="9">
        <v>208567</v>
      </c>
      <c r="K12" s="13">
        <v>6.5294327735900879</v>
      </c>
      <c r="L12" s="9">
        <v>823944</v>
      </c>
      <c r="M12" s="9">
        <v>9274</v>
      </c>
      <c r="N12" s="13">
        <v>1.1383750438690186</v>
      </c>
      <c r="O12" s="19">
        <v>104493</v>
      </c>
      <c r="P12" s="19">
        <v>0</v>
      </c>
      <c r="Q12" s="5"/>
    </row>
    <row r="13" spans="1:19" x14ac:dyDescent="0.3">
      <c r="A13" s="5"/>
      <c r="B13" s="5">
        <v>103020753</v>
      </c>
      <c r="C13" s="5" t="s">
        <v>50</v>
      </c>
      <c r="D13" s="5" t="s">
        <v>594</v>
      </c>
      <c r="E13" s="5" t="s">
        <v>662</v>
      </c>
      <c r="F13" s="9">
        <v>110767.25</v>
      </c>
      <c r="G13" s="9">
        <v>0</v>
      </c>
      <c r="H13" s="9">
        <v>0</v>
      </c>
      <c r="I13" s="9">
        <v>3675976</v>
      </c>
      <c r="J13" s="9">
        <v>110767</v>
      </c>
      <c r="K13" s="13">
        <v>3.106886625289917</v>
      </c>
      <c r="L13" s="9">
        <v>798144</v>
      </c>
      <c r="M13" s="9">
        <v>13600</v>
      </c>
      <c r="N13" s="13">
        <v>1.733491063117981</v>
      </c>
      <c r="O13" s="19">
        <v>108288</v>
      </c>
      <c r="P13" s="19">
        <v>0</v>
      </c>
      <c r="Q13" s="5"/>
    </row>
    <row r="14" spans="1:19" x14ac:dyDescent="0.3">
      <c r="A14" s="5"/>
      <c r="B14" s="5">
        <v>103021102</v>
      </c>
      <c r="C14" s="5" t="s">
        <v>52</v>
      </c>
      <c r="D14" s="5" t="s">
        <v>594</v>
      </c>
      <c r="E14" s="5" t="s">
        <v>662</v>
      </c>
      <c r="F14" s="9">
        <v>392662.92</v>
      </c>
      <c r="G14" s="9">
        <v>827026</v>
      </c>
      <c r="H14" s="9">
        <v>3476998</v>
      </c>
      <c r="I14" s="9">
        <v>17878583</v>
      </c>
      <c r="J14" s="9">
        <v>4696687</v>
      </c>
      <c r="K14" s="13">
        <v>35.629829406738281</v>
      </c>
      <c r="L14" s="9">
        <v>3424952</v>
      </c>
      <c r="M14" s="9">
        <v>160206</v>
      </c>
      <c r="N14" s="13">
        <v>4.9071507453918457</v>
      </c>
      <c r="O14" s="19">
        <v>1115849</v>
      </c>
      <c r="P14" s="19">
        <v>0</v>
      </c>
      <c r="Q14" s="5"/>
    </row>
    <row r="15" spans="1:19" x14ac:dyDescent="0.3">
      <c r="A15" s="5"/>
      <c r="B15" s="5">
        <v>103021252</v>
      </c>
      <c r="C15" s="5" t="s">
        <v>53</v>
      </c>
      <c r="D15" s="5" t="s">
        <v>594</v>
      </c>
      <c r="E15" s="5" t="s">
        <v>662</v>
      </c>
      <c r="F15" s="9">
        <v>162008.35</v>
      </c>
      <c r="G15" s="9">
        <v>616539</v>
      </c>
      <c r="H15" s="9">
        <v>0</v>
      </c>
      <c r="I15" s="9">
        <v>10916272</v>
      </c>
      <c r="J15" s="9">
        <v>778547</v>
      </c>
      <c r="K15" s="13">
        <v>7.6797013282775879</v>
      </c>
      <c r="L15" s="9">
        <v>3215180</v>
      </c>
      <c r="M15" s="9">
        <v>90551</v>
      </c>
      <c r="N15" s="13">
        <v>2.8979761600494385</v>
      </c>
      <c r="O15" s="19">
        <v>505751</v>
      </c>
      <c r="P15" s="19">
        <v>0</v>
      </c>
      <c r="Q15" s="5"/>
    </row>
    <row r="16" spans="1:19" x14ac:dyDescent="0.3">
      <c r="A16" s="5"/>
      <c r="B16" s="5">
        <v>103021453</v>
      </c>
      <c r="C16" s="5" t="s">
        <v>54</v>
      </c>
      <c r="D16" s="5" t="s">
        <v>594</v>
      </c>
      <c r="E16" s="5" t="s">
        <v>662</v>
      </c>
      <c r="F16" s="9">
        <v>214079.89</v>
      </c>
      <c r="G16" s="9">
        <v>871619</v>
      </c>
      <c r="H16" s="9">
        <v>182472</v>
      </c>
      <c r="I16" s="9">
        <v>8066839</v>
      </c>
      <c r="J16" s="9">
        <v>1268171</v>
      </c>
      <c r="K16" s="13">
        <v>18.653226852416992</v>
      </c>
      <c r="L16" s="9">
        <v>1136121</v>
      </c>
      <c r="M16" s="9">
        <v>46596</v>
      </c>
      <c r="N16" s="13">
        <v>4.276726245880127</v>
      </c>
      <c r="O16" s="19">
        <v>218768</v>
      </c>
      <c r="P16" s="19">
        <v>0</v>
      </c>
      <c r="Q16" s="5"/>
    </row>
    <row r="17" spans="1:17" x14ac:dyDescent="0.3">
      <c r="A17" s="5"/>
      <c r="B17" s="5">
        <v>103021603</v>
      </c>
      <c r="C17" s="5" t="s">
        <v>55</v>
      </c>
      <c r="D17" s="5" t="s">
        <v>594</v>
      </c>
      <c r="E17" s="5" t="s">
        <v>662</v>
      </c>
      <c r="F17" s="9">
        <v>115375.14</v>
      </c>
      <c r="G17" s="9">
        <v>629739</v>
      </c>
      <c r="H17" s="9">
        <v>0</v>
      </c>
      <c r="I17" s="9">
        <v>5970502</v>
      </c>
      <c r="J17" s="9">
        <v>745114</v>
      </c>
      <c r="K17" s="13">
        <v>14.259495735168457</v>
      </c>
      <c r="L17" s="9">
        <v>1231331</v>
      </c>
      <c r="M17" s="9">
        <v>35404</v>
      </c>
      <c r="N17" s="13">
        <v>2.9603812694549561</v>
      </c>
      <c r="O17" s="19">
        <v>189030</v>
      </c>
      <c r="P17" s="19">
        <v>0</v>
      </c>
      <c r="Q17" s="5"/>
    </row>
    <row r="18" spans="1:17" x14ac:dyDescent="0.3">
      <c r="A18" s="5"/>
      <c r="B18" s="5">
        <v>103021752</v>
      </c>
      <c r="C18" s="5" t="s">
        <v>56</v>
      </c>
      <c r="D18" s="5" t="s">
        <v>594</v>
      </c>
      <c r="E18" s="5" t="s">
        <v>662</v>
      </c>
      <c r="F18" s="9">
        <v>204823.47</v>
      </c>
      <c r="G18" s="9">
        <v>0</v>
      </c>
      <c r="H18" s="9">
        <v>0</v>
      </c>
      <c r="I18" s="9">
        <v>6789123</v>
      </c>
      <c r="J18" s="9">
        <v>204823</v>
      </c>
      <c r="K18" s="13">
        <v>3.1107785701751709</v>
      </c>
      <c r="L18" s="9">
        <v>1876358</v>
      </c>
      <c r="M18" s="9">
        <v>43441</v>
      </c>
      <c r="N18" s="13">
        <v>2.3700473308563232</v>
      </c>
      <c r="O18" s="19">
        <v>303975</v>
      </c>
      <c r="P18" s="19">
        <v>0</v>
      </c>
      <c r="Q18" s="5"/>
    </row>
    <row r="19" spans="1:17" x14ac:dyDescent="0.3">
      <c r="A19" s="5"/>
      <c r="B19" s="5">
        <v>103021903</v>
      </c>
      <c r="C19" s="5" t="s">
        <v>57</v>
      </c>
      <c r="D19" s="5" t="s">
        <v>594</v>
      </c>
      <c r="E19" s="5" t="s">
        <v>662</v>
      </c>
      <c r="F19" s="9">
        <v>234845.58</v>
      </c>
      <c r="G19" s="9">
        <v>113923</v>
      </c>
      <c r="H19" s="9">
        <v>250928</v>
      </c>
      <c r="I19" s="9">
        <v>10468757</v>
      </c>
      <c r="J19" s="9">
        <v>599697</v>
      </c>
      <c r="K19" s="13">
        <v>6.0765361785888672</v>
      </c>
      <c r="L19" s="9">
        <v>1498695</v>
      </c>
      <c r="M19" s="9">
        <v>63161</v>
      </c>
      <c r="N19" s="13">
        <v>4.3998260498046875</v>
      </c>
      <c r="O19" s="19">
        <v>220599</v>
      </c>
      <c r="P19" s="19">
        <v>0</v>
      </c>
      <c r="Q19" s="5"/>
    </row>
    <row r="20" spans="1:17" x14ac:dyDescent="0.3">
      <c r="A20" s="5"/>
      <c r="B20" s="5">
        <v>103022103</v>
      </c>
      <c r="C20" s="5" t="s">
        <v>58</v>
      </c>
      <c r="D20" s="5" t="s">
        <v>594</v>
      </c>
      <c r="E20" s="5" t="s">
        <v>662</v>
      </c>
      <c r="F20" s="9">
        <v>66413.83</v>
      </c>
      <c r="G20" s="9">
        <v>268830</v>
      </c>
      <c r="H20" s="9">
        <v>0</v>
      </c>
      <c r="I20" s="9">
        <v>2614854</v>
      </c>
      <c r="J20" s="9">
        <v>335244</v>
      </c>
      <c r="K20" s="13">
        <v>14.706199645996094</v>
      </c>
      <c r="L20" s="9">
        <v>601262</v>
      </c>
      <c r="M20" s="9">
        <v>19691</v>
      </c>
      <c r="N20" s="13">
        <v>3.385828971862793</v>
      </c>
      <c r="O20" s="19">
        <v>596726</v>
      </c>
      <c r="P20" s="19">
        <v>0</v>
      </c>
      <c r="Q20" s="5"/>
    </row>
    <row r="21" spans="1:17" x14ac:dyDescent="0.3">
      <c r="A21" s="5"/>
      <c r="B21" s="5">
        <v>103022253</v>
      </c>
      <c r="C21" s="5" t="s">
        <v>59</v>
      </c>
      <c r="D21" s="5" t="s">
        <v>594</v>
      </c>
      <c r="E21" s="5" t="s">
        <v>662</v>
      </c>
      <c r="F21" s="9">
        <v>126932.5</v>
      </c>
      <c r="G21" s="9">
        <v>328726</v>
      </c>
      <c r="H21" s="9">
        <v>17413</v>
      </c>
      <c r="I21" s="9">
        <v>7497368</v>
      </c>
      <c r="J21" s="9">
        <v>473072</v>
      </c>
      <c r="K21" s="13">
        <v>6.7347960472106934</v>
      </c>
      <c r="L21" s="9">
        <v>1720390</v>
      </c>
      <c r="M21" s="9">
        <v>65977</v>
      </c>
      <c r="N21" s="13">
        <v>3.9879400730133057</v>
      </c>
      <c r="O21" s="19">
        <v>264465</v>
      </c>
      <c r="P21" s="19">
        <v>0</v>
      </c>
      <c r="Q21" s="5"/>
    </row>
    <row r="22" spans="1:17" x14ac:dyDescent="0.3">
      <c r="A22" s="5"/>
      <c r="B22" s="5">
        <v>103022503</v>
      </c>
      <c r="C22" s="5" t="s">
        <v>60</v>
      </c>
      <c r="D22" s="5" t="s">
        <v>594</v>
      </c>
      <c r="E22" s="5" t="s">
        <v>662</v>
      </c>
      <c r="F22" s="9">
        <v>264459.18</v>
      </c>
      <c r="G22" s="9">
        <v>0</v>
      </c>
      <c r="H22" s="9">
        <v>237094</v>
      </c>
      <c r="I22" s="9">
        <v>15038815</v>
      </c>
      <c r="J22" s="9">
        <v>501553</v>
      </c>
      <c r="K22" s="13">
        <v>3.450120210647583</v>
      </c>
      <c r="L22" s="9">
        <v>992547</v>
      </c>
      <c r="M22" s="9">
        <v>47184</v>
      </c>
      <c r="N22" s="13">
        <v>4.9910988807678223</v>
      </c>
      <c r="O22" s="19">
        <v>202807</v>
      </c>
      <c r="P22" s="19">
        <v>0</v>
      </c>
      <c r="Q22" s="5"/>
    </row>
    <row r="23" spans="1:17" x14ac:dyDescent="0.3">
      <c r="A23" s="5"/>
      <c r="B23" s="5">
        <v>103022803</v>
      </c>
      <c r="C23" s="5" t="s">
        <v>61</v>
      </c>
      <c r="D23" s="5" t="s">
        <v>594</v>
      </c>
      <c r="E23" s="5" t="s">
        <v>662</v>
      </c>
      <c r="F23" s="9">
        <v>447966.74</v>
      </c>
      <c r="G23" s="9">
        <v>792295</v>
      </c>
      <c r="H23" s="9">
        <v>668500</v>
      </c>
      <c r="I23" s="9">
        <v>13927124</v>
      </c>
      <c r="J23" s="9">
        <v>1908762</v>
      </c>
      <c r="K23" s="13">
        <v>15.882047653198242</v>
      </c>
      <c r="L23" s="9">
        <v>1812654</v>
      </c>
      <c r="M23" s="9">
        <v>71195</v>
      </c>
      <c r="N23" s="13">
        <v>4.0882387161254883</v>
      </c>
      <c r="O23" s="19">
        <v>2376130</v>
      </c>
      <c r="P23" s="19">
        <v>0</v>
      </c>
      <c r="Q23" s="5"/>
    </row>
    <row r="24" spans="1:17" x14ac:dyDescent="0.3">
      <c r="A24" s="5"/>
      <c r="B24" s="5">
        <v>103023153</v>
      </c>
      <c r="C24" s="5" t="s">
        <v>62</v>
      </c>
      <c r="D24" s="5" t="s">
        <v>594</v>
      </c>
      <c r="E24" s="5" t="s">
        <v>662</v>
      </c>
      <c r="F24" s="9">
        <v>235447.72</v>
      </c>
      <c r="G24" s="9">
        <v>828561</v>
      </c>
      <c r="H24" s="9">
        <v>180686</v>
      </c>
      <c r="I24" s="9">
        <v>12618314</v>
      </c>
      <c r="J24" s="9">
        <v>1244695</v>
      </c>
      <c r="K24" s="13">
        <v>10.943702697753906</v>
      </c>
      <c r="L24" s="9">
        <v>2362810</v>
      </c>
      <c r="M24" s="9">
        <v>86130</v>
      </c>
      <c r="N24" s="13">
        <v>3.7831404209136963</v>
      </c>
      <c r="O24" s="19">
        <v>453629</v>
      </c>
      <c r="P24" s="19">
        <v>0</v>
      </c>
      <c r="Q24" s="5"/>
    </row>
    <row r="25" spans="1:17" x14ac:dyDescent="0.3">
      <c r="A25" s="5"/>
      <c r="B25" s="5">
        <v>103023912</v>
      </c>
      <c r="C25" s="5" t="s">
        <v>64</v>
      </c>
      <c r="D25" s="5" t="s">
        <v>594</v>
      </c>
      <c r="E25" s="5" t="s">
        <v>662</v>
      </c>
      <c r="F25" s="9">
        <v>248163.07</v>
      </c>
      <c r="G25" s="9">
        <v>0</v>
      </c>
      <c r="H25" s="9">
        <v>0</v>
      </c>
      <c r="I25" s="9">
        <v>5797196</v>
      </c>
      <c r="J25" s="9">
        <v>248163</v>
      </c>
      <c r="K25" s="13">
        <v>4.4721846580505371</v>
      </c>
      <c r="L25" s="9">
        <v>2610508</v>
      </c>
      <c r="M25" s="9">
        <v>38277</v>
      </c>
      <c r="N25" s="13">
        <v>1.4880856275558472</v>
      </c>
      <c r="O25" s="19">
        <v>205030</v>
      </c>
      <c r="P25" s="19">
        <v>0</v>
      </c>
      <c r="Q25" s="5"/>
    </row>
    <row r="26" spans="1:17" x14ac:dyDescent="0.3">
      <c r="A26" s="5"/>
      <c r="B26" s="5">
        <v>103024102</v>
      </c>
      <c r="C26" s="5" t="s">
        <v>65</v>
      </c>
      <c r="D26" s="5" t="s">
        <v>594</v>
      </c>
      <c r="E26" s="5" t="s">
        <v>662</v>
      </c>
      <c r="F26" s="9">
        <v>331448.65000000002</v>
      </c>
      <c r="G26" s="9">
        <v>1099078</v>
      </c>
      <c r="H26" s="9">
        <v>21137</v>
      </c>
      <c r="I26" s="9">
        <v>11826057</v>
      </c>
      <c r="J26" s="9">
        <v>1451664</v>
      </c>
      <c r="K26" s="13">
        <v>13.99276065826416</v>
      </c>
      <c r="L26" s="9">
        <v>3007768</v>
      </c>
      <c r="M26" s="9">
        <v>150828</v>
      </c>
      <c r="N26" s="13">
        <v>5.2793550491333008</v>
      </c>
      <c r="O26" s="19">
        <v>385880</v>
      </c>
      <c r="P26" s="19">
        <v>0</v>
      </c>
      <c r="Q26" s="5"/>
    </row>
    <row r="27" spans="1:17" x14ac:dyDescent="0.3">
      <c r="A27" s="5"/>
      <c r="B27" s="5">
        <v>103024603</v>
      </c>
      <c r="C27" s="5" t="s">
        <v>66</v>
      </c>
      <c r="D27" s="5" t="s">
        <v>594</v>
      </c>
      <c r="E27" s="5" t="s">
        <v>662</v>
      </c>
      <c r="F27" s="9">
        <v>121168.27</v>
      </c>
      <c r="G27" s="9">
        <v>0</v>
      </c>
      <c r="H27" s="9">
        <v>0</v>
      </c>
      <c r="I27" s="9">
        <v>6102650</v>
      </c>
      <c r="J27" s="9">
        <v>121168</v>
      </c>
      <c r="K27" s="13">
        <v>2.0257186889648438</v>
      </c>
      <c r="L27" s="9">
        <v>1730829</v>
      </c>
      <c r="M27" s="9">
        <v>18409</v>
      </c>
      <c r="N27" s="13">
        <v>1.0750283002853394</v>
      </c>
      <c r="O27" s="19">
        <v>294130</v>
      </c>
      <c r="P27" s="19">
        <v>0</v>
      </c>
      <c r="Q27" s="5"/>
    </row>
    <row r="28" spans="1:17" x14ac:dyDescent="0.3">
      <c r="A28" s="5"/>
      <c r="B28" s="5">
        <v>103024753</v>
      </c>
      <c r="C28" s="5" t="s">
        <v>67</v>
      </c>
      <c r="D28" s="5" t="s">
        <v>594</v>
      </c>
      <c r="E28" s="5" t="s">
        <v>662</v>
      </c>
      <c r="F28" s="9">
        <v>358684.93</v>
      </c>
      <c r="G28" s="9">
        <v>650032</v>
      </c>
      <c r="H28" s="9">
        <v>899411</v>
      </c>
      <c r="I28" s="9">
        <v>16502247</v>
      </c>
      <c r="J28" s="9">
        <v>1908128</v>
      </c>
      <c r="K28" s="13">
        <v>13.074636459350586</v>
      </c>
      <c r="L28" s="9">
        <v>2759302</v>
      </c>
      <c r="M28" s="9">
        <v>114927</v>
      </c>
      <c r="N28" s="13">
        <v>4.3460931777954102</v>
      </c>
      <c r="O28" s="19">
        <v>460757</v>
      </c>
      <c r="P28" s="19">
        <v>0</v>
      </c>
      <c r="Q28" s="5"/>
    </row>
    <row r="29" spans="1:17" x14ac:dyDescent="0.3">
      <c r="A29" s="5"/>
      <c r="B29" s="5">
        <v>103025002</v>
      </c>
      <c r="C29" s="5" t="s">
        <v>68</v>
      </c>
      <c r="D29" s="5" t="s">
        <v>594</v>
      </c>
      <c r="E29" s="5" t="s">
        <v>662</v>
      </c>
      <c r="F29" s="9">
        <v>144255.51999999999</v>
      </c>
      <c r="G29" s="9">
        <v>89002</v>
      </c>
      <c r="H29" s="9">
        <v>0</v>
      </c>
      <c r="I29" s="9">
        <v>6354195</v>
      </c>
      <c r="J29" s="9">
        <v>233258</v>
      </c>
      <c r="K29" s="13">
        <v>3.8108217716217041</v>
      </c>
      <c r="L29" s="9">
        <v>1749854</v>
      </c>
      <c r="M29" s="9">
        <v>43087</v>
      </c>
      <c r="N29" s="13">
        <v>2.5244805812835693</v>
      </c>
      <c r="O29" s="19">
        <v>231127</v>
      </c>
      <c r="P29" s="19">
        <v>0</v>
      </c>
      <c r="Q29" s="5"/>
    </row>
    <row r="30" spans="1:17" x14ac:dyDescent="0.3">
      <c r="A30" s="5"/>
      <c r="B30" s="5">
        <v>103026002</v>
      </c>
      <c r="C30" s="5" t="s">
        <v>69</v>
      </c>
      <c r="D30" s="5" t="s">
        <v>594</v>
      </c>
      <c r="E30" s="5" t="s">
        <v>662</v>
      </c>
      <c r="F30" s="9">
        <v>1085848.04</v>
      </c>
      <c r="G30" s="9">
        <v>256523</v>
      </c>
      <c r="H30" s="9">
        <v>3560099</v>
      </c>
      <c r="I30" s="9">
        <v>41216402</v>
      </c>
      <c r="J30" s="9">
        <v>4902470</v>
      </c>
      <c r="K30" s="13">
        <v>13.500246047973633</v>
      </c>
      <c r="L30" s="9">
        <v>4816423</v>
      </c>
      <c r="M30" s="9">
        <v>245146</v>
      </c>
      <c r="N30" s="13">
        <v>5.3627467155456543</v>
      </c>
      <c r="O30" s="19">
        <v>888223</v>
      </c>
      <c r="P30" s="19">
        <v>0</v>
      </c>
      <c r="Q30" s="5"/>
    </row>
    <row r="31" spans="1:17" x14ac:dyDescent="0.3">
      <c r="A31" s="5"/>
      <c r="B31" s="5">
        <v>103026303</v>
      </c>
      <c r="C31" s="5" t="s">
        <v>71</v>
      </c>
      <c r="D31" s="5" t="s">
        <v>594</v>
      </c>
      <c r="E31" s="5" t="s">
        <v>662</v>
      </c>
      <c r="F31" s="9">
        <v>206875.49</v>
      </c>
      <c r="G31" s="9">
        <v>0</v>
      </c>
      <c r="H31" s="9">
        <v>0</v>
      </c>
      <c r="I31" s="9">
        <v>5968539</v>
      </c>
      <c r="J31" s="9">
        <v>206875</v>
      </c>
      <c r="K31" s="13">
        <v>3.5905425548553467</v>
      </c>
      <c r="L31" s="9">
        <v>1903629</v>
      </c>
      <c r="M31" s="9">
        <v>86717</v>
      </c>
      <c r="N31" s="13">
        <v>4.772768497467041</v>
      </c>
      <c r="O31" s="19">
        <v>196733</v>
      </c>
      <c r="P31" s="19">
        <v>0</v>
      </c>
      <c r="Q31" s="5"/>
    </row>
    <row r="32" spans="1:17" x14ac:dyDescent="0.3">
      <c r="A32" s="5"/>
      <c r="B32" s="5">
        <v>103026343</v>
      </c>
      <c r="C32" s="5" t="s">
        <v>72</v>
      </c>
      <c r="D32" s="5" t="s">
        <v>594</v>
      </c>
      <c r="E32" s="5" t="s">
        <v>662</v>
      </c>
      <c r="F32" s="9">
        <v>292500.84000000003</v>
      </c>
      <c r="G32" s="9">
        <v>736303</v>
      </c>
      <c r="H32" s="9">
        <v>0</v>
      </c>
      <c r="I32" s="9">
        <v>9987562</v>
      </c>
      <c r="J32" s="9">
        <v>1028804</v>
      </c>
      <c r="K32" s="13">
        <v>11.483778953552246</v>
      </c>
      <c r="L32" s="9">
        <v>2404490</v>
      </c>
      <c r="M32" s="9">
        <v>105656</v>
      </c>
      <c r="N32" s="13">
        <v>4.5960693359375</v>
      </c>
      <c r="O32" s="19">
        <v>335009</v>
      </c>
      <c r="P32" s="19">
        <v>0</v>
      </c>
      <c r="Q32" s="5"/>
    </row>
    <row r="33" spans="1:17" x14ac:dyDescent="0.3">
      <c r="A33" s="5"/>
      <c r="B33" s="5">
        <v>103026402</v>
      </c>
      <c r="C33" s="5" t="s">
        <v>73</v>
      </c>
      <c r="D33" s="5" t="s">
        <v>594</v>
      </c>
      <c r="E33" s="5" t="s">
        <v>662</v>
      </c>
      <c r="F33" s="9">
        <v>245289.87</v>
      </c>
      <c r="G33" s="9">
        <v>656024</v>
      </c>
      <c r="H33" s="9">
        <v>0</v>
      </c>
      <c r="I33" s="9">
        <v>9172787</v>
      </c>
      <c r="J33" s="9">
        <v>901314</v>
      </c>
      <c r="K33" s="13">
        <v>10.896656036376953</v>
      </c>
      <c r="L33" s="9">
        <v>3240674</v>
      </c>
      <c r="M33" s="9">
        <v>89753</v>
      </c>
      <c r="N33" s="13">
        <v>2.8484687805175781</v>
      </c>
      <c r="O33" s="19">
        <v>418618</v>
      </c>
      <c r="P33" s="19">
        <v>0</v>
      </c>
      <c r="Q33" s="5"/>
    </row>
    <row r="34" spans="1:17" x14ac:dyDescent="0.3">
      <c r="A34" s="5"/>
      <c r="B34" s="5">
        <v>103026852</v>
      </c>
      <c r="C34" s="5" t="s">
        <v>74</v>
      </c>
      <c r="D34" s="5" t="s">
        <v>594</v>
      </c>
      <c r="E34" s="5" t="s">
        <v>662</v>
      </c>
      <c r="F34" s="9">
        <v>406776</v>
      </c>
      <c r="G34" s="9">
        <v>0</v>
      </c>
      <c r="H34" s="9">
        <v>0</v>
      </c>
      <c r="I34" s="9">
        <v>13238138</v>
      </c>
      <c r="J34" s="9">
        <v>406776</v>
      </c>
      <c r="K34" s="13">
        <v>3.1701700687408447</v>
      </c>
      <c r="L34" s="9">
        <v>4487407</v>
      </c>
      <c r="M34" s="9">
        <v>52684</v>
      </c>
      <c r="N34" s="13">
        <v>1.1879885196685791</v>
      </c>
      <c r="O34" s="19">
        <v>581758</v>
      </c>
      <c r="P34" s="19">
        <v>0</v>
      </c>
      <c r="Q34" s="5"/>
    </row>
    <row r="35" spans="1:17" x14ac:dyDescent="0.3">
      <c r="A35" s="5"/>
      <c r="B35" s="5">
        <v>103026902</v>
      </c>
      <c r="C35" s="5" t="s">
        <v>76</v>
      </c>
      <c r="D35" s="5" t="s">
        <v>594</v>
      </c>
      <c r="E35" s="5" t="s">
        <v>662</v>
      </c>
      <c r="F35" s="9">
        <v>329357.74</v>
      </c>
      <c r="G35" s="9">
        <v>0</v>
      </c>
      <c r="H35" s="9">
        <v>401537</v>
      </c>
      <c r="I35" s="9">
        <v>9671659</v>
      </c>
      <c r="J35" s="9">
        <v>730895</v>
      </c>
      <c r="K35" s="13">
        <v>8.174860954284668</v>
      </c>
      <c r="L35" s="9">
        <v>2988657</v>
      </c>
      <c r="M35" s="9">
        <v>102935</v>
      </c>
      <c r="N35" s="13">
        <v>3.5670449733734131</v>
      </c>
      <c r="O35" s="19">
        <v>393030</v>
      </c>
      <c r="P35" s="19">
        <v>0</v>
      </c>
      <c r="Q35" s="5"/>
    </row>
    <row r="36" spans="1:17" x14ac:dyDescent="0.3">
      <c r="A36" s="5"/>
      <c r="B36" s="5">
        <v>103026873</v>
      </c>
      <c r="C36" s="5" t="s">
        <v>75</v>
      </c>
      <c r="D36" s="5" t="s">
        <v>594</v>
      </c>
      <c r="E36" s="5" t="s">
        <v>662</v>
      </c>
      <c r="F36" s="9">
        <v>89351.18</v>
      </c>
      <c r="G36" s="9">
        <v>454743</v>
      </c>
      <c r="H36" s="9">
        <v>1293</v>
      </c>
      <c r="I36" s="9">
        <v>5289658</v>
      </c>
      <c r="J36" s="9">
        <v>545387</v>
      </c>
      <c r="K36" s="13">
        <v>11.495697021484375</v>
      </c>
      <c r="L36" s="9">
        <v>1204108</v>
      </c>
      <c r="M36" s="9">
        <v>46751</v>
      </c>
      <c r="N36" s="13">
        <v>4.0394620895385742</v>
      </c>
      <c r="O36" s="19">
        <v>201103</v>
      </c>
      <c r="P36" s="19">
        <v>0</v>
      </c>
      <c r="Q36" s="5"/>
    </row>
    <row r="37" spans="1:17" x14ac:dyDescent="0.3">
      <c r="A37" s="5"/>
      <c r="B37" s="5">
        <v>103027352</v>
      </c>
      <c r="C37" s="5" t="s">
        <v>78</v>
      </c>
      <c r="D37" s="5" t="s">
        <v>594</v>
      </c>
      <c r="E37" s="5" t="s">
        <v>662</v>
      </c>
      <c r="F37" s="9">
        <v>523493.49</v>
      </c>
      <c r="G37" s="9">
        <v>2606242</v>
      </c>
      <c r="H37" s="9">
        <v>1381013</v>
      </c>
      <c r="I37" s="9">
        <v>25164184</v>
      </c>
      <c r="J37" s="9">
        <v>4510748</v>
      </c>
      <c r="K37" s="13">
        <v>21.840181350708008</v>
      </c>
      <c r="L37" s="9">
        <v>4782000</v>
      </c>
      <c r="M37" s="9">
        <v>216074</v>
      </c>
      <c r="N37" s="13">
        <v>4.7323150634765625</v>
      </c>
      <c r="O37" s="19">
        <v>4600686</v>
      </c>
      <c r="P37" s="19">
        <v>0</v>
      </c>
      <c r="Q37" s="5"/>
    </row>
    <row r="38" spans="1:17" x14ac:dyDescent="0.3">
      <c r="A38" s="5"/>
      <c r="B38" s="5">
        <v>103021003</v>
      </c>
      <c r="C38" s="5" t="s">
        <v>51</v>
      </c>
      <c r="D38" s="5" t="s">
        <v>594</v>
      </c>
      <c r="E38" s="5" t="s">
        <v>662</v>
      </c>
      <c r="F38" s="9">
        <v>168836.74</v>
      </c>
      <c r="G38" s="9">
        <v>0</v>
      </c>
      <c r="H38" s="9">
        <v>0</v>
      </c>
      <c r="I38" s="9">
        <v>6533513</v>
      </c>
      <c r="J38" s="9">
        <v>168837</v>
      </c>
      <c r="K38" s="13">
        <v>2.6527194976806641</v>
      </c>
      <c r="L38" s="9">
        <v>1985394</v>
      </c>
      <c r="M38" s="9">
        <v>28827</v>
      </c>
      <c r="N38" s="13">
        <v>1.4733458757400513</v>
      </c>
      <c r="O38" s="19">
        <v>418675</v>
      </c>
      <c r="P38" s="19">
        <v>0</v>
      </c>
      <c r="Q38" s="5"/>
    </row>
    <row r="39" spans="1:17" x14ac:dyDescent="0.3">
      <c r="A39" s="5"/>
      <c r="B39" s="5">
        <v>102027451</v>
      </c>
      <c r="C39" s="5" t="s">
        <v>47</v>
      </c>
      <c r="D39" s="5" t="s">
        <v>594</v>
      </c>
      <c r="E39" s="5" t="s">
        <v>662</v>
      </c>
      <c r="F39" s="9">
        <v>2337857.2200000002</v>
      </c>
      <c r="G39" s="9">
        <v>0</v>
      </c>
      <c r="H39" s="9">
        <v>0</v>
      </c>
      <c r="I39" s="9">
        <v>180054801</v>
      </c>
      <c r="J39" s="9">
        <v>2337857</v>
      </c>
      <c r="K39" s="13">
        <v>1.3154946565628052</v>
      </c>
      <c r="L39" s="9">
        <v>30268066</v>
      </c>
      <c r="M39" s="9">
        <v>189149</v>
      </c>
      <c r="N39" s="13">
        <v>0.62884247303009033</v>
      </c>
      <c r="O39" s="19">
        <v>9955423</v>
      </c>
      <c r="P39" s="19">
        <v>0</v>
      </c>
      <c r="Q39" s="5"/>
    </row>
    <row r="40" spans="1:17" x14ac:dyDescent="0.3">
      <c r="A40" s="5"/>
      <c r="B40" s="5">
        <v>103027503</v>
      </c>
      <c r="C40" s="5" t="s">
        <v>79</v>
      </c>
      <c r="D40" s="5" t="s">
        <v>594</v>
      </c>
      <c r="E40" s="5" t="s">
        <v>662</v>
      </c>
      <c r="F40" s="9">
        <v>184290.82</v>
      </c>
      <c r="G40" s="9">
        <v>203164</v>
      </c>
      <c r="H40" s="9">
        <v>1014825</v>
      </c>
      <c r="I40" s="9">
        <v>15793904</v>
      </c>
      <c r="J40" s="9">
        <v>1402280</v>
      </c>
      <c r="K40" s="13">
        <v>9.7437229156494141</v>
      </c>
      <c r="L40" s="9">
        <v>3120546</v>
      </c>
      <c r="M40" s="9">
        <v>119775</v>
      </c>
      <c r="N40" s="13">
        <v>3.9914741516113281</v>
      </c>
      <c r="O40" s="19">
        <v>618345</v>
      </c>
      <c r="P40" s="19">
        <v>0</v>
      </c>
      <c r="Q40" s="5"/>
    </row>
    <row r="41" spans="1:17" x14ac:dyDescent="0.3">
      <c r="A41" s="5"/>
      <c r="B41" s="5">
        <v>103027753</v>
      </c>
      <c r="C41" s="5" t="s">
        <v>80</v>
      </c>
      <c r="D41" s="5" t="s">
        <v>594</v>
      </c>
      <c r="E41" s="5" t="s">
        <v>662</v>
      </c>
      <c r="F41" s="9">
        <v>143518.76</v>
      </c>
      <c r="G41" s="9">
        <v>0</v>
      </c>
      <c r="H41" s="9">
        <v>0</v>
      </c>
      <c r="I41" s="9">
        <v>2710120</v>
      </c>
      <c r="J41" s="9">
        <v>143519</v>
      </c>
      <c r="K41" s="13">
        <v>5.5917925834655762</v>
      </c>
      <c r="L41" s="9">
        <v>917318</v>
      </c>
      <c r="M41" s="9">
        <v>14925</v>
      </c>
      <c r="N41" s="13">
        <v>1.6539356708526611</v>
      </c>
      <c r="O41" s="19">
        <v>66366</v>
      </c>
      <c r="P41" s="19">
        <v>0</v>
      </c>
      <c r="Q41" s="5"/>
    </row>
    <row r="42" spans="1:17" x14ac:dyDescent="0.3">
      <c r="A42" s="5"/>
      <c r="B42" s="5">
        <v>103028203</v>
      </c>
      <c r="C42" s="5" t="s">
        <v>81</v>
      </c>
      <c r="D42" s="5" t="s">
        <v>594</v>
      </c>
      <c r="E42" s="5" t="s">
        <v>662</v>
      </c>
      <c r="F42" s="9">
        <v>79836.06</v>
      </c>
      <c r="G42" s="9">
        <v>123084</v>
      </c>
      <c r="H42" s="9">
        <v>0</v>
      </c>
      <c r="I42" s="9">
        <v>3847279</v>
      </c>
      <c r="J42" s="9">
        <v>202920</v>
      </c>
      <c r="K42" s="13">
        <v>5.5680575370788574</v>
      </c>
      <c r="L42" s="9">
        <v>803020</v>
      </c>
      <c r="M42" s="9">
        <v>17962</v>
      </c>
      <c r="N42" s="13">
        <v>2.2879838943481445</v>
      </c>
      <c r="O42" s="19">
        <v>126151</v>
      </c>
      <c r="P42" s="19">
        <v>0</v>
      </c>
      <c r="Q42" s="5"/>
    </row>
    <row r="43" spans="1:17" x14ac:dyDescent="0.3">
      <c r="A43" s="5"/>
      <c r="B43" s="5">
        <v>103028302</v>
      </c>
      <c r="C43" s="5" t="s">
        <v>82</v>
      </c>
      <c r="D43" s="5" t="s">
        <v>594</v>
      </c>
      <c r="E43" s="5" t="s">
        <v>662</v>
      </c>
      <c r="F43" s="9">
        <v>258073.02</v>
      </c>
      <c r="G43" s="9">
        <v>788252</v>
      </c>
      <c r="H43" s="9">
        <v>0</v>
      </c>
      <c r="I43" s="9">
        <v>14347878</v>
      </c>
      <c r="J43" s="9">
        <v>1046325</v>
      </c>
      <c r="K43" s="13">
        <v>7.8661866188049316</v>
      </c>
      <c r="L43" s="9">
        <v>4264742</v>
      </c>
      <c r="M43" s="9">
        <v>155964</v>
      </c>
      <c r="N43" s="13">
        <v>3.7958731651306152</v>
      </c>
      <c r="O43" s="19">
        <v>706471</v>
      </c>
      <c r="P43" s="19">
        <v>0</v>
      </c>
      <c r="Q43" s="5"/>
    </row>
    <row r="44" spans="1:17" x14ac:dyDescent="0.3">
      <c r="A44" s="5"/>
      <c r="B44" s="5">
        <v>103028653</v>
      </c>
      <c r="C44" s="5" t="s">
        <v>83</v>
      </c>
      <c r="D44" s="5" t="s">
        <v>594</v>
      </c>
      <c r="E44" s="5" t="s">
        <v>662</v>
      </c>
      <c r="F44" s="9">
        <v>190846.59</v>
      </c>
      <c r="G44" s="9">
        <v>133273</v>
      </c>
      <c r="H44" s="9">
        <v>1005559</v>
      </c>
      <c r="I44" s="9">
        <v>13187837</v>
      </c>
      <c r="J44" s="9">
        <v>1329679</v>
      </c>
      <c r="K44" s="13">
        <v>11.213200569152832</v>
      </c>
      <c r="L44" s="9">
        <v>1954167</v>
      </c>
      <c r="M44" s="9">
        <v>109709</v>
      </c>
      <c r="N44" s="13">
        <v>5.9480347633361816</v>
      </c>
      <c r="O44" s="19">
        <v>343234</v>
      </c>
      <c r="P44" s="19">
        <v>0</v>
      </c>
      <c r="Q44" s="5"/>
    </row>
    <row r="45" spans="1:17" x14ac:dyDescent="0.3">
      <c r="A45" s="5"/>
      <c r="B45" s="5">
        <v>103028703</v>
      </c>
      <c r="C45" s="5" t="s">
        <v>84</v>
      </c>
      <c r="D45" s="5" t="s">
        <v>594</v>
      </c>
      <c r="E45" s="5" t="s">
        <v>662</v>
      </c>
      <c r="F45" s="9">
        <v>240087.29</v>
      </c>
      <c r="G45" s="9">
        <v>1620248</v>
      </c>
      <c r="H45" s="9">
        <v>266</v>
      </c>
      <c r="I45" s="9">
        <v>6905119</v>
      </c>
      <c r="J45" s="9">
        <v>1860601</v>
      </c>
      <c r="K45" s="13">
        <v>36.883621215820313</v>
      </c>
      <c r="L45" s="9">
        <v>1346974</v>
      </c>
      <c r="M45" s="9">
        <v>64052</v>
      </c>
      <c r="N45" s="13">
        <v>4.9926652908325195</v>
      </c>
      <c r="O45" s="19">
        <v>263996</v>
      </c>
      <c r="P45" s="19">
        <v>0</v>
      </c>
      <c r="Q45" s="5"/>
    </row>
    <row r="46" spans="1:17" x14ac:dyDescent="0.3">
      <c r="A46" s="5"/>
      <c r="B46" s="5">
        <v>103028753</v>
      </c>
      <c r="C46" s="5" t="s">
        <v>85</v>
      </c>
      <c r="D46" s="5" t="s">
        <v>594</v>
      </c>
      <c r="E46" s="5" t="s">
        <v>662</v>
      </c>
      <c r="F46" s="9">
        <v>114229.86</v>
      </c>
      <c r="G46" s="9">
        <v>687780</v>
      </c>
      <c r="H46" s="9">
        <v>219539</v>
      </c>
      <c r="I46" s="9">
        <v>8266812</v>
      </c>
      <c r="J46" s="9">
        <v>1021549</v>
      </c>
      <c r="K46" s="13">
        <v>14.099543571472168</v>
      </c>
      <c r="L46" s="9">
        <v>1604336</v>
      </c>
      <c r="M46" s="9">
        <v>66262</v>
      </c>
      <c r="N46" s="13">
        <v>4.3081150054931641</v>
      </c>
      <c r="O46" s="19">
        <v>308092</v>
      </c>
      <c r="P46" s="19">
        <v>0</v>
      </c>
      <c r="Q46" s="5"/>
    </row>
    <row r="47" spans="1:17" x14ac:dyDescent="0.3">
      <c r="A47" s="5"/>
      <c r="B47" s="5">
        <v>103028833</v>
      </c>
      <c r="C47" s="5" t="s">
        <v>87</v>
      </c>
      <c r="D47" s="5" t="s">
        <v>594</v>
      </c>
      <c r="E47" s="5" t="s">
        <v>662</v>
      </c>
      <c r="F47" s="9">
        <v>286759.86</v>
      </c>
      <c r="G47" s="9">
        <v>847030</v>
      </c>
      <c r="H47" s="9">
        <v>0</v>
      </c>
      <c r="I47" s="9">
        <v>13269305</v>
      </c>
      <c r="J47" s="9">
        <v>1133790</v>
      </c>
      <c r="K47" s="13">
        <v>9.342742919921875</v>
      </c>
      <c r="L47" s="9">
        <v>1984711</v>
      </c>
      <c r="M47" s="9">
        <v>104836</v>
      </c>
      <c r="N47" s="13">
        <v>5.5767536163330078</v>
      </c>
      <c r="O47" s="19">
        <v>351241</v>
      </c>
      <c r="P47" s="19">
        <v>0</v>
      </c>
      <c r="Q47" s="5"/>
    </row>
    <row r="48" spans="1:17" x14ac:dyDescent="0.3">
      <c r="A48" s="5"/>
      <c r="B48" s="5">
        <v>103028853</v>
      </c>
      <c r="C48" s="5" t="s">
        <v>88</v>
      </c>
      <c r="D48" s="5" t="s">
        <v>594</v>
      </c>
      <c r="E48" s="5" t="s">
        <v>662</v>
      </c>
      <c r="F48" s="9">
        <v>608631.16</v>
      </c>
      <c r="G48" s="9">
        <v>340697</v>
      </c>
      <c r="H48" s="9">
        <v>2720973</v>
      </c>
      <c r="I48" s="9">
        <v>19507202</v>
      </c>
      <c r="J48" s="9">
        <v>3670301</v>
      </c>
      <c r="K48" s="13">
        <v>23.175626754760742</v>
      </c>
      <c r="L48" s="9">
        <v>1894644</v>
      </c>
      <c r="M48" s="9">
        <v>111589</v>
      </c>
      <c r="N48" s="13">
        <v>6.2583036422729492</v>
      </c>
      <c r="O48" s="19">
        <v>392443</v>
      </c>
      <c r="P48" s="19">
        <v>0</v>
      </c>
      <c r="Q48" s="5"/>
    </row>
    <row r="49" spans="1:17" x14ac:dyDescent="0.3">
      <c r="A49" s="5"/>
      <c r="B49" s="5">
        <v>103029203</v>
      </c>
      <c r="C49" s="5" t="s">
        <v>89</v>
      </c>
      <c r="D49" s="5" t="s">
        <v>594</v>
      </c>
      <c r="E49" s="5" t="s">
        <v>662</v>
      </c>
      <c r="F49" s="9">
        <v>159293.54999999999</v>
      </c>
      <c r="G49" s="9">
        <v>956878</v>
      </c>
      <c r="H49" s="9">
        <v>0</v>
      </c>
      <c r="I49" s="9">
        <v>6781758</v>
      </c>
      <c r="J49" s="9">
        <v>1116172</v>
      </c>
      <c r="K49" s="13">
        <v>19.700910568237305</v>
      </c>
      <c r="L49" s="9">
        <v>2255307</v>
      </c>
      <c r="M49" s="9">
        <v>31141</v>
      </c>
      <c r="N49" s="13">
        <v>1.4001202583312988</v>
      </c>
      <c r="O49" s="19">
        <v>332045</v>
      </c>
      <c r="P49" s="19">
        <v>0</v>
      </c>
      <c r="Q49" s="5"/>
    </row>
    <row r="50" spans="1:17" x14ac:dyDescent="0.3">
      <c r="A50" s="5"/>
      <c r="B50" s="5">
        <v>103029403</v>
      </c>
      <c r="C50" s="5" t="s">
        <v>90</v>
      </c>
      <c r="D50" s="5" t="s">
        <v>594</v>
      </c>
      <c r="E50" s="5" t="s">
        <v>662</v>
      </c>
      <c r="F50" s="9">
        <v>251481.29</v>
      </c>
      <c r="G50" s="9">
        <v>191604</v>
      </c>
      <c r="H50" s="9">
        <v>0</v>
      </c>
      <c r="I50" s="9">
        <v>8293046</v>
      </c>
      <c r="J50" s="9">
        <v>443085</v>
      </c>
      <c r="K50" s="13">
        <v>5.6444230079650879</v>
      </c>
      <c r="L50" s="9">
        <v>1987708</v>
      </c>
      <c r="M50" s="9">
        <v>34890</v>
      </c>
      <c r="N50" s="13">
        <v>1.7866488695144653</v>
      </c>
      <c r="O50" s="19">
        <v>353119</v>
      </c>
      <c r="P50" s="19">
        <v>0</v>
      </c>
      <c r="Q50" s="5"/>
    </row>
    <row r="51" spans="1:17" x14ac:dyDescent="0.3">
      <c r="A51" s="5"/>
      <c r="B51" s="5">
        <v>103029553</v>
      </c>
      <c r="C51" s="5" t="s">
        <v>91</v>
      </c>
      <c r="D51" s="5" t="s">
        <v>594</v>
      </c>
      <c r="E51" s="5" t="s">
        <v>662</v>
      </c>
      <c r="F51" s="9">
        <v>226686.58</v>
      </c>
      <c r="G51" s="9">
        <v>948512</v>
      </c>
      <c r="H51" s="9">
        <v>428375</v>
      </c>
      <c r="I51" s="9">
        <v>9208478</v>
      </c>
      <c r="J51" s="9">
        <v>1603574</v>
      </c>
      <c r="K51" s="13">
        <v>21.086051940917969</v>
      </c>
      <c r="L51" s="9">
        <v>2126486</v>
      </c>
      <c r="M51" s="9">
        <v>56806</v>
      </c>
      <c r="N51" s="13">
        <v>2.7446753978729248</v>
      </c>
      <c r="O51" s="19">
        <v>337321</v>
      </c>
      <c r="P51" s="19">
        <v>0</v>
      </c>
      <c r="Q51" s="5"/>
    </row>
    <row r="52" spans="1:17" x14ac:dyDescent="0.3">
      <c r="A52" s="5"/>
      <c r="B52" s="5">
        <v>103029603</v>
      </c>
      <c r="C52" s="5" t="s">
        <v>92</v>
      </c>
      <c r="D52" s="5" t="s">
        <v>594</v>
      </c>
      <c r="E52" s="5" t="s">
        <v>662</v>
      </c>
      <c r="F52" s="9">
        <v>373097.05</v>
      </c>
      <c r="G52" s="9">
        <v>1540324</v>
      </c>
      <c r="H52" s="9">
        <v>641774</v>
      </c>
      <c r="I52" s="9">
        <v>13967654</v>
      </c>
      <c r="J52" s="9">
        <v>2555195</v>
      </c>
      <c r="K52" s="13">
        <v>22.389522552490234</v>
      </c>
      <c r="L52" s="9">
        <v>2988634</v>
      </c>
      <c r="M52" s="9">
        <v>146825</v>
      </c>
      <c r="N52" s="13">
        <v>5.1666035652160645</v>
      </c>
      <c r="O52" s="19">
        <v>489803</v>
      </c>
      <c r="P52" s="19">
        <v>0</v>
      </c>
      <c r="Q52" s="5"/>
    </row>
    <row r="53" spans="1:17" x14ac:dyDescent="0.3">
      <c r="A53" s="5"/>
      <c r="B53" s="5">
        <v>103029803</v>
      </c>
      <c r="C53" s="5" t="s">
        <v>93</v>
      </c>
      <c r="D53" s="5" t="s">
        <v>594</v>
      </c>
      <c r="E53" s="5" t="s">
        <v>662</v>
      </c>
      <c r="F53" s="9">
        <v>231933.03</v>
      </c>
      <c r="G53" s="9">
        <v>355204</v>
      </c>
      <c r="H53" s="9">
        <v>189623</v>
      </c>
      <c r="I53" s="9">
        <v>13897652</v>
      </c>
      <c r="J53" s="9">
        <v>776760</v>
      </c>
      <c r="K53" s="13">
        <v>5.9200243949890137</v>
      </c>
      <c r="L53" s="9">
        <v>1634456</v>
      </c>
      <c r="M53" s="9">
        <v>57517</v>
      </c>
      <c r="N53" s="13">
        <v>3.6473827362060547</v>
      </c>
      <c r="O53" s="19">
        <v>280424</v>
      </c>
      <c r="P53" s="19">
        <v>0</v>
      </c>
      <c r="Q53" s="5"/>
    </row>
    <row r="54" spans="1:17" x14ac:dyDescent="0.3">
      <c r="A54" s="5"/>
      <c r="B54" s="5">
        <v>103029902</v>
      </c>
      <c r="C54" s="5" t="s">
        <v>94</v>
      </c>
      <c r="D54" s="5" t="s">
        <v>594</v>
      </c>
      <c r="E54" s="5" t="s">
        <v>662</v>
      </c>
      <c r="F54" s="9">
        <v>630505.32999999996</v>
      </c>
      <c r="G54" s="9">
        <v>2092978</v>
      </c>
      <c r="H54" s="9">
        <v>2815074</v>
      </c>
      <c r="I54" s="9">
        <v>27678133</v>
      </c>
      <c r="J54" s="9">
        <v>5538557</v>
      </c>
      <c r="K54" s="13">
        <v>25.016544342041016</v>
      </c>
      <c r="L54" s="9">
        <v>5281315</v>
      </c>
      <c r="M54" s="9">
        <v>225150</v>
      </c>
      <c r="N54" s="13">
        <v>4.452979564666748</v>
      </c>
      <c r="O54" s="19">
        <v>736447</v>
      </c>
      <c r="P54" s="19">
        <v>0</v>
      </c>
      <c r="Q54" s="5"/>
    </row>
    <row r="55" spans="1:17" x14ac:dyDescent="0.3">
      <c r="A55" s="5"/>
      <c r="B55" s="5">
        <v>128030603</v>
      </c>
      <c r="C55" s="5" t="s">
        <v>564</v>
      </c>
      <c r="D55" s="5" t="s">
        <v>655</v>
      </c>
      <c r="E55" s="5" t="s">
        <v>662</v>
      </c>
      <c r="F55" s="9">
        <v>160131.51</v>
      </c>
      <c r="G55" s="9">
        <v>223974</v>
      </c>
      <c r="H55" s="9">
        <v>63866</v>
      </c>
      <c r="I55" s="9">
        <v>9981967</v>
      </c>
      <c r="J55" s="9">
        <v>447972</v>
      </c>
      <c r="K55" s="13">
        <v>4.6986808776855469</v>
      </c>
      <c r="L55" s="9">
        <v>1353451</v>
      </c>
      <c r="M55" s="9">
        <v>52453</v>
      </c>
      <c r="N55" s="13">
        <v>4.0317511558532715</v>
      </c>
      <c r="O55" s="19">
        <v>279085</v>
      </c>
      <c r="P55" s="19">
        <v>0</v>
      </c>
      <c r="Q55" s="5"/>
    </row>
    <row r="56" spans="1:17" x14ac:dyDescent="0.3">
      <c r="A56" s="5"/>
      <c r="B56" s="5">
        <v>128030852</v>
      </c>
      <c r="C56" s="5" t="s">
        <v>565</v>
      </c>
      <c r="D56" s="5" t="s">
        <v>655</v>
      </c>
      <c r="E56" s="5" t="s">
        <v>662</v>
      </c>
      <c r="F56" s="9">
        <v>586985.14</v>
      </c>
      <c r="G56" s="9">
        <v>112948</v>
      </c>
      <c r="H56" s="9">
        <v>924399</v>
      </c>
      <c r="I56" s="9">
        <v>36036437</v>
      </c>
      <c r="J56" s="9">
        <v>1624333</v>
      </c>
      <c r="K56" s="13">
        <v>4.7202372550964355</v>
      </c>
      <c r="L56" s="9">
        <v>5956163</v>
      </c>
      <c r="M56" s="9">
        <v>213406</v>
      </c>
      <c r="N56" s="13">
        <v>3.7160897254943848</v>
      </c>
      <c r="O56" s="19">
        <v>1089020</v>
      </c>
      <c r="P56" s="19">
        <v>0</v>
      </c>
      <c r="Q56" s="5"/>
    </row>
    <row r="57" spans="1:17" x14ac:dyDescent="0.3">
      <c r="A57" s="5"/>
      <c r="B57" s="5">
        <v>128033053</v>
      </c>
      <c r="C57" s="5" t="s">
        <v>566</v>
      </c>
      <c r="D57" s="5" t="s">
        <v>655</v>
      </c>
      <c r="E57" s="5" t="s">
        <v>662</v>
      </c>
      <c r="F57" s="9">
        <v>151116.19</v>
      </c>
      <c r="G57" s="9">
        <v>0</v>
      </c>
      <c r="H57" s="9">
        <v>451517</v>
      </c>
      <c r="I57" s="9">
        <v>8513321</v>
      </c>
      <c r="J57" s="9">
        <v>602633</v>
      </c>
      <c r="K57" s="13">
        <v>7.6179594993591309</v>
      </c>
      <c r="L57" s="9">
        <v>1372876</v>
      </c>
      <c r="M57" s="9">
        <v>55531</v>
      </c>
      <c r="N57" s="13">
        <v>4.2153725624084473</v>
      </c>
      <c r="O57" s="19">
        <v>273836</v>
      </c>
      <c r="P57" s="19">
        <v>0</v>
      </c>
      <c r="Q57" s="5"/>
    </row>
    <row r="58" spans="1:17" x14ac:dyDescent="0.3">
      <c r="A58" s="5"/>
      <c r="B58" s="5">
        <v>128034503</v>
      </c>
      <c r="C58" s="5" t="s">
        <v>567</v>
      </c>
      <c r="D58" s="5" t="s">
        <v>655</v>
      </c>
      <c r="E58" s="5" t="s">
        <v>662</v>
      </c>
      <c r="F58" s="9">
        <v>67874.25</v>
      </c>
      <c r="G58" s="9">
        <v>246199</v>
      </c>
      <c r="H58" s="9">
        <v>14369</v>
      </c>
      <c r="I58" s="9">
        <v>5020228</v>
      </c>
      <c r="J58" s="9">
        <v>328442</v>
      </c>
      <c r="K58" s="13">
        <v>7.0003619194030762</v>
      </c>
      <c r="L58" s="9">
        <v>718033</v>
      </c>
      <c r="M58" s="9">
        <v>34146</v>
      </c>
      <c r="N58" s="13">
        <v>4.9929299354553223</v>
      </c>
      <c r="O58" s="19">
        <v>141716</v>
      </c>
      <c r="P58" s="19">
        <v>0</v>
      </c>
      <c r="Q58" s="5"/>
    </row>
    <row r="59" spans="1:17" x14ac:dyDescent="0.3">
      <c r="A59" s="5"/>
      <c r="B59" s="5">
        <v>127040503</v>
      </c>
      <c r="C59" s="5" t="s">
        <v>549</v>
      </c>
      <c r="D59" s="5" t="s">
        <v>654</v>
      </c>
      <c r="E59" s="5" t="s">
        <v>662</v>
      </c>
      <c r="F59" s="9">
        <v>430818.9</v>
      </c>
      <c r="G59" s="9">
        <v>214412</v>
      </c>
      <c r="H59" s="9">
        <v>1408971</v>
      </c>
      <c r="I59" s="9">
        <v>16183930</v>
      </c>
      <c r="J59" s="9">
        <v>2054202</v>
      </c>
      <c r="K59" s="13">
        <v>14.538156509399414</v>
      </c>
      <c r="L59" s="9">
        <v>1601493</v>
      </c>
      <c r="M59" s="9">
        <v>71536</v>
      </c>
      <c r="N59" s="13">
        <v>4.6756868362426758</v>
      </c>
      <c r="O59" s="19">
        <v>314428</v>
      </c>
      <c r="P59" s="19">
        <v>0</v>
      </c>
      <c r="Q59" s="5"/>
    </row>
    <row r="60" spans="1:17" x14ac:dyDescent="0.3">
      <c r="A60" s="5"/>
      <c r="B60" s="5">
        <v>127040703</v>
      </c>
      <c r="C60" s="5" t="s">
        <v>550</v>
      </c>
      <c r="D60" s="5" t="s">
        <v>654</v>
      </c>
      <c r="E60" s="5" t="s">
        <v>662</v>
      </c>
      <c r="F60" s="9">
        <v>245641.28</v>
      </c>
      <c r="G60" s="9">
        <v>14855</v>
      </c>
      <c r="H60" s="9">
        <v>1738499</v>
      </c>
      <c r="I60" s="9">
        <v>14670778</v>
      </c>
      <c r="J60" s="9">
        <v>1998995</v>
      </c>
      <c r="K60" s="13">
        <v>15.775167465209961</v>
      </c>
      <c r="L60" s="9">
        <v>2864435</v>
      </c>
      <c r="M60" s="9">
        <v>115657</v>
      </c>
      <c r="N60" s="13">
        <v>4.2075786590576172</v>
      </c>
      <c r="O60" s="19">
        <v>672955</v>
      </c>
      <c r="P60" s="19">
        <v>0</v>
      </c>
      <c r="Q60" s="5"/>
    </row>
    <row r="61" spans="1:17" x14ac:dyDescent="0.3">
      <c r="A61" s="5"/>
      <c r="B61" s="5">
        <v>127041203</v>
      </c>
      <c r="C61" s="5" t="s">
        <v>551</v>
      </c>
      <c r="D61" s="5" t="s">
        <v>654</v>
      </c>
      <c r="E61" s="5" t="s">
        <v>662</v>
      </c>
      <c r="F61" s="9">
        <v>159097.60000000001</v>
      </c>
      <c r="G61" s="9">
        <v>0</v>
      </c>
      <c r="H61" s="9">
        <v>676049</v>
      </c>
      <c r="I61" s="9">
        <v>7632393</v>
      </c>
      <c r="J61" s="9">
        <v>835147</v>
      </c>
      <c r="K61" s="13">
        <v>12.28654956817627</v>
      </c>
      <c r="L61" s="9">
        <v>1338288</v>
      </c>
      <c r="M61" s="9">
        <v>40493</v>
      </c>
      <c r="N61" s="13">
        <v>3.12013840675354</v>
      </c>
      <c r="O61" s="19">
        <v>239950</v>
      </c>
      <c r="P61" s="19">
        <v>0</v>
      </c>
      <c r="Q61" s="5"/>
    </row>
    <row r="62" spans="1:17" x14ac:dyDescent="0.3">
      <c r="A62" s="5"/>
      <c r="B62" s="5">
        <v>127041503</v>
      </c>
      <c r="C62" s="5" t="s">
        <v>553</v>
      </c>
      <c r="D62" s="5" t="s">
        <v>654</v>
      </c>
      <c r="E62" s="5" t="s">
        <v>662</v>
      </c>
      <c r="F62" s="9">
        <v>424795.29</v>
      </c>
      <c r="G62" s="9">
        <v>59772</v>
      </c>
      <c r="H62" s="9">
        <v>1897455</v>
      </c>
      <c r="I62" s="9">
        <v>17855964</v>
      </c>
      <c r="J62" s="9">
        <v>2382022</v>
      </c>
      <c r="K62" s="13">
        <v>15.393763542175293</v>
      </c>
      <c r="L62" s="9">
        <v>2076781</v>
      </c>
      <c r="M62" s="9">
        <v>112758</v>
      </c>
      <c r="N62" s="13">
        <v>5.7411751747131348</v>
      </c>
      <c r="O62" s="19">
        <v>384341</v>
      </c>
      <c r="P62" s="19">
        <v>0</v>
      </c>
      <c r="Q62" s="5"/>
    </row>
    <row r="63" spans="1:17" x14ac:dyDescent="0.3">
      <c r="A63" s="5"/>
      <c r="B63" s="5">
        <v>127041603</v>
      </c>
      <c r="C63" s="5" t="s">
        <v>554</v>
      </c>
      <c r="D63" s="5" t="s">
        <v>654</v>
      </c>
      <c r="E63" s="5" t="s">
        <v>662</v>
      </c>
      <c r="F63" s="9">
        <v>131928.97</v>
      </c>
      <c r="G63" s="9">
        <v>0</v>
      </c>
      <c r="H63" s="9">
        <v>500299</v>
      </c>
      <c r="I63" s="9">
        <v>10846381</v>
      </c>
      <c r="J63" s="9">
        <v>632228</v>
      </c>
      <c r="K63" s="13">
        <v>6.189725399017334</v>
      </c>
      <c r="L63" s="9">
        <v>2013716</v>
      </c>
      <c r="M63" s="9">
        <v>134042</v>
      </c>
      <c r="N63" s="13">
        <v>7.1311302185058594</v>
      </c>
      <c r="O63" s="19">
        <v>359398</v>
      </c>
      <c r="P63" s="19">
        <v>55913</v>
      </c>
      <c r="Q63" s="5"/>
    </row>
    <row r="64" spans="1:17" x14ac:dyDescent="0.3">
      <c r="A64" s="5"/>
      <c r="B64" s="5">
        <v>127042003</v>
      </c>
      <c r="C64" s="5" t="s">
        <v>555</v>
      </c>
      <c r="D64" s="5" t="s">
        <v>654</v>
      </c>
      <c r="E64" s="5" t="s">
        <v>662</v>
      </c>
      <c r="F64" s="9">
        <v>145488.76</v>
      </c>
      <c r="G64" s="9">
        <v>0</v>
      </c>
      <c r="H64" s="9">
        <v>516461</v>
      </c>
      <c r="I64" s="9">
        <v>10463868</v>
      </c>
      <c r="J64" s="9">
        <v>661950</v>
      </c>
      <c r="K64" s="13">
        <v>6.753270149230957</v>
      </c>
      <c r="L64" s="9">
        <v>1862332</v>
      </c>
      <c r="M64" s="9">
        <v>46109</v>
      </c>
      <c r="N64" s="13">
        <v>2.5387301445007324</v>
      </c>
      <c r="O64" s="19">
        <v>324054</v>
      </c>
      <c r="P64" s="19">
        <v>0</v>
      </c>
      <c r="Q64" s="5"/>
    </row>
    <row r="65" spans="1:17" x14ac:dyDescent="0.3">
      <c r="A65" s="5"/>
      <c r="B65" s="5">
        <v>127042853</v>
      </c>
      <c r="C65" s="5" t="s">
        <v>556</v>
      </c>
      <c r="D65" s="5" t="s">
        <v>654</v>
      </c>
      <c r="E65" s="5" t="s">
        <v>662</v>
      </c>
      <c r="F65" s="9">
        <v>119718.61</v>
      </c>
      <c r="G65" s="9">
        <v>0</v>
      </c>
      <c r="H65" s="9">
        <v>1157846</v>
      </c>
      <c r="I65" s="9">
        <v>10338575</v>
      </c>
      <c r="J65" s="9">
        <v>1277565</v>
      </c>
      <c r="K65" s="13">
        <v>14.099587440490723</v>
      </c>
      <c r="L65" s="9">
        <v>1308551</v>
      </c>
      <c r="M65" s="9">
        <v>37470</v>
      </c>
      <c r="N65" s="13">
        <v>2.9478845596313477</v>
      </c>
      <c r="O65" s="19">
        <v>268806</v>
      </c>
      <c r="P65" s="19">
        <v>0</v>
      </c>
      <c r="Q65" s="5"/>
    </row>
    <row r="66" spans="1:17" x14ac:dyDescent="0.3">
      <c r="A66" s="5"/>
      <c r="B66" s="5">
        <v>127044103</v>
      </c>
      <c r="C66" s="5" t="s">
        <v>557</v>
      </c>
      <c r="D66" s="5" t="s">
        <v>654</v>
      </c>
      <c r="E66" s="5" t="s">
        <v>662</v>
      </c>
      <c r="F66" s="9">
        <v>128055.35</v>
      </c>
      <c r="G66" s="9">
        <v>0</v>
      </c>
      <c r="H66" s="9">
        <v>50524</v>
      </c>
      <c r="I66" s="9">
        <v>10926634</v>
      </c>
      <c r="J66" s="9">
        <v>178579</v>
      </c>
      <c r="K66" s="13">
        <v>1.6615005731582642</v>
      </c>
      <c r="L66" s="9">
        <v>2249609</v>
      </c>
      <c r="M66" s="9">
        <v>64626</v>
      </c>
      <c r="N66" s="13">
        <v>2.9577345848083496</v>
      </c>
      <c r="O66" s="19">
        <v>655523</v>
      </c>
      <c r="P66" s="19">
        <v>0</v>
      </c>
      <c r="Q66" s="5"/>
    </row>
    <row r="67" spans="1:17" x14ac:dyDescent="0.3">
      <c r="A67" s="5"/>
      <c r="B67" s="5">
        <v>127045303</v>
      </c>
      <c r="C67" s="5" t="s">
        <v>558</v>
      </c>
      <c r="D67" s="5" t="s">
        <v>654</v>
      </c>
      <c r="E67" s="5" t="s">
        <v>662</v>
      </c>
      <c r="F67" s="9">
        <v>45407.64</v>
      </c>
      <c r="G67" s="9">
        <v>0</v>
      </c>
      <c r="H67" s="9">
        <v>185583</v>
      </c>
      <c r="I67" s="9">
        <v>3996575</v>
      </c>
      <c r="J67" s="9">
        <v>230991</v>
      </c>
      <c r="K67" s="13">
        <v>6.1342678070068359</v>
      </c>
      <c r="L67" s="9">
        <v>333383</v>
      </c>
      <c r="M67" s="9">
        <v>6191</v>
      </c>
      <c r="N67" s="13">
        <v>1.8921611309051514</v>
      </c>
      <c r="O67" s="19">
        <v>103258</v>
      </c>
      <c r="P67" s="19">
        <v>0</v>
      </c>
      <c r="Q67" s="5"/>
    </row>
    <row r="68" spans="1:17" x14ac:dyDescent="0.3">
      <c r="A68" s="5"/>
      <c r="B68" s="5">
        <v>127045653</v>
      </c>
      <c r="C68" s="5" t="s">
        <v>559</v>
      </c>
      <c r="D68" s="5" t="s">
        <v>654</v>
      </c>
      <c r="E68" s="5" t="s">
        <v>662</v>
      </c>
      <c r="F68" s="9">
        <v>203068.68</v>
      </c>
      <c r="G68" s="9">
        <v>5322</v>
      </c>
      <c r="H68" s="9">
        <v>1367073</v>
      </c>
      <c r="I68" s="9">
        <v>14403615</v>
      </c>
      <c r="J68" s="9">
        <v>1575464</v>
      </c>
      <c r="K68" s="13">
        <v>12.281302452087402</v>
      </c>
      <c r="L68" s="9">
        <v>1819224</v>
      </c>
      <c r="M68" s="9">
        <v>72845</v>
      </c>
      <c r="N68" s="13">
        <v>4.1712021827697754</v>
      </c>
      <c r="O68" s="19">
        <v>331589</v>
      </c>
      <c r="P68" s="19">
        <v>0</v>
      </c>
      <c r="Q68" s="5"/>
    </row>
    <row r="69" spans="1:17" x14ac:dyDescent="0.3">
      <c r="A69" s="5"/>
      <c r="B69" s="5">
        <v>127045853</v>
      </c>
      <c r="C69" s="5" t="s">
        <v>560</v>
      </c>
      <c r="D69" s="5" t="s">
        <v>654</v>
      </c>
      <c r="E69" s="5" t="s">
        <v>662</v>
      </c>
      <c r="F69" s="9">
        <v>74351.83</v>
      </c>
      <c r="G69" s="9">
        <v>0</v>
      </c>
      <c r="H69" s="9">
        <v>394314</v>
      </c>
      <c r="I69" s="9">
        <v>8822228</v>
      </c>
      <c r="J69" s="9">
        <v>468666</v>
      </c>
      <c r="K69" s="13">
        <v>5.6103730201721191</v>
      </c>
      <c r="L69" s="9">
        <v>1393862</v>
      </c>
      <c r="M69" s="9">
        <v>44191</v>
      </c>
      <c r="N69" s="13">
        <v>3.2742054462432861</v>
      </c>
      <c r="O69" s="19">
        <v>289853</v>
      </c>
      <c r="P69" s="19">
        <v>0</v>
      </c>
      <c r="Q69" s="5"/>
    </row>
    <row r="70" spans="1:17" x14ac:dyDescent="0.3">
      <c r="A70" s="5"/>
      <c r="B70" s="5">
        <v>127046903</v>
      </c>
      <c r="C70" s="5" t="s">
        <v>561</v>
      </c>
      <c r="D70" s="5" t="s">
        <v>654</v>
      </c>
      <c r="E70" s="5" t="s">
        <v>662</v>
      </c>
      <c r="F70" s="9">
        <v>166914.15</v>
      </c>
      <c r="G70" s="9">
        <v>124488</v>
      </c>
      <c r="H70" s="9">
        <v>22400</v>
      </c>
      <c r="I70" s="9">
        <v>8252657</v>
      </c>
      <c r="J70" s="9">
        <v>313802</v>
      </c>
      <c r="K70" s="13">
        <v>3.9527361392974854</v>
      </c>
      <c r="L70" s="9">
        <v>1051305</v>
      </c>
      <c r="M70" s="9">
        <v>60384</v>
      </c>
      <c r="N70" s="13">
        <v>6.0937247276306152</v>
      </c>
      <c r="O70" s="19">
        <v>183274</v>
      </c>
      <c r="P70" s="19">
        <v>0</v>
      </c>
      <c r="Q70" s="5"/>
    </row>
    <row r="71" spans="1:17" x14ac:dyDescent="0.3">
      <c r="A71" s="5"/>
      <c r="B71" s="5">
        <v>127047404</v>
      </c>
      <c r="C71" s="5" t="s">
        <v>562</v>
      </c>
      <c r="D71" s="5" t="s">
        <v>654</v>
      </c>
      <c r="E71" s="5" t="s">
        <v>662</v>
      </c>
      <c r="F71" s="9">
        <v>62768.21</v>
      </c>
      <c r="G71" s="9">
        <v>0</v>
      </c>
      <c r="H71" s="9">
        <v>0</v>
      </c>
      <c r="I71" s="9">
        <v>10793037</v>
      </c>
      <c r="J71" s="9">
        <v>62768</v>
      </c>
      <c r="K71" s="13">
        <v>0.58496201038360596</v>
      </c>
      <c r="L71" s="9">
        <v>865693</v>
      </c>
      <c r="M71" s="9">
        <v>22326</v>
      </c>
      <c r="N71" s="13">
        <v>2.6472461223602295</v>
      </c>
      <c r="O71" s="19">
        <v>188678</v>
      </c>
      <c r="P71" s="19">
        <v>0</v>
      </c>
      <c r="Q71" s="5"/>
    </row>
    <row r="72" spans="1:17" x14ac:dyDescent="0.3">
      <c r="A72" s="5"/>
      <c r="B72" s="5">
        <v>127049303</v>
      </c>
      <c r="C72" s="5" t="s">
        <v>563</v>
      </c>
      <c r="D72" s="5" t="s">
        <v>654</v>
      </c>
      <c r="E72" s="5" t="s">
        <v>662</v>
      </c>
      <c r="F72" s="9">
        <v>63207.58</v>
      </c>
      <c r="G72" s="9">
        <v>0</v>
      </c>
      <c r="H72" s="9">
        <v>0</v>
      </c>
      <c r="I72" s="9">
        <v>6111736</v>
      </c>
      <c r="J72" s="9">
        <v>63208</v>
      </c>
      <c r="K72" s="13">
        <v>1.0450146198272705</v>
      </c>
      <c r="L72" s="9">
        <v>773385</v>
      </c>
      <c r="M72" s="9">
        <v>23857</v>
      </c>
      <c r="N72" s="13">
        <v>3.182936429977417</v>
      </c>
      <c r="O72" s="19">
        <v>141256</v>
      </c>
      <c r="P72" s="19">
        <v>0</v>
      </c>
      <c r="Q72" s="5"/>
    </row>
    <row r="73" spans="1:17" x14ac:dyDescent="0.3">
      <c r="A73" s="5"/>
      <c r="B73" s="5">
        <v>108051003</v>
      </c>
      <c r="C73" s="5" t="s">
        <v>186</v>
      </c>
      <c r="D73" s="5" t="s">
        <v>607</v>
      </c>
      <c r="E73" s="5" t="s">
        <v>662</v>
      </c>
      <c r="F73" s="9">
        <v>163203.51999999999</v>
      </c>
      <c r="G73" s="9">
        <v>0</v>
      </c>
      <c r="H73" s="9">
        <v>358772</v>
      </c>
      <c r="I73" s="9">
        <v>9307445</v>
      </c>
      <c r="J73" s="9">
        <v>521976</v>
      </c>
      <c r="K73" s="13">
        <v>5.9413561820983887</v>
      </c>
      <c r="L73" s="9">
        <v>1510290</v>
      </c>
      <c r="M73" s="9">
        <v>28084</v>
      </c>
      <c r="N73" s="13">
        <v>1.8947433233261108</v>
      </c>
      <c r="O73" s="19">
        <v>328163</v>
      </c>
      <c r="P73" s="19">
        <v>0</v>
      </c>
      <c r="Q73" s="5"/>
    </row>
    <row r="74" spans="1:17" x14ac:dyDescent="0.3">
      <c r="A74" s="5"/>
      <c r="B74" s="5">
        <v>108051503</v>
      </c>
      <c r="C74" s="5" t="s">
        <v>188</v>
      </c>
      <c r="D74" s="5" t="s">
        <v>607</v>
      </c>
      <c r="E74" s="5" t="s">
        <v>662</v>
      </c>
      <c r="F74" s="9">
        <v>110787.34</v>
      </c>
      <c r="G74" s="9">
        <v>0</v>
      </c>
      <c r="H74" s="9">
        <v>268353</v>
      </c>
      <c r="I74" s="9">
        <v>9567032</v>
      </c>
      <c r="J74" s="9">
        <v>379140</v>
      </c>
      <c r="K74" s="13">
        <v>4.1265177726745605</v>
      </c>
      <c r="L74" s="9">
        <v>1144053</v>
      </c>
      <c r="M74" s="9">
        <v>18558</v>
      </c>
      <c r="N74" s="13">
        <v>1.6488745212554932</v>
      </c>
      <c r="O74" s="19">
        <v>285476</v>
      </c>
      <c r="P74" s="19">
        <v>50981</v>
      </c>
      <c r="Q74" s="5"/>
    </row>
    <row r="75" spans="1:17" x14ac:dyDescent="0.3">
      <c r="A75" s="5"/>
      <c r="B75" s="5">
        <v>108053003</v>
      </c>
      <c r="C75" s="5" t="s">
        <v>189</v>
      </c>
      <c r="D75" s="5" t="s">
        <v>607</v>
      </c>
      <c r="E75" s="5" t="s">
        <v>662</v>
      </c>
      <c r="F75" s="9">
        <v>181032.58</v>
      </c>
      <c r="G75" s="9">
        <v>0</v>
      </c>
      <c r="H75" s="9">
        <v>740972</v>
      </c>
      <c r="I75" s="9">
        <v>8458366</v>
      </c>
      <c r="J75" s="9">
        <v>922005</v>
      </c>
      <c r="K75" s="13">
        <v>12.234087944030762</v>
      </c>
      <c r="L75" s="9">
        <v>1112768</v>
      </c>
      <c r="M75" s="9">
        <v>25209</v>
      </c>
      <c r="N75" s="13">
        <v>2.3179430961608887</v>
      </c>
      <c r="O75" s="19">
        <v>245969</v>
      </c>
      <c r="P75" s="19">
        <v>0</v>
      </c>
      <c r="Q75" s="5"/>
    </row>
    <row r="76" spans="1:17" x14ac:dyDescent="0.3">
      <c r="A76" s="5"/>
      <c r="B76" s="5">
        <v>108056004</v>
      </c>
      <c r="C76" s="5" t="s">
        <v>190</v>
      </c>
      <c r="D76" s="5" t="s">
        <v>607</v>
      </c>
      <c r="E76" s="5" t="s">
        <v>662</v>
      </c>
      <c r="F76" s="9">
        <v>75705.62</v>
      </c>
      <c r="G76" s="9">
        <v>0</v>
      </c>
      <c r="H76" s="9">
        <v>277101</v>
      </c>
      <c r="I76" s="9">
        <v>6725351</v>
      </c>
      <c r="J76" s="9">
        <v>352807</v>
      </c>
      <c r="K76" s="13">
        <v>5.5363602638244629</v>
      </c>
      <c r="L76" s="9">
        <v>718204</v>
      </c>
      <c r="M76" s="9">
        <v>15045</v>
      </c>
      <c r="N76" s="13">
        <v>2.1396298408508301</v>
      </c>
      <c r="O76" s="19">
        <v>192894</v>
      </c>
      <c r="P76" s="19">
        <v>145140</v>
      </c>
      <c r="Q76" s="5"/>
    </row>
    <row r="77" spans="1:17" x14ac:dyDescent="0.3">
      <c r="A77" s="5"/>
      <c r="B77" s="5">
        <v>108058003</v>
      </c>
      <c r="C77" s="5" t="s">
        <v>191</v>
      </c>
      <c r="D77" s="5" t="s">
        <v>607</v>
      </c>
      <c r="E77" s="5" t="s">
        <v>662</v>
      </c>
      <c r="F77" s="9">
        <v>122870.23</v>
      </c>
      <c r="G77" s="9">
        <v>0</v>
      </c>
      <c r="H77" s="9">
        <v>477410</v>
      </c>
      <c r="I77" s="9">
        <v>9168190</v>
      </c>
      <c r="J77" s="9">
        <v>600280</v>
      </c>
      <c r="K77" s="13">
        <v>7.0061426162719727</v>
      </c>
      <c r="L77" s="9">
        <v>926745</v>
      </c>
      <c r="M77" s="9">
        <v>25792</v>
      </c>
      <c r="N77" s="13">
        <v>2.8627464771270752</v>
      </c>
      <c r="O77" s="19">
        <v>233979</v>
      </c>
      <c r="P77" s="19">
        <v>0</v>
      </c>
      <c r="Q77" s="5"/>
    </row>
    <row r="78" spans="1:17" x14ac:dyDescent="0.3">
      <c r="A78" s="5"/>
      <c r="B78" s="5">
        <v>114060503</v>
      </c>
      <c r="C78" s="5" t="s">
        <v>320</v>
      </c>
      <c r="D78" s="5" t="s">
        <v>626</v>
      </c>
      <c r="E78" s="5" t="s">
        <v>662</v>
      </c>
      <c r="F78" s="9">
        <v>221584.01</v>
      </c>
      <c r="G78" s="9">
        <v>647717</v>
      </c>
      <c r="H78" s="9">
        <v>1136612</v>
      </c>
      <c r="I78" s="9">
        <v>7872352</v>
      </c>
      <c r="J78" s="9">
        <v>2005913</v>
      </c>
      <c r="K78" s="13">
        <v>34.193027496337891</v>
      </c>
      <c r="L78" s="9">
        <v>1023369</v>
      </c>
      <c r="M78" s="9">
        <v>61594</v>
      </c>
      <c r="N78" s="13">
        <v>6.404200553894043</v>
      </c>
      <c r="O78" s="19">
        <v>167132</v>
      </c>
      <c r="P78" s="19">
        <v>0</v>
      </c>
      <c r="Q78" s="5"/>
    </row>
    <row r="79" spans="1:17" x14ac:dyDescent="0.3">
      <c r="A79" s="5"/>
      <c r="B79" s="5">
        <v>114060753</v>
      </c>
      <c r="C79" s="5" t="s">
        <v>322</v>
      </c>
      <c r="D79" s="5" t="s">
        <v>626</v>
      </c>
      <c r="E79" s="5" t="s">
        <v>662</v>
      </c>
      <c r="F79" s="9">
        <v>457615.43</v>
      </c>
      <c r="G79" s="9">
        <v>129900</v>
      </c>
      <c r="H79" s="9">
        <v>1993852</v>
      </c>
      <c r="I79" s="9">
        <v>21346633</v>
      </c>
      <c r="J79" s="9">
        <v>2581367</v>
      </c>
      <c r="K79" s="13">
        <v>13.756091117858887</v>
      </c>
      <c r="L79" s="9">
        <v>4913631</v>
      </c>
      <c r="M79" s="9">
        <v>214388</v>
      </c>
      <c r="N79" s="13">
        <v>4.5621814727783203</v>
      </c>
      <c r="O79" s="19">
        <v>776832</v>
      </c>
      <c r="P79" s="19">
        <v>0</v>
      </c>
      <c r="Q79" s="5"/>
    </row>
    <row r="80" spans="1:17" x14ac:dyDescent="0.3">
      <c r="A80" s="5"/>
      <c r="B80" s="5">
        <v>114060853</v>
      </c>
      <c r="C80" s="5" t="s">
        <v>323</v>
      </c>
      <c r="D80" s="5" t="s">
        <v>626</v>
      </c>
      <c r="E80" s="5" t="s">
        <v>662</v>
      </c>
      <c r="F80" s="9">
        <v>87021.28</v>
      </c>
      <c r="G80" s="9">
        <v>276502</v>
      </c>
      <c r="H80" s="9">
        <v>0</v>
      </c>
      <c r="I80" s="9">
        <v>5201117</v>
      </c>
      <c r="J80" s="9">
        <v>363523</v>
      </c>
      <c r="K80" s="13">
        <v>7.5145411491394043</v>
      </c>
      <c r="L80" s="9">
        <v>1331664</v>
      </c>
      <c r="M80" s="9">
        <v>29354</v>
      </c>
      <c r="N80" s="13">
        <v>2.2539949417114258</v>
      </c>
      <c r="O80" s="19">
        <v>205220</v>
      </c>
      <c r="P80" s="19">
        <v>0</v>
      </c>
      <c r="Q80" s="5"/>
    </row>
    <row r="81" spans="1:17" x14ac:dyDescent="0.3">
      <c r="A81" s="5"/>
      <c r="B81" s="5">
        <v>114061103</v>
      </c>
      <c r="C81" s="5" t="s">
        <v>324</v>
      </c>
      <c r="D81" s="5" t="s">
        <v>626</v>
      </c>
      <c r="E81" s="5" t="s">
        <v>662</v>
      </c>
      <c r="F81" s="9">
        <v>201786.31</v>
      </c>
      <c r="G81" s="9">
        <v>630222</v>
      </c>
      <c r="H81" s="9">
        <v>0</v>
      </c>
      <c r="I81" s="9">
        <v>8794775</v>
      </c>
      <c r="J81" s="9">
        <v>832008</v>
      </c>
      <c r="K81" s="13">
        <v>10.448729515075684</v>
      </c>
      <c r="L81" s="9">
        <v>2266929</v>
      </c>
      <c r="M81" s="9">
        <v>98325</v>
      </c>
      <c r="N81" s="13">
        <v>4.5340228080749512</v>
      </c>
      <c r="O81" s="19">
        <v>370988</v>
      </c>
      <c r="P81" s="19">
        <v>0</v>
      </c>
      <c r="Q81" s="5"/>
    </row>
    <row r="82" spans="1:17" x14ac:dyDescent="0.3">
      <c r="A82" s="5"/>
      <c r="B82" s="5">
        <v>114061503</v>
      </c>
      <c r="C82" s="5" t="s">
        <v>325</v>
      </c>
      <c r="D82" s="5" t="s">
        <v>626</v>
      </c>
      <c r="E82" s="5" t="s">
        <v>662</v>
      </c>
      <c r="F82" s="9">
        <v>189179.69</v>
      </c>
      <c r="G82" s="9">
        <v>719251</v>
      </c>
      <c r="H82" s="9">
        <v>549065</v>
      </c>
      <c r="I82" s="9">
        <v>11434040</v>
      </c>
      <c r="J82" s="9">
        <v>1457496</v>
      </c>
      <c r="K82" s="13">
        <v>14.609227180480957</v>
      </c>
      <c r="L82" s="9">
        <v>2264009</v>
      </c>
      <c r="M82" s="9">
        <v>116273</v>
      </c>
      <c r="N82" s="13">
        <v>5.4137473106384277</v>
      </c>
      <c r="O82" s="19">
        <v>489146</v>
      </c>
      <c r="P82" s="19">
        <v>0</v>
      </c>
      <c r="Q82" s="5"/>
    </row>
    <row r="83" spans="1:17" x14ac:dyDescent="0.3">
      <c r="A83" s="5"/>
      <c r="B83" s="5">
        <v>114062003</v>
      </c>
      <c r="C83" s="5" t="s">
        <v>326</v>
      </c>
      <c r="D83" s="5" t="s">
        <v>626</v>
      </c>
      <c r="E83" s="5" t="s">
        <v>662</v>
      </c>
      <c r="F83" s="9">
        <v>318706.28999999998</v>
      </c>
      <c r="G83" s="9">
        <v>1751073</v>
      </c>
      <c r="H83" s="9">
        <v>779861</v>
      </c>
      <c r="I83" s="9">
        <v>14101107</v>
      </c>
      <c r="J83" s="9">
        <v>2849640</v>
      </c>
      <c r="K83" s="13">
        <v>25.32682991027832</v>
      </c>
      <c r="L83" s="9">
        <v>3096695</v>
      </c>
      <c r="M83" s="9">
        <v>197230</v>
      </c>
      <c r="N83" s="13">
        <v>6.8022894859313965</v>
      </c>
      <c r="O83" s="19">
        <v>542921</v>
      </c>
      <c r="P83" s="19">
        <v>0</v>
      </c>
      <c r="Q83" s="5"/>
    </row>
    <row r="84" spans="1:17" x14ac:dyDescent="0.3">
      <c r="A84" s="5"/>
      <c r="B84" s="5">
        <v>114062503</v>
      </c>
      <c r="C84" s="5" t="s">
        <v>327</v>
      </c>
      <c r="D84" s="5" t="s">
        <v>626</v>
      </c>
      <c r="E84" s="5" t="s">
        <v>662</v>
      </c>
      <c r="F84" s="9">
        <v>139102.9</v>
      </c>
      <c r="G84" s="9">
        <v>549169</v>
      </c>
      <c r="H84" s="9">
        <v>1248</v>
      </c>
      <c r="I84" s="9">
        <v>7795202</v>
      </c>
      <c r="J84" s="9">
        <v>689520</v>
      </c>
      <c r="K84" s="13">
        <v>9.7037839889526367</v>
      </c>
      <c r="L84" s="9">
        <v>1812132</v>
      </c>
      <c r="M84" s="9">
        <v>83120</v>
      </c>
      <c r="N84" s="13">
        <v>4.8073697090148926</v>
      </c>
      <c r="O84" s="19">
        <v>371717</v>
      </c>
      <c r="P84" s="19">
        <v>0</v>
      </c>
      <c r="Q84" s="5"/>
    </row>
    <row r="85" spans="1:17" x14ac:dyDescent="0.3">
      <c r="A85" s="5"/>
      <c r="B85" s="5">
        <v>114063003</v>
      </c>
      <c r="C85" s="5" t="s">
        <v>328</v>
      </c>
      <c r="D85" s="5" t="s">
        <v>626</v>
      </c>
      <c r="E85" s="5" t="s">
        <v>662</v>
      </c>
      <c r="F85" s="9">
        <v>320118.25</v>
      </c>
      <c r="G85" s="9">
        <v>340101</v>
      </c>
      <c r="H85" s="9">
        <v>2505956</v>
      </c>
      <c r="I85" s="9">
        <v>11973158</v>
      </c>
      <c r="J85" s="9">
        <v>3166175</v>
      </c>
      <c r="K85" s="13">
        <v>35.950733184814453</v>
      </c>
      <c r="L85" s="9">
        <v>3144460</v>
      </c>
      <c r="M85" s="9">
        <v>173690</v>
      </c>
      <c r="N85" s="13">
        <v>5.8466324806213379</v>
      </c>
      <c r="O85" s="19">
        <v>686905</v>
      </c>
      <c r="P85" s="19">
        <v>0</v>
      </c>
      <c r="Q85" s="5"/>
    </row>
    <row r="86" spans="1:17" x14ac:dyDescent="0.3">
      <c r="A86" s="5"/>
      <c r="B86" s="5">
        <v>114063503</v>
      </c>
      <c r="C86" s="5" t="s">
        <v>329</v>
      </c>
      <c r="D86" s="5" t="s">
        <v>626</v>
      </c>
      <c r="E86" s="5" t="s">
        <v>662</v>
      </c>
      <c r="F86" s="9">
        <v>196393.35</v>
      </c>
      <c r="G86" s="9">
        <v>0</v>
      </c>
      <c r="H86" s="9">
        <v>301327</v>
      </c>
      <c r="I86" s="9">
        <v>8886080</v>
      </c>
      <c r="J86" s="9">
        <v>497720</v>
      </c>
      <c r="K86" s="13">
        <v>5.9334602355957031</v>
      </c>
      <c r="L86" s="9">
        <v>1755650</v>
      </c>
      <c r="M86" s="9">
        <v>9485</v>
      </c>
      <c r="N86" s="13">
        <v>0.5431903600692749</v>
      </c>
      <c r="O86" s="19">
        <v>338158</v>
      </c>
      <c r="P86" s="19">
        <v>0</v>
      </c>
      <c r="Q86" s="5"/>
    </row>
    <row r="87" spans="1:17" x14ac:dyDescent="0.3">
      <c r="A87" s="5"/>
      <c r="B87" s="5">
        <v>114064003</v>
      </c>
      <c r="C87" s="5" t="s">
        <v>330</v>
      </c>
      <c r="D87" s="5" t="s">
        <v>626</v>
      </c>
      <c r="E87" s="5" t="s">
        <v>662</v>
      </c>
      <c r="F87" s="9">
        <v>135299.18</v>
      </c>
      <c r="G87" s="9">
        <v>84574</v>
      </c>
      <c r="H87" s="9">
        <v>0</v>
      </c>
      <c r="I87" s="9">
        <v>4652925</v>
      </c>
      <c r="J87" s="9">
        <v>219873</v>
      </c>
      <c r="K87" s="13">
        <v>4.9598560333251953</v>
      </c>
      <c r="L87" s="9">
        <v>1138140</v>
      </c>
      <c r="M87" s="9">
        <v>50966</v>
      </c>
      <c r="N87" s="13">
        <v>4.6879339218139648</v>
      </c>
      <c r="O87" s="19">
        <v>140805</v>
      </c>
      <c r="P87" s="19">
        <v>49802</v>
      </c>
      <c r="Q87" s="5"/>
    </row>
    <row r="88" spans="1:17" x14ac:dyDescent="0.3">
      <c r="A88" s="5"/>
      <c r="B88" s="5">
        <v>114065503</v>
      </c>
      <c r="C88" s="5" t="s">
        <v>331</v>
      </c>
      <c r="D88" s="5" t="s">
        <v>626</v>
      </c>
      <c r="E88" s="5" t="s">
        <v>662</v>
      </c>
      <c r="F88" s="9">
        <v>564839.09</v>
      </c>
      <c r="G88" s="9">
        <v>1392236</v>
      </c>
      <c r="H88" s="9">
        <v>3563451</v>
      </c>
      <c r="I88" s="9">
        <v>15552971</v>
      </c>
      <c r="J88" s="9">
        <v>5520526</v>
      </c>
      <c r="K88" s="13">
        <v>55.026725769042969</v>
      </c>
      <c r="L88" s="9">
        <v>2726480</v>
      </c>
      <c r="M88" s="9">
        <v>182339</v>
      </c>
      <c r="N88" s="13">
        <v>7.1670165061950684</v>
      </c>
      <c r="O88" s="19">
        <v>947941</v>
      </c>
      <c r="P88" s="19">
        <v>0</v>
      </c>
      <c r="Q88" s="5"/>
    </row>
    <row r="89" spans="1:17" x14ac:dyDescent="0.3">
      <c r="A89" s="5"/>
      <c r="B89" s="5">
        <v>114066503</v>
      </c>
      <c r="C89" s="5" t="s">
        <v>332</v>
      </c>
      <c r="D89" s="5" t="s">
        <v>626</v>
      </c>
      <c r="E89" s="5" t="s">
        <v>662</v>
      </c>
      <c r="F89" s="9">
        <v>74056.399999999994</v>
      </c>
      <c r="G89" s="9">
        <v>64260</v>
      </c>
      <c r="H89" s="9">
        <v>0</v>
      </c>
      <c r="I89" s="9">
        <v>4535802</v>
      </c>
      <c r="J89" s="9">
        <v>138316</v>
      </c>
      <c r="K89" s="13">
        <v>3.1453425884246826</v>
      </c>
      <c r="L89" s="9">
        <v>1306347</v>
      </c>
      <c r="M89" s="9">
        <v>28449</v>
      </c>
      <c r="N89" s="13">
        <v>2.226233959197998</v>
      </c>
      <c r="O89" s="19">
        <v>206179</v>
      </c>
      <c r="P89" s="19">
        <v>93976</v>
      </c>
      <c r="Q89" s="5"/>
    </row>
    <row r="90" spans="1:17" x14ac:dyDescent="0.3">
      <c r="A90" s="5"/>
      <c r="B90" s="5">
        <v>114067002</v>
      </c>
      <c r="C90" s="5" t="s">
        <v>333</v>
      </c>
      <c r="D90" s="5" t="s">
        <v>626</v>
      </c>
      <c r="E90" s="5" t="s">
        <v>662</v>
      </c>
      <c r="F90" s="9">
        <v>6541182.8499999996</v>
      </c>
      <c r="G90" s="9">
        <v>752324</v>
      </c>
      <c r="H90" s="9">
        <v>38023629</v>
      </c>
      <c r="I90" s="9">
        <v>247266951</v>
      </c>
      <c r="J90" s="9">
        <v>45317144</v>
      </c>
      <c r="K90" s="13">
        <v>22.43980598449707</v>
      </c>
      <c r="L90" s="9">
        <v>20678608</v>
      </c>
      <c r="M90" s="9">
        <v>1360128</v>
      </c>
      <c r="N90" s="13">
        <v>7.0405540466308594</v>
      </c>
      <c r="O90" s="19">
        <v>4785693</v>
      </c>
      <c r="P90" s="19">
        <v>0</v>
      </c>
      <c r="Q90" s="5"/>
    </row>
    <row r="91" spans="1:17" x14ac:dyDescent="0.3">
      <c r="A91" s="5"/>
      <c r="B91" s="5">
        <v>114067503</v>
      </c>
      <c r="C91" s="5" t="s">
        <v>335</v>
      </c>
      <c r="D91" s="5" t="s">
        <v>626</v>
      </c>
      <c r="E91" s="5" t="s">
        <v>662</v>
      </c>
      <c r="F91" s="9">
        <v>161666.35</v>
      </c>
      <c r="G91" s="9">
        <v>184326</v>
      </c>
      <c r="H91" s="9">
        <v>159766</v>
      </c>
      <c r="I91" s="9">
        <v>4563646</v>
      </c>
      <c r="J91" s="9">
        <v>505758</v>
      </c>
      <c r="K91" s="13">
        <v>12.463577270507813</v>
      </c>
      <c r="L91" s="9">
        <v>1298952</v>
      </c>
      <c r="M91" s="9">
        <v>-1203</v>
      </c>
      <c r="N91" s="13">
        <v>-9.2527426779270172E-2</v>
      </c>
      <c r="O91" s="19">
        <v>197972</v>
      </c>
      <c r="P91" s="19">
        <v>0</v>
      </c>
      <c r="Q91" s="5"/>
    </row>
    <row r="92" spans="1:17" x14ac:dyDescent="0.3">
      <c r="A92" s="5"/>
      <c r="B92" s="5">
        <v>114068003</v>
      </c>
      <c r="C92" s="5" t="s">
        <v>336</v>
      </c>
      <c r="D92" s="5" t="s">
        <v>626</v>
      </c>
      <c r="E92" s="5" t="s">
        <v>662</v>
      </c>
      <c r="F92" s="9">
        <v>129187.08</v>
      </c>
      <c r="G92" s="9">
        <v>0</v>
      </c>
      <c r="H92" s="9">
        <v>0</v>
      </c>
      <c r="I92" s="9">
        <v>5256831</v>
      </c>
      <c r="J92" s="9">
        <v>129187</v>
      </c>
      <c r="K92" s="13">
        <v>2.5194222927093506</v>
      </c>
      <c r="L92" s="9">
        <v>1005968</v>
      </c>
      <c r="M92" s="9">
        <v>1228</v>
      </c>
      <c r="N92" s="13">
        <v>0.12222067266702652</v>
      </c>
      <c r="O92" s="19">
        <v>200065</v>
      </c>
      <c r="P92" s="19">
        <v>25287</v>
      </c>
      <c r="Q92" s="5"/>
    </row>
    <row r="93" spans="1:17" x14ac:dyDescent="0.3">
      <c r="A93" s="5"/>
      <c r="B93" s="5">
        <v>114068103</v>
      </c>
      <c r="C93" s="5" t="s">
        <v>337</v>
      </c>
      <c r="D93" s="5" t="s">
        <v>626</v>
      </c>
      <c r="E93" s="5" t="s">
        <v>662</v>
      </c>
      <c r="F93" s="9">
        <v>268321.13</v>
      </c>
      <c r="G93" s="9">
        <v>277490</v>
      </c>
      <c r="H93" s="9">
        <v>156560</v>
      </c>
      <c r="I93" s="9">
        <v>8349557</v>
      </c>
      <c r="J93" s="9">
        <v>702371</v>
      </c>
      <c r="K93" s="13">
        <v>9.1846990585327148</v>
      </c>
      <c r="L93" s="9">
        <v>2231153</v>
      </c>
      <c r="M93" s="9">
        <v>134365</v>
      </c>
      <c r="N93" s="13">
        <v>6.408134937286377</v>
      </c>
      <c r="O93" s="19">
        <v>329551</v>
      </c>
      <c r="P93" s="19">
        <v>0</v>
      </c>
      <c r="Q93" s="5"/>
    </row>
    <row r="94" spans="1:17" x14ac:dyDescent="0.3">
      <c r="A94" s="5"/>
      <c r="B94" s="5">
        <v>114069103</v>
      </c>
      <c r="C94" s="5" t="s">
        <v>338</v>
      </c>
      <c r="D94" s="5" t="s">
        <v>626</v>
      </c>
      <c r="E94" s="5" t="s">
        <v>662</v>
      </c>
      <c r="F94" s="9">
        <v>567977.01</v>
      </c>
      <c r="G94" s="9">
        <v>402812</v>
      </c>
      <c r="H94" s="9">
        <v>2477198</v>
      </c>
      <c r="I94" s="9">
        <v>16043230</v>
      </c>
      <c r="J94" s="9">
        <v>3447987</v>
      </c>
      <c r="K94" s="13">
        <v>27.375310897827148</v>
      </c>
      <c r="L94" s="9">
        <v>3654821</v>
      </c>
      <c r="M94" s="9">
        <v>246913</v>
      </c>
      <c r="N94" s="13">
        <v>7.245295524597168</v>
      </c>
      <c r="O94" s="19">
        <v>579495</v>
      </c>
      <c r="P94" s="19">
        <v>0</v>
      </c>
      <c r="Q94" s="5"/>
    </row>
    <row r="95" spans="1:17" x14ac:dyDescent="0.3">
      <c r="A95" s="5"/>
      <c r="B95" s="5">
        <v>114069353</v>
      </c>
      <c r="C95" s="5" t="s">
        <v>339</v>
      </c>
      <c r="D95" s="5" t="s">
        <v>626</v>
      </c>
      <c r="E95" s="5" t="s">
        <v>662</v>
      </c>
      <c r="F95" s="9">
        <v>167814.87</v>
      </c>
      <c r="G95" s="9">
        <v>182064</v>
      </c>
      <c r="H95" s="9">
        <v>0</v>
      </c>
      <c r="I95" s="9">
        <v>3272458</v>
      </c>
      <c r="J95" s="9">
        <v>349879</v>
      </c>
      <c r="K95" s="13">
        <v>11.971584320068359</v>
      </c>
      <c r="L95" s="9">
        <v>1014844</v>
      </c>
      <c r="M95" s="9">
        <v>824</v>
      </c>
      <c r="N95" s="13">
        <v>8.1260725855827332E-2</v>
      </c>
      <c r="O95" s="19">
        <v>139739</v>
      </c>
      <c r="P95" s="19">
        <v>0</v>
      </c>
      <c r="Q95" s="5"/>
    </row>
    <row r="96" spans="1:17" x14ac:dyDescent="0.3">
      <c r="A96" s="5"/>
      <c r="B96" s="5">
        <v>108070502</v>
      </c>
      <c r="C96" s="5" t="s">
        <v>192</v>
      </c>
      <c r="D96" s="5" t="s">
        <v>608</v>
      </c>
      <c r="E96" s="5" t="s">
        <v>662</v>
      </c>
      <c r="F96" s="9">
        <v>835286.29</v>
      </c>
      <c r="G96" s="9">
        <v>0</v>
      </c>
      <c r="H96" s="9">
        <v>5798674</v>
      </c>
      <c r="I96" s="9">
        <v>54845332</v>
      </c>
      <c r="J96" s="9">
        <v>6633960</v>
      </c>
      <c r="K96" s="13">
        <v>13.76015567779541</v>
      </c>
      <c r="L96" s="9">
        <v>6607518</v>
      </c>
      <c r="M96" s="9">
        <v>197892</v>
      </c>
      <c r="N96" s="13">
        <v>3.087418794631958</v>
      </c>
      <c r="O96" s="19">
        <v>1485051</v>
      </c>
      <c r="P96" s="19">
        <v>0</v>
      </c>
      <c r="Q96" s="5"/>
    </row>
    <row r="97" spans="1:17" x14ac:dyDescent="0.3">
      <c r="A97" s="5"/>
      <c r="B97" s="5">
        <v>108071003</v>
      </c>
      <c r="C97" s="5" t="s">
        <v>194</v>
      </c>
      <c r="D97" s="5" t="s">
        <v>608</v>
      </c>
      <c r="E97" s="5" t="s">
        <v>662</v>
      </c>
      <c r="F97" s="9">
        <v>92474.21</v>
      </c>
      <c r="G97" s="9">
        <v>0</v>
      </c>
      <c r="H97" s="9">
        <v>273242</v>
      </c>
      <c r="I97" s="9">
        <v>7977128</v>
      </c>
      <c r="J97" s="9">
        <v>365716</v>
      </c>
      <c r="K97" s="13">
        <v>4.804837703704834</v>
      </c>
      <c r="L97" s="9">
        <v>945461</v>
      </c>
      <c r="M97" s="9">
        <v>29428</v>
      </c>
      <c r="N97" s="13">
        <v>3.2125480175018311</v>
      </c>
      <c r="O97" s="19">
        <v>206209</v>
      </c>
      <c r="P97" s="19">
        <v>102190</v>
      </c>
      <c r="Q97" s="5"/>
    </row>
    <row r="98" spans="1:17" x14ac:dyDescent="0.3">
      <c r="A98" s="5"/>
      <c r="B98" s="5">
        <v>108071504</v>
      </c>
      <c r="C98" s="5" t="s">
        <v>195</v>
      </c>
      <c r="D98" s="5" t="s">
        <v>608</v>
      </c>
      <c r="E98" s="5" t="s">
        <v>662</v>
      </c>
      <c r="F98" s="9">
        <v>99507.57</v>
      </c>
      <c r="G98" s="9">
        <v>0</v>
      </c>
      <c r="H98" s="9">
        <v>533400</v>
      </c>
      <c r="I98" s="9">
        <v>7005697</v>
      </c>
      <c r="J98" s="9">
        <v>632908</v>
      </c>
      <c r="K98" s="13">
        <v>9.9314126968383789</v>
      </c>
      <c r="L98" s="9">
        <v>711534</v>
      </c>
      <c r="M98" s="9">
        <v>18259</v>
      </c>
      <c r="N98" s="13">
        <v>2.6337311267852783</v>
      </c>
      <c r="O98" s="19">
        <v>173060</v>
      </c>
      <c r="P98" s="19">
        <v>0</v>
      </c>
      <c r="Q98" s="5"/>
    </row>
    <row r="99" spans="1:17" x14ac:dyDescent="0.3">
      <c r="A99" s="5"/>
      <c r="B99" s="5">
        <v>108073503</v>
      </c>
      <c r="C99" s="5" t="s">
        <v>196</v>
      </c>
      <c r="D99" s="5" t="s">
        <v>608</v>
      </c>
      <c r="E99" s="5" t="s">
        <v>662</v>
      </c>
      <c r="F99" s="9">
        <v>210030.64</v>
      </c>
      <c r="G99" s="9">
        <v>0</v>
      </c>
      <c r="H99" s="9">
        <v>562207</v>
      </c>
      <c r="I99" s="9">
        <v>14286008</v>
      </c>
      <c r="J99" s="9">
        <v>772238</v>
      </c>
      <c r="K99" s="13">
        <v>5.7144527435302734</v>
      </c>
      <c r="L99" s="9">
        <v>2440013</v>
      </c>
      <c r="M99" s="9">
        <v>39259</v>
      </c>
      <c r="N99" s="13">
        <v>1.6352778673171997</v>
      </c>
      <c r="O99" s="19">
        <v>421318</v>
      </c>
      <c r="P99" s="19">
        <v>0</v>
      </c>
      <c r="Q99" s="5"/>
    </row>
    <row r="100" spans="1:17" x14ac:dyDescent="0.3">
      <c r="A100" s="5"/>
      <c r="B100" s="5">
        <v>108077503</v>
      </c>
      <c r="C100" s="5" t="s">
        <v>197</v>
      </c>
      <c r="D100" s="5" t="s">
        <v>608</v>
      </c>
      <c r="E100" s="5" t="s">
        <v>662</v>
      </c>
      <c r="F100" s="9">
        <v>126953.79</v>
      </c>
      <c r="G100" s="9">
        <v>0</v>
      </c>
      <c r="H100" s="9">
        <v>773465</v>
      </c>
      <c r="I100" s="9">
        <v>9620289</v>
      </c>
      <c r="J100" s="9">
        <v>900419</v>
      </c>
      <c r="K100" s="13">
        <v>10.32606029510498</v>
      </c>
      <c r="L100" s="9">
        <v>1358985</v>
      </c>
      <c r="M100" s="9">
        <v>39118</v>
      </c>
      <c r="N100" s="13">
        <v>2.9637835025787354</v>
      </c>
      <c r="O100" s="19">
        <v>291450</v>
      </c>
      <c r="P100" s="19">
        <v>80571</v>
      </c>
      <c r="Q100" s="5"/>
    </row>
    <row r="101" spans="1:17" x14ac:dyDescent="0.3">
      <c r="A101" s="5"/>
      <c r="B101" s="5">
        <v>108078003</v>
      </c>
      <c r="C101" s="5" t="s">
        <v>198</v>
      </c>
      <c r="D101" s="5" t="s">
        <v>608</v>
      </c>
      <c r="E101" s="5" t="s">
        <v>662</v>
      </c>
      <c r="F101" s="9">
        <v>126677.93</v>
      </c>
      <c r="G101" s="9">
        <v>0</v>
      </c>
      <c r="H101" s="9">
        <v>371798</v>
      </c>
      <c r="I101" s="9">
        <v>10765129</v>
      </c>
      <c r="J101" s="9">
        <v>498476</v>
      </c>
      <c r="K101" s="13">
        <v>4.8552923202514648</v>
      </c>
      <c r="L101" s="9">
        <v>1644302</v>
      </c>
      <c r="M101" s="9">
        <v>24364</v>
      </c>
      <c r="N101" s="13">
        <v>1.5040081739425659</v>
      </c>
      <c r="O101" s="19">
        <v>308378</v>
      </c>
      <c r="P101" s="19">
        <v>107238</v>
      </c>
      <c r="Q101" s="5"/>
    </row>
    <row r="102" spans="1:17" x14ac:dyDescent="0.3">
      <c r="A102" s="5"/>
      <c r="B102" s="5">
        <v>108079004</v>
      </c>
      <c r="C102" s="5" t="s">
        <v>199</v>
      </c>
      <c r="D102" s="5" t="s">
        <v>608</v>
      </c>
      <c r="E102" s="5" t="s">
        <v>662</v>
      </c>
      <c r="F102" s="9">
        <v>68695.58</v>
      </c>
      <c r="G102" s="9">
        <v>0</v>
      </c>
      <c r="H102" s="9">
        <v>340645</v>
      </c>
      <c r="I102" s="9">
        <v>4468574</v>
      </c>
      <c r="J102" s="9">
        <v>409341</v>
      </c>
      <c r="K102" s="13">
        <v>10.084196090698242</v>
      </c>
      <c r="L102" s="9">
        <v>444522</v>
      </c>
      <c r="M102" s="9">
        <v>15666</v>
      </c>
      <c r="N102" s="13">
        <v>3.6529743671417236</v>
      </c>
      <c r="O102" s="19">
        <v>102791</v>
      </c>
      <c r="P102" s="19">
        <v>41534</v>
      </c>
      <c r="Q102" s="5"/>
    </row>
    <row r="103" spans="1:17" x14ac:dyDescent="0.3">
      <c r="A103" s="5"/>
      <c r="B103" s="5">
        <v>117080503</v>
      </c>
      <c r="C103" s="5" t="s">
        <v>386</v>
      </c>
      <c r="D103" s="5" t="s">
        <v>635</v>
      </c>
      <c r="E103" s="5" t="s">
        <v>662</v>
      </c>
      <c r="F103" s="9">
        <v>274400.5</v>
      </c>
      <c r="G103" s="9">
        <v>178953</v>
      </c>
      <c r="H103" s="9">
        <v>160614</v>
      </c>
      <c r="I103" s="9">
        <v>14265354</v>
      </c>
      <c r="J103" s="9">
        <v>613968</v>
      </c>
      <c r="K103" s="13">
        <v>4.4974775314331055</v>
      </c>
      <c r="L103" s="9">
        <v>2148835</v>
      </c>
      <c r="M103" s="9">
        <v>104024</v>
      </c>
      <c r="N103" s="13">
        <v>5.0872182846069336</v>
      </c>
      <c r="O103" s="19">
        <v>418272</v>
      </c>
      <c r="P103" s="19">
        <v>72479</v>
      </c>
      <c r="Q103" s="5"/>
    </row>
    <row r="104" spans="1:17" x14ac:dyDescent="0.3">
      <c r="A104" s="5"/>
      <c r="B104" s="5">
        <v>117081003</v>
      </c>
      <c r="C104" s="5" t="s">
        <v>388</v>
      </c>
      <c r="D104" s="5" t="s">
        <v>635</v>
      </c>
      <c r="E104" s="5" t="s">
        <v>662</v>
      </c>
      <c r="F104" s="9">
        <v>137355.26</v>
      </c>
      <c r="G104" s="9">
        <v>0</v>
      </c>
      <c r="H104" s="9">
        <v>215499</v>
      </c>
      <c r="I104" s="9">
        <v>8685737</v>
      </c>
      <c r="J104" s="9">
        <v>352854</v>
      </c>
      <c r="K104" s="13">
        <v>4.2344770431518555</v>
      </c>
      <c r="L104" s="9">
        <v>876170</v>
      </c>
      <c r="M104" s="9">
        <v>27514</v>
      </c>
      <c r="N104" s="13">
        <v>3.2420675754547119</v>
      </c>
      <c r="O104" s="19">
        <v>203216</v>
      </c>
      <c r="P104" s="19">
        <v>18005</v>
      </c>
      <c r="Q104" s="5"/>
    </row>
    <row r="105" spans="1:17" x14ac:dyDescent="0.3">
      <c r="A105" s="5"/>
      <c r="B105" s="5">
        <v>117083004</v>
      </c>
      <c r="C105" s="5" t="s">
        <v>389</v>
      </c>
      <c r="D105" s="5" t="s">
        <v>635</v>
      </c>
      <c r="E105" s="5" t="s">
        <v>662</v>
      </c>
      <c r="F105" s="9">
        <v>72573.72</v>
      </c>
      <c r="G105" s="9">
        <v>0</v>
      </c>
      <c r="H105" s="9">
        <v>104064</v>
      </c>
      <c r="I105" s="9">
        <v>6642756</v>
      </c>
      <c r="J105" s="9">
        <v>176638</v>
      </c>
      <c r="K105" s="13">
        <v>2.7317471504211426</v>
      </c>
      <c r="L105" s="9">
        <v>702387</v>
      </c>
      <c r="M105" s="9">
        <v>20605</v>
      </c>
      <c r="N105" s="13">
        <v>3.0222270488739014</v>
      </c>
      <c r="O105" s="19">
        <v>165568</v>
      </c>
      <c r="P105" s="19">
        <v>62253</v>
      </c>
      <c r="Q105" s="5"/>
    </row>
    <row r="106" spans="1:17" x14ac:dyDescent="0.3">
      <c r="A106" s="5"/>
      <c r="B106" s="5">
        <v>117086003</v>
      </c>
      <c r="C106" s="5" t="s">
        <v>390</v>
      </c>
      <c r="D106" s="5" t="s">
        <v>635</v>
      </c>
      <c r="E106" s="5" t="s">
        <v>662</v>
      </c>
      <c r="F106" s="9">
        <v>157548.62</v>
      </c>
      <c r="G106" s="9">
        <v>173454</v>
      </c>
      <c r="H106" s="9">
        <v>120067</v>
      </c>
      <c r="I106" s="9">
        <v>7650193</v>
      </c>
      <c r="J106" s="9">
        <v>451070</v>
      </c>
      <c r="K106" s="13">
        <v>6.2656245231628418</v>
      </c>
      <c r="L106" s="9">
        <v>1092611</v>
      </c>
      <c r="M106" s="9">
        <v>41263</v>
      </c>
      <c r="N106" s="13">
        <v>3.9247708320617676</v>
      </c>
      <c r="O106" s="19">
        <v>201990</v>
      </c>
      <c r="P106" s="19">
        <v>0</v>
      </c>
      <c r="Q106" s="5"/>
    </row>
    <row r="107" spans="1:17" x14ac:dyDescent="0.3">
      <c r="A107" s="5"/>
      <c r="B107" s="5">
        <v>117086503</v>
      </c>
      <c r="C107" s="5" t="s">
        <v>391</v>
      </c>
      <c r="D107" s="5" t="s">
        <v>635</v>
      </c>
      <c r="E107" s="5" t="s">
        <v>662</v>
      </c>
      <c r="F107" s="9">
        <v>285315.46999999997</v>
      </c>
      <c r="G107" s="9">
        <v>0</v>
      </c>
      <c r="H107" s="9">
        <v>1146653</v>
      </c>
      <c r="I107" s="9">
        <v>10785661</v>
      </c>
      <c r="J107" s="9">
        <v>1431968</v>
      </c>
      <c r="K107" s="13">
        <v>15.30911922454834</v>
      </c>
      <c r="L107" s="9">
        <v>1417094</v>
      </c>
      <c r="M107" s="9">
        <v>48533</v>
      </c>
      <c r="N107" s="13">
        <v>3.5462796688079834</v>
      </c>
      <c r="O107" s="19">
        <v>290449</v>
      </c>
      <c r="P107" s="19">
        <v>0</v>
      </c>
      <c r="Q107" s="5"/>
    </row>
    <row r="108" spans="1:17" x14ac:dyDescent="0.3">
      <c r="A108" s="5"/>
      <c r="B108" s="5">
        <v>117086653</v>
      </c>
      <c r="C108" s="5" t="s">
        <v>392</v>
      </c>
      <c r="D108" s="5" t="s">
        <v>635</v>
      </c>
      <c r="E108" s="5" t="s">
        <v>662</v>
      </c>
      <c r="F108" s="9">
        <v>179471.55</v>
      </c>
      <c r="G108" s="9">
        <v>0</v>
      </c>
      <c r="H108" s="9">
        <v>672980</v>
      </c>
      <c r="I108" s="9">
        <v>11553149</v>
      </c>
      <c r="J108" s="9">
        <v>852452</v>
      </c>
      <c r="K108" s="13">
        <v>7.9663224220275879</v>
      </c>
      <c r="L108" s="9">
        <v>1404907</v>
      </c>
      <c r="M108" s="9">
        <v>41631</v>
      </c>
      <c r="N108" s="13">
        <v>3.0537469387054443</v>
      </c>
      <c r="O108" s="19">
        <v>310736</v>
      </c>
      <c r="P108" s="19">
        <v>77651</v>
      </c>
      <c r="Q108" s="5"/>
    </row>
    <row r="109" spans="1:17" x14ac:dyDescent="0.3">
      <c r="A109" s="5"/>
      <c r="B109" s="5">
        <v>117089003</v>
      </c>
      <c r="C109" s="5" t="s">
        <v>393</v>
      </c>
      <c r="D109" s="5" t="s">
        <v>635</v>
      </c>
      <c r="E109" s="5" t="s">
        <v>662</v>
      </c>
      <c r="F109" s="9">
        <v>170323.49</v>
      </c>
      <c r="G109" s="9">
        <v>0</v>
      </c>
      <c r="H109" s="9">
        <v>572017</v>
      </c>
      <c r="I109" s="9">
        <v>9260859</v>
      </c>
      <c r="J109" s="9">
        <v>742340</v>
      </c>
      <c r="K109" s="13">
        <v>8.7144260406494141</v>
      </c>
      <c r="L109" s="9">
        <v>1234026</v>
      </c>
      <c r="M109" s="9">
        <v>26931</v>
      </c>
      <c r="N109" s="13">
        <v>2.2310588359832764</v>
      </c>
      <c r="O109" s="19">
        <v>231038</v>
      </c>
      <c r="P109" s="19">
        <v>0</v>
      </c>
      <c r="Q109" s="5"/>
    </row>
    <row r="110" spans="1:17" x14ac:dyDescent="0.3">
      <c r="A110" s="5"/>
      <c r="B110" s="5">
        <v>122091002</v>
      </c>
      <c r="C110" s="5" t="s">
        <v>476</v>
      </c>
      <c r="D110" s="5" t="s">
        <v>649</v>
      </c>
      <c r="E110" s="5" t="s">
        <v>662</v>
      </c>
      <c r="F110" s="9">
        <v>898410.79</v>
      </c>
      <c r="G110" s="9">
        <v>0</v>
      </c>
      <c r="H110" s="9">
        <v>3231214</v>
      </c>
      <c r="I110" s="9">
        <v>24379471</v>
      </c>
      <c r="J110" s="9">
        <v>4129625</v>
      </c>
      <c r="K110" s="13">
        <v>20.393365859985352</v>
      </c>
      <c r="L110" s="9">
        <v>5623193</v>
      </c>
      <c r="M110" s="9">
        <v>278154</v>
      </c>
      <c r="N110" s="13">
        <v>5.2039656639099121</v>
      </c>
      <c r="O110" s="19">
        <v>584234</v>
      </c>
      <c r="P110" s="19">
        <v>0</v>
      </c>
      <c r="Q110" s="5"/>
    </row>
    <row r="111" spans="1:17" x14ac:dyDescent="0.3">
      <c r="A111" s="5"/>
      <c r="B111" s="5">
        <v>122091303</v>
      </c>
      <c r="C111" s="5" t="s">
        <v>477</v>
      </c>
      <c r="D111" s="5" t="s">
        <v>649</v>
      </c>
      <c r="E111" s="5" t="s">
        <v>662</v>
      </c>
      <c r="F111" s="9">
        <v>154552.01</v>
      </c>
      <c r="G111" s="9">
        <v>0</v>
      </c>
      <c r="H111" s="9">
        <v>477775</v>
      </c>
      <c r="I111" s="9">
        <v>8454939</v>
      </c>
      <c r="J111" s="9">
        <v>632327</v>
      </c>
      <c r="K111" s="13">
        <v>8.0833234786987305</v>
      </c>
      <c r="L111" s="9">
        <v>1335012</v>
      </c>
      <c r="M111" s="9">
        <v>49525</v>
      </c>
      <c r="N111" s="13">
        <v>3.8526256084442139</v>
      </c>
      <c r="O111" s="19">
        <v>218128</v>
      </c>
      <c r="P111" s="19">
        <v>0</v>
      </c>
      <c r="Q111" s="5"/>
    </row>
    <row r="112" spans="1:17" x14ac:dyDescent="0.3">
      <c r="A112" s="5"/>
      <c r="B112" s="5">
        <v>122091352</v>
      </c>
      <c r="C112" s="5" t="s">
        <v>478</v>
      </c>
      <c r="D112" s="5" t="s">
        <v>649</v>
      </c>
      <c r="E112" s="5" t="s">
        <v>662</v>
      </c>
      <c r="F112" s="9">
        <v>732877.9</v>
      </c>
      <c r="G112" s="9">
        <v>3134228</v>
      </c>
      <c r="H112" s="9">
        <v>3361574</v>
      </c>
      <c r="I112" s="9">
        <v>33778312</v>
      </c>
      <c r="J112" s="9">
        <v>7228680</v>
      </c>
      <c r="K112" s="13">
        <v>27.227043151855469</v>
      </c>
      <c r="L112" s="9">
        <v>6071994</v>
      </c>
      <c r="M112" s="9">
        <v>236161</v>
      </c>
      <c r="N112" s="13">
        <v>4.0467400550842285</v>
      </c>
      <c r="O112" s="19">
        <v>1029712</v>
      </c>
      <c r="P112" s="19">
        <v>0</v>
      </c>
      <c r="Q112" s="5"/>
    </row>
    <row r="113" spans="1:17" x14ac:dyDescent="0.3">
      <c r="A113" s="5"/>
      <c r="B113" s="5">
        <v>122092002</v>
      </c>
      <c r="C113" s="5" t="s">
        <v>480</v>
      </c>
      <c r="D113" s="5" t="s">
        <v>649</v>
      </c>
      <c r="E113" s="5" t="s">
        <v>662</v>
      </c>
      <c r="F113" s="9">
        <v>342824.89</v>
      </c>
      <c r="G113" s="9">
        <v>0</v>
      </c>
      <c r="H113" s="9">
        <v>0</v>
      </c>
      <c r="I113" s="9">
        <v>15488726</v>
      </c>
      <c r="J113" s="9">
        <v>342825</v>
      </c>
      <c r="K113" s="13">
        <v>2.2634837627410889</v>
      </c>
      <c r="L113" s="9">
        <v>3583587</v>
      </c>
      <c r="M113" s="9">
        <v>118043</v>
      </c>
      <c r="N113" s="13">
        <v>3.4061896800994873</v>
      </c>
      <c r="O113" s="19">
        <v>380367</v>
      </c>
      <c r="P113" s="19">
        <v>0</v>
      </c>
      <c r="Q113" s="5"/>
    </row>
    <row r="114" spans="1:17" x14ac:dyDescent="0.3">
      <c r="A114" s="5"/>
      <c r="B114" s="5">
        <v>122092102</v>
      </c>
      <c r="C114" s="5" t="s">
        <v>481</v>
      </c>
      <c r="D114" s="5" t="s">
        <v>649</v>
      </c>
      <c r="E114" s="5" t="s">
        <v>662</v>
      </c>
      <c r="F114" s="9">
        <v>669894.25</v>
      </c>
      <c r="G114" s="9">
        <v>0</v>
      </c>
      <c r="H114" s="9">
        <v>0</v>
      </c>
      <c r="I114" s="9">
        <v>23503561</v>
      </c>
      <c r="J114" s="9">
        <v>669893</v>
      </c>
      <c r="K114" s="13">
        <v>2.9337949752807617</v>
      </c>
      <c r="L114" s="9">
        <v>7831817</v>
      </c>
      <c r="M114" s="9">
        <v>105191</v>
      </c>
      <c r="N114" s="13">
        <v>1.3614091873168945</v>
      </c>
      <c r="O114" s="19">
        <v>1024042</v>
      </c>
      <c r="P114" s="19">
        <v>0</v>
      </c>
      <c r="Q114" s="5"/>
    </row>
    <row r="115" spans="1:17" x14ac:dyDescent="0.3">
      <c r="A115" s="5"/>
      <c r="B115" s="5">
        <v>122092353</v>
      </c>
      <c r="C115" s="5" t="s">
        <v>482</v>
      </c>
      <c r="D115" s="5" t="s">
        <v>649</v>
      </c>
      <c r="E115" s="5" t="s">
        <v>662</v>
      </c>
      <c r="F115" s="9">
        <v>327741.18</v>
      </c>
      <c r="G115" s="9">
        <v>0</v>
      </c>
      <c r="H115" s="9">
        <v>0</v>
      </c>
      <c r="I115" s="9">
        <v>17388102</v>
      </c>
      <c r="J115" s="9">
        <v>327742</v>
      </c>
      <c r="K115" s="13">
        <v>1.9210731983184814</v>
      </c>
      <c r="L115" s="9">
        <v>6654871</v>
      </c>
      <c r="M115" s="9">
        <v>65345</v>
      </c>
      <c r="N115" s="13">
        <v>0.99164944887161255</v>
      </c>
      <c r="O115" s="19">
        <v>416762</v>
      </c>
      <c r="P115" s="19">
        <v>0</v>
      </c>
      <c r="Q115" s="5"/>
    </row>
    <row r="116" spans="1:17" x14ac:dyDescent="0.3">
      <c r="A116" s="5"/>
      <c r="B116" s="5">
        <v>122097203</v>
      </c>
      <c r="C116" s="5" t="s">
        <v>484</v>
      </c>
      <c r="D116" s="5" t="s">
        <v>649</v>
      </c>
      <c r="E116" s="5" t="s">
        <v>662</v>
      </c>
      <c r="F116" s="9">
        <v>45938.14</v>
      </c>
      <c r="G116" s="9">
        <v>190835</v>
      </c>
      <c r="H116" s="9">
        <v>0</v>
      </c>
      <c r="I116" s="9">
        <v>3702984</v>
      </c>
      <c r="J116" s="9">
        <v>236773</v>
      </c>
      <c r="K116" s="13">
        <v>6.8308882713317871</v>
      </c>
      <c r="L116" s="9">
        <v>968608</v>
      </c>
      <c r="M116" s="9">
        <v>31213</v>
      </c>
      <c r="N116" s="13">
        <v>3.3297595977783203</v>
      </c>
      <c r="O116" s="19">
        <v>1119607</v>
      </c>
      <c r="P116" s="19">
        <v>0</v>
      </c>
      <c r="Q116" s="5"/>
    </row>
    <row r="117" spans="1:17" x14ac:dyDescent="0.3">
      <c r="A117" s="5"/>
      <c r="B117" s="5">
        <v>122097502</v>
      </c>
      <c r="C117" s="5" t="s">
        <v>485</v>
      </c>
      <c r="D117" s="5" t="s">
        <v>649</v>
      </c>
      <c r="E117" s="5" t="s">
        <v>662</v>
      </c>
      <c r="F117" s="9">
        <v>572214.23</v>
      </c>
      <c r="G117" s="9">
        <v>0</v>
      </c>
      <c r="H117" s="9">
        <v>581927</v>
      </c>
      <c r="I117" s="9">
        <v>19326162</v>
      </c>
      <c r="J117" s="9">
        <v>1154142</v>
      </c>
      <c r="K117" s="13">
        <v>6.351203441619873</v>
      </c>
      <c r="L117" s="9">
        <v>7635868</v>
      </c>
      <c r="M117" s="9">
        <v>280641</v>
      </c>
      <c r="N117" s="13">
        <v>3.8155314922332764</v>
      </c>
      <c r="O117" s="19">
        <v>663751</v>
      </c>
      <c r="P117" s="19">
        <v>0</v>
      </c>
      <c r="Q117" s="5"/>
    </row>
    <row r="118" spans="1:17" x14ac:dyDescent="0.3">
      <c r="A118" s="5"/>
      <c r="B118" s="5">
        <v>122097604</v>
      </c>
      <c r="C118" s="5" t="s">
        <v>486</v>
      </c>
      <c r="D118" s="5" t="s">
        <v>649</v>
      </c>
      <c r="E118" s="5" t="s">
        <v>662</v>
      </c>
      <c r="F118" s="9">
        <v>28653.43</v>
      </c>
      <c r="G118" s="9">
        <v>0</v>
      </c>
      <c r="H118" s="9">
        <v>0</v>
      </c>
      <c r="I118" s="9">
        <v>1436198</v>
      </c>
      <c r="J118" s="9">
        <v>28653</v>
      </c>
      <c r="K118" s="13">
        <v>2.0356719493865967</v>
      </c>
      <c r="L118" s="9">
        <v>536972</v>
      </c>
      <c r="M118" s="9">
        <v>5450</v>
      </c>
      <c r="N118" s="13">
        <v>1.0253573656082153</v>
      </c>
      <c r="O118" s="19">
        <v>49442</v>
      </c>
      <c r="P118" s="19">
        <v>0</v>
      </c>
      <c r="Q118" s="5"/>
    </row>
    <row r="119" spans="1:17" x14ac:dyDescent="0.3">
      <c r="A119" s="5"/>
      <c r="B119" s="5">
        <v>122098003</v>
      </c>
      <c r="C119" s="5" t="s">
        <v>487</v>
      </c>
      <c r="D119" s="5" t="s">
        <v>649</v>
      </c>
      <c r="E119" s="5" t="s">
        <v>662</v>
      </c>
      <c r="F119" s="9">
        <v>47569.22</v>
      </c>
      <c r="G119" s="9">
        <v>0</v>
      </c>
      <c r="H119" s="9">
        <v>0</v>
      </c>
      <c r="I119" s="9">
        <v>3345646</v>
      </c>
      <c r="J119" s="9">
        <v>47569</v>
      </c>
      <c r="K119" s="13">
        <v>1.4423253536224365</v>
      </c>
      <c r="L119" s="9">
        <v>1052632</v>
      </c>
      <c r="M119" s="9">
        <v>8329</v>
      </c>
      <c r="N119" s="13">
        <v>0.79756546020507813</v>
      </c>
      <c r="O119" s="19">
        <v>67213</v>
      </c>
      <c r="P119" s="19">
        <v>0</v>
      </c>
      <c r="Q119" s="5"/>
    </row>
    <row r="120" spans="1:17" x14ac:dyDescent="0.3">
      <c r="A120" s="5"/>
      <c r="B120" s="5">
        <v>122098103</v>
      </c>
      <c r="C120" s="5" t="s">
        <v>488</v>
      </c>
      <c r="D120" s="5" t="s">
        <v>649</v>
      </c>
      <c r="E120" s="5" t="s">
        <v>662</v>
      </c>
      <c r="F120" s="9">
        <v>352078.98</v>
      </c>
      <c r="G120" s="9">
        <v>0</v>
      </c>
      <c r="H120" s="9">
        <v>389380</v>
      </c>
      <c r="I120" s="9">
        <v>13962329</v>
      </c>
      <c r="J120" s="9">
        <v>741459</v>
      </c>
      <c r="K120" s="13">
        <v>5.6082468032836914</v>
      </c>
      <c r="L120" s="9">
        <v>4067416</v>
      </c>
      <c r="M120" s="9">
        <v>80134</v>
      </c>
      <c r="N120" s="13">
        <v>2.009739875793457</v>
      </c>
      <c r="O120" s="19">
        <v>625645</v>
      </c>
      <c r="P120" s="19">
        <v>0</v>
      </c>
      <c r="Q120" s="5"/>
    </row>
    <row r="121" spans="1:17" x14ac:dyDescent="0.3">
      <c r="A121" s="5"/>
      <c r="B121" s="5">
        <v>122098202</v>
      </c>
      <c r="C121" s="5" t="s">
        <v>489</v>
      </c>
      <c r="D121" s="5" t="s">
        <v>649</v>
      </c>
      <c r="E121" s="5" t="s">
        <v>662</v>
      </c>
      <c r="F121" s="9">
        <v>488239</v>
      </c>
      <c r="G121" s="9">
        <v>0</v>
      </c>
      <c r="H121" s="9">
        <v>0</v>
      </c>
      <c r="I121" s="9">
        <v>20319738</v>
      </c>
      <c r="J121" s="9">
        <v>488238</v>
      </c>
      <c r="K121" s="13">
        <v>2.4619317054748535</v>
      </c>
      <c r="L121" s="9">
        <v>6742373</v>
      </c>
      <c r="M121" s="9">
        <v>371344</v>
      </c>
      <c r="N121" s="13">
        <v>5.8286347389221191</v>
      </c>
      <c r="O121" s="19">
        <v>783733</v>
      </c>
      <c r="P121" s="19">
        <v>0</v>
      </c>
      <c r="Q121" s="5"/>
    </row>
    <row r="122" spans="1:17" x14ac:dyDescent="0.3">
      <c r="A122" s="5"/>
      <c r="B122" s="5">
        <v>122098403</v>
      </c>
      <c r="C122" s="5" t="s">
        <v>490</v>
      </c>
      <c r="D122" s="5" t="s">
        <v>649</v>
      </c>
      <c r="E122" s="5" t="s">
        <v>662</v>
      </c>
      <c r="F122" s="9">
        <v>402932.47999999998</v>
      </c>
      <c r="G122" s="9">
        <v>578584</v>
      </c>
      <c r="H122" s="9">
        <v>6080</v>
      </c>
      <c r="I122" s="9">
        <v>14066017</v>
      </c>
      <c r="J122" s="9">
        <v>987596</v>
      </c>
      <c r="K122" s="13">
        <v>7.5513396263122559</v>
      </c>
      <c r="L122" s="9">
        <v>3474565</v>
      </c>
      <c r="M122" s="9">
        <v>133580</v>
      </c>
      <c r="N122" s="13">
        <v>3.9982221126556396</v>
      </c>
      <c r="O122" s="19">
        <v>535278</v>
      </c>
      <c r="P122" s="19">
        <v>0</v>
      </c>
      <c r="Q122" s="5"/>
    </row>
    <row r="123" spans="1:17" x14ac:dyDescent="0.3">
      <c r="A123" s="5"/>
      <c r="B123" s="5">
        <v>104101252</v>
      </c>
      <c r="C123" s="5" t="s">
        <v>95</v>
      </c>
      <c r="D123" s="5" t="s">
        <v>595</v>
      </c>
      <c r="E123" s="5" t="s">
        <v>662</v>
      </c>
      <c r="F123" s="9">
        <v>460528.88</v>
      </c>
      <c r="G123" s="9">
        <v>0</v>
      </c>
      <c r="H123" s="9">
        <v>2252731</v>
      </c>
      <c r="I123" s="9">
        <v>31656194</v>
      </c>
      <c r="J123" s="9">
        <v>2713260</v>
      </c>
      <c r="K123" s="13">
        <v>9.374516487121582</v>
      </c>
      <c r="L123" s="9">
        <v>5476198</v>
      </c>
      <c r="M123" s="9">
        <v>155243</v>
      </c>
      <c r="N123" s="13">
        <v>2.9175777435302734</v>
      </c>
      <c r="O123" s="19">
        <v>1147945</v>
      </c>
      <c r="P123" s="19">
        <v>0</v>
      </c>
      <c r="Q123" s="5"/>
    </row>
    <row r="124" spans="1:17" x14ac:dyDescent="0.3">
      <c r="A124" s="5"/>
      <c r="B124" s="5">
        <v>104103603</v>
      </c>
      <c r="C124" s="5" t="s">
        <v>97</v>
      </c>
      <c r="D124" s="5" t="s">
        <v>595</v>
      </c>
      <c r="E124" s="5" t="s">
        <v>662</v>
      </c>
      <c r="F124" s="9">
        <v>117533.78</v>
      </c>
      <c r="G124" s="9">
        <v>0</v>
      </c>
      <c r="H124" s="9">
        <v>228778</v>
      </c>
      <c r="I124" s="9">
        <v>10925296</v>
      </c>
      <c r="J124" s="9">
        <v>346312</v>
      </c>
      <c r="K124" s="13">
        <v>3.2735846042633057</v>
      </c>
      <c r="L124" s="9">
        <v>1368612</v>
      </c>
      <c r="M124" s="9">
        <v>29388</v>
      </c>
      <c r="N124" s="13">
        <v>2.1944050788879395</v>
      </c>
      <c r="O124" s="19">
        <v>315032</v>
      </c>
      <c r="P124" s="19">
        <v>0</v>
      </c>
      <c r="Q124" s="5"/>
    </row>
    <row r="125" spans="1:17" x14ac:dyDescent="0.3">
      <c r="A125" s="5"/>
      <c r="B125" s="5">
        <v>104107803</v>
      </c>
      <c r="C125" s="5" t="s">
        <v>101</v>
      </c>
      <c r="D125" s="5" t="s">
        <v>595</v>
      </c>
      <c r="E125" s="5" t="s">
        <v>662</v>
      </c>
      <c r="F125" s="9">
        <v>131135.71</v>
      </c>
      <c r="G125" s="9">
        <v>0</v>
      </c>
      <c r="H125" s="9">
        <v>0</v>
      </c>
      <c r="I125" s="9">
        <v>8816971</v>
      </c>
      <c r="J125" s="9">
        <v>131136</v>
      </c>
      <c r="K125" s="13">
        <v>1.5097684860229492</v>
      </c>
      <c r="L125" s="9">
        <v>1626343</v>
      </c>
      <c r="M125" s="9">
        <v>16268</v>
      </c>
      <c r="N125" s="13">
        <v>1.010387659072876</v>
      </c>
      <c r="O125" s="19">
        <v>336435</v>
      </c>
      <c r="P125" s="19">
        <v>0</v>
      </c>
      <c r="Q125" s="5"/>
    </row>
    <row r="126" spans="1:17" x14ac:dyDescent="0.3">
      <c r="A126" s="5"/>
      <c r="B126" s="5">
        <v>104105003</v>
      </c>
      <c r="C126" s="5" t="s">
        <v>98</v>
      </c>
      <c r="D126" s="5" t="s">
        <v>595</v>
      </c>
      <c r="E126" s="5" t="s">
        <v>662</v>
      </c>
      <c r="F126" s="9">
        <v>143246.21</v>
      </c>
      <c r="G126" s="9">
        <v>0</v>
      </c>
      <c r="H126" s="9">
        <v>0</v>
      </c>
      <c r="I126" s="9">
        <v>7235321</v>
      </c>
      <c r="J126" s="9">
        <v>143246</v>
      </c>
      <c r="K126" s="13">
        <v>2.0198037624359131</v>
      </c>
      <c r="L126" s="9">
        <v>1277982</v>
      </c>
      <c r="M126" s="9">
        <v>-4577</v>
      </c>
      <c r="N126" s="13">
        <v>-0.35686466097831726</v>
      </c>
      <c r="O126" s="19">
        <v>241656</v>
      </c>
      <c r="P126" s="19">
        <v>0</v>
      </c>
      <c r="Q126" s="5"/>
    </row>
    <row r="127" spans="1:17" x14ac:dyDescent="0.3">
      <c r="A127" s="5"/>
      <c r="B127" s="5">
        <v>104105353</v>
      </c>
      <c r="C127" s="5" t="s">
        <v>99</v>
      </c>
      <c r="D127" s="5" t="s">
        <v>595</v>
      </c>
      <c r="E127" s="5" t="s">
        <v>662</v>
      </c>
      <c r="F127" s="9">
        <v>102295.82</v>
      </c>
      <c r="G127" s="9">
        <v>0</v>
      </c>
      <c r="H127" s="9">
        <v>216450</v>
      </c>
      <c r="I127" s="9">
        <v>8821445</v>
      </c>
      <c r="J127" s="9">
        <v>318746</v>
      </c>
      <c r="K127" s="13">
        <v>3.7487626075744629</v>
      </c>
      <c r="L127" s="9">
        <v>1247196</v>
      </c>
      <c r="M127" s="9">
        <v>28044</v>
      </c>
      <c r="N127" s="13">
        <v>2.3002874851226807</v>
      </c>
      <c r="O127" s="19">
        <v>284091</v>
      </c>
      <c r="P127" s="19">
        <v>28510</v>
      </c>
      <c r="Q127" s="5"/>
    </row>
    <row r="128" spans="1:17" x14ac:dyDescent="0.3">
      <c r="A128" s="5"/>
      <c r="B128" s="5">
        <v>104107903</v>
      </c>
      <c r="C128" s="5" t="s">
        <v>102</v>
      </c>
      <c r="D128" s="5" t="s">
        <v>595</v>
      </c>
      <c r="E128" s="5" t="s">
        <v>662</v>
      </c>
      <c r="F128" s="9">
        <v>345084.36</v>
      </c>
      <c r="G128" s="9">
        <v>0</v>
      </c>
      <c r="H128" s="9">
        <v>0</v>
      </c>
      <c r="I128" s="9">
        <v>17116482</v>
      </c>
      <c r="J128" s="9">
        <v>345084</v>
      </c>
      <c r="K128" s="13">
        <v>2.0575745105743408</v>
      </c>
      <c r="L128" s="9">
        <v>4000901</v>
      </c>
      <c r="M128" s="9">
        <v>42449</v>
      </c>
      <c r="N128" s="13">
        <v>1.0723636150360107</v>
      </c>
      <c r="O128" s="19">
        <v>684267</v>
      </c>
      <c r="P128" s="19">
        <v>0</v>
      </c>
      <c r="Q128" s="5"/>
    </row>
    <row r="129" spans="1:17" x14ac:dyDescent="0.3">
      <c r="A129" s="5"/>
      <c r="B129" s="5">
        <v>104107503</v>
      </c>
      <c r="C129" s="5" t="s">
        <v>100</v>
      </c>
      <c r="D129" s="5" t="s">
        <v>595</v>
      </c>
      <c r="E129" s="5" t="s">
        <v>662</v>
      </c>
      <c r="F129" s="9">
        <v>164120.64000000001</v>
      </c>
      <c r="G129" s="9">
        <v>0</v>
      </c>
      <c r="H129" s="9">
        <v>345426</v>
      </c>
      <c r="I129" s="9">
        <v>10297816</v>
      </c>
      <c r="J129" s="9">
        <v>509547</v>
      </c>
      <c r="K129" s="13">
        <v>5.2056903839111328</v>
      </c>
      <c r="L129" s="9">
        <v>1733433</v>
      </c>
      <c r="M129" s="9">
        <v>30073</v>
      </c>
      <c r="N129" s="13">
        <v>1.7655105590820313</v>
      </c>
      <c r="O129" s="19">
        <v>334886</v>
      </c>
      <c r="P129" s="19">
        <v>0</v>
      </c>
      <c r="Q129" s="5"/>
    </row>
    <row r="130" spans="1:17" x14ac:dyDescent="0.3">
      <c r="A130" s="5"/>
      <c r="B130" s="5">
        <v>108110603</v>
      </c>
      <c r="C130" s="5" t="s">
        <v>201</v>
      </c>
      <c r="D130" s="5" t="s">
        <v>609</v>
      </c>
      <c r="E130" s="5" t="s">
        <v>662</v>
      </c>
      <c r="F130" s="9">
        <v>127521.77</v>
      </c>
      <c r="G130" s="9">
        <v>0</v>
      </c>
      <c r="H130" s="9">
        <v>348623</v>
      </c>
      <c r="I130" s="9">
        <v>7163263</v>
      </c>
      <c r="J130" s="9">
        <v>476145</v>
      </c>
      <c r="K130" s="13">
        <v>7.1203317642211914</v>
      </c>
      <c r="L130" s="9">
        <v>691803</v>
      </c>
      <c r="M130" s="9">
        <v>23506</v>
      </c>
      <c r="N130" s="13">
        <v>3.5172984600067139</v>
      </c>
      <c r="O130" s="19">
        <v>141827</v>
      </c>
      <c r="P130" s="19">
        <v>0</v>
      </c>
      <c r="Q130" s="5"/>
    </row>
    <row r="131" spans="1:17" x14ac:dyDescent="0.3">
      <c r="A131" s="5"/>
      <c r="B131" s="5">
        <v>108111203</v>
      </c>
      <c r="C131" s="5" t="s">
        <v>202</v>
      </c>
      <c r="D131" s="5" t="s">
        <v>609</v>
      </c>
      <c r="E131" s="5" t="s">
        <v>662</v>
      </c>
      <c r="F131" s="9">
        <v>123849.43</v>
      </c>
      <c r="G131" s="9">
        <v>0</v>
      </c>
      <c r="H131" s="9">
        <v>320508</v>
      </c>
      <c r="I131" s="9">
        <v>10970996</v>
      </c>
      <c r="J131" s="9">
        <v>444357</v>
      </c>
      <c r="K131" s="13">
        <v>4.2212619781494141</v>
      </c>
      <c r="L131" s="9">
        <v>1199873</v>
      </c>
      <c r="M131" s="9">
        <v>34059</v>
      </c>
      <c r="N131" s="13">
        <v>2.9214780330657959</v>
      </c>
      <c r="O131" s="19">
        <v>279447</v>
      </c>
      <c r="P131" s="19">
        <v>0</v>
      </c>
      <c r="Q131" s="5"/>
    </row>
    <row r="132" spans="1:17" x14ac:dyDescent="0.3">
      <c r="A132" s="5"/>
      <c r="B132" s="5">
        <v>108111303</v>
      </c>
      <c r="C132" s="5" t="s">
        <v>203</v>
      </c>
      <c r="D132" s="5" t="s">
        <v>609</v>
      </c>
      <c r="E132" s="5" t="s">
        <v>662</v>
      </c>
      <c r="F132" s="9">
        <v>110321.7</v>
      </c>
      <c r="G132" s="9">
        <v>0</v>
      </c>
      <c r="H132" s="9">
        <v>164505</v>
      </c>
      <c r="I132" s="9">
        <v>8462424</v>
      </c>
      <c r="J132" s="9">
        <v>274827</v>
      </c>
      <c r="K132" s="13">
        <v>3.3566257953643799</v>
      </c>
      <c r="L132" s="9">
        <v>1257326</v>
      </c>
      <c r="M132" s="9">
        <v>16017</v>
      </c>
      <c r="N132" s="13">
        <v>1.2903313636779785</v>
      </c>
      <c r="O132" s="19">
        <v>461606</v>
      </c>
      <c r="P132" s="19">
        <v>0</v>
      </c>
      <c r="Q132" s="5"/>
    </row>
    <row r="133" spans="1:17" x14ac:dyDescent="0.3">
      <c r="A133" s="5"/>
      <c r="B133" s="5">
        <v>108111403</v>
      </c>
      <c r="C133" s="5" t="s">
        <v>204</v>
      </c>
      <c r="D133" s="5" t="s">
        <v>609</v>
      </c>
      <c r="E133" s="5" t="s">
        <v>662</v>
      </c>
      <c r="F133" s="9">
        <v>69840.25</v>
      </c>
      <c r="G133" s="9">
        <v>0</v>
      </c>
      <c r="H133" s="9">
        <v>122951</v>
      </c>
      <c r="I133" s="9">
        <v>6626777</v>
      </c>
      <c r="J133" s="9">
        <v>192791</v>
      </c>
      <c r="K133" s="13">
        <v>2.9964473247528076</v>
      </c>
      <c r="L133" s="9">
        <v>725138</v>
      </c>
      <c r="M133" s="9">
        <v>23690</v>
      </c>
      <c r="N133" s="13">
        <v>3.3772995471954346</v>
      </c>
      <c r="O133" s="19">
        <v>271026</v>
      </c>
      <c r="P133" s="19">
        <v>0</v>
      </c>
      <c r="Q133" s="5"/>
    </row>
    <row r="134" spans="1:17" x14ac:dyDescent="0.3">
      <c r="A134" s="5"/>
      <c r="B134" s="5">
        <v>108112003</v>
      </c>
      <c r="C134" s="5" t="s">
        <v>205</v>
      </c>
      <c r="D134" s="5" t="s">
        <v>609</v>
      </c>
      <c r="E134" s="5" t="s">
        <v>662</v>
      </c>
      <c r="F134" s="9">
        <v>131721.06</v>
      </c>
      <c r="G134" s="9">
        <v>54900</v>
      </c>
      <c r="H134" s="9">
        <v>349945</v>
      </c>
      <c r="I134" s="9">
        <v>7372869</v>
      </c>
      <c r="J134" s="9">
        <v>536566</v>
      </c>
      <c r="K134" s="13">
        <v>7.8487744331359863</v>
      </c>
      <c r="L134" s="9">
        <v>771307</v>
      </c>
      <c r="M134" s="9">
        <v>41867</v>
      </c>
      <c r="N134" s="13">
        <v>5.7396082878112793</v>
      </c>
      <c r="O134" s="19">
        <v>158485</v>
      </c>
      <c r="P134" s="19">
        <v>0</v>
      </c>
      <c r="Q134" s="5"/>
    </row>
    <row r="135" spans="1:17" x14ac:dyDescent="0.3">
      <c r="A135" s="5"/>
      <c r="B135" s="5">
        <v>108112203</v>
      </c>
      <c r="C135" s="5" t="s">
        <v>206</v>
      </c>
      <c r="D135" s="5" t="s">
        <v>609</v>
      </c>
      <c r="E135" s="5" t="s">
        <v>662</v>
      </c>
      <c r="F135" s="9">
        <v>132951.82</v>
      </c>
      <c r="G135" s="9">
        <v>0</v>
      </c>
      <c r="H135" s="9">
        <v>442754</v>
      </c>
      <c r="I135" s="9">
        <v>14095258</v>
      </c>
      <c r="J135" s="9">
        <v>575706</v>
      </c>
      <c r="K135" s="13">
        <v>4.2583217620849609</v>
      </c>
      <c r="L135" s="9">
        <v>1593103</v>
      </c>
      <c r="M135" s="9">
        <v>31252</v>
      </c>
      <c r="N135" s="13">
        <v>2.0009591579437256</v>
      </c>
      <c r="O135" s="19">
        <v>397738</v>
      </c>
      <c r="P135" s="19">
        <v>0</v>
      </c>
      <c r="Q135" s="5"/>
    </row>
    <row r="136" spans="1:17" x14ac:dyDescent="0.3">
      <c r="A136" s="5"/>
      <c r="B136" s="5">
        <v>108112502</v>
      </c>
      <c r="C136" s="5" t="s">
        <v>207</v>
      </c>
      <c r="D136" s="5" t="s">
        <v>609</v>
      </c>
      <c r="E136" s="5" t="s">
        <v>662</v>
      </c>
      <c r="F136" s="9">
        <v>854341.06</v>
      </c>
      <c r="G136" s="9">
        <v>0</v>
      </c>
      <c r="H136" s="9">
        <v>4224871</v>
      </c>
      <c r="I136" s="9">
        <v>33083472</v>
      </c>
      <c r="J136" s="9">
        <v>5079212</v>
      </c>
      <c r="K136" s="13">
        <v>18.137283325195313</v>
      </c>
      <c r="L136" s="9">
        <v>3341958</v>
      </c>
      <c r="M136" s="9">
        <v>141889</v>
      </c>
      <c r="N136" s="13">
        <v>4.4339356422424316</v>
      </c>
      <c r="O136" s="19">
        <v>674415</v>
      </c>
      <c r="P136" s="19">
        <v>593971</v>
      </c>
      <c r="Q136" s="5"/>
    </row>
    <row r="137" spans="1:17" x14ac:dyDescent="0.3">
      <c r="A137" s="5"/>
      <c r="B137" s="5">
        <v>108114503</v>
      </c>
      <c r="C137" s="5" t="s">
        <v>209</v>
      </c>
      <c r="D137" s="5" t="s">
        <v>609</v>
      </c>
      <c r="E137" s="5" t="s">
        <v>662</v>
      </c>
      <c r="F137" s="9">
        <v>143781.98000000001</v>
      </c>
      <c r="G137" s="9">
        <v>0</v>
      </c>
      <c r="H137" s="9">
        <v>378453</v>
      </c>
      <c r="I137" s="9">
        <v>10462516</v>
      </c>
      <c r="J137" s="9">
        <v>522235</v>
      </c>
      <c r="K137" s="13">
        <v>5.2537245750427246</v>
      </c>
      <c r="L137" s="9">
        <v>959300</v>
      </c>
      <c r="M137" s="9">
        <v>26600</v>
      </c>
      <c r="N137" s="13">
        <v>2.8519351482391357</v>
      </c>
      <c r="O137" s="19">
        <v>242060</v>
      </c>
      <c r="P137" s="19">
        <v>0</v>
      </c>
      <c r="Q137" s="5"/>
    </row>
    <row r="138" spans="1:17" x14ac:dyDescent="0.3">
      <c r="A138" s="5"/>
      <c r="B138" s="5">
        <v>108116003</v>
      </c>
      <c r="C138" s="5" t="s">
        <v>210</v>
      </c>
      <c r="D138" s="5" t="s">
        <v>609</v>
      </c>
      <c r="E138" s="5" t="s">
        <v>662</v>
      </c>
      <c r="F138" s="9">
        <v>101327.82</v>
      </c>
      <c r="G138" s="9">
        <v>0</v>
      </c>
      <c r="H138" s="9">
        <v>619484</v>
      </c>
      <c r="I138" s="9">
        <v>11122769</v>
      </c>
      <c r="J138" s="9">
        <v>720812</v>
      </c>
      <c r="K138" s="13">
        <v>6.9295806884765625</v>
      </c>
      <c r="L138" s="9">
        <v>1443058</v>
      </c>
      <c r="M138" s="9">
        <v>34986</v>
      </c>
      <c r="N138" s="13">
        <v>2.4846739768981934</v>
      </c>
      <c r="O138" s="19">
        <v>313302</v>
      </c>
      <c r="P138" s="19">
        <v>0</v>
      </c>
      <c r="Q138" s="5"/>
    </row>
    <row r="139" spans="1:17" x14ac:dyDescent="0.3">
      <c r="A139" s="5"/>
      <c r="B139" s="5">
        <v>108116303</v>
      </c>
      <c r="C139" s="5" t="s">
        <v>211</v>
      </c>
      <c r="D139" s="5" t="s">
        <v>609</v>
      </c>
      <c r="E139" s="5" t="s">
        <v>662</v>
      </c>
      <c r="F139" s="9">
        <v>93163.55</v>
      </c>
      <c r="G139" s="9">
        <v>0</v>
      </c>
      <c r="H139" s="9">
        <v>318920</v>
      </c>
      <c r="I139" s="9">
        <v>7839647</v>
      </c>
      <c r="J139" s="9">
        <v>412084</v>
      </c>
      <c r="K139" s="13">
        <v>5.5480375289916992</v>
      </c>
      <c r="L139" s="9">
        <v>753373</v>
      </c>
      <c r="M139" s="9">
        <v>21751</v>
      </c>
      <c r="N139" s="13">
        <v>2.9729833602905273</v>
      </c>
      <c r="O139" s="19">
        <v>186456</v>
      </c>
      <c r="P139" s="19">
        <v>0</v>
      </c>
      <c r="Q139" s="5"/>
    </row>
    <row r="140" spans="1:17" x14ac:dyDescent="0.3">
      <c r="A140" s="5"/>
      <c r="B140" s="5">
        <v>108116503</v>
      </c>
      <c r="C140" s="5" t="s">
        <v>212</v>
      </c>
      <c r="D140" s="5" t="s">
        <v>609</v>
      </c>
      <c r="E140" s="5" t="s">
        <v>662</v>
      </c>
      <c r="F140" s="9">
        <v>114554.33</v>
      </c>
      <c r="G140" s="9">
        <v>0</v>
      </c>
      <c r="H140" s="9">
        <v>245066</v>
      </c>
      <c r="I140" s="9">
        <v>4487721</v>
      </c>
      <c r="J140" s="9">
        <v>359620</v>
      </c>
      <c r="K140" s="13">
        <v>8.7115116119384766</v>
      </c>
      <c r="L140" s="9">
        <v>871921</v>
      </c>
      <c r="M140" s="9">
        <v>18625</v>
      </c>
      <c r="N140" s="13">
        <v>2.1827127933502197</v>
      </c>
      <c r="O140" s="19">
        <v>138845</v>
      </c>
      <c r="P140" s="19">
        <v>0</v>
      </c>
      <c r="Q140" s="5"/>
    </row>
    <row r="141" spans="1:17" x14ac:dyDescent="0.3">
      <c r="A141" s="5"/>
      <c r="B141" s="5">
        <v>108118503</v>
      </c>
      <c r="C141" s="5" t="s">
        <v>213</v>
      </c>
      <c r="D141" s="5" t="s">
        <v>609</v>
      </c>
      <c r="E141" s="5" t="s">
        <v>662</v>
      </c>
      <c r="F141" s="9">
        <v>106453.72</v>
      </c>
      <c r="G141" s="9">
        <v>0</v>
      </c>
      <c r="H141" s="9">
        <v>1101151</v>
      </c>
      <c r="I141" s="9">
        <v>6130302</v>
      </c>
      <c r="J141" s="9">
        <v>1207605</v>
      </c>
      <c r="K141" s="13">
        <v>24.531370162963867</v>
      </c>
      <c r="L141" s="9">
        <v>1153032</v>
      </c>
      <c r="M141" s="9">
        <v>41125</v>
      </c>
      <c r="N141" s="13">
        <v>3.6986007690429688</v>
      </c>
      <c r="O141" s="19">
        <v>377493</v>
      </c>
      <c r="P141" s="19">
        <v>0</v>
      </c>
      <c r="Q141" s="5"/>
    </row>
    <row r="142" spans="1:17" x14ac:dyDescent="0.3">
      <c r="A142" s="5"/>
      <c r="B142" s="5">
        <v>109122703</v>
      </c>
      <c r="C142" s="5" t="s">
        <v>226</v>
      </c>
      <c r="D142" s="5" t="s">
        <v>611</v>
      </c>
      <c r="E142" s="5" t="s">
        <v>662</v>
      </c>
      <c r="F142" s="9">
        <v>124083.91</v>
      </c>
      <c r="G142" s="9">
        <v>0</v>
      </c>
      <c r="H142" s="9">
        <v>111515</v>
      </c>
      <c r="I142" s="9">
        <v>6963752</v>
      </c>
      <c r="J142" s="9">
        <v>235599</v>
      </c>
      <c r="K142" s="13">
        <v>3.5016891956329346</v>
      </c>
      <c r="L142" s="9">
        <v>839595</v>
      </c>
      <c r="M142" s="9">
        <v>31122</v>
      </c>
      <c r="N142" s="13">
        <v>3.8494791984558105</v>
      </c>
      <c r="O142" s="19">
        <v>145002</v>
      </c>
      <c r="P142" s="19">
        <v>0</v>
      </c>
      <c r="Q142" s="5"/>
    </row>
    <row r="143" spans="1:17" x14ac:dyDescent="0.3">
      <c r="A143" s="5"/>
      <c r="B143" s="5">
        <v>121135003</v>
      </c>
      <c r="C143" s="5" t="s">
        <v>461</v>
      </c>
      <c r="D143" s="5" t="s">
        <v>647</v>
      </c>
      <c r="E143" s="5" t="s">
        <v>662</v>
      </c>
      <c r="F143" s="9">
        <v>297599.05</v>
      </c>
      <c r="G143" s="9">
        <v>412459</v>
      </c>
      <c r="H143" s="9">
        <v>0</v>
      </c>
      <c r="I143" s="9">
        <v>6354492</v>
      </c>
      <c r="J143" s="9">
        <v>710058</v>
      </c>
      <c r="K143" s="13">
        <v>12.579791069030762</v>
      </c>
      <c r="L143" s="9">
        <v>1165022</v>
      </c>
      <c r="M143" s="9">
        <v>47324</v>
      </c>
      <c r="N143" s="13">
        <v>4.2340598106384277</v>
      </c>
      <c r="O143" s="19">
        <v>219928</v>
      </c>
      <c r="P143" s="19">
        <v>0</v>
      </c>
      <c r="Q143" s="5"/>
    </row>
    <row r="144" spans="1:17" x14ac:dyDescent="0.3">
      <c r="A144" s="5"/>
      <c r="B144" s="5">
        <v>121135503</v>
      </c>
      <c r="C144" s="5" t="s">
        <v>462</v>
      </c>
      <c r="D144" s="5" t="s">
        <v>647</v>
      </c>
      <c r="E144" s="5" t="s">
        <v>662</v>
      </c>
      <c r="F144" s="9">
        <v>265189.31</v>
      </c>
      <c r="G144" s="9">
        <v>443842</v>
      </c>
      <c r="H144" s="9">
        <v>1385149</v>
      </c>
      <c r="I144" s="9">
        <v>13296440</v>
      </c>
      <c r="J144" s="9">
        <v>2094180</v>
      </c>
      <c r="K144" s="13">
        <v>18.694263458251953</v>
      </c>
      <c r="L144" s="9">
        <v>2144096</v>
      </c>
      <c r="M144" s="9">
        <v>95111</v>
      </c>
      <c r="N144" s="13">
        <v>4.6418590545654297</v>
      </c>
      <c r="O144" s="19">
        <v>374159</v>
      </c>
      <c r="P144" s="19">
        <v>0</v>
      </c>
      <c r="Q144" s="5"/>
    </row>
    <row r="145" spans="1:17" x14ac:dyDescent="0.3">
      <c r="A145" s="5"/>
      <c r="B145" s="5">
        <v>121136503</v>
      </c>
      <c r="C145" s="5" t="s">
        <v>463</v>
      </c>
      <c r="D145" s="5" t="s">
        <v>647</v>
      </c>
      <c r="E145" s="5" t="s">
        <v>662</v>
      </c>
      <c r="F145" s="9">
        <v>201638.07</v>
      </c>
      <c r="G145" s="9">
        <v>480176</v>
      </c>
      <c r="H145" s="9">
        <v>551583</v>
      </c>
      <c r="I145" s="9">
        <v>9488151</v>
      </c>
      <c r="J145" s="9">
        <v>1233397</v>
      </c>
      <c r="K145" s="13">
        <v>14.941657066345215</v>
      </c>
      <c r="L145" s="9">
        <v>1690591</v>
      </c>
      <c r="M145" s="9">
        <v>88813</v>
      </c>
      <c r="N145" s="13">
        <v>5.5446510314941406</v>
      </c>
      <c r="O145" s="19">
        <v>303548</v>
      </c>
      <c r="P145" s="19">
        <v>0</v>
      </c>
      <c r="Q145" s="5"/>
    </row>
    <row r="146" spans="1:17" x14ac:dyDescent="0.3">
      <c r="A146" s="5"/>
      <c r="B146" s="5">
        <v>121136603</v>
      </c>
      <c r="C146" s="5" t="s">
        <v>464</v>
      </c>
      <c r="D146" s="5" t="s">
        <v>647</v>
      </c>
      <c r="E146" s="5" t="s">
        <v>662</v>
      </c>
      <c r="F146" s="9">
        <v>458254.96</v>
      </c>
      <c r="G146" s="9">
        <v>564959</v>
      </c>
      <c r="H146" s="9">
        <v>2537172</v>
      </c>
      <c r="I146" s="9">
        <v>17501941</v>
      </c>
      <c r="J146" s="9">
        <v>3560386</v>
      </c>
      <c r="K146" s="13">
        <v>25.537940979003906</v>
      </c>
      <c r="L146" s="9">
        <v>2149702</v>
      </c>
      <c r="M146" s="9">
        <v>160065</v>
      </c>
      <c r="N146" s="13">
        <v>8.0449352264404297</v>
      </c>
      <c r="O146" s="19">
        <v>338016</v>
      </c>
      <c r="P146" s="19">
        <v>0</v>
      </c>
      <c r="Q146" s="5"/>
    </row>
    <row r="147" spans="1:17" x14ac:dyDescent="0.3">
      <c r="A147" s="5"/>
      <c r="B147" s="5">
        <v>121139004</v>
      </c>
      <c r="C147" s="5" t="s">
        <v>465</v>
      </c>
      <c r="D147" s="5" t="s">
        <v>647</v>
      </c>
      <c r="E147" s="5" t="s">
        <v>662</v>
      </c>
      <c r="F147" s="9">
        <v>140873.10999999999</v>
      </c>
      <c r="G147" s="9">
        <v>227145</v>
      </c>
      <c r="H147" s="9">
        <v>351380</v>
      </c>
      <c r="I147" s="9">
        <v>5110161</v>
      </c>
      <c r="J147" s="9">
        <v>719398</v>
      </c>
      <c r="K147" s="13">
        <v>16.384349822998047</v>
      </c>
      <c r="L147" s="9">
        <v>614939</v>
      </c>
      <c r="M147" s="9">
        <v>28177</v>
      </c>
      <c r="N147" s="13">
        <v>4.8021173477172852</v>
      </c>
      <c r="O147" s="19">
        <v>98472</v>
      </c>
      <c r="P147" s="19">
        <v>0</v>
      </c>
      <c r="Q147" s="5"/>
    </row>
    <row r="148" spans="1:17" x14ac:dyDescent="0.3">
      <c r="A148" s="5"/>
      <c r="B148" s="5">
        <v>110141003</v>
      </c>
      <c r="C148" s="5" t="s">
        <v>241</v>
      </c>
      <c r="D148" s="5" t="s">
        <v>615</v>
      </c>
      <c r="E148" s="5" t="s">
        <v>662</v>
      </c>
      <c r="F148" s="9">
        <v>173639.3</v>
      </c>
      <c r="G148" s="9">
        <v>297290</v>
      </c>
      <c r="H148" s="9">
        <v>0</v>
      </c>
      <c r="I148" s="9">
        <v>10139138</v>
      </c>
      <c r="J148" s="9">
        <v>470929</v>
      </c>
      <c r="K148" s="13">
        <v>4.8709020614624023</v>
      </c>
      <c r="L148" s="9">
        <v>1614908</v>
      </c>
      <c r="M148" s="9">
        <v>63577</v>
      </c>
      <c r="N148" s="13">
        <v>4.0982227325439453</v>
      </c>
      <c r="O148" s="19">
        <v>310813</v>
      </c>
      <c r="P148" s="19">
        <v>46089</v>
      </c>
      <c r="Q148" s="5"/>
    </row>
    <row r="149" spans="1:17" x14ac:dyDescent="0.3">
      <c r="A149" s="5"/>
      <c r="B149" s="5">
        <v>110141103</v>
      </c>
      <c r="C149" s="5" t="s">
        <v>242</v>
      </c>
      <c r="D149" s="5" t="s">
        <v>615</v>
      </c>
      <c r="E149" s="5" t="s">
        <v>662</v>
      </c>
      <c r="F149" s="9">
        <v>215663.19</v>
      </c>
      <c r="G149" s="9">
        <v>0</v>
      </c>
      <c r="H149" s="9">
        <v>105209</v>
      </c>
      <c r="I149" s="9">
        <v>10575554</v>
      </c>
      <c r="J149" s="9">
        <v>320872</v>
      </c>
      <c r="K149" s="13">
        <v>3.1290292739868164</v>
      </c>
      <c r="L149" s="9">
        <v>2235477</v>
      </c>
      <c r="M149" s="9">
        <v>81491</v>
      </c>
      <c r="N149" s="13">
        <v>3.7832651138305664</v>
      </c>
      <c r="O149" s="19">
        <v>408961</v>
      </c>
      <c r="P149" s="19">
        <v>21542</v>
      </c>
      <c r="Q149" s="5"/>
    </row>
    <row r="150" spans="1:17" x14ac:dyDescent="0.3">
      <c r="A150" s="5"/>
      <c r="B150" s="5">
        <v>110147003</v>
      </c>
      <c r="C150" s="5" t="s">
        <v>244</v>
      </c>
      <c r="D150" s="5" t="s">
        <v>615</v>
      </c>
      <c r="E150" s="5" t="s">
        <v>662</v>
      </c>
      <c r="F150" s="9">
        <v>185334.89</v>
      </c>
      <c r="G150" s="9">
        <v>0</v>
      </c>
      <c r="H150" s="9">
        <v>482353</v>
      </c>
      <c r="I150" s="9">
        <v>7435637</v>
      </c>
      <c r="J150" s="9">
        <v>667688</v>
      </c>
      <c r="K150" s="13">
        <v>9.8654403686523438</v>
      </c>
      <c r="L150" s="9">
        <v>1105370</v>
      </c>
      <c r="M150" s="9">
        <v>32992</v>
      </c>
      <c r="N150" s="13">
        <v>3.0765271186828613</v>
      </c>
      <c r="O150" s="19">
        <v>193434</v>
      </c>
      <c r="P150" s="19">
        <v>0</v>
      </c>
      <c r="Q150" s="5"/>
    </row>
    <row r="151" spans="1:17" x14ac:dyDescent="0.3">
      <c r="A151" s="5"/>
      <c r="B151" s="5">
        <v>110148002</v>
      </c>
      <c r="C151" s="5" t="s">
        <v>245</v>
      </c>
      <c r="D151" s="5" t="s">
        <v>615</v>
      </c>
      <c r="E151" s="5" t="s">
        <v>662</v>
      </c>
      <c r="F151" s="9">
        <v>609206.43000000005</v>
      </c>
      <c r="G151" s="9">
        <v>0</v>
      </c>
      <c r="H151" s="9">
        <v>0</v>
      </c>
      <c r="I151" s="9">
        <v>13100777</v>
      </c>
      <c r="J151" s="9">
        <v>609206</v>
      </c>
      <c r="K151" s="13">
        <v>4.8769364356994629</v>
      </c>
      <c r="L151" s="9">
        <v>3603769</v>
      </c>
      <c r="M151" s="9">
        <v>66739</v>
      </c>
      <c r="N151" s="13">
        <v>1.886865496635437</v>
      </c>
      <c r="O151" s="19">
        <v>310013</v>
      </c>
      <c r="P151" s="19">
        <v>319205</v>
      </c>
      <c r="Q151" s="5"/>
    </row>
    <row r="152" spans="1:17" x14ac:dyDescent="0.3">
      <c r="A152" s="5"/>
      <c r="B152" s="5">
        <v>124150503</v>
      </c>
      <c r="C152" s="5" t="s">
        <v>518</v>
      </c>
      <c r="D152" s="5" t="s">
        <v>651</v>
      </c>
      <c r="E152" s="5" t="s">
        <v>662</v>
      </c>
      <c r="F152" s="9">
        <v>289139.88</v>
      </c>
      <c r="G152" s="9">
        <v>493492</v>
      </c>
      <c r="H152" s="9">
        <v>2725442</v>
      </c>
      <c r="I152" s="9">
        <v>20907074</v>
      </c>
      <c r="J152" s="9">
        <v>3508074</v>
      </c>
      <c r="K152" s="13">
        <v>20.162504196166992</v>
      </c>
      <c r="L152" s="9">
        <v>3466474</v>
      </c>
      <c r="M152" s="9">
        <v>193879</v>
      </c>
      <c r="N152" s="13">
        <v>5.9243202209472656</v>
      </c>
      <c r="O152" s="19">
        <v>754726</v>
      </c>
      <c r="P152" s="19">
        <v>0</v>
      </c>
      <c r="Q152" s="5"/>
    </row>
    <row r="153" spans="1:17" x14ac:dyDescent="0.3">
      <c r="A153" s="5"/>
      <c r="B153" s="5">
        <v>124151902</v>
      </c>
      <c r="C153" s="5" t="s">
        <v>520</v>
      </c>
      <c r="D153" s="5" t="s">
        <v>651</v>
      </c>
      <c r="E153" s="5" t="s">
        <v>662</v>
      </c>
      <c r="F153" s="9">
        <v>866703.42</v>
      </c>
      <c r="G153" s="9">
        <v>4546090</v>
      </c>
      <c r="H153" s="9">
        <v>6179012</v>
      </c>
      <c r="I153" s="9">
        <v>45934932</v>
      </c>
      <c r="J153" s="9">
        <v>11591804</v>
      </c>
      <c r="K153" s="13">
        <v>33.752906799316406</v>
      </c>
      <c r="L153" s="9">
        <v>7868306</v>
      </c>
      <c r="M153" s="9">
        <v>491179</v>
      </c>
      <c r="N153" s="13">
        <v>6.6581339836120605</v>
      </c>
      <c r="O153" s="19">
        <v>1103925</v>
      </c>
      <c r="P153" s="19">
        <v>0</v>
      </c>
      <c r="Q153" s="5"/>
    </row>
    <row r="154" spans="1:17" x14ac:dyDescent="0.3">
      <c r="A154" s="5"/>
      <c r="B154" s="5">
        <v>124152003</v>
      </c>
      <c r="C154" s="5" t="s">
        <v>521</v>
      </c>
      <c r="D154" s="5" t="s">
        <v>651</v>
      </c>
      <c r="E154" s="5" t="s">
        <v>662</v>
      </c>
      <c r="F154" s="9">
        <v>531736.92000000004</v>
      </c>
      <c r="G154" s="9">
        <v>0</v>
      </c>
      <c r="H154" s="9">
        <v>654029</v>
      </c>
      <c r="I154" s="9">
        <v>19950885</v>
      </c>
      <c r="J154" s="9">
        <v>1185765</v>
      </c>
      <c r="K154" s="13">
        <v>6.3189845085144043</v>
      </c>
      <c r="L154" s="9">
        <v>6628548</v>
      </c>
      <c r="M154" s="9">
        <v>478</v>
      </c>
      <c r="N154" s="13">
        <v>7.2117522358894348E-3</v>
      </c>
      <c r="O154" s="19">
        <v>874969</v>
      </c>
      <c r="P154" s="19">
        <v>0</v>
      </c>
      <c r="Q154" s="5"/>
    </row>
    <row r="155" spans="1:17" x14ac:dyDescent="0.3">
      <c r="A155" s="5"/>
      <c r="B155" s="5">
        <v>124153503</v>
      </c>
      <c r="C155" s="5" t="s">
        <v>522</v>
      </c>
      <c r="D155" s="5" t="s">
        <v>651</v>
      </c>
      <c r="E155" s="5" t="s">
        <v>662</v>
      </c>
      <c r="F155" s="9">
        <v>180884.41</v>
      </c>
      <c r="G155" s="9">
        <v>0</v>
      </c>
      <c r="H155" s="9">
        <v>0</v>
      </c>
      <c r="I155" s="9">
        <v>4220148</v>
      </c>
      <c r="J155" s="9">
        <v>180884</v>
      </c>
      <c r="K155" s="13">
        <v>4.4781427383422852</v>
      </c>
      <c r="L155" s="9">
        <v>1631331</v>
      </c>
      <c r="M155" s="9">
        <v>20676</v>
      </c>
      <c r="N155" s="13">
        <v>1.2837013006210327</v>
      </c>
      <c r="O155" s="19">
        <v>136602</v>
      </c>
      <c r="P155" s="19">
        <v>0</v>
      </c>
      <c r="Q155" s="5"/>
    </row>
    <row r="156" spans="1:17" x14ac:dyDescent="0.3">
      <c r="A156" s="5"/>
      <c r="B156" s="5">
        <v>124154003</v>
      </c>
      <c r="C156" s="5" t="s">
        <v>523</v>
      </c>
      <c r="D156" s="5" t="s">
        <v>651</v>
      </c>
      <c r="E156" s="5" t="s">
        <v>662</v>
      </c>
      <c r="F156" s="9">
        <v>298732.96000000002</v>
      </c>
      <c r="G156" s="9">
        <v>683577</v>
      </c>
      <c r="H156" s="9">
        <v>309435</v>
      </c>
      <c r="I156" s="9">
        <v>9294024</v>
      </c>
      <c r="J156" s="9">
        <v>1291745</v>
      </c>
      <c r="K156" s="13">
        <v>16.142213821411133</v>
      </c>
      <c r="L156" s="9">
        <v>2075148</v>
      </c>
      <c r="M156" s="9">
        <v>27074</v>
      </c>
      <c r="N156" s="13">
        <v>1.3219249248504639</v>
      </c>
      <c r="O156" s="19">
        <v>900617</v>
      </c>
      <c r="P156" s="19">
        <v>0</v>
      </c>
      <c r="Q156" s="5"/>
    </row>
    <row r="157" spans="1:17" x14ac:dyDescent="0.3">
      <c r="A157" s="5"/>
      <c r="B157" s="5">
        <v>124156503</v>
      </c>
      <c r="C157" s="5" t="s">
        <v>524</v>
      </c>
      <c r="D157" s="5" t="s">
        <v>651</v>
      </c>
      <c r="E157" s="5" t="s">
        <v>662</v>
      </c>
      <c r="F157" s="9">
        <v>183750.69</v>
      </c>
      <c r="G157" s="9">
        <v>842986</v>
      </c>
      <c r="H157" s="9">
        <v>0</v>
      </c>
      <c r="I157" s="9">
        <v>8610651</v>
      </c>
      <c r="J157" s="9">
        <v>1026737</v>
      </c>
      <c r="K157" s="13">
        <v>13.538352012634277</v>
      </c>
      <c r="L157" s="9">
        <v>1723750</v>
      </c>
      <c r="M157" s="9">
        <v>31962</v>
      </c>
      <c r="N157" s="13">
        <v>1.8892438411712646</v>
      </c>
      <c r="O157" s="19">
        <v>318487</v>
      </c>
      <c r="P157" s="19">
        <v>147838</v>
      </c>
      <c r="Q157" s="5"/>
    </row>
    <row r="158" spans="1:17" x14ac:dyDescent="0.3">
      <c r="A158" s="5"/>
      <c r="B158" s="5">
        <v>124156603</v>
      </c>
      <c r="C158" s="5" t="s">
        <v>525</v>
      </c>
      <c r="D158" s="5" t="s">
        <v>651</v>
      </c>
      <c r="E158" s="5" t="s">
        <v>662</v>
      </c>
      <c r="F158" s="9">
        <v>316737.71999999997</v>
      </c>
      <c r="G158" s="9">
        <v>166481</v>
      </c>
      <c r="H158" s="9">
        <v>0</v>
      </c>
      <c r="I158" s="9">
        <v>8894803</v>
      </c>
      <c r="J158" s="9">
        <v>483219</v>
      </c>
      <c r="K158" s="13">
        <v>5.744685173034668</v>
      </c>
      <c r="L158" s="9">
        <v>2599661</v>
      </c>
      <c r="M158" s="9">
        <v>125049</v>
      </c>
      <c r="N158" s="13">
        <v>5.0532770156860352</v>
      </c>
      <c r="O158" s="19">
        <v>292196</v>
      </c>
      <c r="P158" s="19">
        <v>0</v>
      </c>
      <c r="Q158" s="5"/>
    </row>
    <row r="159" spans="1:17" x14ac:dyDescent="0.3">
      <c r="A159" s="5"/>
      <c r="B159" s="5">
        <v>124156703</v>
      </c>
      <c r="C159" s="5" t="s">
        <v>526</v>
      </c>
      <c r="D159" s="5" t="s">
        <v>651</v>
      </c>
      <c r="E159" s="5" t="s">
        <v>662</v>
      </c>
      <c r="F159" s="9">
        <v>351437.49</v>
      </c>
      <c r="G159" s="9">
        <v>813229</v>
      </c>
      <c r="H159" s="9">
        <v>2169376</v>
      </c>
      <c r="I159" s="9">
        <v>19726127</v>
      </c>
      <c r="J159" s="9">
        <v>3334042</v>
      </c>
      <c r="K159" s="13">
        <v>20.339340209960938</v>
      </c>
      <c r="L159" s="9">
        <v>2961707</v>
      </c>
      <c r="M159" s="9">
        <v>167836</v>
      </c>
      <c r="N159" s="13">
        <v>6.0072922706604004</v>
      </c>
      <c r="O159" s="19">
        <v>572695</v>
      </c>
      <c r="P159" s="19">
        <v>0</v>
      </c>
      <c r="Q159" s="5"/>
    </row>
    <row r="160" spans="1:17" x14ac:dyDescent="0.3">
      <c r="A160" s="5"/>
      <c r="B160" s="5">
        <v>124157203</v>
      </c>
      <c r="C160" s="5" t="s">
        <v>527</v>
      </c>
      <c r="D160" s="5" t="s">
        <v>651</v>
      </c>
      <c r="E160" s="5" t="s">
        <v>662</v>
      </c>
      <c r="F160" s="9">
        <v>257730.49</v>
      </c>
      <c r="G160" s="9">
        <v>12497</v>
      </c>
      <c r="H160" s="9">
        <v>0</v>
      </c>
      <c r="I160" s="9">
        <v>7031184</v>
      </c>
      <c r="J160" s="9">
        <v>270227</v>
      </c>
      <c r="K160" s="13">
        <v>3.9968750476837158</v>
      </c>
      <c r="L160" s="9">
        <v>1814872</v>
      </c>
      <c r="M160" s="9">
        <v>11734</v>
      </c>
      <c r="N160" s="13">
        <v>0.65075439214706421</v>
      </c>
      <c r="O160" s="19">
        <v>127795</v>
      </c>
      <c r="P160" s="19">
        <v>0</v>
      </c>
      <c r="Q160" s="5"/>
    </row>
    <row r="161" spans="1:17" x14ac:dyDescent="0.3">
      <c r="A161" s="5"/>
      <c r="B161" s="5">
        <v>124157802</v>
      </c>
      <c r="C161" s="5" t="s">
        <v>528</v>
      </c>
      <c r="D161" s="5" t="s">
        <v>651</v>
      </c>
      <c r="E161" s="5" t="s">
        <v>662</v>
      </c>
      <c r="F161" s="9">
        <v>216060.87</v>
      </c>
      <c r="G161" s="9">
        <v>0</v>
      </c>
      <c r="H161" s="9">
        <v>0</v>
      </c>
      <c r="I161" s="9">
        <v>5553885</v>
      </c>
      <c r="J161" s="9">
        <v>216061</v>
      </c>
      <c r="K161" s="13">
        <v>4.0477356910705566</v>
      </c>
      <c r="L161" s="9">
        <v>2546108</v>
      </c>
      <c r="M161" s="9">
        <v>39347</v>
      </c>
      <c r="N161" s="13">
        <v>1.5696350336074829</v>
      </c>
      <c r="O161" s="19">
        <v>199614</v>
      </c>
      <c r="P161" s="19">
        <v>0</v>
      </c>
      <c r="Q161" s="5"/>
    </row>
    <row r="162" spans="1:17" x14ac:dyDescent="0.3">
      <c r="A162" s="5"/>
      <c r="B162" s="5">
        <v>124158503</v>
      </c>
      <c r="C162" s="5" t="s">
        <v>529</v>
      </c>
      <c r="D162" s="5" t="s">
        <v>651</v>
      </c>
      <c r="E162" s="5" t="s">
        <v>662</v>
      </c>
      <c r="F162" s="9">
        <v>134698.25</v>
      </c>
      <c r="G162" s="9">
        <v>0</v>
      </c>
      <c r="H162" s="9">
        <v>0</v>
      </c>
      <c r="I162" s="9">
        <v>4525196</v>
      </c>
      <c r="J162" s="9">
        <v>134698</v>
      </c>
      <c r="K162" s="13">
        <v>3.0679435729980469</v>
      </c>
      <c r="L162" s="9">
        <v>1860377</v>
      </c>
      <c r="M162" s="9">
        <v>30359</v>
      </c>
      <c r="N162" s="13">
        <v>1.6589454412460327</v>
      </c>
      <c r="O162" s="19">
        <v>127325</v>
      </c>
      <c r="P162" s="19">
        <v>0</v>
      </c>
      <c r="Q162" s="5"/>
    </row>
    <row r="163" spans="1:17" x14ac:dyDescent="0.3">
      <c r="A163" s="5"/>
      <c r="B163" s="5">
        <v>124159002</v>
      </c>
      <c r="C163" s="5" t="s">
        <v>530</v>
      </c>
      <c r="D163" s="5" t="s">
        <v>651</v>
      </c>
      <c r="E163" s="5" t="s">
        <v>662</v>
      </c>
      <c r="F163" s="9">
        <v>550484.46</v>
      </c>
      <c r="G163" s="9">
        <v>0</v>
      </c>
      <c r="H163" s="9">
        <v>0</v>
      </c>
      <c r="I163" s="9">
        <v>13185469</v>
      </c>
      <c r="J163" s="9">
        <v>550484</v>
      </c>
      <c r="K163" s="13">
        <v>4.3568234443664551</v>
      </c>
      <c r="L163" s="9">
        <v>5546555</v>
      </c>
      <c r="M163" s="9">
        <v>59768</v>
      </c>
      <c r="N163" s="13">
        <v>1.0893077850341797</v>
      </c>
      <c r="O163" s="19">
        <v>399095</v>
      </c>
      <c r="P163" s="19">
        <v>0</v>
      </c>
      <c r="Q163" s="5"/>
    </row>
    <row r="164" spans="1:17" x14ac:dyDescent="0.3">
      <c r="A164" s="5"/>
      <c r="B164" s="5">
        <v>106160303</v>
      </c>
      <c r="C164" s="5" t="s">
        <v>146</v>
      </c>
      <c r="D164" s="5" t="s">
        <v>601</v>
      </c>
      <c r="E164" s="5" t="s">
        <v>662</v>
      </c>
      <c r="F164" s="9">
        <v>53501.71</v>
      </c>
      <c r="G164" s="9">
        <v>0</v>
      </c>
      <c r="H164" s="9">
        <v>0</v>
      </c>
      <c r="I164" s="9">
        <v>6321033</v>
      </c>
      <c r="J164" s="9">
        <v>53502</v>
      </c>
      <c r="K164" s="13">
        <v>0.85363757610321045</v>
      </c>
      <c r="L164" s="9">
        <v>786671</v>
      </c>
      <c r="M164" s="9">
        <v>18359</v>
      </c>
      <c r="N164" s="13">
        <v>2.389523983001709</v>
      </c>
      <c r="O164" s="19">
        <v>151489</v>
      </c>
      <c r="P164" s="19">
        <v>0</v>
      </c>
      <c r="Q164" s="5"/>
    </row>
    <row r="165" spans="1:17" x14ac:dyDescent="0.3">
      <c r="A165" s="5"/>
      <c r="B165" s="5">
        <v>106161203</v>
      </c>
      <c r="C165" s="5" t="s">
        <v>147</v>
      </c>
      <c r="D165" s="5" t="s">
        <v>601</v>
      </c>
      <c r="E165" s="5" t="s">
        <v>662</v>
      </c>
      <c r="F165" s="9">
        <v>99675.75</v>
      </c>
      <c r="G165" s="9">
        <v>67671</v>
      </c>
      <c r="H165" s="9">
        <v>349785</v>
      </c>
      <c r="I165" s="9">
        <v>4470696</v>
      </c>
      <c r="J165" s="9">
        <v>517132</v>
      </c>
      <c r="K165" s="13">
        <v>13.080147743225098</v>
      </c>
      <c r="L165" s="9">
        <v>686420</v>
      </c>
      <c r="M165" s="9">
        <v>18637</v>
      </c>
      <c r="N165" s="13">
        <v>2.7908766269683838</v>
      </c>
      <c r="O165" s="19">
        <v>99414</v>
      </c>
      <c r="P165" s="19">
        <v>0</v>
      </c>
      <c r="Q165" s="5"/>
    </row>
    <row r="166" spans="1:17" x14ac:dyDescent="0.3">
      <c r="A166" s="5"/>
      <c r="B166" s="5">
        <v>106161703</v>
      </c>
      <c r="C166" s="5" t="s">
        <v>149</v>
      </c>
      <c r="D166" s="5" t="s">
        <v>601</v>
      </c>
      <c r="E166" s="5" t="s">
        <v>662</v>
      </c>
      <c r="F166" s="9">
        <v>91712.85</v>
      </c>
      <c r="G166" s="9">
        <v>0</v>
      </c>
      <c r="H166" s="9">
        <v>169785</v>
      </c>
      <c r="I166" s="9">
        <v>6110975</v>
      </c>
      <c r="J166" s="9">
        <v>261498</v>
      </c>
      <c r="K166" s="13">
        <v>4.4704508781433105</v>
      </c>
      <c r="L166" s="9">
        <v>841310</v>
      </c>
      <c r="M166" s="9">
        <v>28672</v>
      </c>
      <c r="N166" s="13">
        <v>3.5282623767852783</v>
      </c>
      <c r="O166" s="19">
        <v>158575</v>
      </c>
      <c r="P166" s="19">
        <v>81818</v>
      </c>
      <c r="Q166" s="5"/>
    </row>
    <row r="167" spans="1:17" x14ac:dyDescent="0.3">
      <c r="A167" s="5"/>
      <c r="B167" s="5">
        <v>106166503</v>
      </c>
      <c r="C167" s="5" t="s">
        <v>150</v>
      </c>
      <c r="D167" s="5" t="s">
        <v>601</v>
      </c>
      <c r="E167" s="5" t="s">
        <v>662</v>
      </c>
      <c r="F167" s="9">
        <v>135722.82999999999</v>
      </c>
      <c r="G167" s="9">
        <v>0</v>
      </c>
      <c r="H167" s="9">
        <v>259385</v>
      </c>
      <c r="I167" s="9">
        <v>8593940</v>
      </c>
      <c r="J167" s="9">
        <v>395108</v>
      </c>
      <c r="K167" s="13">
        <v>4.8190765380859375</v>
      </c>
      <c r="L167" s="9">
        <v>970435</v>
      </c>
      <c r="M167" s="9">
        <v>32951</v>
      </c>
      <c r="N167" s="13">
        <v>3.5148332118988037</v>
      </c>
      <c r="O167" s="19">
        <v>194891</v>
      </c>
      <c r="P167" s="19">
        <v>0</v>
      </c>
      <c r="Q167" s="5"/>
    </row>
    <row r="168" spans="1:17" x14ac:dyDescent="0.3">
      <c r="A168" s="5"/>
      <c r="B168" s="5">
        <v>106167504</v>
      </c>
      <c r="C168" s="5" t="s">
        <v>151</v>
      </c>
      <c r="D168" s="5" t="s">
        <v>601</v>
      </c>
      <c r="E168" s="5" t="s">
        <v>662</v>
      </c>
      <c r="F168" s="9">
        <v>49776.17</v>
      </c>
      <c r="G168" s="9">
        <v>0</v>
      </c>
      <c r="H168" s="9">
        <v>187509</v>
      </c>
      <c r="I168" s="9">
        <v>4039199</v>
      </c>
      <c r="J168" s="9">
        <v>237285</v>
      </c>
      <c r="K168" s="13">
        <v>6.2411985397338867</v>
      </c>
      <c r="L168" s="9">
        <v>456631</v>
      </c>
      <c r="M168" s="9">
        <v>7779</v>
      </c>
      <c r="N168" s="13">
        <v>1.7330880165100098</v>
      </c>
      <c r="O168" s="19">
        <v>91295</v>
      </c>
      <c r="P168" s="19">
        <v>0</v>
      </c>
      <c r="Q168" s="5"/>
    </row>
    <row r="169" spans="1:17" x14ac:dyDescent="0.3">
      <c r="A169" s="5"/>
      <c r="B169" s="5">
        <v>106168003</v>
      </c>
      <c r="C169" s="5" t="s">
        <v>152</v>
      </c>
      <c r="D169" s="5" t="s">
        <v>601</v>
      </c>
      <c r="E169" s="5" t="s">
        <v>662</v>
      </c>
      <c r="F169" s="9">
        <v>139203.66</v>
      </c>
      <c r="G169" s="9">
        <v>0</v>
      </c>
      <c r="H169" s="9">
        <v>371668</v>
      </c>
      <c r="I169" s="9">
        <v>10350175</v>
      </c>
      <c r="J169" s="9">
        <v>510872</v>
      </c>
      <c r="K169" s="13">
        <v>5.1921563148498535</v>
      </c>
      <c r="L169" s="9">
        <v>1101216</v>
      </c>
      <c r="M169" s="9">
        <v>27737</v>
      </c>
      <c r="N169" s="13">
        <v>2.5838418006896973</v>
      </c>
      <c r="O169" s="19">
        <v>229939</v>
      </c>
      <c r="P169" s="19">
        <v>0</v>
      </c>
      <c r="Q169" s="5"/>
    </row>
    <row r="170" spans="1:17" x14ac:dyDescent="0.3">
      <c r="A170" s="5"/>
      <c r="B170" s="5">
        <v>106169003</v>
      </c>
      <c r="C170" s="5" t="s">
        <v>153</v>
      </c>
      <c r="D170" s="5" t="s">
        <v>601</v>
      </c>
      <c r="E170" s="5" t="s">
        <v>662</v>
      </c>
      <c r="F170" s="9">
        <v>118328.78</v>
      </c>
      <c r="G170" s="9">
        <v>0</v>
      </c>
      <c r="H170" s="9">
        <v>405794</v>
      </c>
      <c r="I170" s="9">
        <v>7038557</v>
      </c>
      <c r="J170" s="9">
        <v>524123</v>
      </c>
      <c r="K170" s="13">
        <v>8.0455646514892578</v>
      </c>
      <c r="L170" s="9">
        <v>806658</v>
      </c>
      <c r="M170" s="9">
        <v>32301</v>
      </c>
      <c r="N170" s="13">
        <v>4.1713318824768066</v>
      </c>
      <c r="O170" s="19">
        <v>157782</v>
      </c>
      <c r="P170" s="19">
        <v>0</v>
      </c>
      <c r="Q170" s="5"/>
    </row>
    <row r="171" spans="1:17" x14ac:dyDescent="0.3">
      <c r="A171" s="5"/>
      <c r="B171" s="5">
        <v>110171003</v>
      </c>
      <c r="C171" s="5" t="s">
        <v>246</v>
      </c>
      <c r="D171" s="5" t="s">
        <v>602</v>
      </c>
      <c r="E171" s="5" t="s">
        <v>662</v>
      </c>
      <c r="F171" s="9">
        <v>310536.68</v>
      </c>
      <c r="G171" s="9">
        <v>0</v>
      </c>
      <c r="H171" s="9">
        <v>572228</v>
      </c>
      <c r="I171" s="9">
        <v>16102641</v>
      </c>
      <c r="J171" s="9">
        <v>882765</v>
      </c>
      <c r="K171" s="13">
        <v>5.8000802993774414</v>
      </c>
      <c r="L171" s="9">
        <v>2277614</v>
      </c>
      <c r="M171" s="9">
        <v>83511</v>
      </c>
      <c r="N171" s="13">
        <v>3.8061568737030029</v>
      </c>
      <c r="O171" s="19">
        <v>471734</v>
      </c>
      <c r="P171" s="19">
        <v>0</v>
      </c>
      <c r="Q171" s="5"/>
    </row>
    <row r="172" spans="1:17" x14ac:dyDescent="0.3">
      <c r="A172" s="5"/>
      <c r="B172" s="5">
        <v>110171803</v>
      </c>
      <c r="C172" s="5" t="s">
        <v>248</v>
      </c>
      <c r="D172" s="5" t="s">
        <v>602</v>
      </c>
      <c r="E172" s="5" t="s">
        <v>662</v>
      </c>
      <c r="F172" s="9">
        <v>152917.63</v>
      </c>
      <c r="G172" s="9">
        <v>0</v>
      </c>
      <c r="H172" s="9">
        <v>458554</v>
      </c>
      <c r="I172" s="9">
        <v>9320740</v>
      </c>
      <c r="J172" s="9">
        <v>611472</v>
      </c>
      <c r="K172" s="13">
        <v>7.0209345817565918</v>
      </c>
      <c r="L172" s="9">
        <v>970706</v>
      </c>
      <c r="M172" s="9">
        <v>32959</v>
      </c>
      <c r="N172" s="13">
        <v>3.5147006511688232</v>
      </c>
      <c r="O172" s="19">
        <v>224051</v>
      </c>
      <c r="P172" s="19">
        <v>0</v>
      </c>
      <c r="Q172" s="5"/>
    </row>
    <row r="173" spans="1:17" x14ac:dyDescent="0.3">
      <c r="A173" s="5"/>
      <c r="B173" s="5">
        <v>106172003</v>
      </c>
      <c r="C173" s="5" t="s">
        <v>154</v>
      </c>
      <c r="D173" s="5" t="s">
        <v>602</v>
      </c>
      <c r="E173" s="5" t="s">
        <v>662</v>
      </c>
      <c r="F173" s="9">
        <v>344224.8</v>
      </c>
      <c r="G173" s="9">
        <v>0</v>
      </c>
      <c r="H173" s="9">
        <v>1939708</v>
      </c>
      <c r="I173" s="9">
        <v>21676426</v>
      </c>
      <c r="J173" s="9">
        <v>2283934</v>
      </c>
      <c r="K173" s="13">
        <v>11.777413368225098</v>
      </c>
      <c r="L173" s="9">
        <v>3737731</v>
      </c>
      <c r="M173" s="9">
        <v>116517</v>
      </c>
      <c r="N173" s="13">
        <v>3.2176225185394287</v>
      </c>
      <c r="O173" s="19">
        <v>700394</v>
      </c>
      <c r="P173" s="19">
        <v>0</v>
      </c>
      <c r="Q173" s="5"/>
    </row>
    <row r="174" spans="1:17" x14ac:dyDescent="0.3">
      <c r="A174" s="5"/>
      <c r="B174" s="5">
        <v>110173003</v>
      </c>
      <c r="C174" s="5" t="s">
        <v>249</v>
      </c>
      <c r="D174" s="5" t="s">
        <v>602</v>
      </c>
      <c r="E174" s="5" t="s">
        <v>662</v>
      </c>
      <c r="F174" s="9">
        <v>109787.67</v>
      </c>
      <c r="G174" s="9">
        <v>0</v>
      </c>
      <c r="H174" s="9">
        <v>562476</v>
      </c>
      <c r="I174" s="9">
        <v>7254633</v>
      </c>
      <c r="J174" s="9">
        <v>672264</v>
      </c>
      <c r="K174" s="13">
        <v>10.213101387023926</v>
      </c>
      <c r="L174" s="9">
        <v>815276</v>
      </c>
      <c r="M174" s="9">
        <v>34108</v>
      </c>
      <c r="N174" s="13">
        <v>4.3662824630737305</v>
      </c>
      <c r="O174" s="19">
        <v>175503</v>
      </c>
      <c r="P174" s="19">
        <v>0</v>
      </c>
      <c r="Q174" s="5"/>
    </row>
    <row r="175" spans="1:17" x14ac:dyDescent="0.3">
      <c r="A175" s="5"/>
      <c r="B175" s="5">
        <v>110173504</v>
      </c>
      <c r="C175" s="5" t="s">
        <v>250</v>
      </c>
      <c r="D175" s="5" t="s">
        <v>602</v>
      </c>
      <c r="E175" s="5" t="s">
        <v>662</v>
      </c>
      <c r="F175" s="9">
        <v>38740.36</v>
      </c>
      <c r="G175" s="9">
        <v>0</v>
      </c>
      <c r="H175" s="9">
        <v>0</v>
      </c>
      <c r="I175" s="9">
        <v>3075790</v>
      </c>
      <c r="J175" s="9">
        <v>38740</v>
      </c>
      <c r="K175" s="13">
        <v>1.2755799293518066</v>
      </c>
      <c r="L175" s="9">
        <v>310315</v>
      </c>
      <c r="M175" s="9">
        <v>8995</v>
      </c>
      <c r="N175" s="13">
        <v>2.9851984977722168</v>
      </c>
      <c r="O175" s="19">
        <v>73268</v>
      </c>
      <c r="P175" s="19">
        <v>0</v>
      </c>
      <c r="Q175" s="5"/>
    </row>
    <row r="176" spans="1:17" x14ac:dyDescent="0.3">
      <c r="A176" s="5"/>
      <c r="B176" s="5">
        <v>110175003</v>
      </c>
      <c r="C176" s="5" t="s">
        <v>251</v>
      </c>
      <c r="D176" s="5" t="s">
        <v>602</v>
      </c>
      <c r="E176" s="5" t="s">
        <v>662</v>
      </c>
      <c r="F176" s="9">
        <v>98105.47</v>
      </c>
      <c r="G176" s="9">
        <v>0</v>
      </c>
      <c r="H176" s="9">
        <v>367832</v>
      </c>
      <c r="I176" s="9">
        <v>8370853</v>
      </c>
      <c r="J176" s="9">
        <v>465937</v>
      </c>
      <c r="K176" s="13">
        <v>5.8942689895629883</v>
      </c>
      <c r="L176" s="9">
        <v>945358</v>
      </c>
      <c r="M176" s="9">
        <v>36102</v>
      </c>
      <c r="N176" s="13">
        <v>3.9704990386962891</v>
      </c>
      <c r="O176" s="19">
        <v>216577</v>
      </c>
      <c r="P176" s="19">
        <v>0</v>
      </c>
      <c r="Q176" s="5"/>
    </row>
    <row r="177" spans="1:17" x14ac:dyDescent="0.3">
      <c r="A177" s="5"/>
      <c r="B177" s="5">
        <v>110177003</v>
      </c>
      <c r="C177" s="5" t="s">
        <v>252</v>
      </c>
      <c r="D177" s="5" t="s">
        <v>602</v>
      </c>
      <c r="E177" s="5" t="s">
        <v>662</v>
      </c>
      <c r="F177" s="9">
        <v>243202.49</v>
      </c>
      <c r="G177" s="9">
        <v>0</v>
      </c>
      <c r="H177" s="9">
        <v>332685</v>
      </c>
      <c r="I177" s="9">
        <v>14408468</v>
      </c>
      <c r="J177" s="9">
        <v>575887</v>
      </c>
      <c r="K177" s="13">
        <v>4.1632647514343262</v>
      </c>
      <c r="L177" s="9">
        <v>1776508</v>
      </c>
      <c r="M177" s="9">
        <v>72487</v>
      </c>
      <c r="N177" s="13">
        <v>4.2538795471191406</v>
      </c>
      <c r="O177" s="19">
        <v>349206</v>
      </c>
      <c r="P177" s="19">
        <v>0</v>
      </c>
      <c r="Q177" s="5"/>
    </row>
    <row r="178" spans="1:17" x14ac:dyDescent="0.3">
      <c r="A178" s="5"/>
      <c r="B178" s="5">
        <v>110179003</v>
      </c>
      <c r="C178" s="5" t="s">
        <v>253</v>
      </c>
      <c r="D178" s="5" t="s">
        <v>602</v>
      </c>
      <c r="E178" s="5" t="s">
        <v>662</v>
      </c>
      <c r="F178" s="9">
        <v>113986.66</v>
      </c>
      <c r="G178" s="9">
        <v>0</v>
      </c>
      <c r="H178" s="9">
        <v>653552</v>
      </c>
      <c r="I178" s="9">
        <v>9339657</v>
      </c>
      <c r="J178" s="9">
        <v>767539</v>
      </c>
      <c r="K178" s="13">
        <v>8.9539012908935547</v>
      </c>
      <c r="L178" s="9">
        <v>1103090</v>
      </c>
      <c r="M178" s="9">
        <v>49271</v>
      </c>
      <c r="N178" s="13">
        <v>4.6754708290100098</v>
      </c>
      <c r="O178" s="19">
        <v>237979</v>
      </c>
      <c r="P178" s="19">
        <v>0</v>
      </c>
      <c r="Q178" s="5"/>
    </row>
    <row r="179" spans="1:17" x14ac:dyDescent="0.3">
      <c r="A179" s="5"/>
      <c r="B179" s="5">
        <v>110183602</v>
      </c>
      <c r="C179" s="5" t="s">
        <v>254</v>
      </c>
      <c r="D179" s="5" t="s">
        <v>616</v>
      </c>
      <c r="E179" s="5" t="s">
        <v>662</v>
      </c>
      <c r="F179" s="9">
        <v>449667.72</v>
      </c>
      <c r="G179" s="9">
        <v>0</v>
      </c>
      <c r="H179" s="9">
        <v>1052113</v>
      </c>
      <c r="I179" s="9">
        <v>25458419</v>
      </c>
      <c r="J179" s="9">
        <v>1501781</v>
      </c>
      <c r="K179" s="13">
        <v>6.2687468528747559</v>
      </c>
      <c r="L179" s="9">
        <v>4122605</v>
      </c>
      <c r="M179" s="9">
        <v>118178</v>
      </c>
      <c r="N179" s="13">
        <v>2.9511837959289551</v>
      </c>
      <c r="O179" s="19">
        <v>770674</v>
      </c>
      <c r="P179" s="19">
        <v>0</v>
      </c>
      <c r="Q179" s="5"/>
    </row>
    <row r="180" spans="1:17" x14ac:dyDescent="0.3">
      <c r="A180" s="5"/>
      <c r="B180" s="5">
        <v>116191004</v>
      </c>
      <c r="C180" s="5" t="s">
        <v>366</v>
      </c>
      <c r="D180" s="5" t="s">
        <v>630</v>
      </c>
      <c r="E180" s="5" t="s">
        <v>662</v>
      </c>
      <c r="F180" s="9">
        <v>81342.83</v>
      </c>
      <c r="G180" s="9">
        <v>0</v>
      </c>
      <c r="H180" s="9">
        <v>0</v>
      </c>
      <c r="I180" s="9">
        <v>4012871</v>
      </c>
      <c r="J180" s="9">
        <v>81343</v>
      </c>
      <c r="K180" s="13">
        <v>2.0689918994903564</v>
      </c>
      <c r="L180" s="9">
        <v>570413</v>
      </c>
      <c r="M180" s="9">
        <v>14513</v>
      </c>
      <c r="N180" s="13">
        <v>2.6107213497161865</v>
      </c>
      <c r="O180" s="19">
        <v>112285</v>
      </c>
      <c r="P180" s="19">
        <v>163851</v>
      </c>
      <c r="Q180" s="5"/>
    </row>
    <row r="181" spans="1:17" x14ac:dyDescent="0.3">
      <c r="A181" s="5"/>
      <c r="B181" s="5">
        <v>116191103</v>
      </c>
      <c r="C181" s="5" t="s">
        <v>367</v>
      </c>
      <c r="D181" s="5" t="s">
        <v>630</v>
      </c>
      <c r="E181" s="5" t="s">
        <v>662</v>
      </c>
      <c r="F181" s="9">
        <v>298515.71999999997</v>
      </c>
      <c r="G181" s="9">
        <v>0</v>
      </c>
      <c r="H181" s="9">
        <v>1104764</v>
      </c>
      <c r="I181" s="9">
        <v>18971710</v>
      </c>
      <c r="J181" s="9">
        <v>1403280</v>
      </c>
      <c r="K181" s="13">
        <v>7.9875092506408691</v>
      </c>
      <c r="L181" s="9">
        <v>2696043</v>
      </c>
      <c r="M181" s="9">
        <v>75648</v>
      </c>
      <c r="N181" s="13">
        <v>2.8868930339813232</v>
      </c>
      <c r="O181" s="19">
        <v>549482</v>
      </c>
      <c r="P181" s="19">
        <v>19627</v>
      </c>
      <c r="Q181" s="5"/>
    </row>
    <row r="182" spans="1:17" x14ac:dyDescent="0.3">
      <c r="A182" s="5"/>
      <c r="B182" s="5">
        <v>116191203</v>
      </c>
      <c r="C182" s="5" t="s">
        <v>368</v>
      </c>
      <c r="D182" s="5" t="s">
        <v>630</v>
      </c>
      <c r="E182" s="5" t="s">
        <v>662</v>
      </c>
      <c r="F182" s="9">
        <v>218706.75</v>
      </c>
      <c r="G182" s="9">
        <v>0</v>
      </c>
      <c r="H182" s="9">
        <v>634402</v>
      </c>
      <c r="I182" s="9">
        <v>8583448</v>
      </c>
      <c r="J182" s="9">
        <v>853109</v>
      </c>
      <c r="K182" s="13">
        <v>11.035855293273926</v>
      </c>
      <c r="L182" s="9">
        <v>1139555</v>
      </c>
      <c r="M182" s="9">
        <v>23414</v>
      </c>
      <c r="N182" s="13">
        <v>2.0977635383605957</v>
      </c>
      <c r="O182" s="19">
        <v>234078</v>
      </c>
      <c r="P182" s="19">
        <v>3261</v>
      </c>
      <c r="Q182" s="5"/>
    </row>
    <row r="183" spans="1:17" x14ac:dyDescent="0.3">
      <c r="A183" s="5"/>
      <c r="B183" s="5">
        <v>116191503</v>
      </c>
      <c r="C183" s="5" t="s">
        <v>369</v>
      </c>
      <c r="D183" s="5" t="s">
        <v>630</v>
      </c>
      <c r="E183" s="5" t="s">
        <v>662</v>
      </c>
      <c r="F183" s="9">
        <v>170399.49</v>
      </c>
      <c r="G183" s="9">
        <v>0</v>
      </c>
      <c r="H183" s="9">
        <v>386313</v>
      </c>
      <c r="I183" s="9">
        <v>8295675</v>
      </c>
      <c r="J183" s="9">
        <v>556712</v>
      </c>
      <c r="K183" s="13">
        <v>7.1936254501342773</v>
      </c>
      <c r="L183" s="9">
        <v>1382046</v>
      </c>
      <c r="M183" s="9">
        <v>33073</v>
      </c>
      <c r="N183" s="13">
        <v>2.4517168998718262</v>
      </c>
      <c r="O183" s="19">
        <v>255774</v>
      </c>
      <c r="P183" s="19">
        <v>100226</v>
      </c>
      <c r="Q183" s="5"/>
    </row>
    <row r="184" spans="1:17" x14ac:dyDescent="0.3">
      <c r="A184" s="5"/>
      <c r="B184" s="5">
        <v>116195004</v>
      </c>
      <c r="C184" s="5" t="s">
        <v>371</v>
      </c>
      <c r="D184" s="5" t="s">
        <v>630</v>
      </c>
      <c r="E184" s="5" t="s">
        <v>662</v>
      </c>
      <c r="F184" s="9">
        <v>70527.34</v>
      </c>
      <c r="G184" s="9">
        <v>0</v>
      </c>
      <c r="H184" s="9">
        <v>18107</v>
      </c>
      <c r="I184" s="9">
        <v>4738362</v>
      </c>
      <c r="J184" s="9">
        <v>88634</v>
      </c>
      <c r="K184" s="13">
        <v>1.9062190055847168</v>
      </c>
      <c r="L184" s="9">
        <v>609329</v>
      </c>
      <c r="M184" s="9">
        <v>12941</v>
      </c>
      <c r="N184" s="13">
        <v>2.169896125793457</v>
      </c>
      <c r="O184" s="19">
        <v>115997</v>
      </c>
      <c r="P184" s="19">
        <v>114311</v>
      </c>
      <c r="Q184" s="5"/>
    </row>
    <row r="185" spans="1:17" x14ac:dyDescent="0.3">
      <c r="A185" s="5"/>
      <c r="B185" s="5">
        <v>116197503</v>
      </c>
      <c r="C185" s="5" t="s">
        <v>372</v>
      </c>
      <c r="D185" s="5" t="s">
        <v>630</v>
      </c>
      <c r="E185" s="5" t="s">
        <v>662</v>
      </c>
      <c r="F185" s="9">
        <v>101692.7</v>
      </c>
      <c r="G185" s="9">
        <v>0</v>
      </c>
      <c r="H185" s="9">
        <v>264394</v>
      </c>
      <c r="I185" s="9">
        <v>5769985</v>
      </c>
      <c r="J185" s="9">
        <v>366087</v>
      </c>
      <c r="K185" s="13">
        <v>6.7744989395141602</v>
      </c>
      <c r="L185" s="9">
        <v>1022328</v>
      </c>
      <c r="M185" s="9">
        <v>39972</v>
      </c>
      <c r="N185" s="13">
        <v>4.068993091583252</v>
      </c>
      <c r="O185" s="19">
        <v>197956</v>
      </c>
      <c r="P185" s="19">
        <v>0</v>
      </c>
      <c r="Q185" s="5"/>
    </row>
    <row r="186" spans="1:17" x14ac:dyDescent="0.3">
      <c r="A186" s="5"/>
      <c r="B186" s="5">
        <v>105201033</v>
      </c>
      <c r="C186" s="5" t="s">
        <v>125</v>
      </c>
      <c r="D186" s="5" t="s">
        <v>598</v>
      </c>
      <c r="E186" s="5" t="s">
        <v>662</v>
      </c>
      <c r="F186" s="9">
        <v>195729.59</v>
      </c>
      <c r="G186" s="9">
        <v>0</v>
      </c>
      <c r="H186" s="9">
        <v>0</v>
      </c>
      <c r="I186" s="9">
        <v>12841691</v>
      </c>
      <c r="J186" s="9">
        <v>195730</v>
      </c>
      <c r="K186" s="13">
        <v>1.5477669239044189</v>
      </c>
      <c r="L186" s="9">
        <v>2083561</v>
      </c>
      <c r="M186" s="9">
        <v>59777</v>
      </c>
      <c r="N186" s="13">
        <v>2.9537243843078613</v>
      </c>
      <c r="O186" s="19">
        <v>426026</v>
      </c>
      <c r="P186" s="19">
        <v>202056</v>
      </c>
      <c r="Q186" s="5"/>
    </row>
    <row r="187" spans="1:17" x14ac:dyDescent="0.3">
      <c r="A187" s="5"/>
      <c r="B187" s="5">
        <v>105201352</v>
      </c>
      <c r="C187" s="5" t="s">
        <v>126</v>
      </c>
      <c r="D187" s="5" t="s">
        <v>598</v>
      </c>
      <c r="E187" s="5" t="s">
        <v>662</v>
      </c>
      <c r="F187" s="9">
        <v>432307.68</v>
      </c>
      <c r="G187" s="9">
        <v>0</v>
      </c>
      <c r="H187" s="9">
        <v>1301191</v>
      </c>
      <c r="I187" s="9">
        <v>21488581</v>
      </c>
      <c r="J187" s="9">
        <v>1733499</v>
      </c>
      <c r="K187" s="13">
        <v>8.7749519348144531</v>
      </c>
      <c r="L187" s="9">
        <v>3584712</v>
      </c>
      <c r="M187" s="9">
        <v>139700</v>
      </c>
      <c r="N187" s="13">
        <v>4.055138111114502</v>
      </c>
      <c r="O187" s="19">
        <v>665681</v>
      </c>
      <c r="P187" s="19">
        <v>0</v>
      </c>
      <c r="Q187" s="5"/>
    </row>
    <row r="188" spans="1:17" x14ac:dyDescent="0.3">
      <c r="A188" s="5"/>
      <c r="B188" s="5">
        <v>105204703</v>
      </c>
      <c r="C188" s="5" t="s">
        <v>128</v>
      </c>
      <c r="D188" s="5" t="s">
        <v>598</v>
      </c>
      <c r="E188" s="5" t="s">
        <v>662</v>
      </c>
      <c r="F188" s="9">
        <v>199325.62</v>
      </c>
      <c r="G188" s="9">
        <v>0</v>
      </c>
      <c r="H188" s="9">
        <v>0</v>
      </c>
      <c r="I188" s="9">
        <v>20588308</v>
      </c>
      <c r="J188" s="9">
        <v>199326</v>
      </c>
      <c r="K188" s="13">
        <v>0.97761625051498413</v>
      </c>
      <c r="L188" s="9">
        <v>2892689</v>
      </c>
      <c r="M188" s="9">
        <v>82520</v>
      </c>
      <c r="N188" s="13">
        <v>2.9364781379699707</v>
      </c>
      <c r="O188" s="19">
        <v>619569</v>
      </c>
      <c r="P188" s="19">
        <v>0</v>
      </c>
      <c r="Q188" s="5"/>
    </row>
    <row r="189" spans="1:17" x14ac:dyDescent="0.3">
      <c r="A189" s="5"/>
      <c r="B189" s="5">
        <v>115210503</v>
      </c>
      <c r="C189" s="5" t="s">
        <v>340</v>
      </c>
      <c r="D189" s="5" t="s">
        <v>627</v>
      </c>
      <c r="E189" s="5" t="s">
        <v>662</v>
      </c>
      <c r="F189" s="9">
        <v>307234.40999999997</v>
      </c>
      <c r="G189" s="9">
        <v>256773</v>
      </c>
      <c r="H189" s="9">
        <v>157549</v>
      </c>
      <c r="I189" s="9">
        <v>12879312</v>
      </c>
      <c r="J189" s="9">
        <v>721556</v>
      </c>
      <c r="K189" s="13">
        <v>5.9349441528320313</v>
      </c>
      <c r="L189" s="9">
        <v>2500270</v>
      </c>
      <c r="M189" s="9">
        <v>79433</v>
      </c>
      <c r="N189" s="13">
        <v>3.2812204360961914</v>
      </c>
      <c r="O189" s="19">
        <v>401851</v>
      </c>
      <c r="P189" s="19">
        <v>103126</v>
      </c>
      <c r="Q189" s="5"/>
    </row>
    <row r="190" spans="1:17" x14ac:dyDescent="0.3">
      <c r="A190" s="5"/>
      <c r="B190" s="5">
        <v>115211003</v>
      </c>
      <c r="C190" s="5" t="s">
        <v>341</v>
      </c>
      <c r="D190" s="5" t="s">
        <v>627</v>
      </c>
      <c r="E190" s="5" t="s">
        <v>662</v>
      </c>
      <c r="F190" s="9">
        <v>82732.89</v>
      </c>
      <c r="G190" s="9">
        <v>138268</v>
      </c>
      <c r="H190" s="9">
        <v>0</v>
      </c>
      <c r="I190" s="9">
        <v>2322784</v>
      </c>
      <c r="J190" s="9">
        <v>221001</v>
      </c>
      <c r="K190" s="13">
        <v>10.51492977142334</v>
      </c>
      <c r="L190" s="9">
        <v>612090</v>
      </c>
      <c r="M190" s="9">
        <v>-13332</v>
      </c>
      <c r="N190" s="13">
        <v>-2.1316807270050049</v>
      </c>
      <c r="O190" s="19">
        <v>99838</v>
      </c>
      <c r="P190" s="19">
        <v>0</v>
      </c>
      <c r="Q190" s="5"/>
    </row>
    <row r="191" spans="1:17" x14ac:dyDescent="0.3">
      <c r="A191" s="5"/>
      <c r="B191" s="5">
        <v>115211103</v>
      </c>
      <c r="C191" s="5" t="s">
        <v>342</v>
      </c>
      <c r="D191" s="5" t="s">
        <v>627</v>
      </c>
      <c r="E191" s="5" t="s">
        <v>662</v>
      </c>
      <c r="F191" s="9">
        <v>601975.84</v>
      </c>
      <c r="G191" s="9">
        <v>454341</v>
      </c>
      <c r="H191" s="9">
        <v>2775315</v>
      </c>
      <c r="I191" s="9">
        <v>21422252</v>
      </c>
      <c r="J191" s="9">
        <v>3831632</v>
      </c>
      <c r="K191" s="13">
        <v>21.782245635986328</v>
      </c>
      <c r="L191" s="9">
        <v>3810039</v>
      </c>
      <c r="M191" s="9">
        <v>159827</v>
      </c>
      <c r="N191" s="13">
        <v>4.3785676956176758</v>
      </c>
      <c r="O191" s="19">
        <v>589782</v>
      </c>
      <c r="P191" s="19">
        <v>718884</v>
      </c>
      <c r="Q191" s="5"/>
    </row>
    <row r="192" spans="1:17" x14ac:dyDescent="0.3">
      <c r="A192" s="5"/>
      <c r="B192" s="5">
        <v>115211603</v>
      </c>
      <c r="C192" s="5" t="s">
        <v>343</v>
      </c>
      <c r="D192" s="5" t="s">
        <v>627</v>
      </c>
      <c r="E192" s="5" t="s">
        <v>662</v>
      </c>
      <c r="F192" s="9">
        <v>639209.57999999996</v>
      </c>
      <c r="G192" s="9">
        <v>0</v>
      </c>
      <c r="H192" s="9">
        <v>0</v>
      </c>
      <c r="I192" s="9">
        <v>16984223</v>
      </c>
      <c r="J192" s="9">
        <v>639210</v>
      </c>
      <c r="K192" s="13">
        <v>3.9107341766357422</v>
      </c>
      <c r="L192" s="9">
        <v>4066142</v>
      </c>
      <c r="M192" s="9">
        <v>10086</v>
      </c>
      <c r="N192" s="13">
        <v>0.24866519868373871</v>
      </c>
      <c r="O192" s="19">
        <v>526437</v>
      </c>
      <c r="P192" s="19">
        <v>112383</v>
      </c>
      <c r="Q192" s="5"/>
    </row>
    <row r="193" spans="1:17" x14ac:dyDescent="0.3">
      <c r="A193" s="5"/>
      <c r="B193" s="5">
        <v>115212503</v>
      </c>
      <c r="C193" s="5" t="s">
        <v>345</v>
      </c>
      <c r="D193" s="5" t="s">
        <v>627</v>
      </c>
      <c r="E193" s="5" t="s">
        <v>662</v>
      </c>
      <c r="F193" s="9">
        <v>219024.52</v>
      </c>
      <c r="G193" s="9">
        <v>0</v>
      </c>
      <c r="H193" s="9">
        <v>1034014</v>
      </c>
      <c r="I193" s="9">
        <v>9587505</v>
      </c>
      <c r="J193" s="9">
        <v>1253039</v>
      </c>
      <c r="K193" s="13">
        <v>15.034424781799316</v>
      </c>
      <c r="L193" s="9">
        <v>1842145</v>
      </c>
      <c r="M193" s="9">
        <v>63509</v>
      </c>
      <c r="N193" s="13">
        <v>3.57065749168396</v>
      </c>
      <c r="O193" s="19">
        <v>327237</v>
      </c>
      <c r="P193" s="19">
        <v>0</v>
      </c>
      <c r="Q193" s="5"/>
    </row>
    <row r="194" spans="1:17" x14ac:dyDescent="0.3">
      <c r="A194" s="5"/>
      <c r="B194" s="5">
        <v>115216503</v>
      </c>
      <c r="C194" s="5" t="s">
        <v>346</v>
      </c>
      <c r="D194" s="5" t="s">
        <v>627</v>
      </c>
      <c r="E194" s="5" t="s">
        <v>662</v>
      </c>
      <c r="F194" s="9">
        <v>389593.02</v>
      </c>
      <c r="G194" s="9">
        <v>0</v>
      </c>
      <c r="H194" s="9">
        <v>1402694</v>
      </c>
      <c r="I194" s="9">
        <v>11427533</v>
      </c>
      <c r="J194" s="9">
        <v>1792287</v>
      </c>
      <c r="K194" s="13">
        <v>18.601362228393555</v>
      </c>
      <c r="L194" s="9">
        <v>2448942</v>
      </c>
      <c r="M194" s="9">
        <v>169662</v>
      </c>
      <c r="N194" s="13">
        <v>7.4436664581298828</v>
      </c>
      <c r="O194" s="19">
        <v>338503</v>
      </c>
      <c r="P194" s="19">
        <v>0</v>
      </c>
      <c r="Q194" s="5"/>
    </row>
    <row r="195" spans="1:17" x14ac:dyDescent="0.3">
      <c r="A195" s="5"/>
      <c r="B195" s="5">
        <v>115218003</v>
      </c>
      <c r="C195" s="5" t="s">
        <v>347</v>
      </c>
      <c r="D195" s="5" t="s">
        <v>627</v>
      </c>
      <c r="E195" s="5" t="s">
        <v>662</v>
      </c>
      <c r="F195" s="9">
        <v>353979.22</v>
      </c>
      <c r="G195" s="9">
        <v>0</v>
      </c>
      <c r="H195" s="9">
        <v>1873503</v>
      </c>
      <c r="I195" s="9">
        <v>15582892</v>
      </c>
      <c r="J195" s="9">
        <v>2227482</v>
      </c>
      <c r="K195" s="13">
        <v>16.678499221801758</v>
      </c>
      <c r="L195" s="9">
        <v>2442075</v>
      </c>
      <c r="M195" s="9">
        <v>104971</v>
      </c>
      <c r="N195" s="13">
        <v>4.4914989471435547</v>
      </c>
      <c r="O195" s="19">
        <v>527156</v>
      </c>
      <c r="P195" s="19">
        <v>0</v>
      </c>
      <c r="Q195" s="5"/>
    </row>
    <row r="196" spans="1:17" x14ac:dyDescent="0.3">
      <c r="A196" s="5"/>
      <c r="B196" s="5">
        <v>115218303</v>
      </c>
      <c r="C196" s="5" t="s">
        <v>348</v>
      </c>
      <c r="D196" s="5" t="s">
        <v>627</v>
      </c>
      <c r="E196" s="5" t="s">
        <v>662</v>
      </c>
      <c r="F196" s="9">
        <v>151258.18</v>
      </c>
      <c r="G196" s="9">
        <v>0</v>
      </c>
      <c r="H196" s="9">
        <v>229932</v>
      </c>
      <c r="I196" s="9">
        <v>5972269</v>
      </c>
      <c r="J196" s="9">
        <v>381190</v>
      </c>
      <c r="K196" s="13">
        <v>6.8178253173828125</v>
      </c>
      <c r="L196" s="9">
        <v>1233756</v>
      </c>
      <c r="M196" s="9">
        <v>42782</v>
      </c>
      <c r="N196" s="13">
        <v>3.5921859741210938</v>
      </c>
      <c r="O196" s="19">
        <v>208431</v>
      </c>
      <c r="P196" s="19">
        <v>0</v>
      </c>
      <c r="Q196" s="5"/>
    </row>
    <row r="197" spans="1:17" x14ac:dyDescent="0.3">
      <c r="A197" s="5"/>
      <c r="B197" s="5">
        <v>115221402</v>
      </c>
      <c r="C197" s="5" t="s">
        <v>350</v>
      </c>
      <c r="D197" s="5" t="s">
        <v>628</v>
      </c>
      <c r="E197" s="5" t="s">
        <v>662</v>
      </c>
      <c r="F197" s="9">
        <v>1138881.93</v>
      </c>
      <c r="G197" s="9">
        <v>0</v>
      </c>
      <c r="H197" s="9">
        <v>8304746</v>
      </c>
      <c r="I197" s="9">
        <v>36605362</v>
      </c>
      <c r="J197" s="9">
        <v>9443628</v>
      </c>
      <c r="K197" s="13">
        <v>34.768135070800781</v>
      </c>
      <c r="L197" s="9">
        <v>7645887</v>
      </c>
      <c r="M197" s="9">
        <v>368278</v>
      </c>
      <c r="N197" s="13">
        <v>5.0604257583618164</v>
      </c>
      <c r="O197" s="19">
        <v>1023711</v>
      </c>
      <c r="P197" s="19">
        <v>0</v>
      </c>
      <c r="Q197" s="5"/>
    </row>
    <row r="198" spans="1:17" x14ac:dyDescent="0.3">
      <c r="A198" s="5"/>
      <c r="B198" s="5">
        <v>115221753</v>
      </c>
      <c r="C198" s="5" t="s">
        <v>352</v>
      </c>
      <c r="D198" s="5" t="s">
        <v>628</v>
      </c>
      <c r="E198" s="5" t="s">
        <v>662</v>
      </c>
      <c r="F198" s="9">
        <v>299858.52</v>
      </c>
      <c r="G198" s="9">
        <v>0</v>
      </c>
      <c r="H198" s="9">
        <v>57747</v>
      </c>
      <c r="I198" s="9">
        <v>5673664</v>
      </c>
      <c r="J198" s="9">
        <v>357606</v>
      </c>
      <c r="K198" s="13">
        <v>6.7269020080566406</v>
      </c>
      <c r="L198" s="9">
        <v>1635130</v>
      </c>
      <c r="M198" s="9">
        <v>15359</v>
      </c>
      <c r="N198" s="13">
        <v>0.94822043180465698</v>
      </c>
      <c r="O198" s="19">
        <v>225559</v>
      </c>
      <c r="P198" s="19">
        <v>0</v>
      </c>
      <c r="Q198" s="5"/>
    </row>
    <row r="199" spans="1:17" x14ac:dyDescent="0.3">
      <c r="A199" s="5"/>
      <c r="B199" s="5">
        <v>115222504</v>
      </c>
      <c r="C199" s="5" t="s">
        <v>353</v>
      </c>
      <c r="D199" s="5" t="s">
        <v>628</v>
      </c>
      <c r="E199" s="5" t="s">
        <v>662</v>
      </c>
      <c r="F199" s="9">
        <v>85694.95</v>
      </c>
      <c r="G199" s="9">
        <v>0</v>
      </c>
      <c r="H199" s="9">
        <v>0</v>
      </c>
      <c r="I199" s="9">
        <v>6325114</v>
      </c>
      <c r="J199" s="9">
        <v>85695</v>
      </c>
      <c r="K199" s="13">
        <v>1.3734451532363892</v>
      </c>
      <c r="L199" s="9">
        <v>982270</v>
      </c>
      <c r="M199" s="9">
        <v>30032</v>
      </c>
      <c r="N199" s="13">
        <v>3.1538333892822266</v>
      </c>
      <c r="O199" s="19">
        <v>192577</v>
      </c>
      <c r="P199" s="19">
        <v>0</v>
      </c>
      <c r="Q199" s="5"/>
    </row>
    <row r="200" spans="1:17" x14ac:dyDescent="0.3">
      <c r="A200" s="5"/>
      <c r="B200" s="5">
        <v>115222752</v>
      </c>
      <c r="C200" s="5" t="s">
        <v>354</v>
      </c>
      <c r="D200" s="5" t="s">
        <v>628</v>
      </c>
      <c r="E200" s="5" t="s">
        <v>662</v>
      </c>
      <c r="F200" s="9">
        <v>2933843.01</v>
      </c>
      <c r="G200" s="9">
        <v>2378584</v>
      </c>
      <c r="H200" s="9">
        <v>11517549</v>
      </c>
      <c r="I200" s="9">
        <v>98129277</v>
      </c>
      <c r="J200" s="9">
        <v>16829972</v>
      </c>
      <c r="K200" s="13">
        <v>20.701250076293945</v>
      </c>
      <c r="L200" s="9">
        <v>8301454</v>
      </c>
      <c r="M200" s="9">
        <v>427124</v>
      </c>
      <c r="N200" s="13">
        <v>5.4242582321166992</v>
      </c>
      <c r="O200" s="19">
        <v>1807251</v>
      </c>
      <c r="P200" s="19">
        <v>0</v>
      </c>
      <c r="Q200" s="5"/>
    </row>
    <row r="201" spans="1:17" x14ac:dyDescent="0.3">
      <c r="A201" s="5"/>
      <c r="B201" s="5">
        <v>115224003</v>
      </c>
      <c r="C201" s="5" t="s">
        <v>355</v>
      </c>
      <c r="D201" s="5" t="s">
        <v>628</v>
      </c>
      <c r="E201" s="5" t="s">
        <v>662</v>
      </c>
      <c r="F201" s="9">
        <v>248951.75</v>
      </c>
      <c r="G201" s="9">
        <v>0</v>
      </c>
      <c r="H201" s="9">
        <v>1341453</v>
      </c>
      <c r="I201" s="9">
        <v>13270071</v>
      </c>
      <c r="J201" s="9">
        <v>1590405</v>
      </c>
      <c r="K201" s="13">
        <v>13.616870880126953</v>
      </c>
      <c r="L201" s="9">
        <v>2849338</v>
      </c>
      <c r="M201" s="9">
        <v>86529</v>
      </c>
      <c r="N201" s="13">
        <v>3.1319210529327393</v>
      </c>
      <c r="O201" s="19">
        <v>441906</v>
      </c>
      <c r="P201" s="19">
        <v>0</v>
      </c>
      <c r="Q201" s="5"/>
    </row>
    <row r="202" spans="1:17" x14ac:dyDescent="0.3">
      <c r="A202" s="5"/>
      <c r="B202" s="5">
        <v>115226003</v>
      </c>
      <c r="C202" s="5" t="s">
        <v>356</v>
      </c>
      <c r="D202" s="5" t="s">
        <v>628</v>
      </c>
      <c r="E202" s="5" t="s">
        <v>662</v>
      </c>
      <c r="F202" s="9">
        <v>285020.5</v>
      </c>
      <c r="G202" s="9">
        <v>263718</v>
      </c>
      <c r="H202" s="9">
        <v>1020710</v>
      </c>
      <c r="I202" s="9">
        <v>11655656</v>
      </c>
      <c r="J202" s="9">
        <v>1569449</v>
      </c>
      <c r="K202" s="13">
        <v>15.560348510742188</v>
      </c>
      <c r="L202" s="9">
        <v>2188557</v>
      </c>
      <c r="M202" s="9">
        <v>92462</v>
      </c>
      <c r="N202" s="13">
        <v>4.4111552238464355</v>
      </c>
      <c r="O202" s="19">
        <v>363944</v>
      </c>
      <c r="P202" s="19">
        <v>0</v>
      </c>
      <c r="Q202" s="5"/>
    </row>
    <row r="203" spans="1:17" x14ac:dyDescent="0.3">
      <c r="A203" s="5"/>
      <c r="B203" s="5">
        <v>115226103</v>
      </c>
      <c r="C203" s="5" t="s">
        <v>357</v>
      </c>
      <c r="D203" s="5" t="s">
        <v>628</v>
      </c>
      <c r="E203" s="5" t="s">
        <v>662</v>
      </c>
      <c r="F203" s="9">
        <v>122263.13</v>
      </c>
      <c r="G203" s="9">
        <v>0</v>
      </c>
      <c r="H203" s="9">
        <v>208788</v>
      </c>
      <c r="I203" s="9">
        <v>5312830</v>
      </c>
      <c r="J203" s="9">
        <v>331051</v>
      </c>
      <c r="K203" s="13">
        <v>6.6452364921569824</v>
      </c>
      <c r="L203" s="9">
        <v>798835</v>
      </c>
      <c r="M203" s="9">
        <v>34009</v>
      </c>
      <c r="N203" s="13">
        <v>4.4466323852539063</v>
      </c>
      <c r="O203" s="19">
        <v>127733</v>
      </c>
      <c r="P203" s="19">
        <v>0</v>
      </c>
      <c r="Q203" s="5"/>
    </row>
    <row r="204" spans="1:17" x14ac:dyDescent="0.3">
      <c r="A204" s="5"/>
      <c r="B204" s="5">
        <v>115228003</v>
      </c>
      <c r="C204" s="5" t="s">
        <v>358</v>
      </c>
      <c r="D204" s="5" t="s">
        <v>628</v>
      </c>
      <c r="E204" s="5" t="s">
        <v>662</v>
      </c>
      <c r="F204" s="9">
        <v>367796.88</v>
      </c>
      <c r="G204" s="9">
        <v>290233</v>
      </c>
      <c r="H204" s="9">
        <v>1498743</v>
      </c>
      <c r="I204" s="9">
        <v>14820295</v>
      </c>
      <c r="J204" s="9">
        <v>2156773</v>
      </c>
      <c r="K204" s="13">
        <v>17.031383514404297</v>
      </c>
      <c r="L204" s="9">
        <v>1780172</v>
      </c>
      <c r="M204" s="9">
        <v>111353</v>
      </c>
      <c r="N204" s="13">
        <v>6.6725630760192871</v>
      </c>
      <c r="O204" s="19">
        <v>352679</v>
      </c>
      <c r="P204" s="19">
        <v>0</v>
      </c>
      <c r="Q204" s="5"/>
    </row>
    <row r="205" spans="1:17" x14ac:dyDescent="0.3">
      <c r="A205" s="5"/>
      <c r="B205" s="5">
        <v>115228303</v>
      </c>
      <c r="C205" s="5" t="s">
        <v>359</v>
      </c>
      <c r="D205" s="5" t="s">
        <v>628</v>
      </c>
      <c r="E205" s="5" t="s">
        <v>662</v>
      </c>
      <c r="F205" s="9">
        <v>270478.8</v>
      </c>
      <c r="G205" s="9">
        <v>0</v>
      </c>
      <c r="H205" s="9">
        <v>1885102</v>
      </c>
      <c r="I205" s="9">
        <v>8166200</v>
      </c>
      <c r="J205" s="9">
        <v>2155581</v>
      </c>
      <c r="K205" s="13">
        <v>35.862876892089844</v>
      </c>
      <c r="L205" s="9">
        <v>1909820</v>
      </c>
      <c r="M205" s="9">
        <v>104417</v>
      </c>
      <c r="N205" s="13">
        <v>5.7835841178894043</v>
      </c>
      <c r="O205" s="19">
        <v>261665</v>
      </c>
      <c r="P205" s="19">
        <v>0</v>
      </c>
      <c r="Q205" s="5"/>
    </row>
    <row r="206" spans="1:17" x14ac:dyDescent="0.3">
      <c r="A206" s="5"/>
      <c r="B206" s="5">
        <v>115229003</v>
      </c>
      <c r="C206" s="5" t="s">
        <v>360</v>
      </c>
      <c r="D206" s="5" t="s">
        <v>628</v>
      </c>
      <c r="E206" s="5" t="s">
        <v>662</v>
      </c>
      <c r="F206" s="9">
        <v>113185.27</v>
      </c>
      <c r="G206" s="9">
        <v>0</v>
      </c>
      <c r="H206" s="9">
        <v>99058</v>
      </c>
      <c r="I206" s="9">
        <v>6856171</v>
      </c>
      <c r="J206" s="9">
        <v>212243</v>
      </c>
      <c r="K206" s="13">
        <v>3.1945409774780273</v>
      </c>
      <c r="L206" s="9">
        <v>956130</v>
      </c>
      <c r="M206" s="9">
        <v>19520</v>
      </c>
      <c r="N206" s="13">
        <v>2.0841119289398193</v>
      </c>
      <c r="O206" s="19">
        <v>202061</v>
      </c>
      <c r="P206" s="19">
        <v>239508</v>
      </c>
      <c r="Q206" s="5"/>
    </row>
    <row r="207" spans="1:17" x14ac:dyDescent="0.3">
      <c r="A207" s="5"/>
      <c r="B207" s="5">
        <v>125231232</v>
      </c>
      <c r="C207" s="5" t="s">
        <v>531</v>
      </c>
      <c r="D207" s="5" t="s">
        <v>652</v>
      </c>
      <c r="E207" s="5" t="s">
        <v>662</v>
      </c>
      <c r="F207" s="9">
        <v>2511501.2599999998</v>
      </c>
      <c r="G207" s="9">
        <v>179720</v>
      </c>
      <c r="H207" s="9">
        <v>8342676</v>
      </c>
      <c r="I207" s="9">
        <v>115464392</v>
      </c>
      <c r="J207" s="9">
        <v>11033896</v>
      </c>
      <c r="K207" s="13">
        <v>10.565779685974121</v>
      </c>
      <c r="L207" s="9">
        <v>8162542</v>
      </c>
      <c r="M207" s="9">
        <v>386965</v>
      </c>
      <c r="N207" s="13">
        <v>4.9766726493835449</v>
      </c>
      <c r="O207" s="19">
        <v>1421091</v>
      </c>
      <c r="P207" s="19">
        <v>387660</v>
      </c>
      <c r="Q207" s="5"/>
    </row>
    <row r="208" spans="1:17" x14ac:dyDescent="0.3">
      <c r="A208" s="5"/>
      <c r="B208" s="5">
        <v>125231303</v>
      </c>
      <c r="C208" s="5" t="s">
        <v>532</v>
      </c>
      <c r="D208" s="5" t="s">
        <v>652</v>
      </c>
      <c r="E208" s="5" t="s">
        <v>662</v>
      </c>
      <c r="F208" s="9">
        <v>330818.98</v>
      </c>
      <c r="G208" s="9">
        <v>2851159</v>
      </c>
      <c r="H208" s="9">
        <v>0</v>
      </c>
      <c r="I208" s="9">
        <v>16249617</v>
      </c>
      <c r="J208" s="9">
        <v>3181978</v>
      </c>
      <c r="K208" s="13">
        <v>24.350061416625977</v>
      </c>
      <c r="L208" s="9">
        <v>3471349</v>
      </c>
      <c r="M208" s="9">
        <v>195640</v>
      </c>
      <c r="N208" s="13">
        <v>5.972447395324707</v>
      </c>
      <c r="O208" s="19">
        <v>541395</v>
      </c>
      <c r="P208" s="19">
        <v>0</v>
      </c>
      <c r="Q208" s="5"/>
    </row>
    <row r="209" spans="1:17" x14ac:dyDescent="0.3">
      <c r="A209" s="5"/>
      <c r="B209" s="5">
        <v>125234103</v>
      </c>
      <c r="C209" s="5" t="s">
        <v>534</v>
      </c>
      <c r="D209" s="5" t="s">
        <v>652</v>
      </c>
      <c r="E209" s="5" t="s">
        <v>662</v>
      </c>
      <c r="F209" s="9">
        <v>190354.24</v>
      </c>
      <c r="G209" s="9">
        <v>82028</v>
      </c>
      <c r="H209" s="9">
        <v>0</v>
      </c>
      <c r="I209" s="9">
        <v>5959205</v>
      </c>
      <c r="J209" s="9">
        <v>272382</v>
      </c>
      <c r="K209" s="13">
        <v>4.7897043228149414</v>
      </c>
      <c r="L209" s="9">
        <v>2317097</v>
      </c>
      <c r="M209" s="9">
        <v>94333</v>
      </c>
      <c r="N209" s="13">
        <v>4.243950366973877</v>
      </c>
      <c r="O209" s="19">
        <v>327809</v>
      </c>
      <c r="P209" s="19">
        <v>0</v>
      </c>
      <c r="Q209" s="5"/>
    </row>
    <row r="210" spans="1:17" x14ac:dyDescent="0.3">
      <c r="A210" s="5"/>
      <c r="B210" s="5">
        <v>125234502</v>
      </c>
      <c r="C210" s="5" t="s">
        <v>535</v>
      </c>
      <c r="D210" s="5" t="s">
        <v>652</v>
      </c>
      <c r="E210" s="5" t="s">
        <v>662</v>
      </c>
      <c r="F210" s="9">
        <v>289503.18</v>
      </c>
      <c r="G210" s="9">
        <v>0</v>
      </c>
      <c r="H210" s="9">
        <v>0</v>
      </c>
      <c r="I210" s="9">
        <v>6138108</v>
      </c>
      <c r="J210" s="9">
        <v>289503</v>
      </c>
      <c r="K210" s="13">
        <v>4.9499497413635254</v>
      </c>
      <c r="L210" s="9">
        <v>3000797</v>
      </c>
      <c r="M210" s="9">
        <v>33763</v>
      </c>
      <c r="N210" s="13">
        <v>1.1379377841949463</v>
      </c>
      <c r="O210" s="19">
        <v>192476</v>
      </c>
      <c r="P210" s="19">
        <v>0</v>
      </c>
      <c r="Q210" s="5"/>
    </row>
    <row r="211" spans="1:17" x14ac:dyDescent="0.3">
      <c r="A211" s="5"/>
      <c r="B211" s="5">
        <v>125235103</v>
      </c>
      <c r="C211" s="5" t="s">
        <v>536</v>
      </c>
      <c r="D211" s="5" t="s">
        <v>652</v>
      </c>
      <c r="E211" s="5" t="s">
        <v>662</v>
      </c>
      <c r="F211" s="9">
        <v>462439.66</v>
      </c>
      <c r="G211" s="9">
        <v>1615450</v>
      </c>
      <c r="H211" s="9">
        <v>937527</v>
      </c>
      <c r="I211" s="9">
        <v>15649945</v>
      </c>
      <c r="J211" s="9">
        <v>3015417</v>
      </c>
      <c r="K211" s="13">
        <v>23.866479873657227</v>
      </c>
      <c r="L211" s="9">
        <v>3055836</v>
      </c>
      <c r="M211" s="9">
        <v>181229</v>
      </c>
      <c r="N211" s="13">
        <v>6.3044791221618652</v>
      </c>
      <c r="O211" s="19">
        <v>1054903</v>
      </c>
      <c r="P211" s="19">
        <v>0</v>
      </c>
      <c r="Q211" s="5"/>
    </row>
    <row r="212" spans="1:17" x14ac:dyDescent="0.3">
      <c r="A212" s="5"/>
      <c r="B212" s="5">
        <v>125235502</v>
      </c>
      <c r="C212" s="5" t="s">
        <v>537</v>
      </c>
      <c r="D212" s="5" t="s">
        <v>652</v>
      </c>
      <c r="E212" s="5" t="s">
        <v>662</v>
      </c>
      <c r="F212" s="9">
        <v>114088.02</v>
      </c>
      <c r="G212" s="9">
        <v>0</v>
      </c>
      <c r="H212" s="9">
        <v>0</v>
      </c>
      <c r="I212" s="9">
        <v>3653719</v>
      </c>
      <c r="J212" s="9">
        <v>114088</v>
      </c>
      <c r="K212" s="13">
        <v>3.2231607437133789</v>
      </c>
      <c r="L212" s="9">
        <v>1764157</v>
      </c>
      <c r="M212" s="9">
        <v>23766</v>
      </c>
      <c r="N212" s="13">
        <v>1.3655551671981812</v>
      </c>
      <c r="O212" s="19">
        <v>115566</v>
      </c>
      <c r="P212" s="19">
        <v>0</v>
      </c>
      <c r="Q212" s="5"/>
    </row>
    <row r="213" spans="1:17" x14ac:dyDescent="0.3">
      <c r="A213" s="5"/>
      <c r="B213" s="5">
        <v>125236903</v>
      </c>
      <c r="C213" s="5" t="s">
        <v>538</v>
      </c>
      <c r="D213" s="5" t="s">
        <v>652</v>
      </c>
      <c r="E213" s="5" t="s">
        <v>662</v>
      </c>
      <c r="F213" s="9">
        <v>194663.55</v>
      </c>
      <c r="G213" s="9">
        <v>454037</v>
      </c>
      <c r="H213" s="9">
        <v>505209</v>
      </c>
      <c r="I213" s="9">
        <v>9012276</v>
      </c>
      <c r="J213" s="9">
        <v>1153910</v>
      </c>
      <c r="K213" s="13">
        <v>14.683841705322266</v>
      </c>
      <c r="L213" s="9">
        <v>2581610</v>
      </c>
      <c r="M213" s="9">
        <v>99169</v>
      </c>
      <c r="N213" s="13">
        <v>3.9948179721832275</v>
      </c>
      <c r="O213" s="19">
        <v>354943</v>
      </c>
      <c r="P213" s="19">
        <v>0</v>
      </c>
      <c r="Q213" s="5"/>
    </row>
    <row r="214" spans="1:17" x14ac:dyDescent="0.3">
      <c r="A214" s="5"/>
      <c r="B214" s="5">
        <v>125237603</v>
      </c>
      <c r="C214" s="5" t="s">
        <v>539</v>
      </c>
      <c r="D214" s="5" t="s">
        <v>652</v>
      </c>
      <c r="E214" s="5" t="s">
        <v>662</v>
      </c>
      <c r="F214" s="9">
        <v>116918.1</v>
      </c>
      <c r="G214" s="9">
        <v>0</v>
      </c>
      <c r="H214" s="9">
        <v>0</v>
      </c>
      <c r="I214" s="9">
        <v>3142213</v>
      </c>
      <c r="J214" s="9">
        <v>116918</v>
      </c>
      <c r="K214" s="13">
        <v>3.8646810054779053</v>
      </c>
      <c r="L214" s="9">
        <v>1385183</v>
      </c>
      <c r="M214" s="9">
        <v>15762</v>
      </c>
      <c r="N214" s="13">
        <v>1.1509974002838135</v>
      </c>
      <c r="O214" s="19">
        <v>113925</v>
      </c>
      <c r="P214" s="19">
        <v>0</v>
      </c>
      <c r="Q214" s="5"/>
    </row>
    <row r="215" spans="1:17" x14ac:dyDescent="0.3">
      <c r="A215" s="5"/>
      <c r="B215" s="5">
        <v>125237702</v>
      </c>
      <c r="C215" s="5" t="s">
        <v>540</v>
      </c>
      <c r="D215" s="5" t="s">
        <v>652</v>
      </c>
      <c r="E215" s="5" t="s">
        <v>662</v>
      </c>
      <c r="F215" s="9">
        <v>428418.11</v>
      </c>
      <c r="G215" s="9">
        <v>3037933</v>
      </c>
      <c r="H215" s="9">
        <v>229769</v>
      </c>
      <c r="I215" s="9">
        <v>19316586</v>
      </c>
      <c r="J215" s="9">
        <v>3696120</v>
      </c>
      <c r="K215" s="13">
        <v>23.66203498840332</v>
      </c>
      <c r="L215" s="9">
        <v>5125519</v>
      </c>
      <c r="M215" s="9">
        <v>339567</v>
      </c>
      <c r="N215" s="13">
        <v>7.0950775146484375</v>
      </c>
      <c r="O215" s="19">
        <v>1039095</v>
      </c>
      <c r="P215" s="19">
        <v>0</v>
      </c>
      <c r="Q215" s="5"/>
    </row>
    <row r="216" spans="1:17" x14ac:dyDescent="0.3">
      <c r="A216" s="5"/>
      <c r="B216" s="5">
        <v>125237903</v>
      </c>
      <c r="C216" s="5" t="s">
        <v>541</v>
      </c>
      <c r="D216" s="5" t="s">
        <v>652</v>
      </c>
      <c r="E216" s="5" t="s">
        <v>662</v>
      </c>
      <c r="F216" s="9">
        <v>154205.57</v>
      </c>
      <c r="G216" s="9">
        <v>0</v>
      </c>
      <c r="H216" s="9">
        <v>0</v>
      </c>
      <c r="I216" s="9">
        <v>4432187</v>
      </c>
      <c r="J216" s="9">
        <v>154206</v>
      </c>
      <c r="K216" s="13">
        <v>3.6046442985534668</v>
      </c>
      <c r="L216" s="9">
        <v>1955937</v>
      </c>
      <c r="M216" s="9">
        <v>24583</v>
      </c>
      <c r="N216" s="13">
        <v>1.2728376388549805</v>
      </c>
      <c r="O216" s="19">
        <v>140258</v>
      </c>
      <c r="P216" s="19">
        <v>0</v>
      </c>
      <c r="Q216" s="5"/>
    </row>
    <row r="217" spans="1:17" x14ac:dyDescent="0.3">
      <c r="A217" s="5"/>
      <c r="B217" s="5">
        <v>125238402</v>
      </c>
      <c r="C217" s="5" t="s">
        <v>542</v>
      </c>
      <c r="D217" s="5" t="s">
        <v>652</v>
      </c>
      <c r="E217" s="5" t="s">
        <v>662</v>
      </c>
      <c r="F217" s="9">
        <v>1059885.56</v>
      </c>
      <c r="G217" s="9">
        <v>2786461</v>
      </c>
      <c r="H217" s="9">
        <v>3929174</v>
      </c>
      <c r="I217" s="9">
        <v>35837418</v>
      </c>
      <c r="J217" s="9">
        <v>7775522</v>
      </c>
      <c r="K217" s="13">
        <v>27.708469390869141</v>
      </c>
      <c r="L217" s="9">
        <v>4031415</v>
      </c>
      <c r="M217" s="9">
        <v>209049</v>
      </c>
      <c r="N217" s="13">
        <v>5.4690995216369629</v>
      </c>
      <c r="O217" s="19">
        <v>888165</v>
      </c>
      <c r="P217" s="19">
        <v>0</v>
      </c>
      <c r="Q217" s="5"/>
    </row>
    <row r="218" spans="1:17" x14ac:dyDescent="0.3">
      <c r="A218" s="5"/>
      <c r="B218" s="5">
        <v>125238502</v>
      </c>
      <c r="C218" s="5" t="s">
        <v>543</v>
      </c>
      <c r="D218" s="5" t="s">
        <v>652</v>
      </c>
      <c r="E218" s="5" t="s">
        <v>662</v>
      </c>
      <c r="F218" s="9">
        <v>212226.15</v>
      </c>
      <c r="G218" s="9">
        <v>501168</v>
      </c>
      <c r="H218" s="9">
        <v>55825</v>
      </c>
      <c r="I218" s="9">
        <v>5524001</v>
      </c>
      <c r="J218" s="9">
        <v>769219</v>
      </c>
      <c r="K218" s="13">
        <v>16.177797317504883</v>
      </c>
      <c r="L218" s="9">
        <v>2406106</v>
      </c>
      <c r="M218" s="9">
        <v>139823</v>
      </c>
      <c r="N218" s="13">
        <v>6.169705867767334</v>
      </c>
      <c r="O218" s="19">
        <v>239989</v>
      </c>
      <c r="P218" s="19">
        <v>0</v>
      </c>
      <c r="Q218" s="5"/>
    </row>
    <row r="219" spans="1:17" x14ac:dyDescent="0.3">
      <c r="A219" s="5"/>
      <c r="B219" s="5">
        <v>125239452</v>
      </c>
      <c r="C219" s="5" t="s">
        <v>544</v>
      </c>
      <c r="D219" s="5" t="s">
        <v>652</v>
      </c>
      <c r="E219" s="5" t="s">
        <v>662</v>
      </c>
      <c r="F219" s="9">
        <v>2073207.06</v>
      </c>
      <c r="G219" s="9">
        <v>3965998</v>
      </c>
      <c r="H219" s="9">
        <v>10731842</v>
      </c>
      <c r="I219" s="9">
        <v>77481358</v>
      </c>
      <c r="J219" s="9">
        <v>16771046</v>
      </c>
      <c r="K219" s="13">
        <v>27.62470817565918</v>
      </c>
      <c r="L219" s="9">
        <v>11451457</v>
      </c>
      <c r="M219" s="9">
        <v>664935</v>
      </c>
      <c r="N219" s="13">
        <v>6.1644988059997559</v>
      </c>
      <c r="O219" s="19">
        <v>2073956</v>
      </c>
      <c r="P219" s="19">
        <v>0</v>
      </c>
      <c r="Q219" s="5"/>
    </row>
    <row r="220" spans="1:17" x14ac:dyDescent="0.3">
      <c r="A220" s="5"/>
      <c r="B220" s="5">
        <v>125239603</v>
      </c>
      <c r="C220" s="5" t="s">
        <v>545</v>
      </c>
      <c r="D220" s="5" t="s">
        <v>652</v>
      </c>
      <c r="E220" s="5" t="s">
        <v>662</v>
      </c>
      <c r="F220" s="9">
        <v>148161.04</v>
      </c>
      <c r="G220" s="9">
        <v>1292621</v>
      </c>
      <c r="H220" s="9">
        <v>0</v>
      </c>
      <c r="I220" s="9">
        <v>6049956</v>
      </c>
      <c r="J220" s="9">
        <v>1440782</v>
      </c>
      <c r="K220" s="13">
        <v>31.259006500244141</v>
      </c>
      <c r="L220" s="9">
        <v>2377613</v>
      </c>
      <c r="M220" s="9">
        <v>14875</v>
      </c>
      <c r="N220" s="13">
        <v>0.62956619262695313</v>
      </c>
      <c r="O220" s="19">
        <v>252951</v>
      </c>
      <c r="P220" s="19">
        <v>0</v>
      </c>
      <c r="Q220" s="5"/>
    </row>
    <row r="221" spans="1:17" x14ac:dyDescent="0.3">
      <c r="A221" s="5"/>
      <c r="B221" s="5">
        <v>125239652</v>
      </c>
      <c r="C221" s="5" t="s">
        <v>546</v>
      </c>
      <c r="D221" s="5" t="s">
        <v>652</v>
      </c>
      <c r="E221" s="5" t="s">
        <v>662</v>
      </c>
      <c r="F221" s="9">
        <v>1059004.48</v>
      </c>
      <c r="G221" s="9">
        <v>2629860</v>
      </c>
      <c r="H221" s="9">
        <v>4779049</v>
      </c>
      <c r="I221" s="9">
        <v>42088971</v>
      </c>
      <c r="J221" s="9">
        <v>8467915</v>
      </c>
      <c r="K221" s="13">
        <v>25.186344146728516</v>
      </c>
      <c r="L221" s="9">
        <v>6386283</v>
      </c>
      <c r="M221" s="9">
        <v>357411</v>
      </c>
      <c r="N221" s="13">
        <v>5.9283227920532227</v>
      </c>
      <c r="O221" s="19">
        <v>1129826</v>
      </c>
      <c r="P221" s="19">
        <v>0</v>
      </c>
      <c r="Q221" s="5"/>
    </row>
    <row r="222" spans="1:17" x14ac:dyDescent="0.3">
      <c r="A222" s="5"/>
      <c r="B222" s="5">
        <v>109243503</v>
      </c>
      <c r="C222" s="5" t="s">
        <v>227</v>
      </c>
      <c r="D222" s="5" t="s">
        <v>612</v>
      </c>
      <c r="E222" s="5" t="s">
        <v>662</v>
      </c>
      <c r="F222" s="9">
        <v>80057.97</v>
      </c>
      <c r="G222" s="9">
        <v>0</v>
      </c>
      <c r="H222" s="9">
        <v>186015</v>
      </c>
      <c r="I222" s="9">
        <v>6057535</v>
      </c>
      <c r="J222" s="9">
        <v>266073</v>
      </c>
      <c r="K222" s="13">
        <v>4.5942287445068359</v>
      </c>
      <c r="L222" s="9">
        <v>605303</v>
      </c>
      <c r="M222" s="9">
        <v>16780</v>
      </c>
      <c r="N222" s="13">
        <v>2.851205587387085</v>
      </c>
      <c r="O222" s="19">
        <v>133613</v>
      </c>
      <c r="P222" s="19">
        <v>0</v>
      </c>
      <c r="Q222" s="5"/>
    </row>
    <row r="223" spans="1:17" x14ac:dyDescent="0.3">
      <c r="A223" s="5"/>
      <c r="B223" s="5">
        <v>109246003</v>
      </c>
      <c r="C223" s="5" t="s">
        <v>228</v>
      </c>
      <c r="D223" s="5" t="s">
        <v>612</v>
      </c>
      <c r="E223" s="5" t="s">
        <v>662</v>
      </c>
      <c r="F223" s="9">
        <v>89704.62</v>
      </c>
      <c r="G223" s="9">
        <v>0</v>
      </c>
      <c r="H223" s="9">
        <v>224724</v>
      </c>
      <c r="I223" s="9">
        <v>6067496</v>
      </c>
      <c r="J223" s="9">
        <v>314429</v>
      </c>
      <c r="K223" s="13">
        <v>5.4654150009155273</v>
      </c>
      <c r="L223" s="9">
        <v>806396</v>
      </c>
      <c r="M223" s="9">
        <v>28046</v>
      </c>
      <c r="N223" s="13">
        <v>3.6032633781433105</v>
      </c>
      <c r="O223" s="19">
        <v>159261</v>
      </c>
      <c r="P223" s="19">
        <v>9131</v>
      </c>
      <c r="Q223" s="5"/>
    </row>
    <row r="224" spans="1:17" x14ac:dyDescent="0.3">
      <c r="A224" s="5"/>
      <c r="B224" s="5">
        <v>109248003</v>
      </c>
      <c r="C224" s="5" t="s">
        <v>229</v>
      </c>
      <c r="D224" s="5" t="s">
        <v>612</v>
      </c>
      <c r="E224" s="5" t="s">
        <v>662</v>
      </c>
      <c r="F224" s="9">
        <v>124875.21</v>
      </c>
      <c r="G224" s="9">
        <v>0</v>
      </c>
      <c r="H224" s="9">
        <v>792981</v>
      </c>
      <c r="I224" s="9">
        <v>8439844</v>
      </c>
      <c r="J224" s="9">
        <v>917856</v>
      </c>
      <c r="K224" s="13">
        <v>12.202305793762207</v>
      </c>
      <c r="L224" s="9">
        <v>1582005</v>
      </c>
      <c r="M224" s="9">
        <v>37007</v>
      </c>
      <c r="N224" s="13">
        <v>2.3952782154083252</v>
      </c>
      <c r="O224" s="19">
        <v>306366</v>
      </c>
      <c r="P224" s="19">
        <v>73951</v>
      </c>
      <c r="Q224" s="5"/>
    </row>
    <row r="225" spans="1:17" x14ac:dyDescent="0.3">
      <c r="A225" s="5"/>
      <c r="B225" s="5">
        <v>105251453</v>
      </c>
      <c r="C225" s="5" t="s">
        <v>129</v>
      </c>
      <c r="D225" s="5" t="s">
        <v>599</v>
      </c>
      <c r="E225" s="5" t="s">
        <v>662</v>
      </c>
      <c r="F225" s="9">
        <v>317978.87</v>
      </c>
      <c r="G225" s="9">
        <v>0</v>
      </c>
      <c r="H225" s="9">
        <v>1506886</v>
      </c>
      <c r="I225" s="9">
        <v>18315155</v>
      </c>
      <c r="J225" s="9">
        <v>1824865</v>
      </c>
      <c r="K225" s="13">
        <v>11.066300392150879</v>
      </c>
      <c r="L225" s="9">
        <v>2020587</v>
      </c>
      <c r="M225" s="9">
        <v>68866</v>
      </c>
      <c r="N225" s="13">
        <v>3.5284755229949951</v>
      </c>
      <c r="O225" s="19">
        <v>470665</v>
      </c>
      <c r="P225" s="19">
        <v>242984</v>
      </c>
      <c r="Q225" s="5"/>
    </row>
    <row r="226" spans="1:17" x14ac:dyDescent="0.3">
      <c r="A226" s="5"/>
      <c r="B226" s="5">
        <v>105252602</v>
      </c>
      <c r="C226" s="5" t="s">
        <v>131</v>
      </c>
      <c r="D226" s="5" t="s">
        <v>599</v>
      </c>
      <c r="E226" s="5" t="s">
        <v>662</v>
      </c>
      <c r="F226" s="9">
        <v>3423652.96</v>
      </c>
      <c r="G226" s="9">
        <v>0</v>
      </c>
      <c r="H226" s="9">
        <v>15322165</v>
      </c>
      <c r="I226" s="9">
        <v>134287608</v>
      </c>
      <c r="J226" s="9">
        <v>18745816</v>
      </c>
      <c r="K226" s="13">
        <v>16.224273681640625</v>
      </c>
      <c r="L226" s="9">
        <v>14486248</v>
      </c>
      <c r="M226" s="9">
        <v>644360</v>
      </c>
      <c r="N226" s="13">
        <v>4.6551451683044434</v>
      </c>
      <c r="O226" s="19">
        <v>2602655</v>
      </c>
      <c r="P226" s="19">
        <v>0</v>
      </c>
      <c r="Q226" s="5"/>
    </row>
    <row r="227" spans="1:17" x14ac:dyDescent="0.3">
      <c r="A227" s="5"/>
      <c r="B227" s="5">
        <v>105253303</v>
      </c>
      <c r="C227" s="5" t="s">
        <v>133</v>
      </c>
      <c r="D227" s="5" t="s">
        <v>599</v>
      </c>
      <c r="E227" s="5" t="s">
        <v>662</v>
      </c>
      <c r="F227" s="9">
        <v>126031.25</v>
      </c>
      <c r="G227" s="9">
        <v>1238</v>
      </c>
      <c r="H227" s="9">
        <v>642873</v>
      </c>
      <c r="I227" s="9">
        <v>5050647</v>
      </c>
      <c r="J227" s="9">
        <v>770142</v>
      </c>
      <c r="K227" s="13">
        <v>17.991849899291992</v>
      </c>
      <c r="L227" s="9">
        <v>1153853</v>
      </c>
      <c r="M227" s="9">
        <v>32618</v>
      </c>
      <c r="N227" s="13">
        <v>2.9091136455535889</v>
      </c>
      <c r="O227" s="19">
        <v>343386</v>
      </c>
      <c r="P227" s="19">
        <v>0</v>
      </c>
      <c r="Q227" s="5"/>
    </row>
    <row r="228" spans="1:17" x14ac:dyDescent="0.3">
      <c r="A228" s="5"/>
      <c r="B228" s="5">
        <v>105253553</v>
      </c>
      <c r="C228" s="5" t="s">
        <v>134</v>
      </c>
      <c r="D228" s="5" t="s">
        <v>599</v>
      </c>
      <c r="E228" s="5" t="s">
        <v>662</v>
      </c>
      <c r="F228" s="9">
        <v>189394.45</v>
      </c>
      <c r="G228" s="9">
        <v>0</v>
      </c>
      <c r="H228" s="9">
        <v>693206</v>
      </c>
      <c r="I228" s="9">
        <v>9397886</v>
      </c>
      <c r="J228" s="9">
        <v>882600</v>
      </c>
      <c r="K228" s="13">
        <v>10.364890098571777</v>
      </c>
      <c r="L228" s="9">
        <v>1427195</v>
      </c>
      <c r="M228" s="9">
        <v>28914</v>
      </c>
      <c r="N228" s="13">
        <v>2.0678246021270752</v>
      </c>
      <c r="O228" s="19">
        <v>281428</v>
      </c>
      <c r="P228" s="19">
        <v>0</v>
      </c>
      <c r="Q228" s="5"/>
    </row>
    <row r="229" spans="1:17" x14ac:dyDescent="0.3">
      <c r="A229" s="5"/>
      <c r="B229" s="5">
        <v>105253903</v>
      </c>
      <c r="C229" s="5" t="s">
        <v>135</v>
      </c>
      <c r="D229" s="5" t="s">
        <v>599</v>
      </c>
      <c r="E229" s="5" t="s">
        <v>662</v>
      </c>
      <c r="F229" s="9">
        <v>155414.81</v>
      </c>
      <c r="G229" s="9">
        <v>0</v>
      </c>
      <c r="H229" s="9">
        <v>268210</v>
      </c>
      <c r="I229" s="9">
        <v>12169164</v>
      </c>
      <c r="J229" s="9">
        <v>423625</v>
      </c>
      <c r="K229" s="13">
        <v>3.6066884994506836</v>
      </c>
      <c r="L229" s="9">
        <v>1797403</v>
      </c>
      <c r="M229" s="9">
        <v>68935</v>
      </c>
      <c r="N229" s="13">
        <v>3.9882137775421143</v>
      </c>
      <c r="O229" s="19">
        <v>358997</v>
      </c>
      <c r="P229" s="19">
        <v>0</v>
      </c>
      <c r="Q229" s="5"/>
    </row>
    <row r="230" spans="1:17" x14ac:dyDescent="0.3">
      <c r="A230" s="5"/>
      <c r="B230" s="5">
        <v>105254053</v>
      </c>
      <c r="C230" s="5" t="s">
        <v>136</v>
      </c>
      <c r="D230" s="5" t="s">
        <v>599</v>
      </c>
      <c r="E230" s="5" t="s">
        <v>662</v>
      </c>
      <c r="F230" s="9">
        <v>154717.64000000001</v>
      </c>
      <c r="G230" s="9">
        <v>7222</v>
      </c>
      <c r="H230" s="9">
        <v>368717</v>
      </c>
      <c r="I230" s="9">
        <v>10782727</v>
      </c>
      <c r="J230" s="9">
        <v>530657</v>
      </c>
      <c r="K230" s="13">
        <v>5.1760959625244141</v>
      </c>
      <c r="L230" s="9">
        <v>1557904</v>
      </c>
      <c r="M230" s="9">
        <v>60626</v>
      </c>
      <c r="N230" s="13">
        <v>4.0490808486938477</v>
      </c>
      <c r="O230" s="19">
        <v>371348</v>
      </c>
      <c r="P230" s="19">
        <v>0</v>
      </c>
      <c r="Q230" s="5"/>
    </row>
    <row r="231" spans="1:17" x14ac:dyDescent="0.3">
      <c r="A231" s="5"/>
      <c r="B231" s="5">
        <v>105254353</v>
      </c>
      <c r="C231" s="5" t="s">
        <v>137</v>
      </c>
      <c r="D231" s="5" t="s">
        <v>599</v>
      </c>
      <c r="E231" s="5" t="s">
        <v>662</v>
      </c>
      <c r="F231" s="9">
        <v>178688.3</v>
      </c>
      <c r="G231" s="9">
        <v>0</v>
      </c>
      <c r="H231" s="9">
        <v>496024</v>
      </c>
      <c r="I231" s="9">
        <v>11036160</v>
      </c>
      <c r="J231" s="9">
        <v>674712</v>
      </c>
      <c r="K231" s="13">
        <v>6.511754035949707</v>
      </c>
      <c r="L231" s="9">
        <v>1524837</v>
      </c>
      <c r="M231" s="9">
        <v>34510</v>
      </c>
      <c r="N231" s="13">
        <v>2.3155992031097412</v>
      </c>
      <c r="O231" s="19">
        <v>433075</v>
      </c>
      <c r="P231" s="19">
        <v>0</v>
      </c>
      <c r="Q231" s="5"/>
    </row>
    <row r="232" spans="1:17" x14ac:dyDescent="0.3">
      <c r="A232" s="5"/>
      <c r="B232" s="5">
        <v>105256553</v>
      </c>
      <c r="C232" s="5" t="s">
        <v>138</v>
      </c>
      <c r="D232" s="5" t="s">
        <v>599</v>
      </c>
      <c r="E232" s="5" t="s">
        <v>662</v>
      </c>
      <c r="F232" s="9">
        <v>250009.88</v>
      </c>
      <c r="G232" s="9">
        <v>235435</v>
      </c>
      <c r="H232" s="9">
        <v>833887</v>
      </c>
      <c r="I232" s="9">
        <v>11968335</v>
      </c>
      <c r="J232" s="9">
        <v>1319332</v>
      </c>
      <c r="K232" s="13">
        <v>12.389253616333008</v>
      </c>
      <c r="L232" s="9">
        <v>1220195</v>
      </c>
      <c r="M232" s="9">
        <v>56463</v>
      </c>
      <c r="N232" s="13">
        <v>4.8518900871276855</v>
      </c>
      <c r="O232" s="19">
        <v>594066</v>
      </c>
      <c r="P232" s="19">
        <v>0</v>
      </c>
      <c r="Q232" s="5"/>
    </row>
    <row r="233" spans="1:17" x14ac:dyDescent="0.3">
      <c r="A233" s="5"/>
      <c r="B233" s="5">
        <v>105257602</v>
      </c>
      <c r="C233" s="5" t="s">
        <v>139</v>
      </c>
      <c r="D233" s="5" t="s">
        <v>599</v>
      </c>
      <c r="E233" s="5" t="s">
        <v>662</v>
      </c>
      <c r="F233" s="9">
        <v>437308.97</v>
      </c>
      <c r="G233" s="9">
        <v>0</v>
      </c>
      <c r="H233" s="9">
        <v>1974749</v>
      </c>
      <c r="I233" s="9">
        <v>19986916</v>
      </c>
      <c r="J233" s="9">
        <v>2412058</v>
      </c>
      <c r="K233" s="13">
        <v>13.724480628967285</v>
      </c>
      <c r="L233" s="9">
        <v>4462976</v>
      </c>
      <c r="M233" s="9">
        <v>164224</v>
      </c>
      <c r="N233" s="13">
        <v>3.8202714920043945</v>
      </c>
      <c r="O233" s="19">
        <v>1053736</v>
      </c>
      <c r="P233" s="19">
        <v>0</v>
      </c>
      <c r="Q233" s="5"/>
    </row>
    <row r="234" spans="1:17" x14ac:dyDescent="0.3">
      <c r="A234" s="5"/>
      <c r="B234" s="5">
        <v>105258303</v>
      </c>
      <c r="C234" s="5" t="s">
        <v>140</v>
      </c>
      <c r="D234" s="5" t="s">
        <v>599</v>
      </c>
      <c r="E234" s="5" t="s">
        <v>662</v>
      </c>
      <c r="F234" s="9">
        <v>164372.95000000001</v>
      </c>
      <c r="G234" s="9">
        <v>0</v>
      </c>
      <c r="H234" s="9">
        <v>691223</v>
      </c>
      <c r="I234" s="9">
        <v>10808287</v>
      </c>
      <c r="J234" s="9">
        <v>855596</v>
      </c>
      <c r="K234" s="13">
        <v>8.5966300964355469</v>
      </c>
      <c r="L234" s="9">
        <v>1412141</v>
      </c>
      <c r="M234" s="9">
        <v>33307</v>
      </c>
      <c r="N234" s="13">
        <v>2.4155917167663574</v>
      </c>
      <c r="O234" s="19">
        <v>286805</v>
      </c>
      <c r="P234" s="19">
        <v>0</v>
      </c>
      <c r="Q234" s="5"/>
    </row>
    <row r="235" spans="1:17" x14ac:dyDescent="0.3">
      <c r="A235" s="5"/>
      <c r="B235" s="5">
        <v>105258503</v>
      </c>
      <c r="C235" s="5" t="s">
        <v>141</v>
      </c>
      <c r="D235" s="5" t="s">
        <v>599</v>
      </c>
      <c r="E235" s="5" t="s">
        <v>662</v>
      </c>
      <c r="F235" s="9">
        <v>106290.81</v>
      </c>
      <c r="G235" s="9">
        <v>0</v>
      </c>
      <c r="H235" s="9">
        <v>263913</v>
      </c>
      <c r="I235" s="9">
        <v>10549135</v>
      </c>
      <c r="J235" s="9">
        <v>370204</v>
      </c>
      <c r="K235" s="13">
        <v>3.6369633674621582</v>
      </c>
      <c r="L235" s="9">
        <v>1444270</v>
      </c>
      <c r="M235" s="9">
        <v>43895</v>
      </c>
      <c r="N235" s="13">
        <v>3.1345174312591553</v>
      </c>
      <c r="O235" s="19">
        <v>330199</v>
      </c>
      <c r="P235" s="19">
        <v>206059</v>
      </c>
      <c r="Q235" s="5"/>
    </row>
    <row r="236" spans="1:17" x14ac:dyDescent="0.3">
      <c r="A236" s="5"/>
      <c r="B236" s="5">
        <v>105259103</v>
      </c>
      <c r="C236" s="5" t="s">
        <v>142</v>
      </c>
      <c r="D236" s="5" t="s">
        <v>599</v>
      </c>
      <c r="E236" s="5" t="s">
        <v>662</v>
      </c>
      <c r="F236" s="9">
        <v>142005.75</v>
      </c>
      <c r="G236" s="9">
        <v>0</v>
      </c>
      <c r="H236" s="9">
        <v>229861</v>
      </c>
      <c r="I236" s="9">
        <v>10909233</v>
      </c>
      <c r="J236" s="9">
        <v>371867</v>
      </c>
      <c r="K236" s="13">
        <v>3.5290317535400391</v>
      </c>
      <c r="L236" s="9">
        <v>1127059</v>
      </c>
      <c r="M236" s="9">
        <v>31539</v>
      </c>
      <c r="N236" s="13">
        <v>2.8789067268371582</v>
      </c>
      <c r="O236" s="19">
        <v>283155</v>
      </c>
      <c r="P236" s="19">
        <v>66046</v>
      </c>
      <c r="Q236" s="5"/>
    </row>
    <row r="237" spans="1:17" x14ac:dyDescent="0.3">
      <c r="A237" s="5"/>
      <c r="B237" s="5">
        <v>105259703</v>
      </c>
      <c r="C237" s="5" t="s">
        <v>143</v>
      </c>
      <c r="D237" s="5" t="s">
        <v>599</v>
      </c>
      <c r="E237" s="5" t="s">
        <v>662</v>
      </c>
      <c r="F237" s="9">
        <v>144103.29</v>
      </c>
      <c r="G237" s="9">
        <v>123052</v>
      </c>
      <c r="H237" s="9">
        <v>239399</v>
      </c>
      <c r="I237" s="9">
        <v>8423267</v>
      </c>
      <c r="J237" s="9">
        <v>506554</v>
      </c>
      <c r="K237" s="13">
        <v>6.3985395431518555</v>
      </c>
      <c r="L237" s="9">
        <v>1286558</v>
      </c>
      <c r="M237" s="9">
        <v>47353</v>
      </c>
      <c r="N237" s="13">
        <v>3.8212401866912842</v>
      </c>
      <c r="O237" s="19">
        <v>243953</v>
      </c>
      <c r="P237" s="19">
        <v>0</v>
      </c>
      <c r="Q237" s="5"/>
    </row>
    <row r="238" spans="1:17" x14ac:dyDescent="0.3">
      <c r="A238" s="5"/>
      <c r="B238" s="5">
        <v>101260303</v>
      </c>
      <c r="C238" s="5" t="s">
        <v>16</v>
      </c>
      <c r="D238" s="5" t="s">
        <v>591</v>
      </c>
      <c r="E238" s="5" t="s">
        <v>662</v>
      </c>
      <c r="F238" s="9">
        <v>298755.31</v>
      </c>
      <c r="G238" s="9">
        <v>0</v>
      </c>
      <c r="H238" s="9">
        <v>1664182</v>
      </c>
      <c r="I238" s="9">
        <v>28358019</v>
      </c>
      <c r="J238" s="9">
        <v>1962937</v>
      </c>
      <c r="K238" s="13">
        <v>7.4367527961730957</v>
      </c>
      <c r="L238" s="9">
        <v>3597320</v>
      </c>
      <c r="M238" s="9">
        <v>94823</v>
      </c>
      <c r="N238" s="13">
        <v>2.7072970867156982</v>
      </c>
      <c r="O238" s="19">
        <v>821655</v>
      </c>
      <c r="P238" s="19">
        <v>0</v>
      </c>
      <c r="Q238" s="5"/>
    </row>
    <row r="239" spans="1:17" x14ac:dyDescent="0.3">
      <c r="A239" s="5"/>
      <c r="B239" s="5">
        <v>101260803</v>
      </c>
      <c r="C239" s="5" t="s">
        <v>17</v>
      </c>
      <c r="D239" s="5" t="s">
        <v>591</v>
      </c>
      <c r="E239" s="5" t="s">
        <v>662</v>
      </c>
      <c r="F239" s="9">
        <v>291834.51</v>
      </c>
      <c r="G239" s="9">
        <v>0</v>
      </c>
      <c r="H239" s="9">
        <v>1787456</v>
      </c>
      <c r="I239" s="9">
        <v>17982833</v>
      </c>
      <c r="J239" s="9">
        <v>2079291</v>
      </c>
      <c r="K239" s="13">
        <v>13.074389457702637</v>
      </c>
      <c r="L239" s="9">
        <v>1927381</v>
      </c>
      <c r="M239" s="9">
        <v>79386</v>
      </c>
      <c r="N239" s="13">
        <v>4.2957906723022461</v>
      </c>
      <c r="O239" s="19">
        <v>412719</v>
      </c>
      <c r="P239" s="19">
        <v>0</v>
      </c>
      <c r="Q239" s="5"/>
    </row>
    <row r="240" spans="1:17" x14ac:dyDescent="0.3">
      <c r="A240" s="5"/>
      <c r="B240" s="5">
        <v>101261302</v>
      </c>
      <c r="C240" s="5" t="s">
        <v>18</v>
      </c>
      <c r="D240" s="5" t="s">
        <v>591</v>
      </c>
      <c r="E240" s="5" t="s">
        <v>662</v>
      </c>
      <c r="F240" s="9">
        <v>418426.29</v>
      </c>
      <c r="G240" s="9">
        <v>0</v>
      </c>
      <c r="H240" s="9">
        <v>1940869</v>
      </c>
      <c r="I240" s="9">
        <v>36832480</v>
      </c>
      <c r="J240" s="9">
        <v>2359296</v>
      </c>
      <c r="K240" s="13">
        <v>6.8438587188720703</v>
      </c>
      <c r="L240" s="9">
        <v>5563629</v>
      </c>
      <c r="M240" s="9">
        <v>125196</v>
      </c>
      <c r="N240" s="13">
        <v>2.3020601272583008</v>
      </c>
      <c r="O240" s="19">
        <v>1050159</v>
      </c>
      <c r="P240" s="19">
        <v>0</v>
      </c>
      <c r="Q240" s="5"/>
    </row>
    <row r="241" spans="1:17" x14ac:dyDescent="0.3">
      <c r="A241" s="5"/>
      <c r="B241" s="5">
        <v>101262903</v>
      </c>
      <c r="C241" s="5" t="s">
        <v>20</v>
      </c>
      <c r="D241" s="5" t="s">
        <v>591</v>
      </c>
      <c r="E241" s="5" t="s">
        <v>662</v>
      </c>
      <c r="F241" s="9">
        <v>98689.25</v>
      </c>
      <c r="G241" s="9">
        <v>0</v>
      </c>
      <c r="H241" s="9">
        <v>469896</v>
      </c>
      <c r="I241" s="9">
        <v>8177974</v>
      </c>
      <c r="J241" s="9">
        <v>568585</v>
      </c>
      <c r="K241" s="13">
        <v>7.4721503257751465</v>
      </c>
      <c r="L241" s="9">
        <v>944396</v>
      </c>
      <c r="M241" s="9">
        <v>32618</v>
      </c>
      <c r="N241" s="13">
        <v>3.5774059295654297</v>
      </c>
      <c r="O241" s="19">
        <v>198758</v>
      </c>
      <c r="P241" s="19">
        <v>0</v>
      </c>
      <c r="Q241" s="5"/>
    </row>
    <row r="242" spans="1:17" x14ac:dyDescent="0.3">
      <c r="A242" s="5"/>
      <c r="B242" s="5">
        <v>101264003</v>
      </c>
      <c r="C242" s="5" t="s">
        <v>21</v>
      </c>
      <c r="D242" s="5" t="s">
        <v>591</v>
      </c>
      <c r="E242" s="5" t="s">
        <v>662</v>
      </c>
      <c r="F242" s="9">
        <v>319042.8</v>
      </c>
      <c r="G242" s="9">
        <v>0</v>
      </c>
      <c r="H242" s="9">
        <v>1471280</v>
      </c>
      <c r="I242" s="9">
        <v>19595885</v>
      </c>
      <c r="J242" s="9">
        <v>1790323</v>
      </c>
      <c r="K242" s="13">
        <v>10.054852485656738</v>
      </c>
      <c r="L242" s="9">
        <v>2917796</v>
      </c>
      <c r="M242" s="9">
        <v>77296</v>
      </c>
      <c r="N242" s="13">
        <v>2.7212109565734863</v>
      </c>
      <c r="O242" s="19">
        <v>608349</v>
      </c>
      <c r="P242" s="19">
        <v>0</v>
      </c>
      <c r="Q242" s="5"/>
    </row>
    <row r="243" spans="1:17" x14ac:dyDescent="0.3">
      <c r="A243" s="5"/>
      <c r="B243" s="5">
        <v>101268003</v>
      </c>
      <c r="C243" s="5" t="s">
        <v>23</v>
      </c>
      <c r="D243" s="5" t="s">
        <v>591</v>
      </c>
      <c r="E243" s="5" t="s">
        <v>662</v>
      </c>
      <c r="F243" s="9">
        <v>404204.47</v>
      </c>
      <c r="G243" s="9">
        <v>0</v>
      </c>
      <c r="H243" s="9">
        <v>1613750</v>
      </c>
      <c r="I243" s="9">
        <v>21746349</v>
      </c>
      <c r="J243" s="9">
        <v>2017953</v>
      </c>
      <c r="K243" s="13">
        <v>10.228672027587891</v>
      </c>
      <c r="L243" s="9">
        <v>2582799</v>
      </c>
      <c r="M243" s="9">
        <v>56424</v>
      </c>
      <c r="N243" s="13">
        <v>2.2333977222442627</v>
      </c>
      <c r="O243" s="19">
        <v>554307</v>
      </c>
      <c r="P243" s="19">
        <v>0</v>
      </c>
      <c r="Q243" s="5"/>
    </row>
    <row r="244" spans="1:17" x14ac:dyDescent="0.3">
      <c r="A244" s="5"/>
      <c r="B244" s="5">
        <v>106272003</v>
      </c>
      <c r="C244" s="5" t="s">
        <v>155</v>
      </c>
      <c r="D244" s="5" t="s">
        <v>603</v>
      </c>
      <c r="E244" s="5" t="s">
        <v>662</v>
      </c>
      <c r="F244" s="9">
        <v>98320.38</v>
      </c>
      <c r="G244" s="9">
        <v>0</v>
      </c>
      <c r="H244" s="9">
        <v>0</v>
      </c>
      <c r="I244" s="9">
        <v>3769797</v>
      </c>
      <c r="J244" s="9">
        <v>98320</v>
      </c>
      <c r="K244" s="13">
        <v>2.6779413223266602</v>
      </c>
      <c r="L244" s="9">
        <v>501788</v>
      </c>
      <c r="M244" s="9">
        <v>6215</v>
      </c>
      <c r="N244" s="13">
        <v>1.2541037797927856</v>
      </c>
      <c r="O244" s="19">
        <v>102046</v>
      </c>
      <c r="P244" s="19">
        <v>0</v>
      </c>
      <c r="Q244" s="5"/>
    </row>
    <row r="245" spans="1:17" x14ac:dyDescent="0.3">
      <c r="A245" s="5"/>
      <c r="B245" s="5">
        <v>112281302</v>
      </c>
      <c r="C245" s="5" t="s">
        <v>275</v>
      </c>
      <c r="D245" s="5" t="s">
        <v>622</v>
      </c>
      <c r="E245" s="5" t="s">
        <v>662</v>
      </c>
      <c r="F245" s="9">
        <v>1000228.41</v>
      </c>
      <c r="G245" s="9">
        <v>0</v>
      </c>
      <c r="H245" s="9">
        <v>7440804</v>
      </c>
      <c r="I245" s="9">
        <v>37804414</v>
      </c>
      <c r="J245" s="9">
        <v>8441032</v>
      </c>
      <c r="K245" s="13">
        <v>28.746797561645508</v>
      </c>
      <c r="L245" s="9">
        <v>5678342</v>
      </c>
      <c r="M245" s="9">
        <v>252123</v>
      </c>
      <c r="N245" s="13">
        <v>4.6463847160339355</v>
      </c>
      <c r="O245" s="19">
        <v>1128079</v>
      </c>
      <c r="P245" s="19">
        <v>0</v>
      </c>
      <c r="Q245" s="5"/>
    </row>
    <row r="246" spans="1:17" x14ac:dyDescent="0.3">
      <c r="A246" s="5"/>
      <c r="B246" s="5">
        <v>112282004</v>
      </c>
      <c r="C246" s="5" t="s">
        <v>276</v>
      </c>
      <c r="D246" s="5" t="s">
        <v>622</v>
      </c>
      <c r="E246" s="5" t="s">
        <v>662</v>
      </c>
      <c r="F246" s="9">
        <v>41559.300000000003</v>
      </c>
      <c r="G246" s="9">
        <v>0</v>
      </c>
      <c r="H246" s="9">
        <v>76854</v>
      </c>
      <c r="I246" s="9">
        <v>2897319</v>
      </c>
      <c r="J246" s="9">
        <v>118413</v>
      </c>
      <c r="K246" s="13">
        <v>4.2611374855041504</v>
      </c>
      <c r="L246" s="9">
        <v>377102</v>
      </c>
      <c r="M246" s="9">
        <v>6101</v>
      </c>
      <c r="N246" s="13">
        <v>1.6444699764251709</v>
      </c>
      <c r="O246" s="19">
        <v>76871</v>
      </c>
      <c r="P246" s="19">
        <v>0</v>
      </c>
      <c r="Q246" s="5"/>
    </row>
    <row r="247" spans="1:17" x14ac:dyDescent="0.3">
      <c r="A247" s="5"/>
      <c r="B247" s="5">
        <v>112283003</v>
      </c>
      <c r="C247" s="5" t="s">
        <v>278</v>
      </c>
      <c r="D247" s="5" t="s">
        <v>622</v>
      </c>
      <c r="E247" s="5" t="s">
        <v>662</v>
      </c>
      <c r="F247" s="9">
        <v>241405.11</v>
      </c>
      <c r="G247" s="9">
        <v>0</v>
      </c>
      <c r="H247" s="9">
        <v>1809655</v>
      </c>
      <c r="I247" s="9">
        <v>10268724</v>
      </c>
      <c r="J247" s="9">
        <v>2051060</v>
      </c>
      <c r="K247" s="13">
        <v>24.959161758422852</v>
      </c>
      <c r="L247" s="9">
        <v>1678507</v>
      </c>
      <c r="M247" s="9">
        <v>55690</v>
      </c>
      <c r="N247" s="13">
        <v>3.4316871166229248</v>
      </c>
      <c r="O247" s="19">
        <v>379241</v>
      </c>
      <c r="P247" s="19">
        <v>0</v>
      </c>
      <c r="Q247" s="5"/>
    </row>
    <row r="248" spans="1:17" x14ac:dyDescent="0.3">
      <c r="A248" s="5"/>
      <c r="B248" s="5">
        <v>112286003</v>
      </c>
      <c r="C248" s="5" t="s">
        <v>279</v>
      </c>
      <c r="D248" s="5" t="s">
        <v>622</v>
      </c>
      <c r="E248" s="5" t="s">
        <v>662</v>
      </c>
      <c r="F248" s="9">
        <v>194148.85</v>
      </c>
      <c r="G248" s="9">
        <v>0</v>
      </c>
      <c r="H248" s="9">
        <v>564119</v>
      </c>
      <c r="I248" s="9">
        <v>10498808</v>
      </c>
      <c r="J248" s="9">
        <v>758268</v>
      </c>
      <c r="K248" s="13">
        <v>7.784660816192627</v>
      </c>
      <c r="L248" s="9">
        <v>1924401</v>
      </c>
      <c r="M248" s="9">
        <v>37222</v>
      </c>
      <c r="N248" s="13">
        <v>1.9723619222640991</v>
      </c>
      <c r="O248" s="19">
        <v>361008</v>
      </c>
      <c r="P248" s="19">
        <v>0</v>
      </c>
      <c r="Q248" s="5"/>
    </row>
    <row r="249" spans="1:17" x14ac:dyDescent="0.3">
      <c r="A249" s="5"/>
      <c r="B249" s="5">
        <v>112289003</v>
      </c>
      <c r="C249" s="5" t="s">
        <v>280</v>
      </c>
      <c r="D249" s="5" t="s">
        <v>622</v>
      </c>
      <c r="E249" s="5" t="s">
        <v>662</v>
      </c>
      <c r="F249" s="9">
        <v>443186.15</v>
      </c>
      <c r="G249" s="9">
        <v>0</v>
      </c>
      <c r="H249" s="9">
        <v>3408280</v>
      </c>
      <c r="I249" s="9">
        <v>20741086</v>
      </c>
      <c r="J249" s="9">
        <v>3851466</v>
      </c>
      <c r="K249" s="13">
        <v>22.803745269775391</v>
      </c>
      <c r="L249" s="9">
        <v>3051688</v>
      </c>
      <c r="M249" s="9">
        <v>108330</v>
      </c>
      <c r="N249" s="13">
        <v>3.6804900169372559</v>
      </c>
      <c r="O249" s="19">
        <v>632883</v>
      </c>
      <c r="P249" s="19">
        <v>0</v>
      </c>
      <c r="Q249" s="5"/>
    </row>
    <row r="250" spans="1:17" x14ac:dyDescent="0.3">
      <c r="A250" s="5"/>
      <c r="B250" s="5">
        <v>111291304</v>
      </c>
      <c r="C250" s="5" t="s">
        <v>256</v>
      </c>
      <c r="D250" s="5" t="s">
        <v>617</v>
      </c>
      <c r="E250" s="5" t="s">
        <v>662</v>
      </c>
      <c r="F250" s="9">
        <v>114161.69</v>
      </c>
      <c r="G250" s="9">
        <v>0</v>
      </c>
      <c r="H250" s="9">
        <v>302214</v>
      </c>
      <c r="I250" s="9">
        <v>6850726</v>
      </c>
      <c r="J250" s="9">
        <v>416376</v>
      </c>
      <c r="K250" s="13">
        <v>6.4711432456970215</v>
      </c>
      <c r="L250" s="9">
        <v>722072</v>
      </c>
      <c r="M250" s="9">
        <v>19989</v>
      </c>
      <c r="N250" s="13">
        <v>2.8470993041992188</v>
      </c>
      <c r="O250" s="19">
        <v>160440</v>
      </c>
      <c r="P250" s="19">
        <v>0</v>
      </c>
      <c r="Q250" s="5"/>
    </row>
    <row r="251" spans="1:17" x14ac:dyDescent="0.3">
      <c r="A251" s="5"/>
      <c r="B251" s="5">
        <v>111292304</v>
      </c>
      <c r="C251" s="5" t="s">
        <v>257</v>
      </c>
      <c r="D251" s="5" t="s">
        <v>617</v>
      </c>
      <c r="E251" s="5" t="s">
        <v>662</v>
      </c>
      <c r="F251" s="9">
        <v>49733.43</v>
      </c>
      <c r="G251" s="9">
        <v>0</v>
      </c>
      <c r="H251" s="9">
        <v>0</v>
      </c>
      <c r="I251" s="9">
        <v>3311401</v>
      </c>
      <c r="J251" s="9">
        <v>49733</v>
      </c>
      <c r="K251" s="13">
        <v>1.5247719287872314</v>
      </c>
      <c r="L251" s="9">
        <v>333603</v>
      </c>
      <c r="M251" s="9">
        <v>5486</v>
      </c>
      <c r="N251" s="13">
        <v>1.6719645261764526</v>
      </c>
      <c r="O251" s="19">
        <v>76499</v>
      </c>
      <c r="P251" s="19">
        <v>0</v>
      </c>
      <c r="Q251" s="5"/>
    </row>
    <row r="252" spans="1:17" x14ac:dyDescent="0.3">
      <c r="A252" s="5"/>
      <c r="B252" s="5">
        <v>111297504</v>
      </c>
      <c r="C252" s="5" t="s">
        <v>259</v>
      </c>
      <c r="D252" s="5" t="s">
        <v>617</v>
      </c>
      <c r="E252" s="5" t="s">
        <v>662</v>
      </c>
      <c r="F252" s="9">
        <v>64180.92</v>
      </c>
      <c r="G252" s="9">
        <v>0</v>
      </c>
      <c r="H252" s="9">
        <v>277</v>
      </c>
      <c r="I252" s="9">
        <v>5034473</v>
      </c>
      <c r="J252" s="9">
        <v>64458</v>
      </c>
      <c r="K252" s="13">
        <v>1.2969377040863037</v>
      </c>
      <c r="L252" s="9">
        <v>581074</v>
      </c>
      <c r="M252" s="9">
        <v>17620</v>
      </c>
      <c r="N252" s="13">
        <v>3.1271407604217529</v>
      </c>
      <c r="O252" s="19">
        <v>153038</v>
      </c>
      <c r="P252" s="19">
        <v>0</v>
      </c>
      <c r="Q252" s="5"/>
    </row>
    <row r="253" spans="1:17" x14ac:dyDescent="0.3">
      <c r="A253" s="5"/>
      <c r="B253" s="5">
        <v>101301303</v>
      </c>
      <c r="C253" s="5" t="s">
        <v>24</v>
      </c>
      <c r="D253" s="5" t="s">
        <v>592</v>
      </c>
      <c r="E253" s="5" t="s">
        <v>662</v>
      </c>
      <c r="F253" s="9">
        <v>141169.14000000001</v>
      </c>
      <c r="G253" s="9">
        <v>0</v>
      </c>
      <c r="H253" s="9">
        <v>557361</v>
      </c>
      <c r="I253" s="9">
        <v>8637178</v>
      </c>
      <c r="J253" s="9">
        <v>698530</v>
      </c>
      <c r="K253" s="13">
        <v>8.7991056442260742</v>
      </c>
      <c r="L253" s="9">
        <v>1118290</v>
      </c>
      <c r="M253" s="9">
        <v>43860</v>
      </c>
      <c r="N253" s="13">
        <v>4.0821642875671387</v>
      </c>
      <c r="O253" s="19">
        <v>234124</v>
      </c>
      <c r="P253" s="19">
        <v>0</v>
      </c>
      <c r="Q253" s="5"/>
    </row>
    <row r="254" spans="1:17" x14ac:dyDescent="0.3">
      <c r="A254" s="5"/>
      <c r="B254" s="5">
        <v>101301403</v>
      </c>
      <c r="C254" s="5" t="s">
        <v>25</v>
      </c>
      <c r="D254" s="5" t="s">
        <v>592</v>
      </c>
      <c r="E254" s="5" t="s">
        <v>662</v>
      </c>
      <c r="F254" s="9">
        <v>185018.69</v>
      </c>
      <c r="G254" s="9">
        <v>0</v>
      </c>
      <c r="H254" s="9">
        <v>427802</v>
      </c>
      <c r="I254" s="9">
        <v>10765164</v>
      </c>
      <c r="J254" s="9">
        <v>612821</v>
      </c>
      <c r="K254" s="13">
        <v>6.0362520217895508</v>
      </c>
      <c r="L254" s="9">
        <v>2239148</v>
      </c>
      <c r="M254" s="9">
        <v>74552</v>
      </c>
      <c r="N254" s="13">
        <v>3.4441530704498291</v>
      </c>
      <c r="O254" s="19">
        <v>352907</v>
      </c>
      <c r="P254" s="19">
        <v>99196</v>
      </c>
      <c r="Q254" s="5"/>
    </row>
    <row r="255" spans="1:17" x14ac:dyDescent="0.3">
      <c r="A255" s="5"/>
      <c r="B255" s="5">
        <v>101303503</v>
      </c>
      <c r="C255" s="5" t="s">
        <v>27</v>
      </c>
      <c r="D255" s="5" t="s">
        <v>592</v>
      </c>
      <c r="E255" s="5" t="s">
        <v>662</v>
      </c>
      <c r="F255" s="9">
        <v>72095.740000000005</v>
      </c>
      <c r="G255" s="9">
        <v>29398</v>
      </c>
      <c r="H255" s="9">
        <v>93174</v>
      </c>
      <c r="I255" s="9">
        <v>6272879</v>
      </c>
      <c r="J255" s="9">
        <v>194668</v>
      </c>
      <c r="K255" s="13">
        <v>3.2027187347412109</v>
      </c>
      <c r="L255" s="9">
        <v>876101</v>
      </c>
      <c r="M255" s="9">
        <v>29860</v>
      </c>
      <c r="N255" s="13">
        <v>3.528545618057251</v>
      </c>
      <c r="O255" s="19">
        <v>194792</v>
      </c>
      <c r="P255" s="19">
        <v>0</v>
      </c>
      <c r="Q255" s="5"/>
    </row>
    <row r="256" spans="1:17" x14ac:dyDescent="0.3">
      <c r="A256" s="5"/>
      <c r="B256" s="5">
        <v>101306503</v>
      </c>
      <c r="C256" s="5" t="s">
        <v>28</v>
      </c>
      <c r="D256" s="5" t="s">
        <v>592</v>
      </c>
      <c r="E256" s="5" t="s">
        <v>662</v>
      </c>
      <c r="F256" s="9">
        <v>70602.67</v>
      </c>
      <c r="G256" s="9">
        <v>0</v>
      </c>
      <c r="H256" s="9">
        <v>132242</v>
      </c>
      <c r="I256" s="9">
        <v>5937527</v>
      </c>
      <c r="J256" s="9">
        <v>202845</v>
      </c>
      <c r="K256" s="13">
        <v>3.5371620655059814</v>
      </c>
      <c r="L256" s="9">
        <v>714784</v>
      </c>
      <c r="M256" s="9">
        <v>35384</v>
      </c>
      <c r="N256" s="13">
        <v>5.2081246376037598</v>
      </c>
      <c r="O256" s="19">
        <v>133840</v>
      </c>
      <c r="P256" s="19">
        <v>0</v>
      </c>
      <c r="Q256" s="5"/>
    </row>
    <row r="257" spans="1:17" x14ac:dyDescent="0.3">
      <c r="A257" s="5"/>
      <c r="B257" s="5">
        <v>101308503</v>
      </c>
      <c r="C257" s="5" t="s">
        <v>29</v>
      </c>
      <c r="D257" s="5" t="s">
        <v>592</v>
      </c>
      <c r="E257" s="5" t="s">
        <v>662</v>
      </c>
      <c r="F257" s="9">
        <v>105234.71</v>
      </c>
      <c r="G257" s="9">
        <v>0</v>
      </c>
      <c r="H257" s="9">
        <v>0</v>
      </c>
      <c r="I257" s="9">
        <v>4300139</v>
      </c>
      <c r="J257" s="9">
        <v>105235</v>
      </c>
      <c r="K257" s="13">
        <v>2.5086390972137451</v>
      </c>
      <c r="L257" s="9">
        <v>728092</v>
      </c>
      <c r="M257" s="9">
        <v>4721</v>
      </c>
      <c r="N257" s="13">
        <v>0.65263885259628296</v>
      </c>
      <c r="O257" s="19">
        <v>98630</v>
      </c>
      <c r="P257" s="19">
        <v>65527</v>
      </c>
      <c r="Q257" s="5"/>
    </row>
    <row r="258" spans="1:17" x14ac:dyDescent="0.3">
      <c r="A258" s="5"/>
      <c r="B258" s="5">
        <v>111312503</v>
      </c>
      <c r="C258" s="5" t="s">
        <v>260</v>
      </c>
      <c r="D258" s="5" t="s">
        <v>618</v>
      </c>
      <c r="E258" s="5" t="s">
        <v>662</v>
      </c>
      <c r="F258" s="9">
        <v>162051.92000000001</v>
      </c>
      <c r="G258" s="9">
        <v>0</v>
      </c>
      <c r="H258" s="9">
        <v>689324</v>
      </c>
      <c r="I258" s="9">
        <v>10562373</v>
      </c>
      <c r="J258" s="9">
        <v>851376</v>
      </c>
      <c r="K258" s="13">
        <v>8.7671327590942383</v>
      </c>
      <c r="L258" s="9">
        <v>1770411</v>
      </c>
      <c r="M258" s="9">
        <v>46197</v>
      </c>
      <c r="N258" s="13">
        <v>2.6793076992034912</v>
      </c>
      <c r="O258" s="19">
        <v>334138</v>
      </c>
      <c r="P258" s="19">
        <v>0</v>
      </c>
      <c r="Q258" s="5"/>
    </row>
    <row r="259" spans="1:17" x14ac:dyDescent="0.3">
      <c r="A259" s="5"/>
      <c r="B259" s="5">
        <v>111312804</v>
      </c>
      <c r="C259" s="5" t="s">
        <v>262</v>
      </c>
      <c r="D259" s="5" t="s">
        <v>618</v>
      </c>
      <c r="E259" s="5" t="s">
        <v>662</v>
      </c>
      <c r="F259" s="9">
        <v>83780.039999999994</v>
      </c>
      <c r="G259" s="9">
        <v>0</v>
      </c>
      <c r="H259" s="9">
        <v>478055</v>
      </c>
      <c r="I259" s="9">
        <v>6340132</v>
      </c>
      <c r="J259" s="9">
        <v>561835</v>
      </c>
      <c r="K259" s="13">
        <v>9.7231931686401367</v>
      </c>
      <c r="L259" s="9">
        <v>644966</v>
      </c>
      <c r="M259" s="9">
        <v>18027</v>
      </c>
      <c r="N259" s="13">
        <v>2.8753993511199951</v>
      </c>
      <c r="O259" s="19">
        <v>142555</v>
      </c>
      <c r="P259" s="19">
        <v>103937</v>
      </c>
      <c r="Q259" s="5"/>
    </row>
    <row r="260" spans="1:17" x14ac:dyDescent="0.3">
      <c r="A260" s="5"/>
      <c r="B260" s="5">
        <v>111316003</v>
      </c>
      <c r="C260" s="5" t="s">
        <v>263</v>
      </c>
      <c r="D260" s="5" t="s">
        <v>618</v>
      </c>
      <c r="E260" s="5" t="s">
        <v>662</v>
      </c>
      <c r="F260" s="9">
        <v>195028.5</v>
      </c>
      <c r="G260" s="9">
        <v>0</v>
      </c>
      <c r="H260" s="9">
        <v>618049</v>
      </c>
      <c r="I260" s="9">
        <v>11736440</v>
      </c>
      <c r="J260" s="9">
        <v>813078</v>
      </c>
      <c r="K260" s="13">
        <v>7.4434776306152344</v>
      </c>
      <c r="L260" s="9">
        <v>1219242</v>
      </c>
      <c r="M260" s="9">
        <v>37968</v>
      </c>
      <c r="N260" s="13">
        <v>3.2141568660736084</v>
      </c>
      <c r="O260" s="19">
        <v>334502</v>
      </c>
      <c r="P260" s="19">
        <v>65308</v>
      </c>
      <c r="Q260" s="5"/>
    </row>
    <row r="261" spans="1:17" x14ac:dyDescent="0.3">
      <c r="A261" s="5"/>
      <c r="B261" s="5">
        <v>111317503</v>
      </c>
      <c r="C261" s="5" t="s">
        <v>264</v>
      </c>
      <c r="D261" s="5" t="s">
        <v>618</v>
      </c>
      <c r="E261" s="5" t="s">
        <v>662</v>
      </c>
      <c r="F261" s="9">
        <v>95031.89</v>
      </c>
      <c r="G261" s="9">
        <v>0</v>
      </c>
      <c r="H261" s="9">
        <v>495837</v>
      </c>
      <c r="I261" s="9">
        <v>8494453</v>
      </c>
      <c r="J261" s="9">
        <v>590869</v>
      </c>
      <c r="K261" s="13">
        <v>7.4759626388549805</v>
      </c>
      <c r="L261" s="9">
        <v>915481</v>
      </c>
      <c r="M261" s="9">
        <v>22961</v>
      </c>
      <c r="N261" s="13">
        <v>2.5726034641265869</v>
      </c>
      <c r="O261" s="19">
        <v>238273</v>
      </c>
      <c r="P261" s="19">
        <v>44382</v>
      </c>
      <c r="Q261" s="5"/>
    </row>
    <row r="262" spans="1:17" x14ac:dyDescent="0.3">
      <c r="A262" s="5"/>
      <c r="B262" s="5">
        <v>128323303</v>
      </c>
      <c r="C262" s="5" t="s">
        <v>570</v>
      </c>
      <c r="D262" s="5" t="s">
        <v>656</v>
      </c>
      <c r="E262" s="5" t="s">
        <v>662</v>
      </c>
      <c r="F262" s="9">
        <v>165831.32999999999</v>
      </c>
      <c r="G262" s="9">
        <v>122063</v>
      </c>
      <c r="H262" s="9">
        <v>63251</v>
      </c>
      <c r="I262" s="9">
        <v>7278441</v>
      </c>
      <c r="J262" s="9">
        <v>351145</v>
      </c>
      <c r="K262" s="13">
        <v>5.0690054893493652</v>
      </c>
      <c r="L262" s="9">
        <v>863546</v>
      </c>
      <c r="M262" s="9">
        <v>36945</v>
      </c>
      <c r="N262" s="13">
        <v>4.469508171081543</v>
      </c>
      <c r="O262" s="19">
        <v>162204</v>
      </c>
      <c r="P262" s="19">
        <v>0</v>
      </c>
      <c r="Q262" s="5"/>
    </row>
    <row r="263" spans="1:17" x14ac:dyDescent="0.3">
      <c r="A263" s="5"/>
      <c r="B263" s="5">
        <v>128323703</v>
      </c>
      <c r="C263" s="5" t="s">
        <v>571</v>
      </c>
      <c r="D263" s="5" t="s">
        <v>656</v>
      </c>
      <c r="E263" s="5" t="s">
        <v>662</v>
      </c>
      <c r="F263" s="9">
        <v>331785.15999999997</v>
      </c>
      <c r="G263" s="9">
        <v>58182</v>
      </c>
      <c r="H263" s="9">
        <v>41358</v>
      </c>
      <c r="I263" s="9">
        <v>12490860</v>
      </c>
      <c r="J263" s="9">
        <v>431325</v>
      </c>
      <c r="K263" s="13">
        <v>3.5766303539276123</v>
      </c>
      <c r="L263" s="9">
        <v>2251251</v>
      </c>
      <c r="M263" s="9">
        <v>82930</v>
      </c>
      <c r="N263" s="13">
        <v>3.8246181011199951</v>
      </c>
      <c r="O263" s="19">
        <v>353791</v>
      </c>
      <c r="P263" s="19">
        <v>0</v>
      </c>
      <c r="Q263" s="5"/>
    </row>
    <row r="264" spans="1:17" x14ac:dyDescent="0.3">
      <c r="A264" s="5"/>
      <c r="B264" s="5">
        <v>128325203</v>
      </c>
      <c r="C264" s="5" t="s">
        <v>573</v>
      </c>
      <c r="D264" s="5" t="s">
        <v>656</v>
      </c>
      <c r="E264" s="5" t="s">
        <v>662</v>
      </c>
      <c r="F264" s="9">
        <v>175359.62</v>
      </c>
      <c r="G264" s="9">
        <v>0</v>
      </c>
      <c r="H264" s="9">
        <v>206260</v>
      </c>
      <c r="I264" s="9">
        <v>11335519</v>
      </c>
      <c r="J264" s="9">
        <v>381620</v>
      </c>
      <c r="K264" s="13">
        <v>3.4838736057281494</v>
      </c>
      <c r="L264" s="9">
        <v>1350728</v>
      </c>
      <c r="M264" s="9">
        <v>41383</v>
      </c>
      <c r="N264" s="13">
        <v>3.1605880260467529</v>
      </c>
      <c r="O264" s="19">
        <v>246307</v>
      </c>
      <c r="P264" s="19">
        <v>10548</v>
      </c>
      <c r="Q264" s="5"/>
    </row>
    <row r="265" spans="1:17" x14ac:dyDescent="0.3">
      <c r="A265" s="5"/>
      <c r="B265" s="5">
        <v>128326303</v>
      </c>
      <c r="C265" s="5" t="s">
        <v>574</v>
      </c>
      <c r="D265" s="5" t="s">
        <v>656</v>
      </c>
      <c r="E265" s="5" t="s">
        <v>662</v>
      </c>
      <c r="F265" s="9">
        <v>99562.8</v>
      </c>
      <c r="G265" s="9">
        <v>23366</v>
      </c>
      <c r="H265" s="9">
        <v>76634</v>
      </c>
      <c r="I265" s="9">
        <v>8304930</v>
      </c>
      <c r="J265" s="9">
        <v>199563</v>
      </c>
      <c r="K265" s="13">
        <v>2.4621093273162842</v>
      </c>
      <c r="L265" s="9">
        <v>980395</v>
      </c>
      <c r="M265" s="9">
        <v>40309</v>
      </c>
      <c r="N265" s="13">
        <v>4.2877993583679199</v>
      </c>
      <c r="O265" s="19">
        <v>194325</v>
      </c>
      <c r="P265" s="19">
        <v>47332</v>
      </c>
      <c r="Q265" s="5"/>
    </row>
    <row r="266" spans="1:17" x14ac:dyDescent="0.3">
      <c r="A266" s="5"/>
      <c r="B266" s="5">
        <v>128327303</v>
      </c>
      <c r="C266" s="5" t="s">
        <v>575</v>
      </c>
      <c r="D266" s="5" t="s">
        <v>656</v>
      </c>
      <c r="E266" s="5" t="s">
        <v>662</v>
      </c>
      <c r="F266" s="9">
        <v>99700.21</v>
      </c>
      <c r="G266" s="9">
        <v>0</v>
      </c>
      <c r="H266" s="9">
        <v>0</v>
      </c>
      <c r="I266" s="9">
        <v>9657811</v>
      </c>
      <c r="J266" s="9">
        <v>99700</v>
      </c>
      <c r="K266" s="13">
        <v>1.0430930852890015</v>
      </c>
      <c r="L266" s="9">
        <v>1048586</v>
      </c>
      <c r="M266" s="9">
        <v>28006</v>
      </c>
      <c r="N266" s="13">
        <v>2.7441258430480957</v>
      </c>
      <c r="O266" s="19">
        <v>218571</v>
      </c>
      <c r="P266" s="19">
        <v>0</v>
      </c>
      <c r="Q266" s="5"/>
    </row>
    <row r="267" spans="1:17" x14ac:dyDescent="0.3">
      <c r="A267" s="5"/>
      <c r="B267" s="5">
        <v>128321103</v>
      </c>
      <c r="C267" s="5" t="s">
        <v>569</v>
      </c>
      <c r="D267" s="5" t="s">
        <v>656</v>
      </c>
      <c r="E267" s="5" t="s">
        <v>662</v>
      </c>
      <c r="F267" s="9">
        <v>149829.22</v>
      </c>
      <c r="G267" s="9">
        <v>159039</v>
      </c>
      <c r="H267" s="9">
        <v>0</v>
      </c>
      <c r="I267" s="9">
        <v>10959989</v>
      </c>
      <c r="J267" s="9">
        <v>308868</v>
      </c>
      <c r="K267" s="13">
        <v>2.8998637199401855</v>
      </c>
      <c r="L267" s="9">
        <v>1668239</v>
      </c>
      <c r="M267" s="9">
        <v>40052</v>
      </c>
      <c r="N267" s="13">
        <v>2.459913969039917</v>
      </c>
      <c r="O267" s="19">
        <v>328088</v>
      </c>
      <c r="P267" s="19">
        <v>0</v>
      </c>
      <c r="Q267" s="5"/>
    </row>
    <row r="268" spans="1:17" x14ac:dyDescent="0.3">
      <c r="A268" s="5"/>
      <c r="B268" s="5">
        <v>128328003</v>
      </c>
      <c r="C268" s="5" t="s">
        <v>576</v>
      </c>
      <c r="D268" s="5" t="s">
        <v>656</v>
      </c>
      <c r="E268" s="5" t="s">
        <v>662</v>
      </c>
      <c r="F268" s="9">
        <v>101326.69</v>
      </c>
      <c r="G268" s="9">
        <v>0</v>
      </c>
      <c r="H268" s="9">
        <v>124261</v>
      </c>
      <c r="I268" s="9">
        <v>9870385</v>
      </c>
      <c r="J268" s="9">
        <v>225588</v>
      </c>
      <c r="K268" s="13">
        <v>2.3389606475830078</v>
      </c>
      <c r="L268" s="9">
        <v>1078655</v>
      </c>
      <c r="M268" s="9">
        <v>37739</v>
      </c>
      <c r="N268" s="13">
        <v>3.6255567073822021</v>
      </c>
      <c r="O268" s="19">
        <v>208937</v>
      </c>
      <c r="P268" s="19">
        <v>0</v>
      </c>
      <c r="Q268" s="5"/>
    </row>
    <row r="269" spans="1:17" x14ac:dyDescent="0.3">
      <c r="A269" s="5"/>
      <c r="B269" s="5">
        <v>106330703</v>
      </c>
      <c r="C269" s="5" t="s">
        <v>156</v>
      </c>
      <c r="D269" s="5" t="s">
        <v>604</v>
      </c>
      <c r="E269" s="5" t="s">
        <v>662</v>
      </c>
      <c r="F269" s="9">
        <v>108933.3</v>
      </c>
      <c r="G269" s="9">
        <v>0</v>
      </c>
      <c r="H269" s="9">
        <v>347094</v>
      </c>
      <c r="I269" s="9">
        <v>8363457</v>
      </c>
      <c r="J269" s="9">
        <v>456027</v>
      </c>
      <c r="K269" s="13">
        <v>5.7670698165893555</v>
      </c>
      <c r="L269" s="9">
        <v>861806</v>
      </c>
      <c r="M269" s="9">
        <v>17183</v>
      </c>
      <c r="N269" s="13">
        <v>2.0343987941741943</v>
      </c>
      <c r="O269" s="19">
        <v>193887</v>
      </c>
      <c r="P269" s="19">
        <v>48694</v>
      </c>
      <c r="Q269" s="5"/>
    </row>
    <row r="270" spans="1:17" x14ac:dyDescent="0.3">
      <c r="A270" s="5"/>
      <c r="B270" s="5">
        <v>106330803</v>
      </c>
      <c r="C270" s="5" t="s">
        <v>157</v>
      </c>
      <c r="D270" s="5" t="s">
        <v>604</v>
      </c>
      <c r="E270" s="5" t="s">
        <v>662</v>
      </c>
      <c r="F270" s="9">
        <v>159099.63</v>
      </c>
      <c r="G270" s="9">
        <v>0</v>
      </c>
      <c r="H270" s="9">
        <v>827786</v>
      </c>
      <c r="I270" s="9">
        <v>11264033</v>
      </c>
      <c r="J270" s="9">
        <v>986886</v>
      </c>
      <c r="K270" s="13">
        <v>9.6027231216430664</v>
      </c>
      <c r="L270" s="9">
        <v>1401787</v>
      </c>
      <c r="M270" s="9">
        <v>34490</v>
      </c>
      <c r="N270" s="13">
        <v>2.5224950313568115</v>
      </c>
      <c r="O270" s="19">
        <v>295869</v>
      </c>
      <c r="P270" s="19">
        <v>0</v>
      </c>
      <c r="Q270" s="5"/>
    </row>
    <row r="271" spans="1:17" x14ac:dyDescent="0.3">
      <c r="A271" s="5"/>
      <c r="B271" s="5">
        <v>106338003</v>
      </c>
      <c r="C271" s="5" t="s">
        <v>159</v>
      </c>
      <c r="D271" s="5" t="s">
        <v>604</v>
      </c>
      <c r="E271" s="5" t="s">
        <v>662</v>
      </c>
      <c r="F271" s="9">
        <v>227532.75</v>
      </c>
      <c r="G271" s="9">
        <v>0</v>
      </c>
      <c r="H271" s="9">
        <v>497415</v>
      </c>
      <c r="I271" s="9">
        <v>18428822</v>
      </c>
      <c r="J271" s="9">
        <v>724948</v>
      </c>
      <c r="K271" s="13">
        <v>4.0948553085327148</v>
      </c>
      <c r="L271" s="9">
        <v>2206305</v>
      </c>
      <c r="M271" s="9">
        <v>59275</v>
      </c>
      <c r="N271" s="13">
        <v>2.7607905864715576</v>
      </c>
      <c r="O271" s="19">
        <v>441183</v>
      </c>
      <c r="P271" s="19">
        <v>0</v>
      </c>
      <c r="Q271" s="5"/>
    </row>
    <row r="272" spans="1:17" x14ac:dyDescent="0.3">
      <c r="A272" s="5"/>
      <c r="B272" s="5">
        <v>111343603</v>
      </c>
      <c r="C272" s="5" t="s">
        <v>265</v>
      </c>
      <c r="D272" s="5" t="s">
        <v>619</v>
      </c>
      <c r="E272" s="5" t="s">
        <v>662</v>
      </c>
      <c r="F272" s="9">
        <v>231392.67</v>
      </c>
      <c r="G272" s="9">
        <v>0</v>
      </c>
      <c r="H272" s="9">
        <v>318263</v>
      </c>
      <c r="I272" s="9">
        <v>12764340</v>
      </c>
      <c r="J272" s="9">
        <v>549656</v>
      </c>
      <c r="K272" s="13">
        <v>4.4999608993530273</v>
      </c>
      <c r="L272" s="9">
        <v>1968880</v>
      </c>
      <c r="M272" s="9">
        <v>27394</v>
      </c>
      <c r="N272" s="13">
        <v>1.4109810590744019</v>
      </c>
      <c r="O272" s="19">
        <v>451696</v>
      </c>
      <c r="P272" s="19">
        <v>108927</v>
      </c>
      <c r="Q272" s="5"/>
    </row>
    <row r="273" spans="1:17" x14ac:dyDescent="0.3">
      <c r="A273" s="5"/>
      <c r="B273" s="5">
        <v>119350303</v>
      </c>
      <c r="C273" s="5" t="s">
        <v>422</v>
      </c>
      <c r="D273" s="5" t="s">
        <v>641</v>
      </c>
      <c r="E273" s="5" t="s">
        <v>662</v>
      </c>
      <c r="F273" s="9">
        <v>189806.05</v>
      </c>
      <c r="G273" s="9">
        <v>0</v>
      </c>
      <c r="H273" s="9">
        <v>420538</v>
      </c>
      <c r="I273" s="9">
        <v>8540352</v>
      </c>
      <c r="J273" s="9">
        <v>610344</v>
      </c>
      <c r="K273" s="13">
        <v>7.6966381072998047</v>
      </c>
      <c r="L273" s="9">
        <v>2009100</v>
      </c>
      <c r="M273" s="9">
        <v>40167</v>
      </c>
      <c r="N273" s="13">
        <v>2.0400390625</v>
      </c>
      <c r="O273" s="19">
        <v>294812</v>
      </c>
      <c r="P273" s="19">
        <v>0</v>
      </c>
      <c r="Q273" s="5"/>
    </row>
    <row r="274" spans="1:17" x14ac:dyDescent="0.3">
      <c r="A274" s="5"/>
      <c r="B274" s="5">
        <v>119351303</v>
      </c>
      <c r="C274" s="5" t="s">
        <v>423</v>
      </c>
      <c r="D274" s="5" t="s">
        <v>641</v>
      </c>
      <c r="E274" s="5" t="s">
        <v>662</v>
      </c>
      <c r="F274" s="9">
        <v>346557.42</v>
      </c>
      <c r="G274" s="9">
        <v>1357</v>
      </c>
      <c r="H274" s="9">
        <v>2204108</v>
      </c>
      <c r="I274" s="9">
        <v>14986891</v>
      </c>
      <c r="J274" s="9">
        <v>2552022</v>
      </c>
      <c r="K274" s="13">
        <v>20.523111343383789</v>
      </c>
      <c r="L274" s="9">
        <v>1883171</v>
      </c>
      <c r="M274" s="9">
        <v>106151</v>
      </c>
      <c r="N274" s="13">
        <v>5.9735398292541504</v>
      </c>
      <c r="O274" s="19">
        <v>318944</v>
      </c>
      <c r="P274" s="19">
        <v>0</v>
      </c>
      <c r="Q274" s="5"/>
    </row>
    <row r="275" spans="1:17" x14ac:dyDescent="0.3">
      <c r="A275" s="5"/>
      <c r="B275" s="5">
        <v>119352203</v>
      </c>
      <c r="C275" s="5" t="s">
        <v>424</v>
      </c>
      <c r="D275" s="5" t="s">
        <v>641</v>
      </c>
      <c r="E275" s="5" t="s">
        <v>662</v>
      </c>
      <c r="F275" s="9">
        <v>102659.49</v>
      </c>
      <c r="G275" s="9">
        <v>0</v>
      </c>
      <c r="H275" s="9">
        <v>453873</v>
      </c>
      <c r="I275" s="9">
        <v>5712721</v>
      </c>
      <c r="J275" s="9">
        <v>556532</v>
      </c>
      <c r="K275" s="13">
        <v>10.793475151062012</v>
      </c>
      <c r="L275" s="9">
        <v>1124706</v>
      </c>
      <c r="M275" s="9">
        <v>40206</v>
      </c>
      <c r="N275" s="13">
        <v>3.7073304653167725</v>
      </c>
      <c r="O275" s="19">
        <v>459240</v>
      </c>
      <c r="P275" s="19">
        <v>0</v>
      </c>
      <c r="Q275" s="5"/>
    </row>
    <row r="276" spans="1:17" x14ac:dyDescent="0.3">
      <c r="A276" s="5"/>
      <c r="B276" s="5">
        <v>119354603</v>
      </c>
      <c r="C276" s="5" t="s">
        <v>426</v>
      </c>
      <c r="D276" s="5" t="s">
        <v>641</v>
      </c>
      <c r="E276" s="5" t="s">
        <v>662</v>
      </c>
      <c r="F276" s="9">
        <v>84504.6</v>
      </c>
      <c r="G276" s="9">
        <v>0</v>
      </c>
      <c r="H276" s="9">
        <v>450248</v>
      </c>
      <c r="I276" s="9">
        <v>6614143</v>
      </c>
      <c r="J276" s="9">
        <v>534753</v>
      </c>
      <c r="K276" s="13">
        <v>8.7961616516113281</v>
      </c>
      <c r="L276" s="9">
        <v>1212167</v>
      </c>
      <c r="M276" s="9">
        <v>52850</v>
      </c>
      <c r="N276" s="13">
        <v>4.5587186813354492</v>
      </c>
      <c r="O276" s="19">
        <v>236731</v>
      </c>
      <c r="P276" s="19">
        <v>0</v>
      </c>
      <c r="Q276" s="5"/>
    </row>
    <row r="277" spans="1:17" x14ac:dyDescent="0.3">
      <c r="A277" s="5"/>
      <c r="B277" s="5">
        <v>119355503</v>
      </c>
      <c r="C277" s="5" t="s">
        <v>427</v>
      </c>
      <c r="D277" s="5" t="s">
        <v>641</v>
      </c>
      <c r="E277" s="5" t="s">
        <v>662</v>
      </c>
      <c r="F277" s="9">
        <v>255663.95</v>
      </c>
      <c r="G277" s="9">
        <v>0</v>
      </c>
      <c r="H277" s="9">
        <v>1077644</v>
      </c>
      <c r="I277" s="9">
        <v>8348921</v>
      </c>
      <c r="J277" s="9">
        <v>1333308</v>
      </c>
      <c r="K277" s="13">
        <v>19.004867553710938</v>
      </c>
      <c r="L277" s="9">
        <v>1269802</v>
      </c>
      <c r="M277" s="9">
        <v>64896</v>
      </c>
      <c r="N277" s="13">
        <v>5.3859801292419434</v>
      </c>
      <c r="O277" s="19">
        <v>192918</v>
      </c>
      <c r="P277" s="19">
        <v>0</v>
      </c>
      <c r="Q277" s="5"/>
    </row>
    <row r="278" spans="1:17" x14ac:dyDescent="0.3">
      <c r="A278" s="5"/>
      <c r="B278" s="5">
        <v>119356503</v>
      </c>
      <c r="C278" s="5" t="s">
        <v>428</v>
      </c>
      <c r="D278" s="5" t="s">
        <v>641</v>
      </c>
      <c r="E278" s="5" t="s">
        <v>662</v>
      </c>
      <c r="F278" s="9">
        <v>257989.57</v>
      </c>
      <c r="G278" s="9">
        <v>6779</v>
      </c>
      <c r="H278" s="9">
        <v>0</v>
      </c>
      <c r="I278" s="9">
        <v>10818530</v>
      </c>
      <c r="J278" s="9">
        <v>264769</v>
      </c>
      <c r="K278" s="13">
        <v>2.5087645053863525</v>
      </c>
      <c r="L278" s="9">
        <v>2272812</v>
      </c>
      <c r="M278" s="9">
        <v>66786</v>
      </c>
      <c r="N278" s="13">
        <v>3.0274348258972168</v>
      </c>
      <c r="O278" s="19">
        <v>417576</v>
      </c>
      <c r="P278" s="19">
        <v>0</v>
      </c>
      <c r="Q278" s="5"/>
    </row>
    <row r="279" spans="1:17" x14ac:dyDescent="0.3">
      <c r="A279" s="5"/>
      <c r="B279" s="5">
        <v>119356603</v>
      </c>
      <c r="C279" s="5" t="s">
        <v>429</v>
      </c>
      <c r="D279" s="5" t="s">
        <v>641</v>
      </c>
      <c r="E279" s="5" t="s">
        <v>662</v>
      </c>
      <c r="F279" s="9">
        <v>70751.360000000001</v>
      </c>
      <c r="G279" s="9">
        <v>0</v>
      </c>
      <c r="H279" s="9">
        <v>724548</v>
      </c>
      <c r="I279" s="9">
        <v>4434148</v>
      </c>
      <c r="J279" s="9">
        <v>795299</v>
      </c>
      <c r="K279" s="13">
        <v>21.855785369873047</v>
      </c>
      <c r="L279" s="9">
        <v>742493</v>
      </c>
      <c r="M279" s="9">
        <v>33890</v>
      </c>
      <c r="N279" s="13">
        <v>4.7826499938964844</v>
      </c>
      <c r="O279" s="19">
        <v>1634854</v>
      </c>
      <c r="P279" s="19">
        <v>0</v>
      </c>
      <c r="Q279" s="5"/>
    </row>
    <row r="280" spans="1:17" x14ac:dyDescent="0.3">
      <c r="A280" s="5"/>
      <c r="B280" s="5">
        <v>119357003</v>
      </c>
      <c r="C280" s="5" t="s">
        <v>430</v>
      </c>
      <c r="D280" s="5" t="s">
        <v>641</v>
      </c>
      <c r="E280" s="5" t="s">
        <v>662</v>
      </c>
      <c r="F280" s="9">
        <v>220865.16</v>
      </c>
      <c r="G280" s="9">
        <v>0</v>
      </c>
      <c r="H280" s="9">
        <v>1437598</v>
      </c>
      <c r="I280" s="9">
        <v>8403766</v>
      </c>
      <c r="J280" s="9">
        <v>1658463</v>
      </c>
      <c r="K280" s="13">
        <v>24.586931228637695</v>
      </c>
      <c r="L280" s="9">
        <v>1038122</v>
      </c>
      <c r="M280" s="9">
        <v>26945</v>
      </c>
      <c r="N280" s="13">
        <v>2.6647164821624756</v>
      </c>
      <c r="O280" s="19">
        <v>222157</v>
      </c>
      <c r="P280" s="19">
        <v>0</v>
      </c>
      <c r="Q280" s="5"/>
    </row>
    <row r="281" spans="1:17" x14ac:dyDescent="0.3">
      <c r="A281" s="5"/>
      <c r="B281" s="5">
        <v>119357402</v>
      </c>
      <c r="C281" s="5" t="s">
        <v>431</v>
      </c>
      <c r="D281" s="5" t="s">
        <v>641</v>
      </c>
      <c r="E281" s="5" t="s">
        <v>662</v>
      </c>
      <c r="F281" s="9">
        <v>2526892.13</v>
      </c>
      <c r="G281" s="9">
        <v>2838392</v>
      </c>
      <c r="H281" s="9">
        <v>12201817</v>
      </c>
      <c r="I281" s="9">
        <v>87390370</v>
      </c>
      <c r="J281" s="9">
        <v>17567098</v>
      </c>
      <c r="K281" s="13">
        <v>25.159374237060547</v>
      </c>
      <c r="L281" s="9">
        <v>9728282</v>
      </c>
      <c r="M281" s="9">
        <v>576635</v>
      </c>
      <c r="N281" s="13">
        <v>6.3008875846862793</v>
      </c>
      <c r="O281" s="19">
        <v>9636814</v>
      </c>
      <c r="P281" s="19">
        <v>0</v>
      </c>
      <c r="Q281" s="5"/>
    </row>
    <row r="282" spans="1:17" x14ac:dyDescent="0.3">
      <c r="A282" s="5"/>
      <c r="B282" s="5">
        <v>119358403</v>
      </c>
      <c r="C282" s="5" t="s">
        <v>432</v>
      </c>
      <c r="D282" s="5" t="s">
        <v>641</v>
      </c>
      <c r="E282" s="5" t="s">
        <v>662</v>
      </c>
      <c r="F282" s="9">
        <v>251301.29</v>
      </c>
      <c r="G282" s="9">
        <v>0</v>
      </c>
      <c r="H282" s="9">
        <v>703528</v>
      </c>
      <c r="I282" s="9">
        <v>10988190</v>
      </c>
      <c r="J282" s="9">
        <v>954829</v>
      </c>
      <c r="K282" s="13">
        <v>9.5165414810180664</v>
      </c>
      <c r="L282" s="9">
        <v>1659730</v>
      </c>
      <c r="M282" s="9">
        <v>31355</v>
      </c>
      <c r="N282" s="13">
        <v>1.9255392551422119</v>
      </c>
      <c r="O282" s="19">
        <v>643156</v>
      </c>
      <c r="P282" s="19">
        <v>0</v>
      </c>
      <c r="Q282" s="5"/>
    </row>
    <row r="283" spans="1:17" x14ac:dyDescent="0.3">
      <c r="A283" s="5"/>
      <c r="B283" s="5">
        <v>113361303</v>
      </c>
      <c r="C283" s="5" t="s">
        <v>296</v>
      </c>
      <c r="D283" s="5" t="s">
        <v>624</v>
      </c>
      <c r="E283" s="5" t="s">
        <v>662</v>
      </c>
      <c r="F283" s="9">
        <v>224362.09</v>
      </c>
      <c r="G283" s="9">
        <v>112005</v>
      </c>
      <c r="H283" s="9">
        <v>0</v>
      </c>
      <c r="I283" s="9">
        <v>9529695</v>
      </c>
      <c r="J283" s="9">
        <v>336367</v>
      </c>
      <c r="K283" s="13">
        <v>3.6588165760040283</v>
      </c>
      <c r="L283" s="9">
        <v>2301016</v>
      </c>
      <c r="M283" s="9">
        <v>76847</v>
      </c>
      <c r="N283" s="13">
        <v>3.4550881385803223</v>
      </c>
      <c r="O283" s="19">
        <v>400960</v>
      </c>
      <c r="P283" s="19">
        <v>0</v>
      </c>
      <c r="Q283" s="5"/>
    </row>
    <row r="284" spans="1:17" x14ac:dyDescent="0.3">
      <c r="A284" s="5"/>
      <c r="B284" s="5">
        <v>113361503</v>
      </c>
      <c r="C284" s="5" t="s">
        <v>297</v>
      </c>
      <c r="D284" s="5" t="s">
        <v>624</v>
      </c>
      <c r="E284" s="5" t="s">
        <v>662</v>
      </c>
      <c r="F284" s="9">
        <v>333436.40999999997</v>
      </c>
      <c r="G284" s="9">
        <v>515669</v>
      </c>
      <c r="H284" s="9">
        <v>695989</v>
      </c>
      <c r="I284" s="9">
        <v>12174150</v>
      </c>
      <c r="J284" s="9">
        <v>1545094</v>
      </c>
      <c r="K284" s="13">
        <v>14.53651237487793</v>
      </c>
      <c r="L284" s="9">
        <v>1915228</v>
      </c>
      <c r="M284" s="9">
        <v>102335</v>
      </c>
      <c r="N284" s="13">
        <v>5.6448450088500977</v>
      </c>
      <c r="O284" s="19">
        <v>295569</v>
      </c>
      <c r="P284" s="19">
        <v>0</v>
      </c>
      <c r="Q284" s="5"/>
    </row>
    <row r="285" spans="1:17" x14ac:dyDescent="0.3">
      <c r="A285" s="5"/>
      <c r="B285" s="5">
        <v>113361703</v>
      </c>
      <c r="C285" s="5" t="s">
        <v>298</v>
      </c>
      <c r="D285" s="5" t="s">
        <v>624</v>
      </c>
      <c r="E285" s="5" t="s">
        <v>662</v>
      </c>
      <c r="F285" s="9">
        <v>431193.26</v>
      </c>
      <c r="G285" s="9">
        <v>0</v>
      </c>
      <c r="H285" s="9">
        <v>1824633</v>
      </c>
      <c r="I285" s="9">
        <v>9657138</v>
      </c>
      <c r="J285" s="9">
        <v>2255826</v>
      </c>
      <c r="K285" s="13">
        <v>30.478731155395508</v>
      </c>
      <c r="L285" s="9">
        <v>2109770</v>
      </c>
      <c r="M285" s="9">
        <v>53097</v>
      </c>
      <c r="N285" s="13">
        <v>2.5816938877105713</v>
      </c>
      <c r="O285" s="19">
        <v>348871</v>
      </c>
      <c r="P285" s="19">
        <v>0</v>
      </c>
      <c r="Q285" s="5"/>
    </row>
    <row r="286" spans="1:17" x14ac:dyDescent="0.3">
      <c r="A286" s="5"/>
      <c r="B286" s="5">
        <v>113362203</v>
      </c>
      <c r="C286" s="5" t="s">
        <v>299</v>
      </c>
      <c r="D286" s="5" t="s">
        <v>624</v>
      </c>
      <c r="E286" s="5" t="s">
        <v>662</v>
      </c>
      <c r="F286" s="9">
        <v>254217.76</v>
      </c>
      <c r="G286" s="9">
        <v>275749</v>
      </c>
      <c r="H286" s="9">
        <v>1339583</v>
      </c>
      <c r="I286" s="9">
        <v>11104605</v>
      </c>
      <c r="J286" s="9">
        <v>1869550</v>
      </c>
      <c r="K286" s="13">
        <v>20.244058609008789</v>
      </c>
      <c r="L286" s="9">
        <v>2035887</v>
      </c>
      <c r="M286" s="9">
        <v>82680</v>
      </c>
      <c r="N286" s="13">
        <v>4.2330384254455566</v>
      </c>
      <c r="O286" s="19">
        <v>393860</v>
      </c>
      <c r="P286" s="19">
        <v>0</v>
      </c>
      <c r="Q286" s="5"/>
    </row>
    <row r="287" spans="1:17" x14ac:dyDescent="0.3">
      <c r="A287" s="5"/>
      <c r="B287" s="5">
        <v>113362303</v>
      </c>
      <c r="C287" s="5" t="s">
        <v>300</v>
      </c>
      <c r="D287" s="5" t="s">
        <v>624</v>
      </c>
      <c r="E287" s="5" t="s">
        <v>662</v>
      </c>
      <c r="F287" s="9">
        <v>195624.84</v>
      </c>
      <c r="G287" s="9">
        <v>0</v>
      </c>
      <c r="H287" s="9">
        <v>0</v>
      </c>
      <c r="I287" s="9">
        <v>6112459</v>
      </c>
      <c r="J287" s="9">
        <v>195625</v>
      </c>
      <c r="K287" s="13">
        <v>3.3062446117401123</v>
      </c>
      <c r="L287" s="9">
        <v>1800712</v>
      </c>
      <c r="M287" s="9">
        <v>7901</v>
      </c>
      <c r="N287" s="13">
        <v>0.4407045841217041</v>
      </c>
      <c r="O287" s="19">
        <v>247418</v>
      </c>
      <c r="P287" s="19">
        <v>53003</v>
      </c>
      <c r="Q287" s="5"/>
    </row>
    <row r="288" spans="1:17" x14ac:dyDescent="0.3">
      <c r="A288" s="5"/>
      <c r="B288" s="5">
        <v>113362403</v>
      </c>
      <c r="C288" s="5" t="s">
        <v>301</v>
      </c>
      <c r="D288" s="5" t="s">
        <v>624</v>
      </c>
      <c r="E288" s="5" t="s">
        <v>662</v>
      </c>
      <c r="F288" s="9">
        <v>294276.77</v>
      </c>
      <c r="G288" s="9">
        <v>97128</v>
      </c>
      <c r="H288" s="9">
        <v>668854</v>
      </c>
      <c r="I288" s="9">
        <v>12287519</v>
      </c>
      <c r="J288" s="9">
        <v>1060259</v>
      </c>
      <c r="K288" s="13">
        <v>9.4436130523681641</v>
      </c>
      <c r="L288" s="9">
        <v>2610878</v>
      </c>
      <c r="M288" s="9">
        <v>97521</v>
      </c>
      <c r="N288" s="13">
        <v>3.8801093101501465</v>
      </c>
      <c r="O288" s="19">
        <v>472997</v>
      </c>
      <c r="P288" s="19">
        <v>47072</v>
      </c>
      <c r="Q288" s="5"/>
    </row>
    <row r="289" spans="1:17" x14ac:dyDescent="0.3">
      <c r="A289" s="5"/>
      <c r="B289" s="5">
        <v>113362603</v>
      </c>
      <c r="C289" s="5" t="s">
        <v>302</v>
      </c>
      <c r="D289" s="5" t="s">
        <v>624</v>
      </c>
      <c r="E289" s="5" t="s">
        <v>662</v>
      </c>
      <c r="F289" s="9">
        <v>409790.74</v>
      </c>
      <c r="G289" s="9">
        <v>0</v>
      </c>
      <c r="H289" s="9">
        <v>2161894</v>
      </c>
      <c r="I289" s="9">
        <v>16812372</v>
      </c>
      <c r="J289" s="9">
        <v>2571685</v>
      </c>
      <c r="K289" s="13">
        <v>18.058713912963867</v>
      </c>
      <c r="L289" s="9">
        <v>3054249</v>
      </c>
      <c r="M289" s="9">
        <v>98029</v>
      </c>
      <c r="N289" s="13">
        <v>3.3160252571105957</v>
      </c>
      <c r="O289" s="19">
        <v>515064</v>
      </c>
      <c r="P289" s="19">
        <v>55364</v>
      </c>
      <c r="Q289" s="5"/>
    </row>
    <row r="290" spans="1:17" x14ac:dyDescent="0.3">
      <c r="A290" s="5"/>
      <c r="B290" s="5">
        <v>113363103</v>
      </c>
      <c r="C290" s="5" t="s">
        <v>303</v>
      </c>
      <c r="D290" s="5" t="s">
        <v>624</v>
      </c>
      <c r="E290" s="5" t="s">
        <v>662</v>
      </c>
      <c r="F290" s="9">
        <v>477665.44</v>
      </c>
      <c r="G290" s="9">
        <v>0</v>
      </c>
      <c r="H290" s="9">
        <v>1348653</v>
      </c>
      <c r="I290" s="9">
        <v>18382138</v>
      </c>
      <c r="J290" s="9">
        <v>1826318</v>
      </c>
      <c r="K290" s="13">
        <v>11.031274795532227</v>
      </c>
      <c r="L290" s="9">
        <v>4760196</v>
      </c>
      <c r="M290" s="9">
        <v>202812</v>
      </c>
      <c r="N290" s="13">
        <v>4.4501843452453613</v>
      </c>
      <c r="O290" s="19">
        <v>689640</v>
      </c>
      <c r="P290" s="19">
        <v>0</v>
      </c>
      <c r="Q290" s="5"/>
    </row>
    <row r="291" spans="1:17" x14ac:dyDescent="0.3">
      <c r="A291" s="5"/>
      <c r="B291" s="5">
        <v>113363603</v>
      </c>
      <c r="C291" s="5" t="s">
        <v>304</v>
      </c>
      <c r="D291" s="5" t="s">
        <v>624</v>
      </c>
      <c r="E291" s="5" t="s">
        <v>662</v>
      </c>
      <c r="F291" s="9">
        <v>173543.43</v>
      </c>
      <c r="G291" s="9">
        <v>0</v>
      </c>
      <c r="H291" s="9">
        <v>162873</v>
      </c>
      <c r="I291" s="9">
        <v>5818686</v>
      </c>
      <c r="J291" s="9">
        <v>336416</v>
      </c>
      <c r="K291" s="13">
        <v>6.1364359855651855</v>
      </c>
      <c r="L291" s="9">
        <v>1710729</v>
      </c>
      <c r="M291" s="9">
        <v>37920</v>
      </c>
      <c r="N291" s="13">
        <v>2.266845703125</v>
      </c>
      <c r="O291" s="19">
        <v>281120</v>
      </c>
      <c r="P291" s="19">
        <v>103754</v>
      </c>
      <c r="Q291" s="5"/>
    </row>
    <row r="292" spans="1:17" x14ac:dyDescent="0.3">
      <c r="A292" s="5"/>
      <c r="B292" s="5">
        <v>113364002</v>
      </c>
      <c r="C292" s="5" t="s">
        <v>306</v>
      </c>
      <c r="D292" s="5" t="s">
        <v>624</v>
      </c>
      <c r="E292" s="5" t="s">
        <v>662</v>
      </c>
      <c r="F292" s="9">
        <v>1779957.06</v>
      </c>
      <c r="G292" s="9">
        <v>2211335</v>
      </c>
      <c r="H292" s="9">
        <v>5892436</v>
      </c>
      <c r="I292" s="9">
        <v>87525409</v>
      </c>
      <c r="J292" s="9">
        <v>9883729</v>
      </c>
      <c r="K292" s="13">
        <v>12.729927062988281</v>
      </c>
      <c r="L292" s="9">
        <v>12390677</v>
      </c>
      <c r="M292" s="9">
        <v>254405</v>
      </c>
      <c r="N292" s="13">
        <v>2.0962367057800293</v>
      </c>
      <c r="O292" s="19">
        <v>2348858</v>
      </c>
      <c r="P292" s="19">
        <v>346182</v>
      </c>
      <c r="Q292" s="5"/>
    </row>
    <row r="293" spans="1:17" x14ac:dyDescent="0.3">
      <c r="A293" s="5"/>
      <c r="B293" s="5">
        <v>113364403</v>
      </c>
      <c r="C293" s="5" t="s">
        <v>307</v>
      </c>
      <c r="D293" s="5" t="s">
        <v>624</v>
      </c>
      <c r="E293" s="5" t="s">
        <v>662</v>
      </c>
      <c r="F293" s="9">
        <v>237771.91</v>
      </c>
      <c r="G293" s="9">
        <v>0</v>
      </c>
      <c r="H293" s="9">
        <v>581410</v>
      </c>
      <c r="I293" s="9">
        <v>9838996</v>
      </c>
      <c r="J293" s="9">
        <v>819182</v>
      </c>
      <c r="K293" s="13">
        <v>9.0820274353027344</v>
      </c>
      <c r="L293" s="9">
        <v>1851673</v>
      </c>
      <c r="M293" s="9">
        <v>21664</v>
      </c>
      <c r="N293" s="13">
        <v>1.1838192939758301</v>
      </c>
      <c r="O293" s="19">
        <v>301665</v>
      </c>
      <c r="P293" s="19">
        <v>61493</v>
      </c>
      <c r="Q293" s="5"/>
    </row>
    <row r="294" spans="1:17" x14ac:dyDescent="0.3">
      <c r="A294" s="5"/>
      <c r="B294" s="5">
        <v>113364503</v>
      </c>
      <c r="C294" s="5" t="s">
        <v>308</v>
      </c>
      <c r="D294" s="5" t="s">
        <v>624</v>
      </c>
      <c r="E294" s="5" t="s">
        <v>662</v>
      </c>
      <c r="F294" s="9">
        <v>441385.01</v>
      </c>
      <c r="G294" s="9">
        <v>0</v>
      </c>
      <c r="H294" s="9">
        <v>2727497</v>
      </c>
      <c r="I294" s="9">
        <v>12003850</v>
      </c>
      <c r="J294" s="9">
        <v>3168882</v>
      </c>
      <c r="K294" s="13">
        <v>35.867496490478516</v>
      </c>
      <c r="L294" s="9">
        <v>2883029</v>
      </c>
      <c r="M294" s="9">
        <v>94118</v>
      </c>
      <c r="N294" s="13">
        <v>3.3747222423553467</v>
      </c>
      <c r="O294" s="19">
        <v>474037</v>
      </c>
      <c r="P294" s="19">
        <v>0</v>
      </c>
      <c r="Q294" s="5"/>
    </row>
    <row r="295" spans="1:17" x14ac:dyDescent="0.3">
      <c r="A295" s="5"/>
      <c r="B295" s="5">
        <v>113365203</v>
      </c>
      <c r="C295" s="5" t="s">
        <v>309</v>
      </c>
      <c r="D295" s="5" t="s">
        <v>624</v>
      </c>
      <c r="E295" s="5" t="s">
        <v>662</v>
      </c>
      <c r="F295" s="9">
        <v>392596.09</v>
      </c>
      <c r="G295" s="9">
        <v>0</v>
      </c>
      <c r="H295" s="9">
        <v>3763204</v>
      </c>
      <c r="I295" s="9">
        <v>18915473</v>
      </c>
      <c r="J295" s="9">
        <v>4155800</v>
      </c>
      <c r="K295" s="13">
        <v>28.156450271606445</v>
      </c>
      <c r="L295" s="9">
        <v>3914987</v>
      </c>
      <c r="M295" s="9">
        <v>181990</v>
      </c>
      <c r="N295" s="13">
        <v>4.8751711845397949</v>
      </c>
      <c r="O295" s="19">
        <v>620860</v>
      </c>
      <c r="P295" s="19">
        <v>91685</v>
      </c>
      <c r="Q295" s="5"/>
    </row>
    <row r="296" spans="1:17" x14ac:dyDescent="0.3">
      <c r="A296" s="5"/>
      <c r="B296" s="5">
        <v>113365303</v>
      </c>
      <c r="C296" s="5" t="s">
        <v>310</v>
      </c>
      <c r="D296" s="5" t="s">
        <v>624</v>
      </c>
      <c r="E296" s="5" t="s">
        <v>662</v>
      </c>
      <c r="F296" s="9">
        <v>87029.48</v>
      </c>
      <c r="G296" s="9">
        <v>0</v>
      </c>
      <c r="H296" s="9">
        <v>0</v>
      </c>
      <c r="I296" s="9">
        <v>3498192</v>
      </c>
      <c r="J296" s="9">
        <v>87029</v>
      </c>
      <c r="K296" s="13">
        <v>2.551300048828125</v>
      </c>
      <c r="L296" s="9">
        <v>929565</v>
      </c>
      <c r="M296" s="9">
        <v>11426</v>
      </c>
      <c r="N296" s="13">
        <v>1.244473934173584</v>
      </c>
      <c r="O296" s="19">
        <v>113497</v>
      </c>
      <c r="P296" s="19">
        <v>117081</v>
      </c>
      <c r="Q296" s="5"/>
    </row>
    <row r="297" spans="1:17" x14ac:dyDescent="0.3">
      <c r="A297" s="5"/>
      <c r="B297" s="5">
        <v>113367003</v>
      </c>
      <c r="C297" s="5" t="s">
        <v>311</v>
      </c>
      <c r="D297" s="5" t="s">
        <v>624</v>
      </c>
      <c r="E297" s="5" t="s">
        <v>662</v>
      </c>
      <c r="F297" s="9">
        <v>262991.61</v>
      </c>
      <c r="G297" s="9">
        <v>0</v>
      </c>
      <c r="H297" s="9">
        <v>426614</v>
      </c>
      <c r="I297" s="9">
        <v>13003530</v>
      </c>
      <c r="J297" s="9">
        <v>689606</v>
      </c>
      <c r="K297" s="13">
        <v>5.6002130508422852</v>
      </c>
      <c r="L297" s="9">
        <v>2486697</v>
      </c>
      <c r="M297" s="9">
        <v>45228</v>
      </c>
      <c r="N297" s="13">
        <v>1.8524912595748901</v>
      </c>
      <c r="O297" s="19">
        <v>427715</v>
      </c>
      <c r="P297" s="19">
        <v>154893</v>
      </c>
      <c r="Q297" s="5"/>
    </row>
    <row r="298" spans="1:17" x14ac:dyDescent="0.3">
      <c r="A298" s="5"/>
      <c r="B298" s="5">
        <v>113369003</v>
      </c>
      <c r="C298" s="5" t="s">
        <v>312</v>
      </c>
      <c r="D298" s="5" t="s">
        <v>624</v>
      </c>
      <c r="E298" s="5" t="s">
        <v>662</v>
      </c>
      <c r="F298" s="9">
        <v>298300.21000000002</v>
      </c>
      <c r="G298" s="9">
        <v>0</v>
      </c>
      <c r="H298" s="9">
        <v>809905</v>
      </c>
      <c r="I298" s="9">
        <v>13324738</v>
      </c>
      <c r="J298" s="9">
        <v>1108205</v>
      </c>
      <c r="K298" s="13">
        <v>9.0713539123535156</v>
      </c>
      <c r="L298" s="9">
        <v>2649574</v>
      </c>
      <c r="M298" s="9">
        <v>118847</v>
      </c>
      <c r="N298" s="13">
        <v>4.6961603164672852</v>
      </c>
      <c r="O298" s="19">
        <v>533160</v>
      </c>
      <c r="P298" s="19">
        <v>0</v>
      </c>
      <c r="Q298" s="5"/>
    </row>
    <row r="299" spans="1:17" x14ac:dyDescent="0.3">
      <c r="A299" s="5"/>
      <c r="B299" s="5">
        <v>104372003</v>
      </c>
      <c r="C299" s="5" t="s">
        <v>103</v>
      </c>
      <c r="D299" s="5" t="s">
        <v>596</v>
      </c>
      <c r="E299" s="5" t="s">
        <v>662</v>
      </c>
      <c r="F299" s="9">
        <v>152390.14000000001</v>
      </c>
      <c r="G299" s="9">
        <v>0</v>
      </c>
      <c r="H299" s="9">
        <v>509067</v>
      </c>
      <c r="I299" s="9">
        <v>13338594</v>
      </c>
      <c r="J299" s="9">
        <v>661457</v>
      </c>
      <c r="K299" s="13">
        <v>5.2177157402038574</v>
      </c>
      <c r="L299" s="9">
        <v>1645569</v>
      </c>
      <c r="M299" s="9">
        <v>37529</v>
      </c>
      <c r="N299" s="13">
        <v>2.3338348865509033</v>
      </c>
      <c r="O299" s="19">
        <v>361395</v>
      </c>
      <c r="P299" s="19">
        <v>0</v>
      </c>
      <c r="Q299" s="5"/>
    </row>
    <row r="300" spans="1:17" x14ac:dyDescent="0.3">
      <c r="A300" s="5"/>
      <c r="B300" s="5">
        <v>104374003</v>
      </c>
      <c r="C300" s="5" t="s">
        <v>104</v>
      </c>
      <c r="D300" s="5" t="s">
        <v>596</v>
      </c>
      <c r="E300" s="5" t="s">
        <v>662</v>
      </c>
      <c r="F300" s="9">
        <v>52843.44</v>
      </c>
      <c r="G300" s="9">
        <v>0</v>
      </c>
      <c r="H300" s="9">
        <v>0</v>
      </c>
      <c r="I300" s="9">
        <v>7923479</v>
      </c>
      <c r="J300" s="9">
        <v>52843</v>
      </c>
      <c r="K300" s="13">
        <v>0.67139428853988647</v>
      </c>
      <c r="L300" s="9">
        <v>890510</v>
      </c>
      <c r="M300" s="9">
        <v>11292</v>
      </c>
      <c r="N300" s="13">
        <v>1.2843230962753296</v>
      </c>
      <c r="O300" s="19">
        <v>255143</v>
      </c>
      <c r="P300" s="19">
        <v>77554</v>
      </c>
      <c r="Q300" s="5"/>
    </row>
    <row r="301" spans="1:17" x14ac:dyDescent="0.3">
      <c r="A301" s="5"/>
      <c r="B301" s="5">
        <v>104375003</v>
      </c>
      <c r="C301" s="5" t="s">
        <v>106</v>
      </c>
      <c r="D301" s="5" t="s">
        <v>596</v>
      </c>
      <c r="E301" s="5" t="s">
        <v>662</v>
      </c>
      <c r="F301" s="9">
        <v>133576.75</v>
      </c>
      <c r="G301" s="9">
        <v>0</v>
      </c>
      <c r="H301" s="9">
        <v>359174</v>
      </c>
      <c r="I301" s="9">
        <v>11507982</v>
      </c>
      <c r="J301" s="9">
        <v>492751</v>
      </c>
      <c r="K301" s="13">
        <v>4.473360538482666</v>
      </c>
      <c r="L301" s="9">
        <v>1353756</v>
      </c>
      <c r="M301" s="9">
        <v>22331</v>
      </c>
      <c r="N301" s="13">
        <v>1.6772254705429077</v>
      </c>
      <c r="O301" s="19">
        <v>307754</v>
      </c>
      <c r="P301" s="19">
        <v>142858</v>
      </c>
      <c r="Q301" s="5"/>
    </row>
    <row r="302" spans="1:17" x14ac:dyDescent="0.3">
      <c r="A302" s="5"/>
      <c r="B302" s="5">
        <v>104375203</v>
      </c>
      <c r="C302" s="5" t="s">
        <v>107</v>
      </c>
      <c r="D302" s="5" t="s">
        <v>596</v>
      </c>
      <c r="E302" s="5" t="s">
        <v>662</v>
      </c>
      <c r="F302" s="9">
        <v>66221.8</v>
      </c>
      <c r="G302" s="9">
        <v>0</v>
      </c>
      <c r="H302" s="9">
        <v>345109</v>
      </c>
      <c r="I302" s="9">
        <v>4106783</v>
      </c>
      <c r="J302" s="9">
        <v>411331</v>
      </c>
      <c r="K302" s="13">
        <v>11.130735397338867</v>
      </c>
      <c r="L302" s="9">
        <v>812058</v>
      </c>
      <c r="M302" s="9">
        <v>21420</v>
      </c>
      <c r="N302" s="13">
        <v>2.7092044353485107</v>
      </c>
      <c r="O302" s="19">
        <v>140499</v>
      </c>
      <c r="P302" s="19">
        <v>0</v>
      </c>
      <c r="Q302" s="5"/>
    </row>
    <row r="303" spans="1:17" x14ac:dyDescent="0.3">
      <c r="A303" s="5"/>
      <c r="B303" s="5">
        <v>104375302</v>
      </c>
      <c r="C303" s="5" t="s">
        <v>108</v>
      </c>
      <c r="D303" s="5" t="s">
        <v>596</v>
      </c>
      <c r="E303" s="5" t="s">
        <v>662</v>
      </c>
      <c r="F303" s="9">
        <v>846307.95</v>
      </c>
      <c r="G303" s="9">
        <v>0</v>
      </c>
      <c r="H303" s="9">
        <v>1587071</v>
      </c>
      <c r="I303" s="9">
        <v>35436793</v>
      </c>
      <c r="J303" s="9">
        <v>2433379</v>
      </c>
      <c r="K303" s="13">
        <v>7.3731131553649902</v>
      </c>
      <c r="L303" s="9">
        <v>2870353</v>
      </c>
      <c r="M303" s="9">
        <v>56737</v>
      </c>
      <c r="N303" s="13">
        <v>2.0165154933929443</v>
      </c>
      <c r="O303" s="19">
        <v>809588</v>
      </c>
      <c r="P303" s="19">
        <v>0</v>
      </c>
      <c r="Q303" s="5"/>
    </row>
    <row r="304" spans="1:17" x14ac:dyDescent="0.3">
      <c r="A304" s="5"/>
      <c r="B304" s="5">
        <v>104376203</v>
      </c>
      <c r="C304" s="5" t="s">
        <v>109</v>
      </c>
      <c r="D304" s="5" t="s">
        <v>596</v>
      </c>
      <c r="E304" s="5" t="s">
        <v>662</v>
      </c>
      <c r="F304" s="9">
        <v>74423.839999999997</v>
      </c>
      <c r="G304" s="9">
        <v>0</v>
      </c>
      <c r="H304" s="9">
        <v>0</v>
      </c>
      <c r="I304" s="9">
        <v>7999694</v>
      </c>
      <c r="J304" s="9">
        <v>74424</v>
      </c>
      <c r="K304" s="13">
        <v>0.9390721321105957</v>
      </c>
      <c r="L304" s="9">
        <v>954099</v>
      </c>
      <c r="M304" s="9">
        <v>20511</v>
      </c>
      <c r="N304" s="13">
        <v>2.1970076560974121</v>
      </c>
      <c r="O304" s="19">
        <v>215465</v>
      </c>
      <c r="P304" s="19">
        <v>0</v>
      </c>
      <c r="Q304" s="5"/>
    </row>
    <row r="305" spans="1:17" x14ac:dyDescent="0.3">
      <c r="A305" s="5"/>
      <c r="B305" s="5">
        <v>104377003</v>
      </c>
      <c r="C305" s="5" t="s">
        <v>110</v>
      </c>
      <c r="D305" s="5" t="s">
        <v>596</v>
      </c>
      <c r="E305" s="5" t="s">
        <v>662</v>
      </c>
      <c r="F305" s="9">
        <v>76666.61</v>
      </c>
      <c r="G305" s="9">
        <v>0</v>
      </c>
      <c r="H305" s="9">
        <v>280972</v>
      </c>
      <c r="I305" s="9">
        <v>5688145</v>
      </c>
      <c r="J305" s="9">
        <v>357639</v>
      </c>
      <c r="K305" s="13">
        <v>6.7092881202697754</v>
      </c>
      <c r="L305" s="9">
        <v>664732</v>
      </c>
      <c r="M305" s="9">
        <v>27476</v>
      </c>
      <c r="N305" s="13">
        <v>4.3116111755371094</v>
      </c>
      <c r="O305" s="19">
        <v>152979</v>
      </c>
      <c r="P305" s="19">
        <v>0</v>
      </c>
      <c r="Q305" s="5"/>
    </row>
    <row r="306" spans="1:17" x14ac:dyDescent="0.3">
      <c r="A306" s="5"/>
      <c r="B306" s="5">
        <v>104378003</v>
      </c>
      <c r="C306" s="5" t="s">
        <v>111</v>
      </c>
      <c r="D306" s="5" t="s">
        <v>596</v>
      </c>
      <c r="E306" s="5" t="s">
        <v>662</v>
      </c>
      <c r="F306" s="9">
        <v>78697.86</v>
      </c>
      <c r="G306" s="9">
        <v>0</v>
      </c>
      <c r="H306" s="9">
        <v>0</v>
      </c>
      <c r="I306" s="9">
        <v>6469168</v>
      </c>
      <c r="J306" s="9">
        <v>78698</v>
      </c>
      <c r="K306" s="13">
        <v>1.2314900159835815</v>
      </c>
      <c r="L306" s="9">
        <v>1180557</v>
      </c>
      <c r="M306" s="9">
        <v>18331</v>
      </c>
      <c r="N306" s="13">
        <v>1.5772320032119751</v>
      </c>
      <c r="O306" s="19">
        <v>219259</v>
      </c>
      <c r="P306" s="19">
        <v>59114</v>
      </c>
      <c r="Q306" s="5"/>
    </row>
    <row r="307" spans="1:17" x14ac:dyDescent="0.3">
      <c r="A307" s="5"/>
      <c r="B307" s="5">
        <v>113380303</v>
      </c>
      <c r="C307" s="5" t="s">
        <v>313</v>
      </c>
      <c r="D307" s="5" t="s">
        <v>625</v>
      </c>
      <c r="E307" s="5" t="s">
        <v>662</v>
      </c>
      <c r="F307" s="9">
        <v>141044.98000000001</v>
      </c>
      <c r="G307" s="9">
        <v>0</v>
      </c>
      <c r="H307" s="9">
        <v>290428</v>
      </c>
      <c r="I307" s="9">
        <v>6147668</v>
      </c>
      <c r="J307" s="9">
        <v>431473</v>
      </c>
      <c r="K307" s="13">
        <v>7.548255443572998</v>
      </c>
      <c r="L307" s="9">
        <v>1107359</v>
      </c>
      <c r="M307" s="9">
        <v>31214</v>
      </c>
      <c r="N307" s="13">
        <v>2.900538444519043</v>
      </c>
      <c r="O307" s="19">
        <v>189420</v>
      </c>
      <c r="P307" s="19">
        <v>0</v>
      </c>
      <c r="Q307" s="5"/>
    </row>
    <row r="308" spans="1:17" x14ac:dyDescent="0.3">
      <c r="A308" s="5"/>
      <c r="B308" s="5">
        <v>113381303</v>
      </c>
      <c r="C308" s="5" t="s">
        <v>314</v>
      </c>
      <c r="D308" s="5" t="s">
        <v>625</v>
      </c>
      <c r="E308" s="5" t="s">
        <v>662</v>
      </c>
      <c r="F308" s="9">
        <v>448890.11</v>
      </c>
      <c r="G308" s="9">
        <v>0</v>
      </c>
      <c r="H308" s="9">
        <v>2332657</v>
      </c>
      <c r="I308" s="9">
        <v>16647997</v>
      </c>
      <c r="J308" s="9">
        <v>2781547</v>
      </c>
      <c r="K308" s="13">
        <v>20.059547424316406</v>
      </c>
      <c r="L308" s="9">
        <v>3172149</v>
      </c>
      <c r="M308" s="9">
        <v>123993</v>
      </c>
      <c r="N308" s="13">
        <v>4.0678033828735352</v>
      </c>
      <c r="O308" s="19">
        <v>528189</v>
      </c>
      <c r="P308" s="19">
        <v>141367</v>
      </c>
      <c r="Q308" s="5"/>
    </row>
    <row r="309" spans="1:17" x14ac:dyDescent="0.3">
      <c r="A309" s="5"/>
      <c r="B309" s="5">
        <v>113382303</v>
      </c>
      <c r="C309" s="5" t="s">
        <v>315</v>
      </c>
      <c r="D309" s="5" t="s">
        <v>625</v>
      </c>
      <c r="E309" s="5" t="s">
        <v>662</v>
      </c>
      <c r="F309" s="9">
        <v>159651.88</v>
      </c>
      <c r="G309" s="9">
        <v>0</v>
      </c>
      <c r="H309" s="9">
        <v>263372</v>
      </c>
      <c r="I309" s="9">
        <v>6591823</v>
      </c>
      <c r="J309" s="9">
        <v>423024</v>
      </c>
      <c r="K309" s="13">
        <v>6.8574776649475098</v>
      </c>
      <c r="L309" s="9">
        <v>1582219</v>
      </c>
      <c r="M309" s="9">
        <v>55929</v>
      </c>
      <c r="N309" s="13">
        <v>3.6643757820129395</v>
      </c>
      <c r="O309" s="19">
        <v>258521</v>
      </c>
      <c r="P309" s="19">
        <v>52030</v>
      </c>
      <c r="Q309" s="5"/>
    </row>
    <row r="310" spans="1:17" x14ac:dyDescent="0.3">
      <c r="A310" s="5"/>
      <c r="B310" s="5">
        <v>113384603</v>
      </c>
      <c r="C310" s="5" t="s">
        <v>317</v>
      </c>
      <c r="D310" s="5" t="s">
        <v>625</v>
      </c>
      <c r="E310" s="5" t="s">
        <v>662</v>
      </c>
      <c r="F310" s="9">
        <v>1592252.91</v>
      </c>
      <c r="G310" s="9">
        <v>625094</v>
      </c>
      <c r="H310" s="9">
        <v>8948814</v>
      </c>
      <c r="I310" s="9">
        <v>57789129</v>
      </c>
      <c r="J310" s="9">
        <v>11166161</v>
      </c>
      <c r="K310" s="13">
        <v>23.949914932250977</v>
      </c>
      <c r="L310" s="9">
        <v>5105432</v>
      </c>
      <c r="M310" s="9">
        <v>312660</v>
      </c>
      <c r="N310" s="13">
        <v>6.5235733985900879</v>
      </c>
      <c r="O310" s="19">
        <v>1130791</v>
      </c>
      <c r="P310" s="19">
        <v>0</v>
      </c>
      <c r="Q310" s="5"/>
    </row>
    <row r="311" spans="1:17" x14ac:dyDescent="0.3">
      <c r="A311" s="5"/>
      <c r="B311" s="5">
        <v>113385003</v>
      </c>
      <c r="C311" s="5" t="s">
        <v>318</v>
      </c>
      <c r="D311" s="5" t="s">
        <v>625</v>
      </c>
      <c r="E311" s="5" t="s">
        <v>662</v>
      </c>
      <c r="F311" s="9">
        <v>203799.12</v>
      </c>
      <c r="G311" s="9">
        <v>0</v>
      </c>
      <c r="H311" s="9">
        <v>881821</v>
      </c>
      <c r="I311" s="9">
        <v>10489116</v>
      </c>
      <c r="J311" s="9">
        <v>1085620</v>
      </c>
      <c r="K311" s="13">
        <v>11.544855117797852</v>
      </c>
      <c r="L311" s="9">
        <v>1708155</v>
      </c>
      <c r="M311" s="9">
        <v>59219</v>
      </c>
      <c r="N311" s="13">
        <v>3.591346263885498</v>
      </c>
      <c r="O311" s="19">
        <v>305011</v>
      </c>
      <c r="P311" s="19">
        <v>164666</v>
      </c>
      <c r="Q311" s="5"/>
    </row>
    <row r="312" spans="1:17" x14ac:dyDescent="0.3">
      <c r="A312" s="5"/>
      <c r="B312" s="5">
        <v>113385303</v>
      </c>
      <c r="C312" s="5" t="s">
        <v>319</v>
      </c>
      <c r="D312" s="5" t="s">
        <v>625</v>
      </c>
      <c r="E312" s="5" t="s">
        <v>662</v>
      </c>
      <c r="F312" s="9">
        <v>328250.08</v>
      </c>
      <c r="G312" s="9">
        <v>0</v>
      </c>
      <c r="H312" s="9">
        <v>1808893</v>
      </c>
      <c r="I312" s="9">
        <v>11351874</v>
      </c>
      <c r="J312" s="9">
        <v>2137143</v>
      </c>
      <c r="K312" s="13">
        <v>23.192678451538086</v>
      </c>
      <c r="L312" s="9">
        <v>2151350</v>
      </c>
      <c r="M312" s="9">
        <v>111621</v>
      </c>
      <c r="N312" s="13">
        <v>5.4723443984985352</v>
      </c>
      <c r="O312" s="19">
        <v>361796</v>
      </c>
      <c r="P312" s="19">
        <v>0</v>
      </c>
      <c r="Q312" s="5"/>
    </row>
    <row r="313" spans="1:17" x14ac:dyDescent="0.3">
      <c r="A313" s="5"/>
      <c r="B313" s="5">
        <v>121390302</v>
      </c>
      <c r="C313" s="5" t="s">
        <v>466</v>
      </c>
      <c r="D313" s="5" t="s">
        <v>648</v>
      </c>
      <c r="E313" s="5" t="s">
        <v>662</v>
      </c>
      <c r="F313" s="9">
        <v>6918403.6500000004</v>
      </c>
      <c r="G313" s="9">
        <v>2424582</v>
      </c>
      <c r="H313" s="9">
        <v>27079267</v>
      </c>
      <c r="I313" s="9">
        <v>223346956</v>
      </c>
      <c r="J313" s="9">
        <v>36422252</v>
      </c>
      <c r="K313" s="13">
        <v>19.4849853515625</v>
      </c>
      <c r="L313" s="9">
        <v>16706239</v>
      </c>
      <c r="M313" s="9">
        <v>917275</v>
      </c>
      <c r="N313" s="13">
        <v>5.809596061706543</v>
      </c>
      <c r="O313" s="19">
        <v>14914767</v>
      </c>
      <c r="P313" s="19">
        <v>0</v>
      </c>
      <c r="Q313" s="5"/>
    </row>
    <row r="314" spans="1:17" x14ac:dyDescent="0.3">
      <c r="A314" s="5"/>
      <c r="B314" s="5">
        <v>121391303</v>
      </c>
      <c r="C314" s="5" t="s">
        <v>467</v>
      </c>
      <c r="D314" s="5" t="s">
        <v>648</v>
      </c>
      <c r="E314" s="5" t="s">
        <v>662</v>
      </c>
      <c r="F314" s="9">
        <v>221466.92</v>
      </c>
      <c r="G314" s="9">
        <v>449981</v>
      </c>
      <c r="H314" s="9">
        <v>190766</v>
      </c>
      <c r="I314" s="9">
        <v>6875533</v>
      </c>
      <c r="J314" s="9">
        <v>862214</v>
      </c>
      <c r="K314" s="13">
        <v>14.338404655456543</v>
      </c>
      <c r="L314" s="9">
        <v>1329377</v>
      </c>
      <c r="M314" s="9">
        <v>69525</v>
      </c>
      <c r="N314" s="13">
        <v>5.5185055732727051</v>
      </c>
      <c r="O314" s="19">
        <v>206861</v>
      </c>
      <c r="P314" s="19">
        <v>0</v>
      </c>
      <c r="Q314" s="5"/>
    </row>
    <row r="315" spans="1:17" x14ac:dyDescent="0.3">
      <c r="A315" s="5"/>
      <c r="B315" s="5">
        <v>121392303</v>
      </c>
      <c r="C315" s="5" t="s">
        <v>468</v>
      </c>
      <c r="D315" s="5" t="s">
        <v>648</v>
      </c>
      <c r="E315" s="5" t="s">
        <v>662</v>
      </c>
      <c r="F315" s="9">
        <v>616591.28</v>
      </c>
      <c r="G315" s="9">
        <v>0</v>
      </c>
      <c r="H315" s="9">
        <v>1360867</v>
      </c>
      <c r="I315" s="9">
        <v>18836362</v>
      </c>
      <c r="J315" s="9">
        <v>1977458</v>
      </c>
      <c r="K315" s="13">
        <v>11.729457855224609</v>
      </c>
      <c r="L315" s="9">
        <v>4571325</v>
      </c>
      <c r="M315" s="9">
        <v>139869</v>
      </c>
      <c r="N315" s="13">
        <v>3.1562764644622803</v>
      </c>
      <c r="O315" s="19">
        <v>705924</v>
      </c>
      <c r="P315" s="19">
        <v>0</v>
      </c>
      <c r="Q315" s="5"/>
    </row>
    <row r="316" spans="1:17" x14ac:dyDescent="0.3">
      <c r="A316" s="5"/>
      <c r="B316" s="5">
        <v>121394503</v>
      </c>
      <c r="C316" s="5" t="s">
        <v>470</v>
      </c>
      <c r="D316" s="5" t="s">
        <v>648</v>
      </c>
      <c r="E316" s="5" t="s">
        <v>662</v>
      </c>
      <c r="F316" s="9">
        <v>150199.29</v>
      </c>
      <c r="G316" s="9">
        <v>584904</v>
      </c>
      <c r="H316" s="9">
        <v>29934</v>
      </c>
      <c r="I316" s="9">
        <v>8874637</v>
      </c>
      <c r="J316" s="9">
        <v>765037</v>
      </c>
      <c r="K316" s="13">
        <v>9.433720588684082</v>
      </c>
      <c r="L316" s="9">
        <v>1613869</v>
      </c>
      <c r="M316" s="9">
        <v>52294</v>
      </c>
      <c r="N316" s="13">
        <v>3.3487985134124756</v>
      </c>
      <c r="O316" s="19">
        <v>298608</v>
      </c>
      <c r="P316" s="19">
        <v>0</v>
      </c>
      <c r="Q316" s="5"/>
    </row>
    <row r="317" spans="1:17" x14ac:dyDescent="0.3">
      <c r="A317" s="5"/>
      <c r="B317" s="5">
        <v>121394603</v>
      </c>
      <c r="C317" s="5" t="s">
        <v>471</v>
      </c>
      <c r="D317" s="5" t="s">
        <v>648</v>
      </c>
      <c r="E317" s="5" t="s">
        <v>662</v>
      </c>
      <c r="F317" s="9">
        <v>111248.01</v>
      </c>
      <c r="G317" s="9">
        <v>0</v>
      </c>
      <c r="H317" s="9">
        <v>0</v>
      </c>
      <c r="I317" s="9">
        <v>6667331</v>
      </c>
      <c r="J317" s="9">
        <v>111248</v>
      </c>
      <c r="K317" s="13">
        <v>1.6968668699264526</v>
      </c>
      <c r="L317" s="9">
        <v>1549898</v>
      </c>
      <c r="M317" s="9">
        <v>6624</v>
      </c>
      <c r="N317" s="13">
        <v>0.42921736836433411</v>
      </c>
      <c r="O317" s="19">
        <v>230490</v>
      </c>
      <c r="P317" s="19">
        <v>0</v>
      </c>
      <c r="Q317" s="5"/>
    </row>
    <row r="318" spans="1:17" x14ac:dyDescent="0.3">
      <c r="A318" s="5"/>
      <c r="B318" s="5">
        <v>121395103</v>
      </c>
      <c r="C318" s="5" t="s">
        <v>472</v>
      </c>
      <c r="D318" s="5" t="s">
        <v>648</v>
      </c>
      <c r="E318" s="5" t="s">
        <v>662</v>
      </c>
      <c r="F318" s="9">
        <v>738162.12</v>
      </c>
      <c r="G318" s="9">
        <v>0</v>
      </c>
      <c r="H318" s="9">
        <v>371040</v>
      </c>
      <c r="I318" s="9">
        <v>15031406</v>
      </c>
      <c r="J318" s="9">
        <v>1109202</v>
      </c>
      <c r="K318" s="13">
        <v>7.9671435356140137</v>
      </c>
      <c r="L318" s="9">
        <v>4398361</v>
      </c>
      <c r="M318" s="9">
        <v>115153</v>
      </c>
      <c r="N318" s="13">
        <v>2.6884756088256836</v>
      </c>
      <c r="O318" s="19">
        <v>531722</v>
      </c>
      <c r="P318" s="19">
        <v>0</v>
      </c>
      <c r="Q318" s="5"/>
    </row>
    <row r="319" spans="1:17" x14ac:dyDescent="0.3">
      <c r="A319" s="5"/>
      <c r="B319" s="5">
        <v>121395603</v>
      </c>
      <c r="C319" s="5" t="s">
        <v>473</v>
      </c>
      <c r="D319" s="5" t="s">
        <v>648</v>
      </c>
      <c r="E319" s="5" t="s">
        <v>662</v>
      </c>
      <c r="F319" s="9">
        <v>136347.32</v>
      </c>
      <c r="G319" s="9">
        <v>315338</v>
      </c>
      <c r="H319" s="9">
        <v>0</v>
      </c>
      <c r="I319" s="9">
        <v>4074542</v>
      </c>
      <c r="J319" s="9">
        <v>451685</v>
      </c>
      <c r="K319" s="13">
        <v>12.467646598815918</v>
      </c>
      <c r="L319" s="9">
        <v>1127511</v>
      </c>
      <c r="M319" s="9">
        <v>-1066</v>
      </c>
      <c r="N319" s="13">
        <v>-9.4455227255821228E-2</v>
      </c>
      <c r="O319" s="19">
        <v>103127</v>
      </c>
      <c r="P319" s="19">
        <v>0</v>
      </c>
      <c r="Q319" s="5"/>
    </row>
    <row r="320" spans="1:17" x14ac:dyDescent="0.3">
      <c r="A320" s="5"/>
      <c r="B320" s="5">
        <v>121395703</v>
      </c>
      <c r="C320" s="5" t="s">
        <v>474</v>
      </c>
      <c r="D320" s="5" t="s">
        <v>648</v>
      </c>
      <c r="E320" s="5" t="s">
        <v>662</v>
      </c>
      <c r="F320" s="9">
        <v>162786.79</v>
      </c>
      <c r="G320" s="9">
        <v>0</v>
      </c>
      <c r="H320" s="9">
        <v>0</v>
      </c>
      <c r="I320" s="9">
        <v>6070669</v>
      </c>
      <c r="J320" s="9">
        <v>162787</v>
      </c>
      <c r="K320" s="13">
        <v>2.7554206848144531</v>
      </c>
      <c r="L320" s="9">
        <v>1283184</v>
      </c>
      <c r="M320" s="9">
        <v>25118</v>
      </c>
      <c r="N320" s="13">
        <v>1.9965566396713257</v>
      </c>
      <c r="O320" s="19">
        <v>147449</v>
      </c>
      <c r="P320" s="19">
        <v>0</v>
      </c>
      <c r="Q320" s="5"/>
    </row>
    <row r="321" spans="1:17" x14ac:dyDescent="0.3">
      <c r="A321" s="5"/>
      <c r="B321" s="5">
        <v>121397803</v>
      </c>
      <c r="C321" s="5" t="s">
        <v>475</v>
      </c>
      <c r="D321" s="5" t="s">
        <v>648</v>
      </c>
      <c r="E321" s="5" t="s">
        <v>662</v>
      </c>
      <c r="F321" s="9">
        <v>579117.94999999995</v>
      </c>
      <c r="G321" s="9">
        <v>869036</v>
      </c>
      <c r="H321" s="9">
        <v>2300981</v>
      </c>
      <c r="I321" s="9">
        <v>16382785</v>
      </c>
      <c r="J321" s="9">
        <v>3749135</v>
      </c>
      <c r="K321" s="13">
        <v>29.675786972045898</v>
      </c>
      <c r="L321" s="9">
        <v>3037547</v>
      </c>
      <c r="M321" s="9">
        <v>179330</v>
      </c>
      <c r="N321" s="13">
        <v>6.2741913795471191</v>
      </c>
      <c r="O321" s="19">
        <v>1014816</v>
      </c>
      <c r="P321" s="19">
        <v>0</v>
      </c>
      <c r="Q321" s="5"/>
    </row>
    <row r="322" spans="1:17" x14ac:dyDescent="0.3">
      <c r="A322" s="5"/>
      <c r="B322" s="5">
        <v>118401403</v>
      </c>
      <c r="C322" s="5" t="s">
        <v>407</v>
      </c>
      <c r="D322" s="5" t="s">
        <v>639</v>
      </c>
      <c r="E322" s="5" t="s">
        <v>662</v>
      </c>
      <c r="F322" s="9">
        <v>153038.32</v>
      </c>
      <c r="G322" s="9">
        <v>0</v>
      </c>
      <c r="H322" s="9">
        <v>804187</v>
      </c>
      <c r="I322" s="9">
        <v>9479201</v>
      </c>
      <c r="J322" s="9">
        <v>957225</v>
      </c>
      <c r="K322" s="13">
        <v>11.232430458068848</v>
      </c>
      <c r="L322" s="9">
        <v>1823791</v>
      </c>
      <c r="M322" s="9">
        <v>51831</v>
      </c>
      <c r="N322" s="13">
        <v>2.9250659942626953</v>
      </c>
      <c r="O322" s="19">
        <v>348001</v>
      </c>
      <c r="P322" s="19">
        <v>0</v>
      </c>
      <c r="Q322" s="5"/>
    </row>
    <row r="323" spans="1:17" x14ac:dyDescent="0.3">
      <c r="A323" s="5"/>
      <c r="B323" s="5">
        <v>118401603</v>
      </c>
      <c r="C323" s="5" t="s">
        <v>408</v>
      </c>
      <c r="D323" s="5" t="s">
        <v>639</v>
      </c>
      <c r="E323" s="5" t="s">
        <v>662</v>
      </c>
      <c r="F323" s="9">
        <v>152238.74</v>
      </c>
      <c r="G323" s="9">
        <v>0</v>
      </c>
      <c r="H323" s="9">
        <v>365140</v>
      </c>
      <c r="I323" s="9">
        <v>7560224</v>
      </c>
      <c r="J323" s="9">
        <v>517379</v>
      </c>
      <c r="K323" s="13">
        <v>7.3461647033691406</v>
      </c>
      <c r="L323" s="9">
        <v>1510830</v>
      </c>
      <c r="M323" s="9">
        <v>64911</v>
      </c>
      <c r="N323" s="13">
        <v>4.489255428314209</v>
      </c>
      <c r="O323" s="19">
        <v>255430</v>
      </c>
      <c r="P323" s="19">
        <v>0</v>
      </c>
      <c r="Q323" s="5"/>
    </row>
    <row r="324" spans="1:17" x14ac:dyDescent="0.3">
      <c r="A324" s="5"/>
      <c r="B324" s="5">
        <v>118402603</v>
      </c>
      <c r="C324" s="5" t="s">
        <v>409</v>
      </c>
      <c r="D324" s="5" t="s">
        <v>639</v>
      </c>
      <c r="E324" s="5" t="s">
        <v>662</v>
      </c>
      <c r="F324" s="9">
        <v>402417.4</v>
      </c>
      <c r="G324" s="9">
        <v>0</v>
      </c>
      <c r="H324" s="9">
        <v>3669954</v>
      </c>
      <c r="I324" s="9">
        <v>19364025</v>
      </c>
      <c r="J324" s="9">
        <v>4072371</v>
      </c>
      <c r="K324" s="13">
        <v>26.631330490112305</v>
      </c>
      <c r="L324" s="9">
        <v>2207876</v>
      </c>
      <c r="M324" s="9">
        <v>127969</v>
      </c>
      <c r="N324" s="13">
        <v>6.1526308059692383</v>
      </c>
      <c r="O324" s="19">
        <v>438389</v>
      </c>
      <c r="P324" s="19">
        <v>0</v>
      </c>
      <c r="Q324" s="5"/>
    </row>
    <row r="325" spans="1:17" x14ac:dyDescent="0.3">
      <c r="A325" s="5"/>
      <c r="B325" s="5">
        <v>118403003</v>
      </c>
      <c r="C325" s="5" t="s">
        <v>410</v>
      </c>
      <c r="D325" s="5" t="s">
        <v>639</v>
      </c>
      <c r="E325" s="5" t="s">
        <v>662</v>
      </c>
      <c r="F325" s="9">
        <v>378131.23</v>
      </c>
      <c r="G325" s="9">
        <v>231417</v>
      </c>
      <c r="H325" s="9">
        <v>2599343</v>
      </c>
      <c r="I325" s="9">
        <v>15048974</v>
      </c>
      <c r="J325" s="9">
        <v>3208891</v>
      </c>
      <c r="K325" s="13">
        <v>27.101930618286133</v>
      </c>
      <c r="L325" s="9">
        <v>2241700</v>
      </c>
      <c r="M325" s="9">
        <v>136617</v>
      </c>
      <c r="N325" s="13">
        <v>6.4898629188537598</v>
      </c>
      <c r="O325" s="19">
        <v>366048</v>
      </c>
      <c r="P325" s="19">
        <v>0</v>
      </c>
      <c r="Q325" s="5"/>
    </row>
    <row r="326" spans="1:17" x14ac:dyDescent="0.3">
      <c r="A326" s="5"/>
      <c r="B326" s="5">
        <v>118403302</v>
      </c>
      <c r="C326" s="5" t="s">
        <v>412</v>
      </c>
      <c r="D326" s="5" t="s">
        <v>639</v>
      </c>
      <c r="E326" s="5" t="s">
        <v>662</v>
      </c>
      <c r="F326" s="9">
        <v>2435237.4500000002</v>
      </c>
      <c r="G326" s="9">
        <v>0</v>
      </c>
      <c r="H326" s="9">
        <v>18045771</v>
      </c>
      <c r="I326" s="9">
        <v>84986005</v>
      </c>
      <c r="J326" s="9">
        <v>20481008</v>
      </c>
      <c r="K326" s="13">
        <v>31.751041412353516</v>
      </c>
      <c r="L326" s="9">
        <v>6818527</v>
      </c>
      <c r="M326" s="9">
        <v>298807</v>
      </c>
      <c r="N326" s="13">
        <v>4.5831260681152344</v>
      </c>
      <c r="O326" s="19">
        <v>1675119</v>
      </c>
      <c r="P326" s="19">
        <v>0</v>
      </c>
      <c r="Q326" s="5"/>
    </row>
    <row r="327" spans="1:17" x14ac:dyDescent="0.3">
      <c r="A327" s="5"/>
      <c r="B327" s="5">
        <v>118403903</v>
      </c>
      <c r="C327" s="5" t="s">
        <v>413</v>
      </c>
      <c r="D327" s="5" t="s">
        <v>639</v>
      </c>
      <c r="E327" s="5" t="s">
        <v>662</v>
      </c>
      <c r="F327" s="9">
        <v>98027.22</v>
      </c>
      <c r="G327" s="9">
        <v>0</v>
      </c>
      <c r="H327" s="9">
        <v>0</v>
      </c>
      <c r="I327" s="9">
        <v>7620512</v>
      </c>
      <c r="J327" s="9">
        <v>98027</v>
      </c>
      <c r="K327" s="13">
        <v>1.3031198978424072</v>
      </c>
      <c r="L327" s="9">
        <v>1392704</v>
      </c>
      <c r="M327" s="9">
        <v>23691</v>
      </c>
      <c r="N327" s="13">
        <v>1.730516791343689</v>
      </c>
      <c r="O327" s="19">
        <v>278523</v>
      </c>
      <c r="P327" s="19">
        <v>0</v>
      </c>
      <c r="Q327" s="5"/>
    </row>
    <row r="328" spans="1:17" x14ac:dyDescent="0.3">
      <c r="A328" s="5"/>
      <c r="B328" s="5">
        <v>118406003</v>
      </c>
      <c r="C328" s="5" t="s">
        <v>414</v>
      </c>
      <c r="D328" s="5" t="s">
        <v>639</v>
      </c>
      <c r="E328" s="5" t="s">
        <v>662</v>
      </c>
      <c r="F328" s="9">
        <v>61902.71</v>
      </c>
      <c r="G328" s="9">
        <v>0</v>
      </c>
      <c r="H328" s="9">
        <v>0</v>
      </c>
      <c r="I328" s="9">
        <v>7714750</v>
      </c>
      <c r="J328" s="9">
        <v>61903</v>
      </c>
      <c r="K328" s="13">
        <v>0.80888849496841431</v>
      </c>
      <c r="L328" s="9">
        <v>1055436</v>
      </c>
      <c r="M328" s="9">
        <v>23818</v>
      </c>
      <c r="N328" s="13">
        <v>2.3088004589080811</v>
      </c>
      <c r="O328" s="19">
        <v>213067</v>
      </c>
      <c r="P328" s="19">
        <v>20386</v>
      </c>
      <c r="Q328" s="5"/>
    </row>
    <row r="329" spans="1:17" x14ac:dyDescent="0.3">
      <c r="A329" s="5"/>
      <c r="B329" s="5">
        <v>118406602</v>
      </c>
      <c r="C329" s="5" t="s">
        <v>415</v>
      </c>
      <c r="D329" s="5" t="s">
        <v>639</v>
      </c>
      <c r="E329" s="5" t="s">
        <v>662</v>
      </c>
      <c r="F329" s="9">
        <v>413001.5</v>
      </c>
      <c r="G329" s="9">
        <v>0</v>
      </c>
      <c r="H329" s="9">
        <v>1594049</v>
      </c>
      <c r="I329" s="9">
        <v>15159297</v>
      </c>
      <c r="J329" s="9">
        <v>2007051</v>
      </c>
      <c r="K329" s="13">
        <v>15.260138511657715</v>
      </c>
      <c r="L329" s="9">
        <v>2280382</v>
      </c>
      <c r="M329" s="9">
        <v>78678</v>
      </c>
      <c r="N329" s="13">
        <v>3.5735049247741699</v>
      </c>
      <c r="O329" s="19">
        <v>495591</v>
      </c>
      <c r="P329" s="19">
        <v>0</v>
      </c>
      <c r="Q329" s="5"/>
    </row>
    <row r="330" spans="1:17" x14ac:dyDescent="0.3">
      <c r="A330" s="5"/>
      <c r="B330" s="5">
        <v>118408852</v>
      </c>
      <c r="C330" s="5" t="s">
        <v>418</v>
      </c>
      <c r="D330" s="5" t="s">
        <v>639</v>
      </c>
      <c r="E330" s="5" t="s">
        <v>662</v>
      </c>
      <c r="F330" s="9">
        <v>2006223.23</v>
      </c>
      <c r="G330" s="9">
        <v>1391333</v>
      </c>
      <c r="H330" s="9">
        <v>11977995</v>
      </c>
      <c r="I330" s="9">
        <v>62711630</v>
      </c>
      <c r="J330" s="9">
        <v>15375550</v>
      </c>
      <c r="K330" s="13">
        <v>32.481670379638672</v>
      </c>
      <c r="L330" s="9">
        <v>7200732</v>
      </c>
      <c r="M330" s="9">
        <v>498080</v>
      </c>
      <c r="N330" s="13">
        <v>7.4310884475708008</v>
      </c>
      <c r="O330" s="19">
        <v>1157796</v>
      </c>
      <c r="P330" s="19">
        <v>0</v>
      </c>
      <c r="Q330" s="5"/>
    </row>
    <row r="331" spans="1:17" x14ac:dyDescent="0.3">
      <c r="A331" s="5"/>
      <c r="B331" s="5">
        <v>118409203</v>
      </c>
      <c r="C331" s="5" t="s">
        <v>419</v>
      </c>
      <c r="D331" s="5" t="s">
        <v>639</v>
      </c>
      <c r="E331" s="5" t="s">
        <v>662</v>
      </c>
      <c r="F331" s="9">
        <v>164447.67000000001</v>
      </c>
      <c r="G331" s="9">
        <v>0</v>
      </c>
      <c r="H331" s="9">
        <v>630955</v>
      </c>
      <c r="I331" s="9">
        <v>9975153</v>
      </c>
      <c r="J331" s="9">
        <v>795403</v>
      </c>
      <c r="K331" s="13">
        <v>8.6647567749023438</v>
      </c>
      <c r="L331" s="9">
        <v>1932083</v>
      </c>
      <c r="M331" s="9">
        <v>76324</v>
      </c>
      <c r="N331" s="13">
        <v>4.112818717956543</v>
      </c>
      <c r="O331" s="19">
        <v>357527</v>
      </c>
      <c r="P331" s="19">
        <v>0</v>
      </c>
      <c r="Q331" s="5"/>
    </row>
    <row r="332" spans="1:17" x14ac:dyDescent="0.3">
      <c r="A332" s="5"/>
      <c r="B332" s="5">
        <v>118409302</v>
      </c>
      <c r="C332" s="5" t="s">
        <v>420</v>
      </c>
      <c r="D332" s="5" t="s">
        <v>639</v>
      </c>
      <c r="E332" s="5" t="s">
        <v>662</v>
      </c>
      <c r="F332" s="9">
        <v>837873.54</v>
      </c>
      <c r="G332" s="9">
        <v>257678</v>
      </c>
      <c r="H332" s="9">
        <v>7370294</v>
      </c>
      <c r="I332" s="9">
        <v>37396210</v>
      </c>
      <c r="J332" s="9">
        <v>8465846</v>
      </c>
      <c r="K332" s="13">
        <v>29.262840270996094</v>
      </c>
      <c r="L332" s="9">
        <v>5367045</v>
      </c>
      <c r="M332" s="9">
        <v>354930</v>
      </c>
      <c r="N332" s="13">
        <v>7.0814418792724609</v>
      </c>
      <c r="O332" s="19">
        <v>893171</v>
      </c>
      <c r="P332" s="19">
        <v>0</v>
      </c>
      <c r="Q332" s="5"/>
    </row>
    <row r="333" spans="1:17" x14ac:dyDescent="0.3">
      <c r="A333" s="5"/>
      <c r="B333" s="5">
        <v>117412003</v>
      </c>
      <c r="C333" s="5" t="s">
        <v>394</v>
      </c>
      <c r="D333" s="5" t="s">
        <v>636</v>
      </c>
      <c r="E333" s="5" t="s">
        <v>662</v>
      </c>
      <c r="F333" s="9">
        <v>139255.65</v>
      </c>
      <c r="G333" s="9">
        <v>0</v>
      </c>
      <c r="H333" s="9">
        <v>903109</v>
      </c>
      <c r="I333" s="9">
        <v>10409604</v>
      </c>
      <c r="J333" s="9">
        <v>1042365</v>
      </c>
      <c r="K333" s="13">
        <v>11.127772331237793</v>
      </c>
      <c r="L333" s="9">
        <v>1314374</v>
      </c>
      <c r="M333" s="9">
        <v>33199</v>
      </c>
      <c r="N333" s="13">
        <v>2.5912930965423584</v>
      </c>
      <c r="O333" s="19">
        <v>267638</v>
      </c>
      <c r="P333" s="19">
        <v>0</v>
      </c>
      <c r="Q333" s="5"/>
    </row>
    <row r="334" spans="1:17" x14ac:dyDescent="0.3">
      <c r="A334" s="5"/>
      <c r="B334" s="5">
        <v>117414003</v>
      </c>
      <c r="C334" s="5" t="s">
        <v>395</v>
      </c>
      <c r="D334" s="5" t="s">
        <v>636</v>
      </c>
      <c r="E334" s="5" t="s">
        <v>662</v>
      </c>
      <c r="F334" s="9">
        <v>217842.15</v>
      </c>
      <c r="G334" s="9">
        <v>0</v>
      </c>
      <c r="H334" s="9">
        <v>370765</v>
      </c>
      <c r="I334" s="9">
        <v>15359002</v>
      </c>
      <c r="J334" s="9">
        <v>588607</v>
      </c>
      <c r="K334" s="13">
        <v>3.9850456714630127</v>
      </c>
      <c r="L334" s="9">
        <v>2152533</v>
      </c>
      <c r="M334" s="9">
        <v>61965</v>
      </c>
      <c r="N334" s="13">
        <v>2.964026927947998</v>
      </c>
      <c r="O334" s="19">
        <v>489271</v>
      </c>
      <c r="P334" s="19">
        <v>158643</v>
      </c>
      <c r="Q334" s="5"/>
    </row>
    <row r="335" spans="1:17" x14ac:dyDescent="0.3">
      <c r="A335" s="5"/>
      <c r="B335" s="5">
        <v>117414203</v>
      </c>
      <c r="C335" s="5" t="s">
        <v>396</v>
      </c>
      <c r="D335" s="5" t="s">
        <v>636</v>
      </c>
      <c r="E335" s="5" t="s">
        <v>662</v>
      </c>
      <c r="F335" s="9">
        <v>176244.46</v>
      </c>
      <c r="G335" s="9">
        <v>0</v>
      </c>
      <c r="H335" s="9">
        <v>897137</v>
      </c>
      <c r="I335" s="9">
        <v>5581785</v>
      </c>
      <c r="J335" s="9">
        <v>1073381</v>
      </c>
      <c r="K335" s="13">
        <v>23.808446884155273</v>
      </c>
      <c r="L335" s="9">
        <v>943859</v>
      </c>
      <c r="M335" s="9">
        <v>36744</v>
      </c>
      <c r="N335" s="13">
        <v>4.0506439208984375</v>
      </c>
      <c r="O335" s="19">
        <v>139676</v>
      </c>
      <c r="P335" s="19">
        <v>0</v>
      </c>
      <c r="Q335" s="5"/>
    </row>
    <row r="336" spans="1:17" x14ac:dyDescent="0.3">
      <c r="A336" s="5"/>
      <c r="B336" s="5">
        <v>117415004</v>
      </c>
      <c r="C336" s="5" t="s">
        <v>398</v>
      </c>
      <c r="D336" s="5" t="s">
        <v>636</v>
      </c>
      <c r="E336" s="5" t="s">
        <v>662</v>
      </c>
      <c r="F336" s="9">
        <v>156451.5</v>
      </c>
      <c r="G336" s="9">
        <v>0</v>
      </c>
      <c r="H336" s="9">
        <v>178789</v>
      </c>
      <c r="I336" s="9">
        <v>6966574</v>
      </c>
      <c r="J336" s="9">
        <v>335241</v>
      </c>
      <c r="K336" s="13">
        <v>5.0554089546203613</v>
      </c>
      <c r="L336" s="9">
        <v>737871</v>
      </c>
      <c r="M336" s="9">
        <v>20412</v>
      </c>
      <c r="N336" s="13">
        <v>2.8450405597686768</v>
      </c>
      <c r="O336" s="19">
        <v>136406</v>
      </c>
      <c r="P336" s="19">
        <v>11303</v>
      </c>
      <c r="Q336" s="5"/>
    </row>
    <row r="337" spans="1:17" x14ac:dyDescent="0.3">
      <c r="A337" s="5"/>
      <c r="B337" s="5">
        <v>117415103</v>
      </c>
      <c r="C337" s="5" t="s">
        <v>399</v>
      </c>
      <c r="D337" s="5" t="s">
        <v>636</v>
      </c>
      <c r="E337" s="5" t="s">
        <v>662</v>
      </c>
      <c r="F337" s="9">
        <v>161088.82</v>
      </c>
      <c r="G337" s="9">
        <v>0</v>
      </c>
      <c r="H337" s="9">
        <v>890607</v>
      </c>
      <c r="I337" s="9">
        <v>9336631</v>
      </c>
      <c r="J337" s="9">
        <v>1051696</v>
      </c>
      <c r="K337" s="13">
        <v>12.694076538085938</v>
      </c>
      <c r="L337" s="9">
        <v>1511005</v>
      </c>
      <c r="M337" s="9">
        <v>29114</v>
      </c>
      <c r="N337" s="13">
        <v>1.9646519422531128</v>
      </c>
      <c r="O337" s="19">
        <v>264755</v>
      </c>
      <c r="P337" s="19">
        <v>0</v>
      </c>
      <c r="Q337" s="5"/>
    </row>
    <row r="338" spans="1:17" x14ac:dyDescent="0.3">
      <c r="A338" s="5"/>
      <c r="B338" s="5">
        <v>117415303</v>
      </c>
      <c r="C338" s="5" t="s">
        <v>400</v>
      </c>
      <c r="D338" s="5" t="s">
        <v>636</v>
      </c>
      <c r="E338" s="5" t="s">
        <v>662</v>
      </c>
      <c r="F338" s="9">
        <v>91814.66</v>
      </c>
      <c r="G338" s="9">
        <v>0</v>
      </c>
      <c r="H338" s="9">
        <v>79353</v>
      </c>
      <c r="I338" s="9">
        <v>4828826</v>
      </c>
      <c r="J338" s="9">
        <v>171168</v>
      </c>
      <c r="K338" s="13">
        <v>3.6749799251556396</v>
      </c>
      <c r="L338" s="9">
        <v>774998</v>
      </c>
      <c r="M338" s="9">
        <v>25271</v>
      </c>
      <c r="N338" s="13">
        <v>3.3706936836242676</v>
      </c>
      <c r="O338" s="19">
        <v>134126</v>
      </c>
      <c r="P338" s="19">
        <v>0</v>
      </c>
      <c r="Q338" s="5"/>
    </row>
    <row r="339" spans="1:17" x14ac:dyDescent="0.3">
      <c r="A339" s="5"/>
      <c r="B339" s="5">
        <v>117416103</v>
      </c>
      <c r="C339" s="5" t="s">
        <v>401</v>
      </c>
      <c r="D339" s="5" t="s">
        <v>636</v>
      </c>
      <c r="E339" s="5" t="s">
        <v>662</v>
      </c>
      <c r="F339" s="9">
        <v>133410.76</v>
      </c>
      <c r="G339" s="9">
        <v>0</v>
      </c>
      <c r="H339" s="9">
        <v>485582</v>
      </c>
      <c r="I339" s="9">
        <v>7741688</v>
      </c>
      <c r="J339" s="9">
        <v>618993</v>
      </c>
      <c r="K339" s="13">
        <v>8.6904325485229492</v>
      </c>
      <c r="L339" s="9">
        <v>1031161</v>
      </c>
      <c r="M339" s="9">
        <v>27444</v>
      </c>
      <c r="N339" s="13">
        <v>2.7342369556427002</v>
      </c>
      <c r="O339" s="19">
        <v>228011</v>
      </c>
      <c r="P339" s="19">
        <v>0</v>
      </c>
      <c r="Q339" s="5"/>
    </row>
    <row r="340" spans="1:17" x14ac:dyDescent="0.3">
      <c r="A340" s="5"/>
      <c r="B340" s="5">
        <v>117417202</v>
      </c>
      <c r="C340" s="5" t="s">
        <v>402</v>
      </c>
      <c r="D340" s="5" t="s">
        <v>636</v>
      </c>
      <c r="E340" s="5" t="s">
        <v>662</v>
      </c>
      <c r="F340" s="9">
        <v>1025694.48</v>
      </c>
      <c r="G340" s="9">
        <v>0</v>
      </c>
      <c r="H340" s="9">
        <v>3622217</v>
      </c>
      <c r="I340" s="9">
        <v>40650649</v>
      </c>
      <c r="J340" s="9">
        <v>4647913</v>
      </c>
      <c r="K340" s="13">
        <v>12.90988826751709</v>
      </c>
      <c r="L340" s="9">
        <v>5564193</v>
      </c>
      <c r="M340" s="9">
        <v>174619</v>
      </c>
      <c r="N340" s="13">
        <v>3.2399406433105469</v>
      </c>
      <c r="O340" s="19">
        <v>989521</v>
      </c>
      <c r="P340" s="19">
        <v>882328</v>
      </c>
      <c r="Q340" s="5"/>
    </row>
    <row r="341" spans="1:17" x14ac:dyDescent="0.3">
      <c r="A341" s="5"/>
      <c r="B341" s="5">
        <v>109420803</v>
      </c>
      <c r="C341" s="5" t="s">
        <v>231</v>
      </c>
      <c r="D341" s="5" t="s">
        <v>613</v>
      </c>
      <c r="E341" s="5" t="s">
        <v>662</v>
      </c>
      <c r="F341" s="9">
        <v>349725.37</v>
      </c>
      <c r="G341" s="9">
        <v>0</v>
      </c>
      <c r="H341" s="9">
        <v>1041259</v>
      </c>
      <c r="I341" s="9">
        <v>17263888</v>
      </c>
      <c r="J341" s="9">
        <v>1390984</v>
      </c>
      <c r="K341" s="13">
        <v>8.7632608413696289</v>
      </c>
      <c r="L341" s="9">
        <v>2589652</v>
      </c>
      <c r="M341" s="9">
        <v>97680</v>
      </c>
      <c r="N341" s="13">
        <v>3.9197871685028076</v>
      </c>
      <c r="O341" s="19">
        <v>501516</v>
      </c>
      <c r="P341" s="19">
        <v>316059</v>
      </c>
      <c r="Q341" s="5"/>
    </row>
    <row r="342" spans="1:17" x14ac:dyDescent="0.3">
      <c r="A342" s="5"/>
      <c r="B342" s="5">
        <v>109422303</v>
      </c>
      <c r="C342" s="5" t="s">
        <v>232</v>
      </c>
      <c r="D342" s="5" t="s">
        <v>613</v>
      </c>
      <c r="E342" s="5" t="s">
        <v>662</v>
      </c>
      <c r="F342" s="9">
        <v>172790.65</v>
      </c>
      <c r="G342" s="9">
        <v>0</v>
      </c>
      <c r="H342" s="9">
        <v>651702</v>
      </c>
      <c r="I342" s="9">
        <v>10685403</v>
      </c>
      <c r="J342" s="9">
        <v>824493</v>
      </c>
      <c r="K342" s="13">
        <v>8.3612260818481445</v>
      </c>
      <c r="L342" s="9">
        <v>1108937</v>
      </c>
      <c r="M342" s="9">
        <v>38409</v>
      </c>
      <c r="N342" s="13">
        <v>3.5878558158874512</v>
      </c>
      <c r="O342" s="19">
        <v>246106</v>
      </c>
      <c r="P342" s="19">
        <v>0</v>
      </c>
      <c r="Q342" s="5"/>
    </row>
    <row r="343" spans="1:17" x14ac:dyDescent="0.3">
      <c r="A343" s="5"/>
      <c r="B343" s="5">
        <v>109426003</v>
      </c>
      <c r="C343" s="5" t="s">
        <v>233</v>
      </c>
      <c r="D343" s="5" t="s">
        <v>613</v>
      </c>
      <c r="E343" s="5" t="s">
        <v>662</v>
      </c>
      <c r="F343" s="9">
        <v>81135.070000000007</v>
      </c>
      <c r="G343" s="9">
        <v>0</v>
      </c>
      <c r="H343" s="9">
        <v>34701</v>
      </c>
      <c r="I343" s="9">
        <v>6386619</v>
      </c>
      <c r="J343" s="9">
        <v>115836</v>
      </c>
      <c r="K343" s="13">
        <v>1.8472334146499634</v>
      </c>
      <c r="L343" s="9">
        <v>709428</v>
      </c>
      <c r="M343" s="9">
        <v>20787</v>
      </c>
      <c r="N343" s="13">
        <v>3.0185539722442627</v>
      </c>
      <c r="O343" s="19">
        <v>163416</v>
      </c>
      <c r="P343" s="19">
        <v>202439</v>
      </c>
      <c r="Q343" s="5"/>
    </row>
    <row r="344" spans="1:17" x14ac:dyDescent="0.3">
      <c r="A344" s="5"/>
      <c r="B344" s="5">
        <v>109426303</v>
      </c>
      <c r="C344" s="5" t="s">
        <v>234</v>
      </c>
      <c r="D344" s="5" t="s">
        <v>613</v>
      </c>
      <c r="E344" s="5" t="s">
        <v>662</v>
      </c>
      <c r="F344" s="9">
        <v>122375.77</v>
      </c>
      <c r="G344" s="9">
        <v>0</v>
      </c>
      <c r="H344" s="9">
        <v>814892</v>
      </c>
      <c r="I344" s="9">
        <v>9449001</v>
      </c>
      <c r="J344" s="9">
        <v>937268</v>
      </c>
      <c r="K344" s="13">
        <v>11.011482238769531</v>
      </c>
      <c r="L344" s="9">
        <v>975249</v>
      </c>
      <c r="M344" s="9">
        <v>37437</v>
      </c>
      <c r="N344" s="13">
        <v>3.9919514656066895</v>
      </c>
      <c r="O344" s="19">
        <v>212104</v>
      </c>
      <c r="P344" s="19">
        <v>0</v>
      </c>
      <c r="Q344" s="5"/>
    </row>
    <row r="345" spans="1:17" x14ac:dyDescent="0.3">
      <c r="A345" s="5"/>
      <c r="B345" s="5">
        <v>109427503</v>
      </c>
      <c r="C345" s="5" t="s">
        <v>235</v>
      </c>
      <c r="D345" s="5" t="s">
        <v>613</v>
      </c>
      <c r="E345" s="5" t="s">
        <v>662</v>
      </c>
      <c r="F345" s="9">
        <v>149176.14000000001</v>
      </c>
      <c r="G345" s="9">
        <v>0</v>
      </c>
      <c r="H345" s="9">
        <v>397266</v>
      </c>
      <c r="I345" s="9">
        <v>8401710</v>
      </c>
      <c r="J345" s="9">
        <v>546442</v>
      </c>
      <c r="K345" s="13">
        <v>6.9563760757446289</v>
      </c>
      <c r="L345" s="9">
        <v>875903</v>
      </c>
      <c r="M345" s="9">
        <v>31852</v>
      </c>
      <c r="N345" s="13">
        <v>3.7737057209014893</v>
      </c>
      <c r="O345" s="19">
        <v>185322</v>
      </c>
      <c r="P345" s="19">
        <v>0</v>
      </c>
      <c r="Q345" s="5"/>
    </row>
    <row r="346" spans="1:17" x14ac:dyDescent="0.3">
      <c r="A346" s="5"/>
      <c r="B346" s="5">
        <v>104431304</v>
      </c>
      <c r="C346" s="5" t="s">
        <v>112</v>
      </c>
      <c r="D346" s="5" t="s">
        <v>597</v>
      </c>
      <c r="E346" s="5" t="s">
        <v>662</v>
      </c>
      <c r="F346" s="9">
        <v>43945.27</v>
      </c>
      <c r="G346" s="9">
        <v>0</v>
      </c>
      <c r="H346" s="9">
        <v>0</v>
      </c>
      <c r="I346" s="9">
        <v>4189732</v>
      </c>
      <c r="J346" s="9">
        <v>43945</v>
      </c>
      <c r="K346" s="13">
        <v>1.059991717338562</v>
      </c>
      <c r="L346" s="9">
        <v>462081</v>
      </c>
      <c r="M346" s="9">
        <v>8255</v>
      </c>
      <c r="N346" s="13">
        <v>1.818979024887085</v>
      </c>
      <c r="O346" s="19">
        <v>100565</v>
      </c>
      <c r="P346" s="19">
        <v>0</v>
      </c>
      <c r="Q346" s="5"/>
    </row>
    <row r="347" spans="1:17" x14ac:dyDescent="0.3">
      <c r="A347" s="5"/>
      <c r="B347" s="5">
        <v>104432503</v>
      </c>
      <c r="C347" s="5" t="s">
        <v>113</v>
      </c>
      <c r="D347" s="5" t="s">
        <v>597</v>
      </c>
      <c r="E347" s="5" t="s">
        <v>662</v>
      </c>
      <c r="F347" s="9">
        <v>355015.08</v>
      </c>
      <c r="G347" s="9">
        <v>174817</v>
      </c>
      <c r="H347" s="9">
        <v>0</v>
      </c>
      <c r="I347" s="9">
        <v>11998592</v>
      </c>
      <c r="J347" s="9">
        <v>529832</v>
      </c>
      <c r="K347" s="13">
        <v>4.6197843551635742</v>
      </c>
      <c r="L347" s="9">
        <v>1156808</v>
      </c>
      <c r="M347" s="9">
        <v>52259</v>
      </c>
      <c r="N347" s="13">
        <v>4.7312521934509277</v>
      </c>
      <c r="O347" s="19">
        <v>217908</v>
      </c>
      <c r="P347" s="19">
        <v>0</v>
      </c>
      <c r="Q347" s="5"/>
    </row>
    <row r="348" spans="1:17" x14ac:dyDescent="0.3">
      <c r="A348" s="5"/>
      <c r="B348" s="5">
        <v>104432803</v>
      </c>
      <c r="C348" s="5" t="s">
        <v>114</v>
      </c>
      <c r="D348" s="5" t="s">
        <v>597</v>
      </c>
      <c r="E348" s="5" t="s">
        <v>662</v>
      </c>
      <c r="F348" s="9">
        <v>165186.38</v>
      </c>
      <c r="G348" s="9">
        <v>0</v>
      </c>
      <c r="H348" s="9">
        <v>460015</v>
      </c>
      <c r="I348" s="9">
        <v>9204738</v>
      </c>
      <c r="J348" s="9">
        <v>625201</v>
      </c>
      <c r="K348" s="13">
        <v>7.2871179580688477</v>
      </c>
      <c r="L348" s="9">
        <v>1329183</v>
      </c>
      <c r="M348" s="9">
        <v>52112</v>
      </c>
      <c r="N348" s="13">
        <v>4.0805873870849609</v>
      </c>
      <c r="O348" s="19">
        <v>264567</v>
      </c>
      <c r="P348" s="19">
        <v>0</v>
      </c>
      <c r="Q348" s="5"/>
    </row>
    <row r="349" spans="1:17" x14ac:dyDescent="0.3">
      <c r="A349" s="5"/>
      <c r="B349" s="5">
        <v>104432903</v>
      </c>
      <c r="C349" s="5" t="s">
        <v>115</v>
      </c>
      <c r="D349" s="5" t="s">
        <v>597</v>
      </c>
      <c r="E349" s="5" t="s">
        <v>662</v>
      </c>
      <c r="F349" s="9">
        <v>114089.45</v>
      </c>
      <c r="G349" s="9">
        <v>0</v>
      </c>
      <c r="H349" s="9">
        <v>0</v>
      </c>
      <c r="I349" s="9">
        <v>9226258</v>
      </c>
      <c r="J349" s="9">
        <v>114089</v>
      </c>
      <c r="K349" s="13">
        <v>1.2520509958267212</v>
      </c>
      <c r="L349" s="9">
        <v>1616487</v>
      </c>
      <c r="M349" s="9">
        <v>46331</v>
      </c>
      <c r="N349" s="13">
        <v>2.9507260322570801</v>
      </c>
      <c r="O349" s="19">
        <v>340539</v>
      </c>
      <c r="P349" s="19">
        <v>49101</v>
      </c>
      <c r="Q349" s="5"/>
    </row>
    <row r="350" spans="1:17" x14ac:dyDescent="0.3">
      <c r="A350" s="5"/>
      <c r="B350" s="5">
        <v>104433303</v>
      </c>
      <c r="C350" s="5" t="s">
        <v>116</v>
      </c>
      <c r="D350" s="5" t="s">
        <v>597</v>
      </c>
      <c r="E350" s="5" t="s">
        <v>662</v>
      </c>
      <c r="F350" s="9">
        <v>189660.9</v>
      </c>
      <c r="G350" s="9">
        <v>0</v>
      </c>
      <c r="H350" s="9">
        <v>1023478</v>
      </c>
      <c r="I350" s="9">
        <v>8983467</v>
      </c>
      <c r="J350" s="9">
        <v>1213139</v>
      </c>
      <c r="K350" s="13">
        <v>15.612455368041992</v>
      </c>
      <c r="L350" s="9">
        <v>1482989</v>
      </c>
      <c r="M350" s="9">
        <v>41365</v>
      </c>
      <c r="N350" s="13">
        <v>2.8693335056304932</v>
      </c>
      <c r="O350" s="19">
        <v>267203</v>
      </c>
      <c r="P350" s="19">
        <v>0</v>
      </c>
      <c r="Q350" s="5"/>
    </row>
    <row r="351" spans="1:17" x14ac:dyDescent="0.3">
      <c r="A351" s="5"/>
      <c r="B351" s="5">
        <v>104433604</v>
      </c>
      <c r="C351" s="5" t="s">
        <v>117</v>
      </c>
      <c r="D351" s="5" t="s">
        <v>597</v>
      </c>
      <c r="E351" s="5" t="s">
        <v>662</v>
      </c>
      <c r="F351" s="9">
        <v>55983.76</v>
      </c>
      <c r="G351" s="9">
        <v>0</v>
      </c>
      <c r="H351" s="9">
        <v>0</v>
      </c>
      <c r="I351" s="9">
        <v>3548080</v>
      </c>
      <c r="J351" s="9">
        <v>55984</v>
      </c>
      <c r="K351" s="13">
        <v>1.6031632423400879</v>
      </c>
      <c r="L351" s="9">
        <v>486989</v>
      </c>
      <c r="M351" s="9">
        <v>11745</v>
      </c>
      <c r="N351" s="13">
        <v>2.4713621139526367</v>
      </c>
      <c r="O351" s="19">
        <v>95731</v>
      </c>
      <c r="P351" s="19">
        <v>0</v>
      </c>
      <c r="Q351" s="5"/>
    </row>
    <row r="352" spans="1:17" x14ac:dyDescent="0.3">
      <c r="A352" s="5"/>
      <c r="B352" s="5">
        <v>104433903</v>
      </c>
      <c r="C352" s="5" t="s">
        <v>118</v>
      </c>
      <c r="D352" s="5" t="s">
        <v>597</v>
      </c>
      <c r="E352" s="5" t="s">
        <v>662</v>
      </c>
      <c r="F352" s="9">
        <v>63171.99</v>
      </c>
      <c r="G352" s="9">
        <v>0</v>
      </c>
      <c r="H352" s="9">
        <v>0</v>
      </c>
      <c r="I352" s="9">
        <v>7190026</v>
      </c>
      <c r="J352" s="9">
        <v>63172</v>
      </c>
      <c r="K352" s="13">
        <v>0.88639390468597412</v>
      </c>
      <c r="L352" s="9">
        <v>866505</v>
      </c>
      <c r="M352" s="9">
        <v>16284</v>
      </c>
      <c r="N352" s="13">
        <v>1.915266752243042</v>
      </c>
      <c r="O352" s="19">
        <v>221294</v>
      </c>
      <c r="P352" s="19">
        <v>0</v>
      </c>
      <c r="Q352" s="5"/>
    </row>
    <row r="353" spans="1:17" x14ac:dyDescent="0.3">
      <c r="A353" s="5"/>
      <c r="B353" s="5">
        <v>104435003</v>
      </c>
      <c r="C353" s="5" t="s">
        <v>119</v>
      </c>
      <c r="D353" s="5" t="s">
        <v>597</v>
      </c>
      <c r="E353" s="5" t="s">
        <v>662</v>
      </c>
      <c r="F353" s="9">
        <v>83195.960000000006</v>
      </c>
      <c r="G353" s="9">
        <v>0</v>
      </c>
      <c r="H353" s="9">
        <v>426395</v>
      </c>
      <c r="I353" s="9">
        <v>6785386</v>
      </c>
      <c r="J353" s="9">
        <v>509591</v>
      </c>
      <c r="K353" s="13">
        <v>8.1199436187744141</v>
      </c>
      <c r="L353" s="9">
        <v>1085623</v>
      </c>
      <c r="M353" s="9">
        <v>39115</v>
      </c>
      <c r="N353" s="13">
        <v>3.737668514251709</v>
      </c>
      <c r="O353" s="19">
        <v>214632</v>
      </c>
      <c r="P353" s="19">
        <v>0</v>
      </c>
      <c r="Q353" s="5"/>
    </row>
    <row r="354" spans="1:17" x14ac:dyDescent="0.3">
      <c r="A354" s="5"/>
      <c r="B354" s="5">
        <v>104435303</v>
      </c>
      <c r="C354" s="5" t="s">
        <v>121</v>
      </c>
      <c r="D354" s="5" t="s">
        <v>597</v>
      </c>
      <c r="E354" s="5" t="s">
        <v>662</v>
      </c>
      <c r="F354" s="9">
        <v>123862.22</v>
      </c>
      <c r="G354" s="9">
        <v>0</v>
      </c>
      <c r="H354" s="9">
        <v>349069</v>
      </c>
      <c r="I354" s="9">
        <v>9524677</v>
      </c>
      <c r="J354" s="9">
        <v>472931</v>
      </c>
      <c r="K354" s="13">
        <v>5.2247490882873535</v>
      </c>
      <c r="L354" s="9">
        <v>1216105</v>
      </c>
      <c r="M354" s="9">
        <v>34952</v>
      </c>
      <c r="N354" s="13">
        <v>2.9591424465179443</v>
      </c>
      <c r="O354" s="19">
        <v>238412</v>
      </c>
      <c r="P354" s="19">
        <v>0</v>
      </c>
      <c r="Q354" s="5"/>
    </row>
    <row r="355" spans="1:17" x14ac:dyDescent="0.3">
      <c r="A355" s="5"/>
      <c r="B355" s="5">
        <v>104435603</v>
      </c>
      <c r="C355" s="5" t="s">
        <v>122</v>
      </c>
      <c r="D355" s="5" t="s">
        <v>597</v>
      </c>
      <c r="E355" s="5" t="s">
        <v>662</v>
      </c>
      <c r="F355" s="9">
        <v>557104.18999999994</v>
      </c>
      <c r="G355" s="9">
        <v>220425</v>
      </c>
      <c r="H355" s="9">
        <v>1622667</v>
      </c>
      <c r="I355" s="9">
        <v>23512967</v>
      </c>
      <c r="J355" s="9">
        <v>2400195</v>
      </c>
      <c r="K355" s="13">
        <v>11.368450164794922</v>
      </c>
      <c r="L355" s="9">
        <v>2571240</v>
      </c>
      <c r="M355" s="9">
        <v>132098</v>
      </c>
      <c r="N355" s="13">
        <v>5.4157567024230957</v>
      </c>
      <c r="O355" s="19">
        <v>493812</v>
      </c>
      <c r="P355" s="19">
        <v>0</v>
      </c>
      <c r="Q355" s="5"/>
    </row>
    <row r="356" spans="1:17" x14ac:dyDescent="0.3">
      <c r="A356" s="5"/>
      <c r="B356" s="5">
        <v>104435703</v>
      </c>
      <c r="C356" s="5" t="s">
        <v>123</v>
      </c>
      <c r="D356" s="5" t="s">
        <v>597</v>
      </c>
      <c r="E356" s="5" t="s">
        <v>662</v>
      </c>
      <c r="F356" s="9">
        <v>121442.02</v>
      </c>
      <c r="G356" s="9">
        <v>0</v>
      </c>
      <c r="H356" s="9">
        <v>1027708</v>
      </c>
      <c r="I356" s="9">
        <v>8444120</v>
      </c>
      <c r="J356" s="9">
        <v>1149150</v>
      </c>
      <c r="K356" s="13">
        <v>15.75263500213623</v>
      </c>
      <c r="L356" s="9">
        <v>994243</v>
      </c>
      <c r="M356" s="9">
        <v>40467</v>
      </c>
      <c r="N356" s="13">
        <v>4.2428202629089355</v>
      </c>
      <c r="O356" s="19">
        <v>239259</v>
      </c>
      <c r="P356" s="19">
        <v>0</v>
      </c>
      <c r="Q356" s="5"/>
    </row>
    <row r="357" spans="1:17" x14ac:dyDescent="0.3">
      <c r="A357" s="5"/>
      <c r="B357" s="5">
        <v>104437503</v>
      </c>
      <c r="C357" s="5" t="s">
        <v>124</v>
      </c>
      <c r="D357" s="5" t="s">
        <v>597</v>
      </c>
      <c r="E357" s="5" t="s">
        <v>662</v>
      </c>
      <c r="F357" s="9">
        <v>49281.27</v>
      </c>
      <c r="G357" s="9">
        <v>0</v>
      </c>
      <c r="H357" s="9">
        <v>48492</v>
      </c>
      <c r="I357" s="9">
        <v>5829363</v>
      </c>
      <c r="J357" s="9">
        <v>97773</v>
      </c>
      <c r="K357" s="13">
        <v>1.7058616876602173</v>
      </c>
      <c r="L357" s="9">
        <v>866467</v>
      </c>
      <c r="M357" s="9">
        <v>24476</v>
      </c>
      <c r="N357" s="13">
        <v>2.9069194793701172</v>
      </c>
      <c r="O357" s="19">
        <v>185880</v>
      </c>
      <c r="P357" s="19">
        <v>0</v>
      </c>
      <c r="Q357" s="5"/>
    </row>
    <row r="358" spans="1:17" x14ac:dyDescent="0.3">
      <c r="A358" s="5"/>
      <c r="B358" s="5">
        <v>111444602</v>
      </c>
      <c r="C358" s="5" t="s">
        <v>267</v>
      </c>
      <c r="D358" s="5" t="s">
        <v>620</v>
      </c>
      <c r="E358" s="5" t="s">
        <v>662</v>
      </c>
      <c r="F358" s="9">
        <v>572576.55000000005</v>
      </c>
      <c r="G358" s="9">
        <v>0</v>
      </c>
      <c r="H358" s="9">
        <v>3354912</v>
      </c>
      <c r="I358" s="9">
        <v>30380593</v>
      </c>
      <c r="J358" s="9">
        <v>3927489</v>
      </c>
      <c r="K358" s="13">
        <v>14.846987724304199</v>
      </c>
      <c r="L358" s="9">
        <v>4323808</v>
      </c>
      <c r="M358" s="9">
        <v>125728</v>
      </c>
      <c r="N358" s="13">
        <v>2.9948928356170654</v>
      </c>
      <c r="O358" s="19">
        <v>968914</v>
      </c>
      <c r="P358" s="19">
        <v>0</v>
      </c>
      <c r="Q358" s="5"/>
    </row>
    <row r="359" spans="1:17" x14ac:dyDescent="0.3">
      <c r="A359" s="5"/>
      <c r="B359" s="5">
        <v>120452003</v>
      </c>
      <c r="C359" s="5" t="s">
        <v>444</v>
      </c>
      <c r="D359" s="5" t="s">
        <v>645</v>
      </c>
      <c r="E359" s="5" t="s">
        <v>662</v>
      </c>
      <c r="F359" s="9">
        <v>1138055.03</v>
      </c>
      <c r="G359" s="9">
        <v>8282285</v>
      </c>
      <c r="H359" s="9">
        <v>0</v>
      </c>
      <c r="I359" s="9">
        <v>33517791</v>
      </c>
      <c r="J359" s="9">
        <v>9420339</v>
      </c>
      <c r="K359" s="13">
        <v>39.092678070068359</v>
      </c>
      <c r="L359" s="9">
        <v>6424354</v>
      </c>
      <c r="M359" s="9">
        <v>350528</v>
      </c>
      <c r="N359" s="13">
        <v>5.7711234092712402</v>
      </c>
      <c r="O359" s="19">
        <v>1498758</v>
      </c>
      <c r="P359" s="19">
        <v>0</v>
      </c>
      <c r="Q359" s="5"/>
    </row>
    <row r="360" spans="1:17" x14ac:dyDescent="0.3">
      <c r="A360" s="5"/>
      <c r="B360" s="5">
        <v>120455203</v>
      </c>
      <c r="C360" s="5" t="s">
        <v>446</v>
      </c>
      <c r="D360" s="5" t="s">
        <v>645</v>
      </c>
      <c r="E360" s="5" t="s">
        <v>662</v>
      </c>
      <c r="F360" s="9">
        <v>413238.61</v>
      </c>
      <c r="G360" s="9">
        <v>2419399</v>
      </c>
      <c r="H360" s="9">
        <v>0</v>
      </c>
      <c r="I360" s="9">
        <v>28779193</v>
      </c>
      <c r="J360" s="9">
        <v>2832637</v>
      </c>
      <c r="K360" s="13">
        <v>10.917198181152344</v>
      </c>
      <c r="L360" s="9">
        <v>4600275</v>
      </c>
      <c r="M360" s="9">
        <v>201163</v>
      </c>
      <c r="N360" s="13">
        <v>4.5728092193603516</v>
      </c>
      <c r="O360" s="19">
        <v>3521256</v>
      </c>
      <c r="P360" s="19">
        <v>0</v>
      </c>
      <c r="Q360" s="5"/>
    </row>
    <row r="361" spans="1:17" x14ac:dyDescent="0.3">
      <c r="A361" s="5"/>
      <c r="B361" s="5">
        <v>120455403</v>
      </c>
      <c r="C361" s="5" t="s">
        <v>447</v>
      </c>
      <c r="D361" s="5" t="s">
        <v>645</v>
      </c>
      <c r="E361" s="5" t="s">
        <v>662</v>
      </c>
      <c r="F361" s="9">
        <v>1096071.25</v>
      </c>
      <c r="G361" s="9">
        <v>6020967</v>
      </c>
      <c r="H361" s="9">
        <v>0</v>
      </c>
      <c r="I361" s="9">
        <v>42308723</v>
      </c>
      <c r="J361" s="9">
        <v>7117039</v>
      </c>
      <c r="K361" s="13">
        <v>20.223638534545898</v>
      </c>
      <c r="L361" s="9">
        <v>8122929</v>
      </c>
      <c r="M361" s="9">
        <v>369547</v>
      </c>
      <c r="N361" s="13">
        <v>4.766268253326416</v>
      </c>
      <c r="O361" s="19">
        <v>2034068</v>
      </c>
      <c r="P361" s="19">
        <v>0</v>
      </c>
      <c r="Q361" s="5"/>
    </row>
    <row r="362" spans="1:17" x14ac:dyDescent="0.3">
      <c r="A362" s="5"/>
      <c r="B362" s="5">
        <v>120456003</v>
      </c>
      <c r="C362" s="5" t="s">
        <v>448</v>
      </c>
      <c r="D362" s="5" t="s">
        <v>645</v>
      </c>
      <c r="E362" s="5" t="s">
        <v>662</v>
      </c>
      <c r="F362" s="9">
        <v>760563.26</v>
      </c>
      <c r="G362" s="9">
        <v>4525434</v>
      </c>
      <c r="H362" s="9">
        <v>0</v>
      </c>
      <c r="I362" s="9">
        <v>25744620</v>
      </c>
      <c r="J362" s="9">
        <v>5285996</v>
      </c>
      <c r="K362" s="13">
        <v>25.837495803833008</v>
      </c>
      <c r="L362" s="9">
        <v>4236061</v>
      </c>
      <c r="M362" s="9">
        <v>196317</v>
      </c>
      <c r="N362" s="13">
        <v>4.8596396446228027</v>
      </c>
      <c r="O362" s="19">
        <v>776707</v>
      </c>
      <c r="P362" s="19">
        <v>0</v>
      </c>
      <c r="Q362" s="5"/>
    </row>
    <row r="363" spans="1:17" x14ac:dyDescent="0.3">
      <c r="A363" s="5"/>
      <c r="B363" s="5">
        <v>123460302</v>
      </c>
      <c r="C363" s="5" t="s">
        <v>492</v>
      </c>
      <c r="D363" s="5" t="s">
        <v>650</v>
      </c>
      <c r="E363" s="5" t="s">
        <v>662</v>
      </c>
      <c r="F363" s="9">
        <v>524084.87</v>
      </c>
      <c r="G363" s="9">
        <v>0</v>
      </c>
      <c r="H363" s="9">
        <v>0</v>
      </c>
      <c r="I363" s="9">
        <v>11420470</v>
      </c>
      <c r="J363" s="9">
        <v>524085</v>
      </c>
      <c r="K363" s="13">
        <v>4.8097143173217773</v>
      </c>
      <c r="L363" s="9">
        <v>4425914</v>
      </c>
      <c r="M363" s="9">
        <v>161934</v>
      </c>
      <c r="N363" s="13">
        <v>3.7977194786071777</v>
      </c>
      <c r="O363" s="19">
        <v>401756</v>
      </c>
      <c r="P363" s="19">
        <v>0</v>
      </c>
      <c r="Q363" s="5"/>
    </row>
    <row r="364" spans="1:17" x14ac:dyDescent="0.3">
      <c r="A364" s="5"/>
      <c r="B364" s="5">
        <v>123460504</v>
      </c>
      <c r="C364" s="5" t="s">
        <v>493</v>
      </c>
      <c r="D364" s="5" t="s">
        <v>650</v>
      </c>
      <c r="E364" s="5" t="s">
        <v>662</v>
      </c>
      <c r="F364" s="9">
        <v>5.34</v>
      </c>
      <c r="G364" s="9">
        <v>0</v>
      </c>
      <c r="H364" s="9">
        <v>0</v>
      </c>
      <c r="I364" s="9">
        <v>34422</v>
      </c>
      <c r="J364" s="9">
        <v>5</v>
      </c>
      <c r="K364" s="13">
        <v>1.4527704566717148E-2</v>
      </c>
      <c r="L364" s="9">
        <v>6130</v>
      </c>
      <c r="M364" s="9">
        <v>0</v>
      </c>
      <c r="N364" s="13">
        <v>0</v>
      </c>
      <c r="O364" s="19">
        <v>0</v>
      </c>
      <c r="P364" s="19">
        <v>0</v>
      </c>
      <c r="Q364" s="5"/>
    </row>
    <row r="365" spans="1:17" x14ac:dyDescent="0.3">
      <c r="A365" s="5"/>
      <c r="B365" s="5">
        <v>123461302</v>
      </c>
      <c r="C365" s="5" t="s">
        <v>495</v>
      </c>
      <c r="D365" s="5" t="s">
        <v>650</v>
      </c>
      <c r="E365" s="5" t="s">
        <v>662</v>
      </c>
      <c r="F365" s="9">
        <v>248884.55</v>
      </c>
      <c r="G365" s="9">
        <v>2223548</v>
      </c>
      <c r="H365" s="9">
        <v>0</v>
      </c>
      <c r="I365" s="9">
        <v>9314936</v>
      </c>
      <c r="J365" s="9">
        <v>2472433</v>
      </c>
      <c r="K365" s="13">
        <v>36.133457183837891</v>
      </c>
      <c r="L365" s="9">
        <v>3195142</v>
      </c>
      <c r="M365" s="9">
        <v>141592</v>
      </c>
      <c r="N365" s="13">
        <v>4.6369633674621582</v>
      </c>
      <c r="O365" s="19">
        <v>340388</v>
      </c>
      <c r="P365" s="19">
        <v>0</v>
      </c>
      <c r="Q365" s="5"/>
    </row>
    <row r="366" spans="1:17" x14ac:dyDescent="0.3">
      <c r="A366" s="5"/>
      <c r="B366" s="5">
        <v>123461602</v>
      </c>
      <c r="C366" s="5" t="s">
        <v>496</v>
      </c>
      <c r="D366" s="5" t="s">
        <v>650</v>
      </c>
      <c r="E366" s="5" t="s">
        <v>662</v>
      </c>
      <c r="F366" s="9">
        <v>201740.4</v>
      </c>
      <c r="G366" s="9">
        <v>0</v>
      </c>
      <c r="H366" s="9">
        <v>0</v>
      </c>
      <c r="I366" s="9">
        <v>5032980</v>
      </c>
      <c r="J366" s="9">
        <v>201740</v>
      </c>
      <c r="K366" s="13">
        <v>4.1757397651672363</v>
      </c>
      <c r="L366" s="9">
        <v>2236815</v>
      </c>
      <c r="M366" s="9">
        <v>29109</v>
      </c>
      <c r="N366" s="13">
        <v>1.3185179233551025</v>
      </c>
      <c r="O366" s="19">
        <v>169916</v>
      </c>
      <c r="P366" s="19">
        <v>0</v>
      </c>
      <c r="Q366" s="5"/>
    </row>
    <row r="367" spans="1:17" x14ac:dyDescent="0.3">
      <c r="A367" s="5"/>
      <c r="B367" s="5">
        <v>123463603</v>
      </c>
      <c r="C367" s="5" t="s">
        <v>498</v>
      </c>
      <c r="D367" s="5" t="s">
        <v>650</v>
      </c>
      <c r="E367" s="5" t="s">
        <v>662</v>
      </c>
      <c r="F367" s="9">
        <v>256882.97</v>
      </c>
      <c r="G367" s="9">
        <v>0</v>
      </c>
      <c r="H367" s="9">
        <v>0</v>
      </c>
      <c r="I367" s="9">
        <v>7205812</v>
      </c>
      <c r="J367" s="9">
        <v>256883</v>
      </c>
      <c r="K367" s="13">
        <v>3.696727991104126</v>
      </c>
      <c r="L367" s="9">
        <v>2493057</v>
      </c>
      <c r="M367" s="9">
        <v>32311</v>
      </c>
      <c r="N367" s="13">
        <v>1.3130570650100708</v>
      </c>
      <c r="O367" s="19">
        <v>270230</v>
      </c>
      <c r="P367" s="19">
        <v>0</v>
      </c>
      <c r="Q367" s="5"/>
    </row>
    <row r="368" spans="1:17" x14ac:dyDescent="0.3">
      <c r="A368" s="5"/>
      <c r="B368" s="5">
        <v>123463803</v>
      </c>
      <c r="C368" s="5" t="s">
        <v>499</v>
      </c>
      <c r="D368" s="5" t="s">
        <v>650</v>
      </c>
      <c r="E368" s="5" t="s">
        <v>662</v>
      </c>
      <c r="F368" s="9">
        <v>30460.81</v>
      </c>
      <c r="G368" s="9">
        <v>265837</v>
      </c>
      <c r="H368" s="9">
        <v>0</v>
      </c>
      <c r="I368" s="9">
        <v>1384179</v>
      </c>
      <c r="J368" s="9">
        <v>296298</v>
      </c>
      <c r="K368" s="13">
        <v>27.236251831054688</v>
      </c>
      <c r="L368" s="9">
        <v>380587</v>
      </c>
      <c r="M368" s="9">
        <v>9288</v>
      </c>
      <c r="N368" s="13">
        <v>2.5014879703521729</v>
      </c>
      <c r="O368" s="19">
        <v>23471</v>
      </c>
      <c r="P368" s="19">
        <v>0</v>
      </c>
      <c r="Q368" s="5"/>
    </row>
    <row r="369" spans="1:17" x14ac:dyDescent="0.3">
      <c r="A369" s="5"/>
      <c r="B369" s="5">
        <v>123464502</v>
      </c>
      <c r="C369" s="5" t="s">
        <v>500</v>
      </c>
      <c r="D369" s="5" t="s">
        <v>650</v>
      </c>
      <c r="E369" s="5" t="s">
        <v>662</v>
      </c>
      <c r="F369" s="9">
        <v>224812</v>
      </c>
      <c r="G369" s="9">
        <v>0</v>
      </c>
      <c r="H369" s="9">
        <v>0</v>
      </c>
      <c r="I369" s="9">
        <v>5940623</v>
      </c>
      <c r="J369" s="9">
        <v>224812</v>
      </c>
      <c r="K369" s="13">
        <v>3.9331600666046143</v>
      </c>
      <c r="L369" s="9">
        <v>3393646</v>
      </c>
      <c r="M369" s="9">
        <v>60958</v>
      </c>
      <c r="N369" s="13">
        <v>1.8290941715240479</v>
      </c>
      <c r="O369" s="19">
        <v>240611</v>
      </c>
      <c r="P369" s="19">
        <v>0</v>
      </c>
      <c r="Q369" s="5"/>
    </row>
    <row r="370" spans="1:17" x14ac:dyDescent="0.3">
      <c r="A370" s="5"/>
      <c r="B370" s="5">
        <v>123464603</v>
      </c>
      <c r="C370" s="5" t="s">
        <v>501</v>
      </c>
      <c r="D370" s="5" t="s">
        <v>650</v>
      </c>
      <c r="E370" s="5" t="s">
        <v>662</v>
      </c>
      <c r="F370" s="9">
        <v>156602.6</v>
      </c>
      <c r="G370" s="9">
        <v>162680</v>
      </c>
      <c r="H370" s="9">
        <v>0</v>
      </c>
      <c r="I370" s="9">
        <v>3776212</v>
      </c>
      <c r="J370" s="9">
        <v>319283</v>
      </c>
      <c r="K370" s="13">
        <v>9.2360296249389648</v>
      </c>
      <c r="L370" s="9">
        <v>958090</v>
      </c>
      <c r="M370" s="9">
        <v>43631</v>
      </c>
      <c r="N370" s="13">
        <v>4.7712364196777344</v>
      </c>
      <c r="O370" s="19">
        <v>75809</v>
      </c>
      <c r="P370" s="19">
        <v>0</v>
      </c>
      <c r="Q370" s="5"/>
    </row>
    <row r="371" spans="1:17" x14ac:dyDescent="0.3">
      <c r="A371" s="5"/>
      <c r="B371" s="5">
        <v>123465303</v>
      </c>
      <c r="C371" s="5" t="s">
        <v>502</v>
      </c>
      <c r="D371" s="5" t="s">
        <v>650</v>
      </c>
      <c r="E371" s="5" t="s">
        <v>662</v>
      </c>
      <c r="F371" s="9">
        <v>214356.05</v>
      </c>
      <c r="G371" s="9">
        <v>0</v>
      </c>
      <c r="H371" s="9">
        <v>0</v>
      </c>
      <c r="I371" s="9">
        <v>8829129</v>
      </c>
      <c r="J371" s="9">
        <v>214356</v>
      </c>
      <c r="K371" s="13">
        <v>2.4882373809814453</v>
      </c>
      <c r="L371" s="9">
        <v>2688805</v>
      </c>
      <c r="M371" s="9">
        <v>6410</v>
      </c>
      <c r="N371" s="13">
        <v>0.23896555602550507</v>
      </c>
      <c r="O371" s="19">
        <v>252829</v>
      </c>
      <c r="P371" s="19">
        <v>0</v>
      </c>
      <c r="Q371" s="5"/>
    </row>
    <row r="372" spans="1:17" x14ac:dyDescent="0.3">
      <c r="A372" s="5"/>
      <c r="B372" s="5">
        <v>123465602</v>
      </c>
      <c r="C372" s="5" t="s">
        <v>504</v>
      </c>
      <c r="D372" s="5" t="s">
        <v>650</v>
      </c>
      <c r="E372" s="5" t="s">
        <v>662</v>
      </c>
      <c r="F372" s="9">
        <v>1118863.67</v>
      </c>
      <c r="G372" s="9">
        <v>4346190</v>
      </c>
      <c r="H372" s="9">
        <v>7573273</v>
      </c>
      <c r="I372" s="9">
        <v>37770858</v>
      </c>
      <c r="J372" s="9">
        <v>13038326</v>
      </c>
      <c r="K372" s="13">
        <v>52.717311859130859</v>
      </c>
      <c r="L372" s="9">
        <v>6580404</v>
      </c>
      <c r="M372" s="9">
        <v>401596</v>
      </c>
      <c r="N372" s="13">
        <v>6.4995708465576172</v>
      </c>
      <c r="O372" s="19">
        <v>1287066</v>
      </c>
      <c r="P372" s="19">
        <v>0</v>
      </c>
      <c r="Q372" s="5"/>
    </row>
    <row r="373" spans="1:17" x14ac:dyDescent="0.3">
      <c r="A373" s="5"/>
      <c r="B373" s="5">
        <v>123465702</v>
      </c>
      <c r="C373" s="5" t="s">
        <v>505</v>
      </c>
      <c r="D373" s="5" t="s">
        <v>650</v>
      </c>
      <c r="E373" s="5" t="s">
        <v>662</v>
      </c>
      <c r="F373" s="9">
        <v>807955.19</v>
      </c>
      <c r="G373" s="9">
        <v>0</v>
      </c>
      <c r="H373" s="9">
        <v>0</v>
      </c>
      <c r="I373" s="9">
        <v>17639676</v>
      </c>
      <c r="J373" s="9">
        <v>807956</v>
      </c>
      <c r="K373" s="13">
        <v>4.8001985549926758</v>
      </c>
      <c r="L373" s="9">
        <v>7589000</v>
      </c>
      <c r="M373" s="9">
        <v>294042</v>
      </c>
      <c r="N373" s="13">
        <v>4.0307564735412598</v>
      </c>
      <c r="O373" s="19">
        <v>577539</v>
      </c>
      <c r="P373" s="19">
        <v>0</v>
      </c>
      <c r="Q373" s="5"/>
    </row>
    <row r="374" spans="1:17" x14ac:dyDescent="0.3">
      <c r="A374" s="5"/>
      <c r="B374" s="5">
        <v>123466103</v>
      </c>
      <c r="C374" s="5" t="s">
        <v>506</v>
      </c>
      <c r="D374" s="5" t="s">
        <v>650</v>
      </c>
      <c r="E374" s="5" t="s">
        <v>662</v>
      </c>
      <c r="F374" s="9">
        <v>238401.06</v>
      </c>
      <c r="G374" s="9">
        <v>498048</v>
      </c>
      <c r="H374" s="9">
        <v>0</v>
      </c>
      <c r="I374" s="9">
        <v>8974201</v>
      </c>
      <c r="J374" s="9">
        <v>736449</v>
      </c>
      <c r="K374" s="13">
        <v>8.9399271011352539</v>
      </c>
      <c r="L374" s="9">
        <v>2980483</v>
      </c>
      <c r="M374" s="9">
        <v>70335</v>
      </c>
      <c r="N374" s="13">
        <v>2.4168872833251953</v>
      </c>
      <c r="O374" s="19">
        <v>506099</v>
      </c>
      <c r="P374" s="19">
        <v>0</v>
      </c>
      <c r="Q374" s="5"/>
    </row>
    <row r="375" spans="1:17" x14ac:dyDescent="0.3">
      <c r="A375" s="5"/>
      <c r="B375" s="5">
        <v>123466303</v>
      </c>
      <c r="C375" s="5" t="s">
        <v>507</v>
      </c>
      <c r="D375" s="5" t="s">
        <v>650</v>
      </c>
      <c r="E375" s="5" t="s">
        <v>662</v>
      </c>
      <c r="F375" s="9">
        <v>259774.23</v>
      </c>
      <c r="G375" s="9">
        <v>1664946</v>
      </c>
      <c r="H375" s="9">
        <v>255340</v>
      </c>
      <c r="I375" s="9">
        <v>12455878</v>
      </c>
      <c r="J375" s="9">
        <v>2180060</v>
      </c>
      <c r="K375" s="13">
        <v>21.21544075012207</v>
      </c>
      <c r="L375" s="9">
        <v>2576173</v>
      </c>
      <c r="M375" s="9">
        <v>109553</v>
      </c>
      <c r="N375" s="13">
        <v>4.4414219856262207</v>
      </c>
      <c r="O375" s="19">
        <v>422968</v>
      </c>
      <c r="P375" s="19">
        <v>0</v>
      </c>
      <c r="Q375" s="5"/>
    </row>
    <row r="376" spans="1:17" x14ac:dyDescent="0.3">
      <c r="A376" s="5"/>
      <c r="B376" s="5">
        <v>123466403</v>
      </c>
      <c r="C376" s="5" t="s">
        <v>508</v>
      </c>
      <c r="D376" s="5" t="s">
        <v>650</v>
      </c>
      <c r="E376" s="5" t="s">
        <v>662</v>
      </c>
      <c r="F376" s="9">
        <v>771046.37</v>
      </c>
      <c r="G376" s="9">
        <v>1968597</v>
      </c>
      <c r="H376" s="9">
        <v>1246172</v>
      </c>
      <c r="I376" s="9">
        <v>23564376</v>
      </c>
      <c r="J376" s="9">
        <v>3985816</v>
      </c>
      <c r="K376" s="13">
        <v>20.358064651489258</v>
      </c>
      <c r="L376" s="9">
        <v>3416785</v>
      </c>
      <c r="M376" s="9">
        <v>206242</v>
      </c>
      <c r="N376" s="13">
        <v>6.4238977432250977</v>
      </c>
      <c r="O376" s="19">
        <v>3059007</v>
      </c>
      <c r="P376" s="19">
        <v>586095</v>
      </c>
      <c r="Q376" s="5"/>
    </row>
    <row r="377" spans="1:17" x14ac:dyDescent="0.3">
      <c r="A377" s="5"/>
      <c r="B377" s="5">
        <v>123467103</v>
      </c>
      <c r="C377" s="5" t="s">
        <v>509</v>
      </c>
      <c r="D377" s="5" t="s">
        <v>650</v>
      </c>
      <c r="E377" s="5" t="s">
        <v>662</v>
      </c>
      <c r="F377" s="9">
        <v>325178.83</v>
      </c>
      <c r="G377" s="9">
        <v>0</v>
      </c>
      <c r="H377" s="9">
        <v>0</v>
      </c>
      <c r="I377" s="9">
        <v>12235444</v>
      </c>
      <c r="J377" s="9">
        <v>325179</v>
      </c>
      <c r="K377" s="13">
        <v>2.7302415370941162</v>
      </c>
      <c r="L377" s="9">
        <v>3951537</v>
      </c>
      <c r="M377" s="9">
        <v>136732</v>
      </c>
      <c r="N377" s="13">
        <v>3.5842461585998535</v>
      </c>
      <c r="O377" s="19">
        <v>524477</v>
      </c>
      <c r="P377" s="19">
        <v>0</v>
      </c>
      <c r="Q377" s="5"/>
    </row>
    <row r="378" spans="1:17" x14ac:dyDescent="0.3">
      <c r="A378" s="5"/>
      <c r="B378" s="5">
        <v>123467303</v>
      </c>
      <c r="C378" s="5" t="s">
        <v>511</v>
      </c>
      <c r="D378" s="5" t="s">
        <v>650</v>
      </c>
      <c r="E378" s="5" t="s">
        <v>662</v>
      </c>
      <c r="F378" s="9">
        <v>483871.67</v>
      </c>
      <c r="G378" s="9">
        <v>0</v>
      </c>
      <c r="H378" s="9">
        <v>0</v>
      </c>
      <c r="I378" s="9">
        <v>14100732</v>
      </c>
      <c r="J378" s="9">
        <v>483872</v>
      </c>
      <c r="K378" s="13">
        <v>3.5534770488739014</v>
      </c>
      <c r="L378" s="9">
        <v>3328422</v>
      </c>
      <c r="M378" s="9">
        <v>145025</v>
      </c>
      <c r="N378" s="13">
        <v>4.5556678771972656</v>
      </c>
      <c r="O378" s="19">
        <v>442498</v>
      </c>
      <c r="P378" s="19">
        <v>0</v>
      </c>
      <c r="Q378" s="5"/>
    </row>
    <row r="379" spans="1:17" x14ac:dyDescent="0.3">
      <c r="A379" s="5"/>
      <c r="B379" s="5">
        <v>123467203</v>
      </c>
      <c r="C379" s="5" t="s">
        <v>510</v>
      </c>
      <c r="D379" s="5" t="s">
        <v>650</v>
      </c>
      <c r="E379" s="5" t="s">
        <v>662</v>
      </c>
      <c r="F379" s="9">
        <v>115961.7</v>
      </c>
      <c r="G379" s="9">
        <v>0</v>
      </c>
      <c r="H379" s="9">
        <v>0</v>
      </c>
      <c r="I379" s="9">
        <v>2476389</v>
      </c>
      <c r="J379" s="9">
        <v>115962</v>
      </c>
      <c r="K379" s="13">
        <v>4.912755012512207</v>
      </c>
      <c r="L379" s="9">
        <v>1045685</v>
      </c>
      <c r="M379" s="9">
        <v>18377</v>
      </c>
      <c r="N379" s="13">
        <v>1.7888500690460205</v>
      </c>
      <c r="O379" s="19">
        <v>76424</v>
      </c>
      <c r="P379" s="19">
        <v>0</v>
      </c>
      <c r="Q379" s="5"/>
    </row>
    <row r="380" spans="1:17" x14ac:dyDescent="0.3">
      <c r="A380" s="5"/>
      <c r="B380" s="5">
        <v>123468303</v>
      </c>
      <c r="C380" s="5" t="s">
        <v>512</v>
      </c>
      <c r="D380" s="5" t="s">
        <v>650</v>
      </c>
      <c r="E380" s="5" t="s">
        <v>662</v>
      </c>
      <c r="F380" s="9">
        <v>141282.76</v>
      </c>
      <c r="G380" s="9">
        <v>0</v>
      </c>
      <c r="H380" s="9">
        <v>0</v>
      </c>
      <c r="I380" s="9">
        <v>4157223</v>
      </c>
      <c r="J380" s="9">
        <v>141283</v>
      </c>
      <c r="K380" s="13">
        <v>3.5180554389953613</v>
      </c>
      <c r="L380" s="9">
        <v>2096979</v>
      </c>
      <c r="M380" s="9">
        <v>54179</v>
      </c>
      <c r="N380" s="13">
        <v>2.6521930694580078</v>
      </c>
      <c r="O380" s="19">
        <v>142657</v>
      </c>
      <c r="P380" s="19">
        <v>0</v>
      </c>
      <c r="Q380" s="5"/>
    </row>
    <row r="381" spans="1:17" x14ac:dyDescent="0.3">
      <c r="A381" s="5"/>
      <c r="B381" s="5">
        <v>123468402</v>
      </c>
      <c r="C381" s="5" t="s">
        <v>513</v>
      </c>
      <c r="D381" s="5" t="s">
        <v>650</v>
      </c>
      <c r="E381" s="5" t="s">
        <v>662</v>
      </c>
      <c r="F381" s="9">
        <v>213285.57</v>
      </c>
      <c r="G381" s="9">
        <v>0</v>
      </c>
      <c r="H381" s="9">
        <v>0</v>
      </c>
      <c r="I381" s="9">
        <v>4370268</v>
      </c>
      <c r="J381" s="9">
        <v>213286</v>
      </c>
      <c r="K381" s="13">
        <v>5.1307897567749023</v>
      </c>
      <c r="L381" s="9">
        <v>1565728</v>
      </c>
      <c r="M381" s="9">
        <v>19307</v>
      </c>
      <c r="N381" s="13">
        <v>1.2484956979751587</v>
      </c>
      <c r="O381" s="19">
        <v>137324</v>
      </c>
      <c r="P381" s="19">
        <v>0</v>
      </c>
      <c r="Q381" s="5"/>
    </row>
    <row r="382" spans="1:17" x14ac:dyDescent="0.3">
      <c r="A382" s="5"/>
      <c r="B382" s="5">
        <v>123468503</v>
      </c>
      <c r="C382" s="5" t="s">
        <v>514</v>
      </c>
      <c r="D382" s="5" t="s">
        <v>650</v>
      </c>
      <c r="E382" s="5" t="s">
        <v>662</v>
      </c>
      <c r="F382" s="9">
        <v>277547.90999999997</v>
      </c>
      <c r="G382" s="9">
        <v>288083</v>
      </c>
      <c r="H382" s="9">
        <v>114808</v>
      </c>
      <c r="I382" s="9">
        <v>6555234</v>
      </c>
      <c r="J382" s="9">
        <v>680439</v>
      </c>
      <c r="K382" s="13">
        <v>11.582345008850098</v>
      </c>
      <c r="L382" s="9">
        <v>2014931</v>
      </c>
      <c r="M382" s="9">
        <v>92800</v>
      </c>
      <c r="N382" s="13">
        <v>4.827974796295166</v>
      </c>
      <c r="O382" s="19">
        <v>187164</v>
      </c>
      <c r="P382" s="19">
        <v>0</v>
      </c>
      <c r="Q382" s="5"/>
    </row>
    <row r="383" spans="1:17" x14ac:dyDescent="0.3">
      <c r="A383" s="5"/>
      <c r="B383" s="5">
        <v>123468603</v>
      </c>
      <c r="C383" s="5" t="s">
        <v>515</v>
      </c>
      <c r="D383" s="5" t="s">
        <v>650</v>
      </c>
      <c r="E383" s="5" t="s">
        <v>662</v>
      </c>
      <c r="F383" s="9">
        <v>209752.22</v>
      </c>
      <c r="G383" s="9">
        <v>141426</v>
      </c>
      <c r="H383" s="9">
        <v>41673</v>
      </c>
      <c r="I383" s="9">
        <v>10769022</v>
      </c>
      <c r="J383" s="9">
        <v>392851</v>
      </c>
      <c r="K383" s="13">
        <v>3.786088228225708</v>
      </c>
      <c r="L383" s="9">
        <v>2326482</v>
      </c>
      <c r="M383" s="9">
        <v>134377</v>
      </c>
      <c r="N383" s="13">
        <v>6.1300439834594727</v>
      </c>
      <c r="O383" s="19">
        <v>378374</v>
      </c>
      <c r="P383" s="19">
        <v>0</v>
      </c>
      <c r="Q383" s="5"/>
    </row>
    <row r="384" spans="1:17" x14ac:dyDescent="0.3">
      <c r="A384" s="5"/>
      <c r="B384" s="5">
        <v>123469303</v>
      </c>
      <c r="C384" s="5" t="s">
        <v>517</v>
      </c>
      <c r="D384" s="5" t="s">
        <v>650</v>
      </c>
      <c r="E384" s="5" t="s">
        <v>662</v>
      </c>
      <c r="F384" s="9">
        <v>196512.02</v>
      </c>
      <c r="G384" s="9">
        <v>0</v>
      </c>
      <c r="H384" s="9">
        <v>0</v>
      </c>
      <c r="I384" s="9">
        <v>4472725</v>
      </c>
      <c r="J384" s="9">
        <v>196512</v>
      </c>
      <c r="K384" s="13">
        <v>4.5954680442810059</v>
      </c>
      <c r="L384" s="9">
        <v>2149478</v>
      </c>
      <c r="M384" s="9">
        <v>27037</v>
      </c>
      <c r="N384" s="13">
        <v>1.2738634347915649</v>
      </c>
      <c r="O384" s="19">
        <v>157053</v>
      </c>
      <c r="P384" s="19">
        <v>0</v>
      </c>
      <c r="Q384" s="5"/>
    </row>
    <row r="385" spans="1:17" x14ac:dyDescent="0.3">
      <c r="A385" s="5"/>
      <c r="B385" s="5">
        <v>116471803</v>
      </c>
      <c r="C385" s="5" t="s">
        <v>373</v>
      </c>
      <c r="D385" s="5" t="s">
        <v>631</v>
      </c>
      <c r="E385" s="5" t="s">
        <v>662</v>
      </c>
      <c r="F385" s="9">
        <v>176466.6</v>
      </c>
      <c r="G385" s="9">
        <v>0</v>
      </c>
      <c r="H385" s="9">
        <v>0</v>
      </c>
      <c r="I385" s="9">
        <v>8839937</v>
      </c>
      <c r="J385" s="9">
        <v>176467</v>
      </c>
      <c r="K385" s="13">
        <v>2.0369091033935547</v>
      </c>
      <c r="L385" s="9">
        <v>1665283</v>
      </c>
      <c r="M385" s="9">
        <v>37988</v>
      </c>
      <c r="N385" s="13">
        <v>2.3344261646270752</v>
      </c>
      <c r="O385" s="19">
        <v>279308</v>
      </c>
      <c r="P385" s="19">
        <v>31122</v>
      </c>
      <c r="Q385" s="5"/>
    </row>
    <row r="386" spans="1:17" x14ac:dyDescent="0.3">
      <c r="A386" s="5"/>
      <c r="B386" s="5">
        <v>120480803</v>
      </c>
      <c r="C386" s="5" t="s">
        <v>449</v>
      </c>
      <c r="D386" s="5" t="s">
        <v>646</v>
      </c>
      <c r="E386" s="5" t="s">
        <v>662</v>
      </c>
      <c r="F386" s="9">
        <v>332729.23</v>
      </c>
      <c r="G386" s="9">
        <v>521257</v>
      </c>
      <c r="H386" s="9">
        <v>534164</v>
      </c>
      <c r="I386" s="9">
        <v>13805004</v>
      </c>
      <c r="J386" s="9">
        <v>1388150</v>
      </c>
      <c r="K386" s="13">
        <v>11.179562568664551</v>
      </c>
      <c r="L386" s="9">
        <v>2648618</v>
      </c>
      <c r="M386" s="9">
        <v>82528</v>
      </c>
      <c r="N386" s="13">
        <v>3.2160992622375488</v>
      </c>
      <c r="O386" s="19">
        <v>511151</v>
      </c>
      <c r="P386" s="19">
        <v>0</v>
      </c>
      <c r="Q386" s="5"/>
    </row>
    <row r="387" spans="1:17" x14ac:dyDescent="0.3">
      <c r="A387" s="5"/>
      <c r="B387" s="5">
        <v>120481002</v>
      </c>
      <c r="C387" s="5" t="s">
        <v>450</v>
      </c>
      <c r="D387" s="5" t="s">
        <v>646</v>
      </c>
      <c r="E387" s="5" t="s">
        <v>662</v>
      </c>
      <c r="F387" s="9">
        <v>1900562.32</v>
      </c>
      <c r="G387" s="9">
        <v>0</v>
      </c>
      <c r="H387" s="9">
        <v>7697212</v>
      </c>
      <c r="I387" s="9">
        <v>61641791</v>
      </c>
      <c r="J387" s="9">
        <v>9597775</v>
      </c>
      <c r="K387" s="13">
        <v>18.441650390625</v>
      </c>
      <c r="L387" s="9">
        <v>9869506</v>
      </c>
      <c r="M387" s="9">
        <v>438809</v>
      </c>
      <c r="N387" s="13">
        <v>4.6529860496520996</v>
      </c>
      <c r="O387" s="19">
        <v>1797733</v>
      </c>
      <c r="P387" s="19">
        <v>0</v>
      </c>
      <c r="Q387" s="5"/>
    </row>
    <row r="388" spans="1:17" x14ac:dyDescent="0.3">
      <c r="A388" s="5"/>
      <c r="B388" s="5">
        <v>120483302</v>
      </c>
      <c r="C388" s="5" t="s">
        <v>453</v>
      </c>
      <c r="D388" s="5" t="s">
        <v>646</v>
      </c>
      <c r="E388" s="5" t="s">
        <v>662</v>
      </c>
      <c r="F388" s="9">
        <v>872378.41</v>
      </c>
      <c r="G388" s="9">
        <v>3141728</v>
      </c>
      <c r="H388" s="9">
        <v>1360924</v>
      </c>
      <c r="I388" s="9">
        <v>32914910</v>
      </c>
      <c r="J388" s="9">
        <v>5375030</v>
      </c>
      <c r="K388" s="13">
        <v>19.51725959777832</v>
      </c>
      <c r="L388" s="9">
        <v>6284224</v>
      </c>
      <c r="M388" s="9">
        <v>305951</v>
      </c>
      <c r="N388" s="13">
        <v>5.1177153587341309</v>
      </c>
      <c r="O388" s="19">
        <v>1289684</v>
      </c>
      <c r="P388" s="19">
        <v>116299</v>
      </c>
      <c r="Q388" s="5"/>
    </row>
    <row r="389" spans="1:17" x14ac:dyDescent="0.3">
      <c r="A389" s="5"/>
      <c r="B389" s="5">
        <v>120484803</v>
      </c>
      <c r="C389" s="5" t="s">
        <v>454</v>
      </c>
      <c r="D389" s="5" t="s">
        <v>646</v>
      </c>
      <c r="E389" s="5" t="s">
        <v>662</v>
      </c>
      <c r="F389" s="9">
        <v>411845.01</v>
      </c>
      <c r="G389" s="9">
        <v>146575</v>
      </c>
      <c r="H389" s="9">
        <v>0</v>
      </c>
      <c r="I389" s="9">
        <v>12830911</v>
      </c>
      <c r="J389" s="9">
        <v>558420</v>
      </c>
      <c r="K389" s="13">
        <v>4.5501766204833984</v>
      </c>
      <c r="L389" s="9">
        <v>2608914</v>
      </c>
      <c r="M389" s="9">
        <v>95512</v>
      </c>
      <c r="N389" s="13">
        <v>3.8001084327697754</v>
      </c>
      <c r="O389" s="19">
        <v>476529</v>
      </c>
      <c r="P389" s="19">
        <v>0</v>
      </c>
      <c r="Q389" s="5"/>
    </row>
    <row r="390" spans="1:17" x14ac:dyDescent="0.3">
      <c r="A390" s="5"/>
      <c r="B390" s="5">
        <v>120484903</v>
      </c>
      <c r="C390" s="5" t="s">
        <v>455</v>
      </c>
      <c r="D390" s="5" t="s">
        <v>646</v>
      </c>
      <c r="E390" s="5" t="s">
        <v>662</v>
      </c>
      <c r="F390" s="9">
        <v>518648.04</v>
      </c>
      <c r="G390" s="9">
        <v>878884</v>
      </c>
      <c r="H390" s="9">
        <v>612728</v>
      </c>
      <c r="I390" s="9">
        <v>20070378</v>
      </c>
      <c r="J390" s="9">
        <v>2010260</v>
      </c>
      <c r="K390" s="13">
        <v>11.130934715270996</v>
      </c>
      <c r="L390" s="9">
        <v>4021378</v>
      </c>
      <c r="M390" s="9">
        <v>169289</v>
      </c>
      <c r="N390" s="13">
        <v>4.3947324752807617</v>
      </c>
      <c r="O390" s="19">
        <v>617222</v>
      </c>
      <c r="P390" s="19">
        <v>0</v>
      </c>
      <c r="Q390" s="5"/>
    </row>
    <row r="391" spans="1:17" x14ac:dyDescent="0.3">
      <c r="A391" s="5"/>
      <c r="B391" s="5">
        <v>120485603</v>
      </c>
      <c r="C391" s="5" t="s">
        <v>456</v>
      </c>
      <c r="D391" s="5" t="s">
        <v>646</v>
      </c>
      <c r="E391" s="5" t="s">
        <v>662</v>
      </c>
      <c r="F391" s="9">
        <v>147716.25</v>
      </c>
      <c r="G391" s="9">
        <v>303137</v>
      </c>
      <c r="H391" s="9">
        <v>0</v>
      </c>
      <c r="I391" s="9">
        <v>6534258</v>
      </c>
      <c r="J391" s="9">
        <v>450853</v>
      </c>
      <c r="K391" s="13">
        <v>7.4111948013305664</v>
      </c>
      <c r="L391" s="9">
        <v>1378362</v>
      </c>
      <c r="M391" s="9">
        <v>55108</v>
      </c>
      <c r="N391" s="13">
        <v>4.1645822525024414</v>
      </c>
      <c r="O391" s="19">
        <v>256790</v>
      </c>
      <c r="P391" s="19">
        <v>0</v>
      </c>
      <c r="Q391" s="5"/>
    </row>
    <row r="392" spans="1:17" x14ac:dyDescent="0.3">
      <c r="A392" s="5"/>
      <c r="B392" s="5">
        <v>120486003</v>
      </c>
      <c r="C392" s="5" t="s">
        <v>457</v>
      </c>
      <c r="D392" s="5" t="s">
        <v>646</v>
      </c>
      <c r="E392" s="5" t="s">
        <v>662</v>
      </c>
      <c r="F392" s="9">
        <v>143406.04</v>
      </c>
      <c r="G392" s="9">
        <v>0</v>
      </c>
      <c r="H392" s="9">
        <v>0</v>
      </c>
      <c r="I392" s="9">
        <v>4505059</v>
      </c>
      <c r="J392" s="9">
        <v>143406</v>
      </c>
      <c r="K392" s="13">
        <v>3.2878818511962891</v>
      </c>
      <c r="L392" s="9">
        <v>1073974</v>
      </c>
      <c r="M392" s="9">
        <v>16006</v>
      </c>
      <c r="N392" s="13">
        <v>1.5129002332687378</v>
      </c>
      <c r="O392" s="19">
        <v>142538</v>
      </c>
      <c r="P392" s="19">
        <v>0</v>
      </c>
      <c r="Q392" s="5"/>
    </row>
    <row r="393" spans="1:17" x14ac:dyDescent="0.3">
      <c r="A393" s="5"/>
      <c r="B393" s="5">
        <v>120488603</v>
      </c>
      <c r="C393" s="5" t="s">
        <v>458</v>
      </c>
      <c r="D393" s="5" t="s">
        <v>646</v>
      </c>
      <c r="E393" s="5" t="s">
        <v>662</v>
      </c>
      <c r="F393" s="9">
        <v>196111.47</v>
      </c>
      <c r="G393" s="9">
        <v>367138</v>
      </c>
      <c r="H393" s="9">
        <v>1704019</v>
      </c>
      <c r="I393" s="9">
        <v>9298896</v>
      </c>
      <c r="J393" s="9">
        <v>2267268</v>
      </c>
      <c r="K393" s="13">
        <v>32.243854522705078</v>
      </c>
      <c r="L393" s="9">
        <v>1892544</v>
      </c>
      <c r="M393" s="9">
        <v>40598</v>
      </c>
      <c r="N393" s="13">
        <v>2.1921806335449219</v>
      </c>
      <c r="O393" s="19">
        <v>313967</v>
      </c>
      <c r="P393" s="19">
        <v>0</v>
      </c>
      <c r="Q393" s="5"/>
    </row>
    <row r="394" spans="1:17" x14ac:dyDescent="0.3">
      <c r="A394" s="5"/>
      <c r="B394" s="5">
        <v>116493503</v>
      </c>
      <c r="C394" s="5" t="s">
        <v>374</v>
      </c>
      <c r="D394" s="5" t="s">
        <v>632</v>
      </c>
      <c r="E394" s="5" t="s">
        <v>662</v>
      </c>
      <c r="F394" s="9">
        <v>114831.85</v>
      </c>
      <c r="G394" s="9">
        <v>0</v>
      </c>
      <c r="H394" s="9">
        <v>335269</v>
      </c>
      <c r="I394" s="9">
        <v>7636787</v>
      </c>
      <c r="J394" s="9">
        <v>450101</v>
      </c>
      <c r="K394" s="13">
        <v>6.2629842758178711</v>
      </c>
      <c r="L394" s="9">
        <v>995488</v>
      </c>
      <c r="M394" s="9">
        <v>30459</v>
      </c>
      <c r="N394" s="13">
        <v>3.156278133392334</v>
      </c>
      <c r="O394" s="19">
        <v>210320</v>
      </c>
      <c r="P394" s="19">
        <v>0</v>
      </c>
      <c r="Q394" s="5"/>
    </row>
    <row r="395" spans="1:17" x14ac:dyDescent="0.3">
      <c r="A395" s="5"/>
      <c r="B395" s="5">
        <v>116495003</v>
      </c>
      <c r="C395" s="5" t="s">
        <v>375</v>
      </c>
      <c r="D395" s="5" t="s">
        <v>632</v>
      </c>
      <c r="E395" s="5" t="s">
        <v>662</v>
      </c>
      <c r="F395" s="9">
        <v>214889.26</v>
      </c>
      <c r="G395" s="9">
        <v>0</v>
      </c>
      <c r="H395" s="9">
        <v>1101366</v>
      </c>
      <c r="I395" s="9">
        <v>12371922</v>
      </c>
      <c r="J395" s="9">
        <v>1316255</v>
      </c>
      <c r="K395" s="13">
        <v>11.905704498291016</v>
      </c>
      <c r="L395" s="9">
        <v>1823722</v>
      </c>
      <c r="M395" s="9">
        <v>50836</v>
      </c>
      <c r="N395" s="13">
        <v>2.8674149513244629</v>
      </c>
      <c r="O395" s="19">
        <v>393328</v>
      </c>
      <c r="P395" s="19">
        <v>193267</v>
      </c>
      <c r="Q395" s="5"/>
    </row>
    <row r="396" spans="1:17" x14ac:dyDescent="0.3">
      <c r="A396" s="5"/>
      <c r="B396" s="5">
        <v>116495103</v>
      </c>
      <c r="C396" s="5" t="s">
        <v>376</v>
      </c>
      <c r="D396" s="5" t="s">
        <v>632</v>
      </c>
      <c r="E396" s="5" t="s">
        <v>662</v>
      </c>
      <c r="F396" s="9">
        <v>230561.56</v>
      </c>
      <c r="G396" s="9">
        <v>0</v>
      </c>
      <c r="H396" s="9">
        <v>1914702</v>
      </c>
      <c r="I396" s="9">
        <v>13020286</v>
      </c>
      <c r="J396" s="9">
        <v>2145264</v>
      </c>
      <c r="K396" s="13">
        <v>19.726526260375977</v>
      </c>
      <c r="L396" s="9">
        <v>1757821</v>
      </c>
      <c r="M396" s="9">
        <v>91873</v>
      </c>
      <c r="N396" s="13">
        <v>5.5147581100463867</v>
      </c>
      <c r="O396" s="19">
        <v>328175</v>
      </c>
      <c r="P396" s="19">
        <v>0</v>
      </c>
      <c r="Q396" s="5"/>
    </row>
    <row r="397" spans="1:17" x14ac:dyDescent="0.3">
      <c r="A397" s="5"/>
      <c r="B397" s="5">
        <v>116496503</v>
      </c>
      <c r="C397" s="5" t="s">
        <v>378</v>
      </c>
      <c r="D397" s="5" t="s">
        <v>632</v>
      </c>
      <c r="E397" s="5" t="s">
        <v>662</v>
      </c>
      <c r="F397" s="9">
        <v>364422.22</v>
      </c>
      <c r="G397" s="9">
        <v>0</v>
      </c>
      <c r="H397" s="9">
        <v>1965048</v>
      </c>
      <c r="I397" s="9">
        <v>18746695</v>
      </c>
      <c r="J397" s="9">
        <v>2329470</v>
      </c>
      <c r="K397" s="13">
        <v>14.189182281494141</v>
      </c>
      <c r="L397" s="9">
        <v>2235349</v>
      </c>
      <c r="M397" s="9">
        <v>86523</v>
      </c>
      <c r="N397" s="13">
        <v>4.0265240669250488</v>
      </c>
      <c r="O397" s="19">
        <v>514641</v>
      </c>
      <c r="P397" s="19">
        <v>0</v>
      </c>
      <c r="Q397" s="5"/>
    </row>
    <row r="398" spans="1:17" x14ac:dyDescent="0.3">
      <c r="A398" s="5"/>
      <c r="B398" s="5">
        <v>116496603</v>
      </c>
      <c r="C398" s="5" t="s">
        <v>379</v>
      </c>
      <c r="D398" s="5" t="s">
        <v>632</v>
      </c>
      <c r="E398" s="5" t="s">
        <v>662</v>
      </c>
      <c r="F398" s="9">
        <v>464165.7</v>
      </c>
      <c r="G398" s="9">
        <v>90387</v>
      </c>
      <c r="H398" s="9">
        <v>2160703</v>
      </c>
      <c r="I398" s="9">
        <v>19189512</v>
      </c>
      <c r="J398" s="9">
        <v>2715256</v>
      </c>
      <c r="K398" s="13">
        <v>16.481813430786133</v>
      </c>
      <c r="L398" s="9">
        <v>2893755</v>
      </c>
      <c r="M398" s="9">
        <v>133063</v>
      </c>
      <c r="N398" s="13">
        <v>4.8199148178100586</v>
      </c>
      <c r="O398" s="19">
        <v>530067</v>
      </c>
      <c r="P398" s="19">
        <v>0</v>
      </c>
      <c r="Q398" s="5"/>
    </row>
    <row r="399" spans="1:17" x14ac:dyDescent="0.3">
      <c r="A399" s="5"/>
      <c r="B399" s="5">
        <v>116498003</v>
      </c>
      <c r="C399" s="5" t="s">
        <v>380</v>
      </c>
      <c r="D399" s="5" t="s">
        <v>632</v>
      </c>
      <c r="E399" s="5" t="s">
        <v>662</v>
      </c>
      <c r="F399" s="9">
        <v>146613.10999999999</v>
      </c>
      <c r="G399" s="9">
        <v>0</v>
      </c>
      <c r="H399" s="9">
        <v>824260</v>
      </c>
      <c r="I399" s="9">
        <v>8627991</v>
      </c>
      <c r="J399" s="9">
        <v>970873</v>
      </c>
      <c r="K399" s="13">
        <v>12.679352760314941</v>
      </c>
      <c r="L399" s="9">
        <v>1257197</v>
      </c>
      <c r="M399" s="9">
        <v>32157</v>
      </c>
      <c r="N399" s="13">
        <v>2.6249754428863525</v>
      </c>
      <c r="O399" s="19">
        <v>259427</v>
      </c>
      <c r="P399" s="19">
        <v>0</v>
      </c>
      <c r="Q399" s="5"/>
    </row>
    <row r="400" spans="1:17" x14ac:dyDescent="0.3">
      <c r="A400" s="5"/>
      <c r="B400" s="5">
        <v>115503004</v>
      </c>
      <c r="C400" s="5" t="s">
        <v>361</v>
      </c>
      <c r="D400" s="5" t="s">
        <v>629</v>
      </c>
      <c r="E400" s="5" t="s">
        <v>662</v>
      </c>
      <c r="F400" s="9">
        <v>83171.81</v>
      </c>
      <c r="G400" s="9">
        <v>0</v>
      </c>
      <c r="H400" s="9">
        <v>336708</v>
      </c>
      <c r="I400" s="9">
        <v>4579352</v>
      </c>
      <c r="J400" s="9">
        <v>419880</v>
      </c>
      <c r="K400" s="13">
        <v>10.094550132751465</v>
      </c>
      <c r="L400" s="9">
        <v>637634</v>
      </c>
      <c r="M400" s="9">
        <v>28323</v>
      </c>
      <c r="N400" s="13">
        <v>4.6483650207519531</v>
      </c>
      <c r="O400" s="19">
        <v>116396</v>
      </c>
      <c r="P400" s="19">
        <v>69820</v>
      </c>
      <c r="Q400" s="5"/>
    </row>
    <row r="401" spans="1:17" x14ac:dyDescent="0.3">
      <c r="A401" s="5"/>
      <c r="B401" s="5">
        <v>115504003</v>
      </c>
      <c r="C401" s="5" t="s">
        <v>362</v>
      </c>
      <c r="D401" s="5" t="s">
        <v>629</v>
      </c>
      <c r="E401" s="5" t="s">
        <v>662</v>
      </c>
      <c r="F401" s="9">
        <v>104821.14</v>
      </c>
      <c r="G401" s="9">
        <v>16049</v>
      </c>
      <c r="H401" s="9">
        <v>391381</v>
      </c>
      <c r="I401" s="9">
        <v>7124703</v>
      </c>
      <c r="J401" s="9">
        <v>512251</v>
      </c>
      <c r="K401" s="13">
        <v>7.7467632293701172</v>
      </c>
      <c r="L401" s="9">
        <v>1173359</v>
      </c>
      <c r="M401" s="9">
        <v>45549</v>
      </c>
      <c r="N401" s="13">
        <v>4.0387120246887207</v>
      </c>
      <c r="O401" s="19">
        <v>199785</v>
      </c>
      <c r="P401" s="19">
        <v>0</v>
      </c>
      <c r="Q401" s="5"/>
    </row>
    <row r="402" spans="1:17" x14ac:dyDescent="0.3">
      <c r="A402" s="5"/>
      <c r="B402" s="5">
        <v>115506003</v>
      </c>
      <c r="C402" s="5" t="s">
        <v>363</v>
      </c>
      <c r="D402" s="5" t="s">
        <v>629</v>
      </c>
      <c r="E402" s="5" t="s">
        <v>662</v>
      </c>
      <c r="F402" s="9">
        <v>117344.61</v>
      </c>
      <c r="G402" s="9">
        <v>0</v>
      </c>
      <c r="H402" s="9">
        <v>769842</v>
      </c>
      <c r="I402" s="9">
        <v>9912875</v>
      </c>
      <c r="J402" s="9">
        <v>887187</v>
      </c>
      <c r="K402" s="13">
        <v>9.8295774459838867</v>
      </c>
      <c r="L402" s="9">
        <v>1847288</v>
      </c>
      <c r="M402" s="9">
        <v>75453</v>
      </c>
      <c r="N402" s="13">
        <v>4.2584667205810547</v>
      </c>
      <c r="O402" s="19">
        <v>320871</v>
      </c>
      <c r="P402" s="19">
        <v>0</v>
      </c>
      <c r="Q402" s="5"/>
    </row>
    <row r="403" spans="1:17" x14ac:dyDescent="0.3">
      <c r="A403" s="5"/>
      <c r="B403" s="5">
        <v>115508003</v>
      </c>
      <c r="C403" s="5" t="s">
        <v>364</v>
      </c>
      <c r="D403" s="5" t="s">
        <v>629</v>
      </c>
      <c r="E403" s="5" t="s">
        <v>662</v>
      </c>
      <c r="F403" s="9">
        <v>183155.78</v>
      </c>
      <c r="G403" s="9">
        <v>0</v>
      </c>
      <c r="H403" s="9">
        <v>200718</v>
      </c>
      <c r="I403" s="9">
        <v>10586181</v>
      </c>
      <c r="J403" s="9">
        <v>383874</v>
      </c>
      <c r="K403" s="13">
        <v>3.7626194953918457</v>
      </c>
      <c r="L403" s="9">
        <v>2233978</v>
      </c>
      <c r="M403" s="9">
        <v>67348</v>
      </c>
      <c r="N403" s="13">
        <v>3.108421802520752</v>
      </c>
      <c r="O403" s="19">
        <v>394553</v>
      </c>
      <c r="P403" s="19">
        <v>154354</v>
      </c>
      <c r="Q403" s="5"/>
    </row>
    <row r="404" spans="1:17" x14ac:dyDescent="0.3">
      <c r="A404" s="5"/>
      <c r="B404" s="5">
        <v>126515001</v>
      </c>
      <c r="C404" s="5" t="s">
        <v>548</v>
      </c>
      <c r="D404" s="5" t="s">
        <v>653</v>
      </c>
      <c r="E404" s="5" t="s">
        <v>662</v>
      </c>
      <c r="F404" s="9">
        <v>38329793.229999997</v>
      </c>
      <c r="G404" s="9">
        <v>0</v>
      </c>
      <c r="H404" s="9">
        <v>202649005</v>
      </c>
      <c r="I404" s="9">
        <v>1727021066</v>
      </c>
      <c r="J404" s="9">
        <v>240978832</v>
      </c>
      <c r="K404" s="13">
        <v>16.216150283813477</v>
      </c>
      <c r="L404" s="9">
        <v>172680295</v>
      </c>
      <c r="M404" s="9">
        <v>5021739</v>
      </c>
      <c r="N404" s="13">
        <v>2.9952178001403809</v>
      </c>
      <c r="O404" s="19">
        <v>40368660</v>
      </c>
      <c r="P404" s="19">
        <v>0</v>
      </c>
      <c r="Q404" s="5"/>
    </row>
    <row r="405" spans="1:17" x14ac:dyDescent="0.3">
      <c r="A405" s="5"/>
      <c r="B405" s="5">
        <v>120522003</v>
      </c>
      <c r="C405" s="5" t="s">
        <v>459</v>
      </c>
      <c r="D405" s="5" t="s">
        <v>643</v>
      </c>
      <c r="E405" s="5" t="s">
        <v>662</v>
      </c>
      <c r="F405" s="9">
        <v>345359.09</v>
      </c>
      <c r="G405" s="9">
        <v>771091</v>
      </c>
      <c r="H405" s="9">
        <v>0</v>
      </c>
      <c r="I405" s="9">
        <v>18056435</v>
      </c>
      <c r="J405" s="9">
        <v>1116451</v>
      </c>
      <c r="K405" s="13">
        <v>6.5906262397766113</v>
      </c>
      <c r="L405" s="9">
        <v>3495284</v>
      </c>
      <c r="M405" s="9">
        <v>123079</v>
      </c>
      <c r="N405" s="13">
        <v>3.6498076915740967</v>
      </c>
      <c r="O405" s="19">
        <v>728801</v>
      </c>
      <c r="P405" s="19">
        <v>303898</v>
      </c>
      <c r="Q405" s="5"/>
    </row>
    <row r="406" spans="1:17" x14ac:dyDescent="0.3">
      <c r="A406" s="5"/>
      <c r="B406" s="5">
        <v>119648303</v>
      </c>
      <c r="C406" s="5" t="s">
        <v>440</v>
      </c>
      <c r="D406" s="5" t="s">
        <v>643</v>
      </c>
      <c r="E406" s="5" t="s">
        <v>662</v>
      </c>
      <c r="F406" s="9">
        <v>338270.27</v>
      </c>
      <c r="G406" s="9">
        <v>0</v>
      </c>
      <c r="H406" s="9">
        <v>0</v>
      </c>
      <c r="I406" s="9">
        <v>8443120</v>
      </c>
      <c r="J406" s="9">
        <v>338270</v>
      </c>
      <c r="K406" s="13">
        <v>4.1736736297607422</v>
      </c>
      <c r="L406" s="9">
        <v>1960436</v>
      </c>
      <c r="M406" s="9">
        <v>34073</v>
      </c>
      <c r="N406" s="13">
        <v>1.7687735557556152</v>
      </c>
      <c r="O406" s="19">
        <v>307524</v>
      </c>
      <c r="P406" s="19">
        <v>243003</v>
      </c>
      <c r="Q406" s="5"/>
    </row>
    <row r="407" spans="1:17" x14ac:dyDescent="0.3">
      <c r="A407" s="5"/>
      <c r="B407" s="5">
        <v>109530304</v>
      </c>
      <c r="C407" s="5" t="s">
        <v>236</v>
      </c>
      <c r="D407" s="5" t="s">
        <v>614</v>
      </c>
      <c r="E407" s="5" t="s">
        <v>662</v>
      </c>
      <c r="F407" s="9">
        <v>29969.06</v>
      </c>
      <c r="G407" s="9">
        <v>1192</v>
      </c>
      <c r="H407" s="9">
        <v>0</v>
      </c>
      <c r="I407" s="9">
        <v>1779795</v>
      </c>
      <c r="J407" s="9">
        <v>31161</v>
      </c>
      <c r="K407" s="13">
        <v>1.7820196151733398</v>
      </c>
      <c r="L407" s="9">
        <v>158224</v>
      </c>
      <c r="M407" s="9">
        <v>2529</v>
      </c>
      <c r="N407" s="13">
        <v>1.6243295669555664</v>
      </c>
      <c r="O407" s="19">
        <v>34565</v>
      </c>
      <c r="P407" s="19">
        <v>0</v>
      </c>
      <c r="Q407" s="5"/>
    </row>
    <row r="408" spans="1:17" x14ac:dyDescent="0.3">
      <c r="A408" s="5"/>
      <c r="B408" s="5">
        <v>109531304</v>
      </c>
      <c r="C408" s="5" t="s">
        <v>237</v>
      </c>
      <c r="D408" s="5" t="s">
        <v>614</v>
      </c>
      <c r="E408" s="5" t="s">
        <v>662</v>
      </c>
      <c r="F408" s="9">
        <v>91447.82</v>
      </c>
      <c r="G408" s="9">
        <v>0</v>
      </c>
      <c r="H408" s="9">
        <v>284189</v>
      </c>
      <c r="I408" s="9">
        <v>5436050</v>
      </c>
      <c r="J408" s="9">
        <v>375637</v>
      </c>
      <c r="K408" s="13">
        <v>7.4230504035949707</v>
      </c>
      <c r="L408" s="9">
        <v>677100</v>
      </c>
      <c r="M408" s="9">
        <v>18674</v>
      </c>
      <c r="N408" s="13">
        <v>2.8361577987670898</v>
      </c>
      <c r="O408" s="19">
        <v>133604</v>
      </c>
      <c r="P408" s="19">
        <v>125243</v>
      </c>
      <c r="Q408" s="5"/>
    </row>
    <row r="409" spans="1:17" x14ac:dyDescent="0.3">
      <c r="A409" s="5"/>
      <c r="B409" s="5">
        <v>109532804</v>
      </c>
      <c r="C409" s="5" t="s">
        <v>238</v>
      </c>
      <c r="D409" s="5" t="s">
        <v>614</v>
      </c>
      <c r="E409" s="5" t="s">
        <v>662</v>
      </c>
      <c r="F409" s="9">
        <v>76245.070000000007</v>
      </c>
      <c r="G409" s="9">
        <v>0</v>
      </c>
      <c r="H409" s="9">
        <v>134352</v>
      </c>
      <c r="I409" s="9">
        <v>3057573</v>
      </c>
      <c r="J409" s="9">
        <v>210597</v>
      </c>
      <c r="K409" s="13">
        <v>7.3972172737121582</v>
      </c>
      <c r="L409" s="9">
        <v>316186</v>
      </c>
      <c r="M409" s="9">
        <v>2620</v>
      </c>
      <c r="N409" s="13">
        <v>0.83554977178573608</v>
      </c>
      <c r="O409" s="19">
        <v>53981</v>
      </c>
      <c r="P409" s="19">
        <v>0</v>
      </c>
      <c r="Q409" s="5"/>
    </row>
    <row r="410" spans="1:17" x14ac:dyDescent="0.3">
      <c r="A410" s="5"/>
      <c r="B410" s="5">
        <v>109535504</v>
      </c>
      <c r="C410" s="5" t="s">
        <v>239</v>
      </c>
      <c r="D410" s="5" t="s">
        <v>614</v>
      </c>
      <c r="E410" s="5" t="s">
        <v>662</v>
      </c>
      <c r="F410" s="9">
        <v>82546.5</v>
      </c>
      <c r="G410" s="9">
        <v>0</v>
      </c>
      <c r="H410" s="9">
        <v>11368</v>
      </c>
      <c r="I410" s="9">
        <v>5110866</v>
      </c>
      <c r="J410" s="9">
        <v>93915</v>
      </c>
      <c r="K410" s="13">
        <v>1.8719537258148193</v>
      </c>
      <c r="L410" s="9">
        <v>529180</v>
      </c>
      <c r="M410" s="9">
        <v>13352</v>
      </c>
      <c r="N410" s="13">
        <v>2.5884597301483154</v>
      </c>
      <c r="O410" s="19">
        <v>114077</v>
      </c>
      <c r="P410" s="19">
        <v>40177</v>
      </c>
      <c r="Q410" s="5"/>
    </row>
    <row r="411" spans="1:17" x14ac:dyDescent="0.3">
      <c r="A411" s="5"/>
      <c r="B411" s="5">
        <v>109537504</v>
      </c>
      <c r="C411" s="5" t="s">
        <v>240</v>
      </c>
      <c r="D411" s="5" t="s">
        <v>614</v>
      </c>
      <c r="E411" s="5" t="s">
        <v>662</v>
      </c>
      <c r="F411" s="9">
        <v>81886.5</v>
      </c>
      <c r="G411" s="9">
        <v>0</v>
      </c>
      <c r="H411" s="9">
        <v>131176</v>
      </c>
      <c r="I411" s="9">
        <v>4564610</v>
      </c>
      <c r="J411" s="9">
        <v>213063</v>
      </c>
      <c r="K411" s="13">
        <v>4.8962588310241699</v>
      </c>
      <c r="L411" s="9">
        <v>458787</v>
      </c>
      <c r="M411" s="9">
        <v>15926</v>
      </c>
      <c r="N411" s="13">
        <v>3.5961623191833496</v>
      </c>
      <c r="O411" s="19">
        <v>107942</v>
      </c>
      <c r="P411" s="19">
        <v>0</v>
      </c>
      <c r="Q411" s="5"/>
    </row>
    <row r="412" spans="1:17" x14ac:dyDescent="0.3">
      <c r="A412" s="5"/>
      <c r="B412" s="5">
        <v>129540803</v>
      </c>
      <c r="C412" s="5" t="s">
        <v>577</v>
      </c>
      <c r="D412" s="5" t="s">
        <v>657</v>
      </c>
      <c r="E412" s="5" t="s">
        <v>662</v>
      </c>
      <c r="F412" s="9">
        <v>194890.95</v>
      </c>
      <c r="G412" s="9">
        <v>0</v>
      </c>
      <c r="H412" s="9">
        <v>515669</v>
      </c>
      <c r="I412" s="9">
        <v>10335892</v>
      </c>
      <c r="J412" s="9">
        <v>710560</v>
      </c>
      <c r="K412" s="13">
        <v>7.3821868896484375</v>
      </c>
      <c r="L412" s="9">
        <v>1899597</v>
      </c>
      <c r="M412" s="9">
        <v>34706</v>
      </c>
      <c r="N412" s="13">
        <v>1.8610203266143799</v>
      </c>
      <c r="O412" s="19">
        <v>354683</v>
      </c>
      <c r="P412" s="19">
        <v>0</v>
      </c>
      <c r="Q412" s="5"/>
    </row>
    <row r="413" spans="1:17" x14ac:dyDescent="0.3">
      <c r="A413" s="5"/>
      <c r="B413" s="5">
        <v>129544503</v>
      </c>
      <c r="C413" s="5" t="s">
        <v>578</v>
      </c>
      <c r="D413" s="5" t="s">
        <v>657</v>
      </c>
      <c r="E413" s="5" t="s">
        <v>662</v>
      </c>
      <c r="F413" s="9">
        <v>254753.68</v>
      </c>
      <c r="G413" s="9">
        <v>107879</v>
      </c>
      <c r="H413" s="9">
        <v>944898</v>
      </c>
      <c r="I413" s="9">
        <v>11554311</v>
      </c>
      <c r="J413" s="9">
        <v>1307531</v>
      </c>
      <c r="K413" s="13">
        <v>12.760408401489258</v>
      </c>
      <c r="L413" s="9">
        <v>1381697</v>
      </c>
      <c r="M413" s="9">
        <v>90654</v>
      </c>
      <c r="N413" s="13">
        <v>7.0217647552490234</v>
      </c>
      <c r="O413" s="19">
        <v>228249</v>
      </c>
      <c r="P413" s="19">
        <v>0</v>
      </c>
      <c r="Q413" s="5"/>
    </row>
    <row r="414" spans="1:17" x14ac:dyDescent="0.3">
      <c r="A414" s="5"/>
      <c r="B414" s="5">
        <v>129544703</v>
      </c>
      <c r="C414" s="5" t="s">
        <v>579</v>
      </c>
      <c r="D414" s="5" t="s">
        <v>657</v>
      </c>
      <c r="E414" s="5" t="s">
        <v>662</v>
      </c>
      <c r="F414" s="9">
        <v>224494.15</v>
      </c>
      <c r="G414" s="9">
        <v>97078</v>
      </c>
      <c r="H414" s="9">
        <v>1164538</v>
      </c>
      <c r="I414" s="9">
        <v>10028733</v>
      </c>
      <c r="J414" s="9">
        <v>1486110</v>
      </c>
      <c r="K414" s="13">
        <v>17.396413803100586</v>
      </c>
      <c r="L414" s="9">
        <v>1273914</v>
      </c>
      <c r="M414" s="9">
        <v>73379</v>
      </c>
      <c r="N414" s="13">
        <v>6.1121916770935059</v>
      </c>
      <c r="O414" s="19">
        <v>228637</v>
      </c>
      <c r="P414" s="19">
        <v>0</v>
      </c>
      <c r="Q414" s="5"/>
    </row>
    <row r="415" spans="1:17" x14ac:dyDescent="0.3">
      <c r="A415" s="5"/>
      <c r="B415" s="5">
        <v>129545003</v>
      </c>
      <c r="C415" s="5" t="s">
        <v>580</v>
      </c>
      <c r="D415" s="5" t="s">
        <v>657</v>
      </c>
      <c r="E415" s="5" t="s">
        <v>662</v>
      </c>
      <c r="F415" s="9">
        <v>231425.78</v>
      </c>
      <c r="G415" s="9">
        <v>20583</v>
      </c>
      <c r="H415" s="9">
        <v>1334681</v>
      </c>
      <c r="I415" s="9">
        <v>13030204</v>
      </c>
      <c r="J415" s="9">
        <v>1586690</v>
      </c>
      <c r="K415" s="13">
        <v>13.865408897399902</v>
      </c>
      <c r="L415" s="9">
        <v>1917583</v>
      </c>
      <c r="M415" s="9">
        <v>115767</v>
      </c>
      <c r="N415" s="13">
        <v>6.4250178337097168</v>
      </c>
      <c r="O415" s="19">
        <v>346904</v>
      </c>
      <c r="P415" s="19">
        <v>0</v>
      </c>
      <c r="Q415" s="5"/>
    </row>
    <row r="416" spans="1:17" x14ac:dyDescent="0.3">
      <c r="A416" s="5"/>
      <c r="B416" s="5">
        <v>129546003</v>
      </c>
      <c r="C416" s="5" t="s">
        <v>581</v>
      </c>
      <c r="D416" s="5" t="s">
        <v>657</v>
      </c>
      <c r="E416" s="5" t="s">
        <v>662</v>
      </c>
      <c r="F416" s="9">
        <v>128974.66</v>
      </c>
      <c r="G416" s="9">
        <v>0</v>
      </c>
      <c r="H416" s="9">
        <v>608140</v>
      </c>
      <c r="I416" s="9">
        <v>8427537</v>
      </c>
      <c r="J416" s="9">
        <v>737115</v>
      </c>
      <c r="K416" s="13">
        <v>9.5848445892333984</v>
      </c>
      <c r="L416" s="9">
        <v>1091416</v>
      </c>
      <c r="M416" s="9">
        <v>11595</v>
      </c>
      <c r="N416" s="13">
        <v>1.073789119720459</v>
      </c>
      <c r="O416" s="19">
        <v>304381</v>
      </c>
      <c r="P416" s="19">
        <v>0</v>
      </c>
      <c r="Q416" s="5"/>
    </row>
    <row r="417" spans="1:17" x14ac:dyDescent="0.3">
      <c r="A417" s="5"/>
      <c r="B417" s="5">
        <v>129546103</v>
      </c>
      <c r="C417" s="5" t="s">
        <v>582</v>
      </c>
      <c r="D417" s="5" t="s">
        <v>657</v>
      </c>
      <c r="E417" s="5" t="s">
        <v>662</v>
      </c>
      <c r="F417" s="9">
        <v>435765.48</v>
      </c>
      <c r="G417" s="9">
        <v>24117</v>
      </c>
      <c r="H417" s="9">
        <v>1895250</v>
      </c>
      <c r="I417" s="9">
        <v>20640128</v>
      </c>
      <c r="J417" s="9">
        <v>2355132</v>
      </c>
      <c r="K417" s="13">
        <v>12.880133628845215</v>
      </c>
      <c r="L417" s="9">
        <v>2646644</v>
      </c>
      <c r="M417" s="9">
        <v>125394</v>
      </c>
      <c r="N417" s="13">
        <v>4.9734854698181152</v>
      </c>
      <c r="O417" s="19">
        <v>488569</v>
      </c>
      <c r="P417" s="19">
        <v>0</v>
      </c>
      <c r="Q417" s="5"/>
    </row>
    <row r="418" spans="1:17" x14ac:dyDescent="0.3">
      <c r="A418" s="5"/>
      <c r="B418" s="5">
        <v>129546803</v>
      </c>
      <c r="C418" s="5" t="s">
        <v>583</v>
      </c>
      <c r="D418" s="5" t="s">
        <v>657</v>
      </c>
      <c r="E418" s="5" t="s">
        <v>662</v>
      </c>
      <c r="F418" s="9">
        <v>106823.64</v>
      </c>
      <c r="G418" s="9">
        <v>0</v>
      </c>
      <c r="H418" s="9">
        <v>762002</v>
      </c>
      <c r="I418" s="9">
        <v>5362767</v>
      </c>
      <c r="J418" s="9">
        <v>868826</v>
      </c>
      <c r="K418" s="13">
        <v>19.333274841308594</v>
      </c>
      <c r="L418" s="9">
        <v>853784</v>
      </c>
      <c r="M418" s="9">
        <v>37749</v>
      </c>
      <c r="N418" s="13">
        <v>4.6259045600891113</v>
      </c>
      <c r="O418" s="19">
        <v>134649</v>
      </c>
      <c r="P418" s="19">
        <v>0</v>
      </c>
      <c r="Q418" s="5"/>
    </row>
    <row r="419" spans="1:17" x14ac:dyDescent="0.3">
      <c r="A419" s="5"/>
      <c r="B419" s="5">
        <v>129547303</v>
      </c>
      <c r="C419" s="5" t="s">
        <v>586</v>
      </c>
      <c r="D419" s="5" t="s">
        <v>657</v>
      </c>
      <c r="E419" s="5" t="s">
        <v>662</v>
      </c>
      <c r="F419" s="9">
        <v>126717.29</v>
      </c>
      <c r="G419" s="9">
        <v>0</v>
      </c>
      <c r="H419" s="9">
        <v>242088</v>
      </c>
      <c r="I419" s="9">
        <v>7714497</v>
      </c>
      <c r="J419" s="9">
        <v>368805</v>
      </c>
      <c r="K419" s="13">
        <v>5.020698070526123</v>
      </c>
      <c r="L419" s="9">
        <v>1115460</v>
      </c>
      <c r="M419" s="9">
        <v>57671</v>
      </c>
      <c r="N419" s="13">
        <v>5.4520325660705566</v>
      </c>
      <c r="O419" s="19">
        <v>221391</v>
      </c>
      <c r="P419" s="19">
        <v>0</v>
      </c>
      <c r="Q419" s="5"/>
    </row>
    <row r="420" spans="1:17" x14ac:dyDescent="0.3">
      <c r="A420" s="5"/>
      <c r="B420" s="5">
        <v>129547203</v>
      </c>
      <c r="C420" s="5" t="s">
        <v>585</v>
      </c>
      <c r="D420" s="5" t="s">
        <v>657</v>
      </c>
      <c r="E420" s="5" t="s">
        <v>662</v>
      </c>
      <c r="F420" s="9">
        <v>323626.46000000002</v>
      </c>
      <c r="G420" s="9">
        <v>171331</v>
      </c>
      <c r="H420" s="9">
        <v>1721365</v>
      </c>
      <c r="I420" s="9">
        <v>13004045</v>
      </c>
      <c r="J420" s="9">
        <v>2216322</v>
      </c>
      <c r="K420" s="13">
        <v>20.544855117797852</v>
      </c>
      <c r="L420" s="9">
        <v>1245771</v>
      </c>
      <c r="M420" s="9">
        <v>71208</v>
      </c>
      <c r="N420" s="13">
        <v>6.0625100135803223</v>
      </c>
      <c r="O420" s="19">
        <v>237689</v>
      </c>
      <c r="P420" s="19">
        <v>0</v>
      </c>
      <c r="Q420" s="5"/>
    </row>
    <row r="421" spans="1:17" x14ac:dyDescent="0.3">
      <c r="A421" s="5"/>
      <c r="B421" s="5">
        <v>129547603</v>
      </c>
      <c r="C421" s="5" t="s">
        <v>587</v>
      </c>
      <c r="D421" s="5" t="s">
        <v>657</v>
      </c>
      <c r="E421" s="5" t="s">
        <v>662</v>
      </c>
      <c r="F421" s="9">
        <v>280630.37</v>
      </c>
      <c r="G421" s="9">
        <v>0</v>
      </c>
      <c r="H421" s="9">
        <v>1850170</v>
      </c>
      <c r="I421" s="9">
        <v>12298826</v>
      </c>
      <c r="J421" s="9">
        <v>2130800</v>
      </c>
      <c r="K421" s="13">
        <v>20.955886840820313</v>
      </c>
      <c r="L421" s="9">
        <v>1993751</v>
      </c>
      <c r="M421" s="9">
        <v>102739</v>
      </c>
      <c r="N421" s="13">
        <v>5.4330167770385742</v>
      </c>
      <c r="O421" s="19">
        <v>328716</v>
      </c>
      <c r="P421" s="19">
        <v>0</v>
      </c>
      <c r="Q421" s="5"/>
    </row>
    <row r="422" spans="1:17" x14ac:dyDescent="0.3">
      <c r="A422" s="5"/>
      <c r="B422" s="5">
        <v>129547803</v>
      </c>
      <c r="C422" s="5" t="s">
        <v>588</v>
      </c>
      <c r="D422" s="5" t="s">
        <v>657</v>
      </c>
      <c r="E422" s="5" t="s">
        <v>662</v>
      </c>
      <c r="F422" s="9">
        <v>65649.91</v>
      </c>
      <c r="G422" s="9">
        <v>0</v>
      </c>
      <c r="H422" s="9">
        <v>531974</v>
      </c>
      <c r="I422" s="9">
        <v>5642595</v>
      </c>
      <c r="J422" s="9">
        <v>597624</v>
      </c>
      <c r="K422" s="13">
        <v>11.845934867858887</v>
      </c>
      <c r="L422" s="9">
        <v>749412</v>
      </c>
      <c r="M422" s="9">
        <v>31203</v>
      </c>
      <c r="N422" s="13">
        <v>4.3445572853088379</v>
      </c>
      <c r="O422" s="19">
        <v>132807</v>
      </c>
      <c r="P422" s="19">
        <v>48219</v>
      </c>
      <c r="Q422" s="5"/>
    </row>
    <row r="423" spans="1:17" x14ac:dyDescent="0.3">
      <c r="A423" s="5"/>
      <c r="B423" s="5">
        <v>129548803</v>
      </c>
      <c r="C423" s="5" t="s">
        <v>589</v>
      </c>
      <c r="D423" s="5" t="s">
        <v>657</v>
      </c>
      <c r="E423" s="5" t="s">
        <v>662</v>
      </c>
      <c r="F423" s="9">
        <v>120011.33</v>
      </c>
      <c r="G423" s="9">
        <v>0</v>
      </c>
      <c r="H423" s="9">
        <v>534813</v>
      </c>
      <c r="I423" s="9">
        <v>8919985</v>
      </c>
      <c r="J423" s="9">
        <v>654824</v>
      </c>
      <c r="K423" s="13">
        <v>7.9227008819580078</v>
      </c>
      <c r="L423" s="9">
        <v>1180480</v>
      </c>
      <c r="M423" s="9">
        <v>52975</v>
      </c>
      <c r="N423" s="13">
        <v>4.6984272003173828</v>
      </c>
      <c r="O423" s="19">
        <v>228949</v>
      </c>
      <c r="P423" s="19">
        <v>0</v>
      </c>
      <c r="Q423" s="5"/>
    </row>
    <row r="424" spans="1:17" x14ac:dyDescent="0.3">
      <c r="A424" s="5"/>
      <c r="B424" s="5">
        <v>116555003</v>
      </c>
      <c r="C424" s="5" t="s">
        <v>381</v>
      </c>
      <c r="D424" s="5" t="s">
        <v>633</v>
      </c>
      <c r="E424" s="5" t="s">
        <v>662</v>
      </c>
      <c r="F424" s="9">
        <v>246567.88</v>
      </c>
      <c r="G424" s="9">
        <v>0</v>
      </c>
      <c r="H424" s="9">
        <v>898164</v>
      </c>
      <c r="I424" s="9">
        <v>11771866</v>
      </c>
      <c r="J424" s="9">
        <v>1144732</v>
      </c>
      <c r="K424" s="13">
        <v>10.771784782409668</v>
      </c>
      <c r="L424" s="9">
        <v>1854499</v>
      </c>
      <c r="M424" s="9">
        <v>59062</v>
      </c>
      <c r="N424" s="13">
        <v>3.2895612716674805</v>
      </c>
      <c r="O424" s="19">
        <v>379616</v>
      </c>
      <c r="P424" s="19">
        <v>214313</v>
      </c>
      <c r="Q424" s="5"/>
    </row>
    <row r="425" spans="1:17" x14ac:dyDescent="0.3">
      <c r="A425" s="5"/>
      <c r="B425" s="5">
        <v>116557103</v>
      </c>
      <c r="C425" s="5" t="s">
        <v>382</v>
      </c>
      <c r="D425" s="5" t="s">
        <v>633</v>
      </c>
      <c r="E425" s="5" t="s">
        <v>662</v>
      </c>
      <c r="F425" s="9">
        <v>236189.29</v>
      </c>
      <c r="G425" s="9">
        <v>0</v>
      </c>
      <c r="H425" s="9">
        <v>659016</v>
      </c>
      <c r="I425" s="9">
        <v>10438724</v>
      </c>
      <c r="J425" s="9">
        <v>895205</v>
      </c>
      <c r="K425" s="13">
        <v>9.3802404403686523</v>
      </c>
      <c r="L425" s="9">
        <v>1766108</v>
      </c>
      <c r="M425" s="9">
        <v>38293</v>
      </c>
      <c r="N425" s="13">
        <v>2.2162673473358154</v>
      </c>
      <c r="O425" s="19">
        <v>418661</v>
      </c>
      <c r="P425" s="19">
        <v>78767</v>
      </c>
      <c r="Q425" s="5"/>
    </row>
    <row r="426" spans="1:17" x14ac:dyDescent="0.3">
      <c r="A426" s="5"/>
      <c r="B426" s="5">
        <v>108561003</v>
      </c>
      <c r="C426" s="5" t="s">
        <v>214</v>
      </c>
      <c r="D426" s="5" t="s">
        <v>610</v>
      </c>
      <c r="E426" s="5" t="s">
        <v>662</v>
      </c>
      <c r="F426" s="9">
        <v>69749.649999999994</v>
      </c>
      <c r="G426" s="9">
        <v>0</v>
      </c>
      <c r="H426" s="9">
        <v>93011</v>
      </c>
      <c r="I426" s="9">
        <v>5913760</v>
      </c>
      <c r="J426" s="9">
        <v>162761</v>
      </c>
      <c r="K426" s="13">
        <v>2.830134391784668</v>
      </c>
      <c r="L426" s="9">
        <v>632862</v>
      </c>
      <c r="M426" s="9">
        <v>13317</v>
      </c>
      <c r="N426" s="13">
        <v>2.1494805812835693</v>
      </c>
      <c r="O426" s="19">
        <v>151047</v>
      </c>
      <c r="P426" s="19">
        <v>35480</v>
      </c>
      <c r="Q426" s="5"/>
    </row>
    <row r="427" spans="1:17" x14ac:dyDescent="0.3">
      <c r="A427" s="5"/>
      <c r="B427" s="5">
        <v>108561803</v>
      </c>
      <c r="C427" s="5" t="s">
        <v>215</v>
      </c>
      <c r="D427" s="5" t="s">
        <v>610</v>
      </c>
      <c r="E427" s="5" t="s">
        <v>662</v>
      </c>
      <c r="F427" s="9">
        <v>56095.51</v>
      </c>
      <c r="G427" s="9">
        <v>0</v>
      </c>
      <c r="H427" s="9">
        <v>152123</v>
      </c>
      <c r="I427" s="9">
        <v>7331990</v>
      </c>
      <c r="J427" s="9">
        <v>208219</v>
      </c>
      <c r="K427" s="13">
        <v>2.9228761196136475</v>
      </c>
      <c r="L427" s="9">
        <v>809749</v>
      </c>
      <c r="M427" s="9">
        <v>20644</v>
      </c>
      <c r="N427" s="13">
        <v>2.6161284446716309</v>
      </c>
      <c r="O427" s="19">
        <v>171816</v>
      </c>
      <c r="P427" s="19">
        <v>0</v>
      </c>
      <c r="Q427" s="5"/>
    </row>
    <row r="428" spans="1:17" x14ac:dyDescent="0.3">
      <c r="A428" s="5"/>
      <c r="B428" s="5">
        <v>108565203</v>
      </c>
      <c r="C428" s="5" t="s">
        <v>216</v>
      </c>
      <c r="D428" s="5" t="s">
        <v>610</v>
      </c>
      <c r="E428" s="5" t="s">
        <v>662</v>
      </c>
      <c r="F428" s="9">
        <v>84313.25</v>
      </c>
      <c r="G428" s="9">
        <v>0</v>
      </c>
      <c r="H428" s="9">
        <v>0</v>
      </c>
      <c r="I428" s="9">
        <v>8021248</v>
      </c>
      <c r="J428" s="9">
        <v>84313</v>
      </c>
      <c r="K428" s="13">
        <v>1.0622866153717041</v>
      </c>
      <c r="L428" s="9">
        <v>761810</v>
      </c>
      <c r="M428" s="9">
        <v>12890</v>
      </c>
      <c r="N428" s="13">
        <v>1.7211451530456543</v>
      </c>
      <c r="O428" s="19">
        <v>198784</v>
      </c>
      <c r="P428" s="19">
        <v>28554</v>
      </c>
      <c r="Q428" s="5"/>
    </row>
    <row r="429" spans="1:17" x14ac:dyDescent="0.3">
      <c r="A429" s="5"/>
      <c r="B429" s="5">
        <v>108565503</v>
      </c>
      <c r="C429" s="5" t="s">
        <v>217</v>
      </c>
      <c r="D429" s="5" t="s">
        <v>610</v>
      </c>
      <c r="E429" s="5" t="s">
        <v>662</v>
      </c>
      <c r="F429" s="9">
        <v>122474.72</v>
      </c>
      <c r="G429" s="9">
        <v>0</v>
      </c>
      <c r="H429" s="9">
        <v>305688</v>
      </c>
      <c r="I429" s="9">
        <v>9035310</v>
      </c>
      <c r="J429" s="9">
        <v>428163</v>
      </c>
      <c r="K429" s="13">
        <v>4.9745054244995117</v>
      </c>
      <c r="L429" s="9">
        <v>993312</v>
      </c>
      <c r="M429" s="9">
        <v>22759</v>
      </c>
      <c r="N429" s="13">
        <v>2.344951868057251</v>
      </c>
      <c r="O429" s="19">
        <v>225913</v>
      </c>
      <c r="P429" s="19">
        <v>0</v>
      </c>
      <c r="Q429" s="5"/>
    </row>
    <row r="430" spans="1:17" x14ac:dyDescent="0.3">
      <c r="A430" s="5"/>
      <c r="B430" s="5">
        <v>108566303</v>
      </c>
      <c r="C430" s="5" t="s">
        <v>218</v>
      </c>
      <c r="D430" s="5" t="s">
        <v>610</v>
      </c>
      <c r="E430" s="5" t="s">
        <v>662</v>
      </c>
      <c r="F430" s="9">
        <v>106503.39</v>
      </c>
      <c r="G430" s="9">
        <v>0</v>
      </c>
      <c r="H430" s="9">
        <v>0</v>
      </c>
      <c r="I430" s="9">
        <v>4427488</v>
      </c>
      <c r="J430" s="9">
        <v>106503</v>
      </c>
      <c r="K430" s="13">
        <v>2.4647853374481201</v>
      </c>
      <c r="L430" s="9">
        <v>484725</v>
      </c>
      <c r="M430" s="9">
        <v>1764</v>
      </c>
      <c r="N430" s="13">
        <v>0.36524689197540283</v>
      </c>
      <c r="O430" s="19">
        <v>73578</v>
      </c>
      <c r="P430" s="19">
        <v>0</v>
      </c>
      <c r="Q430" s="5"/>
    </row>
    <row r="431" spans="1:17" x14ac:dyDescent="0.3">
      <c r="A431" s="5"/>
      <c r="B431" s="5">
        <v>108567004</v>
      </c>
      <c r="C431" s="5" t="s">
        <v>219</v>
      </c>
      <c r="D431" s="5" t="s">
        <v>610</v>
      </c>
      <c r="E431" s="5" t="s">
        <v>662</v>
      </c>
      <c r="F431" s="9">
        <v>22512.35</v>
      </c>
      <c r="G431" s="9">
        <v>0</v>
      </c>
      <c r="H431" s="9">
        <v>0</v>
      </c>
      <c r="I431" s="9">
        <v>2120702</v>
      </c>
      <c r="J431" s="9">
        <v>22512</v>
      </c>
      <c r="K431" s="13">
        <v>1.0729247331619263</v>
      </c>
      <c r="L431" s="9">
        <v>258158</v>
      </c>
      <c r="M431" s="9">
        <v>3775</v>
      </c>
      <c r="N431" s="13">
        <v>1.4839828014373779</v>
      </c>
      <c r="O431" s="19">
        <v>52080</v>
      </c>
      <c r="P431" s="19">
        <v>72384</v>
      </c>
      <c r="Q431" s="5"/>
    </row>
    <row r="432" spans="1:17" x14ac:dyDescent="0.3">
      <c r="A432" s="5"/>
      <c r="B432" s="5">
        <v>108567204</v>
      </c>
      <c r="C432" s="5" t="s">
        <v>220</v>
      </c>
      <c r="D432" s="5" t="s">
        <v>610</v>
      </c>
      <c r="E432" s="5" t="s">
        <v>662</v>
      </c>
      <c r="F432" s="9">
        <v>41299.47</v>
      </c>
      <c r="G432" s="9">
        <v>0</v>
      </c>
      <c r="H432" s="9">
        <v>241585</v>
      </c>
      <c r="I432" s="9">
        <v>4507751</v>
      </c>
      <c r="J432" s="9">
        <v>282884</v>
      </c>
      <c r="K432" s="13">
        <v>6.6956901550292969</v>
      </c>
      <c r="L432" s="9">
        <v>475617</v>
      </c>
      <c r="M432" s="9">
        <v>15115</v>
      </c>
      <c r="N432" s="13">
        <v>3.28228759765625</v>
      </c>
      <c r="O432" s="19">
        <v>114785</v>
      </c>
      <c r="P432" s="19">
        <v>0</v>
      </c>
      <c r="Q432" s="5"/>
    </row>
    <row r="433" spans="1:17" x14ac:dyDescent="0.3">
      <c r="A433" s="5"/>
      <c r="B433" s="5">
        <v>108567404</v>
      </c>
      <c r="C433" s="5" t="s">
        <v>221</v>
      </c>
      <c r="D433" s="5" t="s">
        <v>610</v>
      </c>
      <c r="E433" s="5" t="s">
        <v>662</v>
      </c>
      <c r="F433" s="9">
        <v>28152.65</v>
      </c>
      <c r="G433" s="9">
        <v>0</v>
      </c>
      <c r="H433" s="9">
        <v>0</v>
      </c>
      <c r="I433" s="9">
        <v>1765408</v>
      </c>
      <c r="J433" s="9">
        <v>28153</v>
      </c>
      <c r="K433" s="13">
        <v>1.6205450296401978</v>
      </c>
      <c r="L433" s="9">
        <v>247343</v>
      </c>
      <c r="M433" s="9">
        <v>870</v>
      </c>
      <c r="N433" s="13">
        <v>0.35297983884811401</v>
      </c>
      <c r="O433" s="19">
        <v>35845</v>
      </c>
      <c r="P433" s="19">
        <v>0</v>
      </c>
      <c r="Q433" s="5"/>
    </row>
    <row r="434" spans="1:17" x14ac:dyDescent="0.3">
      <c r="A434" s="5"/>
      <c r="B434" s="5">
        <v>108567703</v>
      </c>
      <c r="C434" s="5" t="s">
        <v>222</v>
      </c>
      <c r="D434" s="5" t="s">
        <v>610</v>
      </c>
      <c r="E434" s="5" t="s">
        <v>662</v>
      </c>
      <c r="F434" s="9">
        <v>266708.12</v>
      </c>
      <c r="G434" s="9">
        <v>0</v>
      </c>
      <c r="H434" s="9">
        <v>221254</v>
      </c>
      <c r="I434" s="9">
        <v>10663907</v>
      </c>
      <c r="J434" s="9">
        <v>487962</v>
      </c>
      <c r="K434" s="13">
        <v>4.7952499389648438</v>
      </c>
      <c r="L434" s="9">
        <v>1792122</v>
      </c>
      <c r="M434" s="9">
        <v>49919</v>
      </c>
      <c r="N434" s="13">
        <v>2.8652803897857666</v>
      </c>
      <c r="O434" s="19">
        <v>304698</v>
      </c>
      <c r="P434" s="19">
        <v>69814</v>
      </c>
      <c r="Q434" s="5"/>
    </row>
    <row r="435" spans="1:17" x14ac:dyDescent="0.3">
      <c r="A435" s="5"/>
      <c r="B435" s="5">
        <v>108568404</v>
      </c>
      <c r="C435" s="5" t="s">
        <v>224</v>
      </c>
      <c r="D435" s="5" t="s">
        <v>610</v>
      </c>
      <c r="E435" s="5" t="s">
        <v>662</v>
      </c>
      <c r="F435" s="9">
        <v>35397.160000000003</v>
      </c>
      <c r="G435" s="9">
        <v>0</v>
      </c>
      <c r="H435" s="9">
        <v>26261</v>
      </c>
      <c r="I435" s="9">
        <v>2594614</v>
      </c>
      <c r="J435" s="9">
        <v>61658</v>
      </c>
      <c r="K435" s="13">
        <v>2.4342310428619385</v>
      </c>
      <c r="L435" s="9">
        <v>315933</v>
      </c>
      <c r="M435" s="9">
        <v>3225</v>
      </c>
      <c r="N435" s="13">
        <v>1.0313135385513306</v>
      </c>
      <c r="O435" s="19">
        <v>72367</v>
      </c>
      <c r="P435" s="19">
        <v>0</v>
      </c>
      <c r="Q435" s="5"/>
    </row>
    <row r="436" spans="1:17" x14ac:dyDescent="0.3">
      <c r="A436" s="5"/>
      <c r="B436" s="5">
        <v>108569103</v>
      </c>
      <c r="C436" s="5" t="s">
        <v>225</v>
      </c>
      <c r="D436" s="5" t="s">
        <v>610</v>
      </c>
      <c r="E436" s="5" t="s">
        <v>662</v>
      </c>
      <c r="F436" s="9">
        <v>149572.76999999999</v>
      </c>
      <c r="G436" s="9">
        <v>0</v>
      </c>
      <c r="H436" s="9">
        <v>673157</v>
      </c>
      <c r="I436" s="9">
        <v>11030015</v>
      </c>
      <c r="J436" s="9">
        <v>822730</v>
      </c>
      <c r="K436" s="13">
        <v>8.0602235794067383</v>
      </c>
      <c r="L436" s="9">
        <v>1094055</v>
      </c>
      <c r="M436" s="9">
        <v>29601</v>
      </c>
      <c r="N436" s="13">
        <v>2.7808623313903809</v>
      </c>
      <c r="O436" s="19">
        <v>241701</v>
      </c>
      <c r="P436" s="19">
        <v>0</v>
      </c>
      <c r="Q436" s="5"/>
    </row>
    <row r="437" spans="1:17" x14ac:dyDescent="0.3">
      <c r="A437" s="5"/>
      <c r="B437" s="5">
        <v>117576303</v>
      </c>
      <c r="C437" s="5" t="s">
        <v>403</v>
      </c>
      <c r="D437" s="5" t="s">
        <v>637</v>
      </c>
      <c r="E437" s="5" t="s">
        <v>662</v>
      </c>
      <c r="F437" s="9">
        <v>102168.19</v>
      </c>
      <c r="G437" s="9">
        <v>0</v>
      </c>
      <c r="H437" s="9">
        <v>0</v>
      </c>
      <c r="I437" s="9">
        <v>3657502</v>
      </c>
      <c r="J437" s="9">
        <v>102168</v>
      </c>
      <c r="K437" s="13">
        <v>2.8736541271209717</v>
      </c>
      <c r="L437" s="9">
        <v>463409</v>
      </c>
      <c r="M437" s="9">
        <v>7259</v>
      </c>
      <c r="N437" s="13">
        <v>1.591362476348877</v>
      </c>
      <c r="O437" s="19">
        <v>51245</v>
      </c>
      <c r="P437" s="19">
        <v>0</v>
      </c>
      <c r="Q437" s="5"/>
    </row>
    <row r="438" spans="1:17" x14ac:dyDescent="0.3">
      <c r="A438" s="5"/>
      <c r="B438" s="5">
        <v>119581003</v>
      </c>
      <c r="C438" s="5" t="s">
        <v>433</v>
      </c>
      <c r="D438" s="5" t="s">
        <v>642</v>
      </c>
      <c r="E438" s="5" t="s">
        <v>662</v>
      </c>
      <c r="F438" s="9">
        <v>136760.88</v>
      </c>
      <c r="G438" s="9">
        <v>0</v>
      </c>
      <c r="H438" s="9">
        <v>49336</v>
      </c>
      <c r="I438" s="9">
        <v>7901304</v>
      </c>
      <c r="J438" s="9">
        <v>186097</v>
      </c>
      <c r="K438" s="13">
        <v>2.4120805263519287</v>
      </c>
      <c r="L438" s="9">
        <v>891464</v>
      </c>
      <c r="M438" s="9">
        <v>19685</v>
      </c>
      <c r="N438" s="13">
        <v>2.2580263614654541</v>
      </c>
      <c r="O438" s="19">
        <v>203272</v>
      </c>
      <c r="P438" s="19">
        <v>0</v>
      </c>
      <c r="Q438" s="5"/>
    </row>
    <row r="439" spans="1:17" x14ac:dyDescent="0.3">
      <c r="A439" s="5"/>
      <c r="B439" s="5">
        <v>119582503</v>
      </c>
      <c r="C439" s="5" t="s">
        <v>434</v>
      </c>
      <c r="D439" s="5" t="s">
        <v>642</v>
      </c>
      <c r="E439" s="5" t="s">
        <v>662</v>
      </c>
      <c r="F439" s="9">
        <v>97704.33</v>
      </c>
      <c r="G439" s="9">
        <v>0</v>
      </c>
      <c r="H439" s="9">
        <v>206142</v>
      </c>
      <c r="I439" s="9">
        <v>7860554</v>
      </c>
      <c r="J439" s="9">
        <v>303846</v>
      </c>
      <c r="K439" s="13">
        <v>4.0208778381347656</v>
      </c>
      <c r="L439" s="9">
        <v>1150598</v>
      </c>
      <c r="M439" s="9">
        <v>15898</v>
      </c>
      <c r="N439" s="13">
        <v>1.4010751247406006</v>
      </c>
      <c r="O439" s="19">
        <v>226601</v>
      </c>
      <c r="P439" s="19">
        <v>0</v>
      </c>
      <c r="Q439" s="5"/>
    </row>
    <row r="440" spans="1:17" x14ac:dyDescent="0.3">
      <c r="A440" s="5"/>
      <c r="B440" s="5">
        <v>119583003</v>
      </c>
      <c r="C440" s="5" t="s">
        <v>435</v>
      </c>
      <c r="D440" s="5" t="s">
        <v>642</v>
      </c>
      <c r="E440" s="5" t="s">
        <v>662</v>
      </c>
      <c r="F440" s="9">
        <v>95515.66</v>
      </c>
      <c r="G440" s="9">
        <v>0</v>
      </c>
      <c r="H440" s="9">
        <v>141430</v>
      </c>
      <c r="I440" s="9">
        <v>4471357</v>
      </c>
      <c r="J440" s="9">
        <v>236946</v>
      </c>
      <c r="K440" s="13">
        <v>5.5957250595092773</v>
      </c>
      <c r="L440" s="9">
        <v>674046</v>
      </c>
      <c r="M440" s="9">
        <v>33617</v>
      </c>
      <c r="N440" s="13">
        <v>5.2491378784179688</v>
      </c>
      <c r="O440" s="19">
        <v>121293</v>
      </c>
      <c r="P440" s="19">
        <v>0</v>
      </c>
      <c r="Q440" s="5"/>
    </row>
    <row r="441" spans="1:17" x14ac:dyDescent="0.3">
      <c r="A441" s="5"/>
      <c r="B441" s="5">
        <v>119584503</v>
      </c>
      <c r="C441" s="5" t="s">
        <v>436</v>
      </c>
      <c r="D441" s="5" t="s">
        <v>642</v>
      </c>
      <c r="E441" s="5" t="s">
        <v>662</v>
      </c>
      <c r="F441" s="9">
        <v>112780.44</v>
      </c>
      <c r="G441" s="9">
        <v>0</v>
      </c>
      <c r="H441" s="9">
        <v>0</v>
      </c>
      <c r="I441" s="9">
        <v>8608033</v>
      </c>
      <c r="J441" s="9">
        <v>112780</v>
      </c>
      <c r="K441" s="13">
        <v>1.3275649547576904</v>
      </c>
      <c r="L441" s="9">
        <v>1266046</v>
      </c>
      <c r="M441" s="9">
        <v>12724</v>
      </c>
      <c r="N441" s="13">
        <v>1.0152219533920288</v>
      </c>
      <c r="O441" s="19">
        <v>290716</v>
      </c>
      <c r="P441" s="19">
        <v>0</v>
      </c>
      <c r="Q441" s="5"/>
    </row>
    <row r="442" spans="1:17" x14ac:dyDescent="0.3">
      <c r="A442" s="5"/>
      <c r="B442" s="5">
        <v>119584603</v>
      </c>
      <c r="C442" s="5" t="s">
        <v>437</v>
      </c>
      <c r="D442" s="5" t="s">
        <v>642</v>
      </c>
      <c r="E442" s="5" t="s">
        <v>662</v>
      </c>
      <c r="F442" s="9">
        <v>67952.28</v>
      </c>
      <c r="G442" s="9">
        <v>0</v>
      </c>
      <c r="H442" s="9">
        <v>0</v>
      </c>
      <c r="I442" s="9">
        <v>5979206</v>
      </c>
      <c r="J442" s="9">
        <v>67952</v>
      </c>
      <c r="K442" s="13">
        <v>1.1495361328125</v>
      </c>
      <c r="L442" s="9">
        <v>899062</v>
      </c>
      <c r="M442" s="9">
        <v>5911</v>
      </c>
      <c r="N442" s="13">
        <v>0.66181421279907227</v>
      </c>
      <c r="O442" s="19">
        <v>191469</v>
      </c>
      <c r="P442" s="19">
        <v>0</v>
      </c>
      <c r="Q442" s="5"/>
    </row>
    <row r="443" spans="1:17" x14ac:dyDescent="0.3">
      <c r="A443" s="5"/>
      <c r="B443" s="5">
        <v>119586503</v>
      </c>
      <c r="C443" s="5" t="s">
        <v>439</v>
      </c>
      <c r="D443" s="5" t="s">
        <v>642</v>
      </c>
      <c r="E443" s="5" t="s">
        <v>662</v>
      </c>
      <c r="F443" s="9">
        <v>171677.05</v>
      </c>
      <c r="G443" s="9">
        <v>0</v>
      </c>
      <c r="H443" s="9">
        <v>19619</v>
      </c>
      <c r="I443" s="9">
        <v>8396076</v>
      </c>
      <c r="J443" s="9">
        <v>191296</v>
      </c>
      <c r="K443" s="13">
        <v>2.3315188884735107</v>
      </c>
      <c r="L443" s="9">
        <v>1266082</v>
      </c>
      <c r="M443" s="9">
        <v>35658</v>
      </c>
      <c r="N443" s="13">
        <v>2.8980255126953125</v>
      </c>
      <c r="O443" s="19">
        <v>192774</v>
      </c>
      <c r="P443" s="19">
        <v>0</v>
      </c>
      <c r="Q443" s="5"/>
    </row>
    <row r="444" spans="1:17" x14ac:dyDescent="0.3">
      <c r="A444" s="5"/>
      <c r="B444" s="5">
        <v>117596003</v>
      </c>
      <c r="C444" s="5" t="s">
        <v>404</v>
      </c>
      <c r="D444" s="5" t="s">
        <v>638</v>
      </c>
      <c r="E444" s="5" t="s">
        <v>662</v>
      </c>
      <c r="F444" s="9">
        <v>327478.03999999998</v>
      </c>
      <c r="G444" s="9">
        <v>0</v>
      </c>
      <c r="H444" s="9">
        <v>1613530</v>
      </c>
      <c r="I444" s="9">
        <v>17371446</v>
      </c>
      <c r="J444" s="9">
        <v>1941008</v>
      </c>
      <c r="K444" s="13">
        <v>12.579085350036621</v>
      </c>
      <c r="L444" s="9">
        <v>2128925</v>
      </c>
      <c r="M444" s="9">
        <v>66457</v>
      </c>
      <c r="N444" s="13">
        <v>3.2222075462341309</v>
      </c>
      <c r="O444" s="19">
        <v>446252</v>
      </c>
      <c r="P444" s="19">
        <v>97621</v>
      </c>
      <c r="Q444" s="5"/>
    </row>
    <row r="445" spans="1:17" x14ac:dyDescent="0.3">
      <c r="A445" s="5"/>
      <c r="B445" s="5">
        <v>117597003</v>
      </c>
      <c r="C445" s="5" t="s">
        <v>405</v>
      </c>
      <c r="D445" s="5" t="s">
        <v>638</v>
      </c>
      <c r="E445" s="5" t="s">
        <v>662</v>
      </c>
      <c r="F445" s="9">
        <v>196536.77</v>
      </c>
      <c r="G445" s="9">
        <v>0</v>
      </c>
      <c r="H445" s="9">
        <v>787858</v>
      </c>
      <c r="I445" s="9">
        <v>11403012</v>
      </c>
      <c r="J445" s="9">
        <v>984395</v>
      </c>
      <c r="K445" s="13">
        <v>9.4484233856201172</v>
      </c>
      <c r="L445" s="9">
        <v>1669151</v>
      </c>
      <c r="M445" s="9">
        <v>47731</v>
      </c>
      <c r="N445" s="13">
        <v>2.9437775611877441</v>
      </c>
      <c r="O445" s="19">
        <v>340919</v>
      </c>
      <c r="P445" s="19">
        <v>79619</v>
      </c>
      <c r="Q445" s="5"/>
    </row>
    <row r="446" spans="1:17" x14ac:dyDescent="0.3">
      <c r="A446" s="5"/>
      <c r="B446" s="5">
        <v>117598503</v>
      </c>
      <c r="C446" s="5" t="s">
        <v>406</v>
      </c>
      <c r="D446" s="5" t="s">
        <v>638</v>
      </c>
      <c r="E446" s="5" t="s">
        <v>662</v>
      </c>
      <c r="F446" s="9">
        <v>173008.49</v>
      </c>
      <c r="G446" s="9">
        <v>0</v>
      </c>
      <c r="H446" s="9">
        <v>666163</v>
      </c>
      <c r="I446" s="9">
        <v>8298534</v>
      </c>
      <c r="J446" s="9">
        <v>839171</v>
      </c>
      <c r="K446" s="13">
        <v>11.24990177154541</v>
      </c>
      <c r="L446" s="9">
        <v>1218716</v>
      </c>
      <c r="M446" s="9">
        <v>28727</v>
      </c>
      <c r="N446" s="13">
        <v>2.4140558242797852</v>
      </c>
      <c r="O446" s="19">
        <v>219909</v>
      </c>
      <c r="P446" s="19">
        <v>30724</v>
      </c>
      <c r="Q446" s="5"/>
    </row>
    <row r="447" spans="1:17" x14ac:dyDescent="0.3">
      <c r="A447" s="5"/>
      <c r="B447" s="5">
        <v>116604003</v>
      </c>
      <c r="C447" s="5" t="s">
        <v>383</v>
      </c>
      <c r="D447" s="5" t="s">
        <v>634</v>
      </c>
      <c r="E447" s="5" t="s">
        <v>662</v>
      </c>
      <c r="F447" s="9">
        <v>280814.05</v>
      </c>
      <c r="G447" s="9">
        <v>0</v>
      </c>
      <c r="H447" s="9">
        <v>61488</v>
      </c>
      <c r="I447" s="9">
        <v>6166610</v>
      </c>
      <c r="J447" s="9">
        <v>342302</v>
      </c>
      <c r="K447" s="13">
        <v>5.8771271705627441</v>
      </c>
      <c r="L447" s="9">
        <v>1293829</v>
      </c>
      <c r="M447" s="9">
        <v>29424</v>
      </c>
      <c r="N447" s="13">
        <v>2.3271024227142334</v>
      </c>
      <c r="O447" s="19">
        <v>168400</v>
      </c>
      <c r="P447" s="19">
        <v>0</v>
      </c>
      <c r="Q447" s="5"/>
    </row>
    <row r="448" spans="1:17" x14ac:dyDescent="0.3">
      <c r="A448" s="5"/>
      <c r="B448" s="5">
        <v>116605003</v>
      </c>
      <c r="C448" s="5" t="s">
        <v>384</v>
      </c>
      <c r="D448" s="5" t="s">
        <v>634</v>
      </c>
      <c r="E448" s="5" t="s">
        <v>662</v>
      </c>
      <c r="F448" s="9">
        <v>217298.18</v>
      </c>
      <c r="G448" s="9">
        <v>0</v>
      </c>
      <c r="H448" s="9">
        <v>314808</v>
      </c>
      <c r="I448" s="9">
        <v>10215236</v>
      </c>
      <c r="J448" s="9">
        <v>532106</v>
      </c>
      <c r="K448" s="13">
        <v>5.4951858520507813</v>
      </c>
      <c r="L448" s="9">
        <v>1550342</v>
      </c>
      <c r="M448" s="9">
        <v>19386</v>
      </c>
      <c r="N448" s="13">
        <v>1.2662676572799683</v>
      </c>
      <c r="O448" s="19">
        <v>354755</v>
      </c>
      <c r="P448" s="19">
        <v>103287</v>
      </c>
      <c r="Q448" s="5"/>
    </row>
    <row r="449" spans="1:17" x14ac:dyDescent="0.3">
      <c r="A449" s="5"/>
      <c r="B449" s="5">
        <v>106611303</v>
      </c>
      <c r="C449" s="5" t="s">
        <v>160</v>
      </c>
      <c r="D449" s="5" t="s">
        <v>605</v>
      </c>
      <c r="E449" s="5" t="s">
        <v>662</v>
      </c>
      <c r="F449" s="9">
        <v>119779.71</v>
      </c>
      <c r="G449" s="9">
        <v>0</v>
      </c>
      <c r="H449" s="9">
        <v>620766</v>
      </c>
      <c r="I449" s="9">
        <v>8463609</v>
      </c>
      <c r="J449" s="9">
        <v>740546</v>
      </c>
      <c r="K449" s="13">
        <v>9.5887603759765625</v>
      </c>
      <c r="L449" s="9">
        <v>1084036</v>
      </c>
      <c r="M449" s="9">
        <v>38125</v>
      </c>
      <c r="N449" s="13">
        <v>3.6451475620269775</v>
      </c>
      <c r="O449" s="19">
        <v>207812</v>
      </c>
      <c r="P449" s="19">
        <v>0</v>
      </c>
      <c r="Q449" s="5"/>
    </row>
    <row r="450" spans="1:17" x14ac:dyDescent="0.3">
      <c r="A450" s="5"/>
      <c r="B450" s="5">
        <v>106612203</v>
      </c>
      <c r="C450" s="5" t="s">
        <v>161</v>
      </c>
      <c r="D450" s="5" t="s">
        <v>605</v>
      </c>
      <c r="E450" s="5" t="s">
        <v>662</v>
      </c>
      <c r="F450" s="9">
        <v>176175.39</v>
      </c>
      <c r="G450" s="9">
        <v>0</v>
      </c>
      <c r="H450" s="9">
        <v>929697</v>
      </c>
      <c r="I450" s="9">
        <v>14581992</v>
      </c>
      <c r="J450" s="9">
        <v>1105872</v>
      </c>
      <c r="K450" s="13">
        <v>8.2061605453491211</v>
      </c>
      <c r="L450" s="9">
        <v>2105440</v>
      </c>
      <c r="M450" s="9">
        <v>86589</v>
      </c>
      <c r="N450" s="13">
        <v>4.2890238761901855</v>
      </c>
      <c r="O450" s="19">
        <v>382881</v>
      </c>
      <c r="P450" s="19">
        <v>0</v>
      </c>
      <c r="Q450" s="5"/>
    </row>
    <row r="451" spans="1:17" x14ac:dyDescent="0.3">
      <c r="A451" s="5"/>
      <c r="B451" s="5">
        <v>106616203</v>
      </c>
      <c r="C451" s="5" t="s">
        <v>162</v>
      </c>
      <c r="D451" s="5" t="s">
        <v>605</v>
      </c>
      <c r="E451" s="5" t="s">
        <v>662</v>
      </c>
      <c r="F451" s="9">
        <v>260679.46</v>
      </c>
      <c r="G451" s="9">
        <v>0</v>
      </c>
      <c r="H451" s="9">
        <v>659343</v>
      </c>
      <c r="I451" s="9">
        <v>17621958</v>
      </c>
      <c r="J451" s="9">
        <v>920022</v>
      </c>
      <c r="K451" s="13">
        <v>5.5084753036499023</v>
      </c>
      <c r="L451" s="9">
        <v>1967611</v>
      </c>
      <c r="M451" s="9">
        <v>57982</v>
      </c>
      <c r="N451" s="13">
        <v>3.0362966060638428</v>
      </c>
      <c r="O451" s="19">
        <v>486703</v>
      </c>
      <c r="P451" s="19">
        <v>0</v>
      </c>
      <c r="Q451" s="5"/>
    </row>
    <row r="452" spans="1:17" x14ac:dyDescent="0.3">
      <c r="A452" s="5"/>
      <c r="B452" s="5">
        <v>106617203</v>
      </c>
      <c r="C452" s="5" t="s">
        <v>163</v>
      </c>
      <c r="D452" s="5" t="s">
        <v>605</v>
      </c>
      <c r="E452" s="5" t="s">
        <v>662</v>
      </c>
      <c r="F452" s="9">
        <v>347631.81</v>
      </c>
      <c r="G452" s="9">
        <v>0</v>
      </c>
      <c r="H452" s="9">
        <v>1108343</v>
      </c>
      <c r="I452" s="9">
        <v>18342519</v>
      </c>
      <c r="J452" s="9">
        <v>1455975</v>
      </c>
      <c r="K452" s="13">
        <v>8.6221017837524414</v>
      </c>
      <c r="L452" s="9">
        <v>2075542</v>
      </c>
      <c r="M452" s="9">
        <v>57720</v>
      </c>
      <c r="N452" s="13">
        <v>2.8605101108551025</v>
      </c>
      <c r="O452" s="19">
        <v>434788</v>
      </c>
      <c r="P452" s="19">
        <v>5874</v>
      </c>
      <c r="Q452" s="5"/>
    </row>
    <row r="453" spans="1:17" x14ac:dyDescent="0.3">
      <c r="A453" s="5"/>
      <c r="B453" s="5">
        <v>106618603</v>
      </c>
      <c r="C453" s="5" t="s">
        <v>164</v>
      </c>
      <c r="D453" s="5" t="s">
        <v>605</v>
      </c>
      <c r="E453" s="5" t="s">
        <v>662</v>
      </c>
      <c r="F453" s="9">
        <v>98971.13</v>
      </c>
      <c r="G453" s="9">
        <v>0</v>
      </c>
      <c r="H453" s="9">
        <v>153499</v>
      </c>
      <c r="I453" s="9">
        <v>7655727</v>
      </c>
      <c r="J453" s="9">
        <v>252470</v>
      </c>
      <c r="K453" s="13">
        <v>3.4102556705474854</v>
      </c>
      <c r="L453" s="9">
        <v>825526</v>
      </c>
      <c r="M453" s="9">
        <v>23020</v>
      </c>
      <c r="N453" s="13">
        <v>2.8685142993927002</v>
      </c>
      <c r="O453" s="19">
        <v>195288</v>
      </c>
      <c r="P453" s="19">
        <v>0</v>
      </c>
      <c r="Q453" s="5"/>
    </row>
    <row r="454" spans="1:17" x14ac:dyDescent="0.3">
      <c r="A454" s="5"/>
      <c r="B454" s="5">
        <v>105628302</v>
      </c>
      <c r="C454" s="5" t="s">
        <v>145</v>
      </c>
      <c r="D454" s="5" t="s">
        <v>600</v>
      </c>
      <c r="E454" s="5" t="s">
        <v>662</v>
      </c>
      <c r="F454" s="9">
        <v>479857.11</v>
      </c>
      <c r="G454" s="9">
        <v>0</v>
      </c>
      <c r="H454" s="9">
        <v>790298</v>
      </c>
      <c r="I454" s="9">
        <v>30090284</v>
      </c>
      <c r="J454" s="9">
        <v>1270156</v>
      </c>
      <c r="K454" s="13">
        <v>4.4071836471557617</v>
      </c>
      <c r="L454" s="9">
        <v>5219564</v>
      </c>
      <c r="M454" s="9">
        <v>174497</v>
      </c>
      <c r="N454" s="13">
        <v>3.4587647914886475</v>
      </c>
      <c r="O454" s="19">
        <v>1023439</v>
      </c>
      <c r="P454" s="19">
        <v>0</v>
      </c>
      <c r="Q454" s="5"/>
    </row>
    <row r="455" spans="1:17" x14ac:dyDescent="0.3">
      <c r="A455" s="5"/>
      <c r="B455" s="5">
        <v>101630504</v>
      </c>
      <c r="C455" s="5" t="s">
        <v>30</v>
      </c>
      <c r="D455" s="5" t="s">
        <v>593</v>
      </c>
      <c r="E455" s="5" t="s">
        <v>662</v>
      </c>
      <c r="F455" s="9">
        <v>36715.81</v>
      </c>
      <c r="G455" s="9">
        <v>0</v>
      </c>
      <c r="H455" s="9">
        <v>0</v>
      </c>
      <c r="I455" s="9">
        <v>4674681</v>
      </c>
      <c r="J455" s="9">
        <v>36716</v>
      </c>
      <c r="K455" s="13">
        <v>0.79164028167724609</v>
      </c>
      <c r="L455" s="9">
        <v>633110</v>
      </c>
      <c r="M455" s="9">
        <v>6417</v>
      </c>
      <c r="N455" s="13">
        <v>1.0239462852478027</v>
      </c>
      <c r="O455" s="19">
        <v>105057</v>
      </c>
      <c r="P455" s="19">
        <v>8477</v>
      </c>
      <c r="Q455" s="5"/>
    </row>
    <row r="456" spans="1:17" x14ac:dyDescent="0.3">
      <c r="A456" s="5"/>
      <c r="B456" s="5">
        <v>101630903</v>
      </c>
      <c r="C456" s="5" t="s">
        <v>31</v>
      </c>
      <c r="D456" s="5" t="s">
        <v>593</v>
      </c>
      <c r="E456" s="5" t="s">
        <v>662</v>
      </c>
      <c r="F456" s="9">
        <v>120917.99</v>
      </c>
      <c r="G456" s="9">
        <v>0</v>
      </c>
      <c r="H456" s="9">
        <v>577107</v>
      </c>
      <c r="I456" s="9">
        <v>8158314</v>
      </c>
      <c r="J456" s="9">
        <v>698025</v>
      </c>
      <c r="K456" s="13">
        <v>9.3565406799316406</v>
      </c>
      <c r="L456" s="9">
        <v>1001862</v>
      </c>
      <c r="M456" s="9">
        <v>31081</v>
      </c>
      <c r="N456" s="13">
        <v>3.2016489505767822</v>
      </c>
      <c r="O456" s="19">
        <v>210735</v>
      </c>
      <c r="P456" s="19">
        <v>0</v>
      </c>
      <c r="Q456" s="5"/>
    </row>
    <row r="457" spans="1:17" x14ac:dyDescent="0.3">
      <c r="A457" s="5"/>
      <c r="B457" s="5">
        <v>101631003</v>
      </c>
      <c r="C457" s="5" t="s">
        <v>32</v>
      </c>
      <c r="D457" s="5" t="s">
        <v>593</v>
      </c>
      <c r="E457" s="5" t="s">
        <v>662</v>
      </c>
      <c r="F457" s="9">
        <v>88489.14</v>
      </c>
      <c r="G457" s="9">
        <v>0</v>
      </c>
      <c r="H457" s="9">
        <v>405744</v>
      </c>
      <c r="I457" s="9">
        <v>9973865</v>
      </c>
      <c r="J457" s="9">
        <v>494233</v>
      </c>
      <c r="K457" s="13">
        <v>5.2136306762695313</v>
      </c>
      <c r="L457" s="9">
        <v>1293352</v>
      </c>
      <c r="M457" s="9">
        <v>35029</v>
      </c>
      <c r="N457" s="13">
        <v>2.7837843894958496</v>
      </c>
      <c r="O457" s="19">
        <v>252070</v>
      </c>
      <c r="P457" s="19">
        <v>0</v>
      </c>
      <c r="Q457" s="5"/>
    </row>
    <row r="458" spans="1:17" x14ac:dyDescent="0.3">
      <c r="A458" s="5"/>
      <c r="B458" s="5">
        <v>101631203</v>
      </c>
      <c r="C458" s="5" t="s">
        <v>33</v>
      </c>
      <c r="D458" s="5" t="s">
        <v>593</v>
      </c>
      <c r="E458" s="5" t="s">
        <v>662</v>
      </c>
      <c r="F458" s="9">
        <v>82237.98</v>
      </c>
      <c r="G458" s="9">
        <v>0</v>
      </c>
      <c r="H458" s="9">
        <v>112892</v>
      </c>
      <c r="I458" s="9">
        <v>7167340</v>
      </c>
      <c r="J458" s="9">
        <v>195130</v>
      </c>
      <c r="K458" s="13">
        <v>2.7986822128295898</v>
      </c>
      <c r="L458" s="9">
        <v>1034526</v>
      </c>
      <c r="M458" s="9">
        <v>21131</v>
      </c>
      <c r="N458" s="13">
        <v>2.0851690769195557</v>
      </c>
      <c r="O458" s="19">
        <v>239888</v>
      </c>
      <c r="P458" s="19">
        <v>0</v>
      </c>
      <c r="Q458" s="5"/>
    </row>
    <row r="459" spans="1:17" x14ac:dyDescent="0.3">
      <c r="A459" s="5"/>
      <c r="B459" s="5">
        <v>101631503</v>
      </c>
      <c r="C459" s="5" t="s">
        <v>34</v>
      </c>
      <c r="D459" s="5" t="s">
        <v>593</v>
      </c>
      <c r="E459" s="5" t="s">
        <v>662</v>
      </c>
      <c r="F459" s="9">
        <v>118384.99</v>
      </c>
      <c r="G459" s="9">
        <v>0</v>
      </c>
      <c r="H459" s="9">
        <v>469450</v>
      </c>
      <c r="I459" s="9">
        <v>7519794</v>
      </c>
      <c r="J459" s="9">
        <v>587835</v>
      </c>
      <c r="K459" s="13">
        <v>8.4800701141357422</v>
      </c>
      <c r="L459" s="9">
        <v>801721</v>
      </c>
      <c r="M459" s="9">
        <v>23830</v>
      </c>
      <c r="N459" s="13">
        <v>3.0634112358093262</v>
      </c>
      <c r="O459" s="19">
        <v>173671</v>
      </c>
      <c r="P459" s="19">
        <v>0</v>
      </c>
      <c r="Q459" s="5"/>
    </row>
    <row r="460" spans="1:17" x14ac:dyDescent="0.3">
      <c r="A460" s="5"/>
      <c r="B460" s="5">
        <v>101631703</v>
      </c>
      <c r="C460" s="5" t="s">
        <v>35</v>
      </c>
      <c r="D460" s="5" t="s">
        <v>593</v>
      </c>
      <c r="E460" s="5" t="s">
        <v>662</v>
      </c>
      <c r="F460" s="9">
        <v>386157.11</v>
      </c>
      <c r="G460" s="9">
        <v>0</v>
      </c>
      <c r="H460" s="9">
        <v>142310</v>
      </c>
      <c r="I460" s="9">
        <v>14967388</v>
      </c>
      <c r="J460" s="9">
        <v>528467</v>
      </c>
      <c r="K460" s="13">
        <v>3.6600172519683838</v>
      </c>
      <c r="L460" s="9">
        <v>2593477</v>
      </c>
      <c r="M460" s="9">
        <v>52207</v>
      </c>
      <c r="N460" s="13">
        <v>2.0543665885925293</v>
      </c>
      <c r="O460" s="19">
        <v>537616</v>
      </c>
      <c r="P460" s="19">
        <v>0</v>
      </c>
      <c r="Q460" s="5"/>
    </row>
    <row r="461" spans="1:17" x14ac:dyDescent="0.3">
      <c r="A461" s="5"/>
      <c r="B461" s="5">
        <v>101631803</v>
      </c>
      <c r="C461" s="5" t="s">
        <v>36</v>
      </c>
      <c r="D461" s="5" t="s">
        <v>593</v>
      </c>
      <c r="E461" s="5" t="s">
        <v>662</v>
      </c>
      <c r="F461" s="9">
        <v>272198.52</v>
      </c>
      <c r="G461" s="9">
        <v>62715</v>
      </c>
      <c r="H461" s="9">
        <v>1271326</v>
      </c>
      <c r="I461" s="9">
        <v>12372710</v>
      </c>
      <c r="J461" s="9">
        <v>1606240</v>
      </c>
      <c r="K461" s="13">
        <v>14.918910026550293</v>
      </c>
      <c r="L461" s="9">
        <v>1558646</v>
      </c>
      <c r="M461" s="9">
        <v>56735</v>
      </c>
      <c r="N461" s="13">
        <v>3.7775206565856934</v>
      </c>
      <c r="O461" s="19">
        <v>321336</v>
      </c>
      <c r="P461" s="19">
        <v>0</v>
      </c>
      <c r="Q461" s="5"/>
    </row>
    <row r="462" spans="1:17" x14ac:dyDescent="0.3">
      <c r="A462" s="5"/>
      <c r="B462" s="5">
        <v>101631903</v>
      </c>
      <c r="C462" s="5" t="s">
        <v>37</v>
      </c>
      <c r="D462" s="5" t="s">
        <v>593</v>
      </c>
      <c r="E462" s="5" t="s">
        <v>662</v>
      </c>
      <c r="F462" s="9">
        <v>68877.149999999994</v>
      </c>
      <c r="G462" s="9">
        <v>0</v>
      </c>
      <c r="H462" s="9">
        <v>152485</v>
      </c>
      <c r="I462" s="9">
        <v>5465731</v>
      </c>
      <c r="J462" s="9">
        <v>221362</v>
      </c>
      <c r="K462" s="13">
        <v>4.2209463119506836</v>
      </c>
      <c r="L462" s="9">
        <v>808385</v>
      </c>
      <c r="M462" s="9">
        <v>19782</v>
      </c>
      <c r="N462" s="13">
        <v>2.5084865093231201</v>
      </c>
      <c r="O462" s="19">
        <v>178652</v>
      </c>
      <c r="P462" s="19">
        <v>0</v>
      </c>
      <c r="Q462" s="5"/>
    </row>
    <row r="463" spans="1:17" x14ac:dyDescent="0.3">
      <c r="A463" s="5"/>
      <c r="B463" s="5">
        <v>101632403</v>
      </c>
      <c r="C463" s="5" t="s">
        <v>38</v>
      </c>
      <c r="D463" s="5" t="s">
        <v>593</v>
      </c>
      <c r="E463" s="5" t="s">
        <v>662</v>
      </c>
      <c r="F463" s="9">
        <v>72191.83</v>
      </c>
      <c r="G463" s="9">
        <v>0</v>
      </c>
      <c r="H463" s="9">
        <v>27363</v>
      </c>
      <c r="I463" s="9">
        <v>7176329</v>
      </c>
      <c r="J463" s="9">
        <v>99555</v>
      </c>
      <c r="K463" s="13">
        <v>1.4067850112915039</v>
      </c>
      <c r="L463" s="9">
        <v>963492</v>
      </c>
      <c r="M463" s="9">
        <v>22367</v>
      </c>
      <c r="N463" s="13">
        <v>2.3766236305236816</v>
      </c>
      <c r="O463" s="19">
        <v>186506</v>
      </c>
      <c r="P463" s="19">
        <v>107184</v>
      </c>
      <c r="Q463" s="5"/>
    </row>
    <row r="464" spans="1:17" x14ac:dyDescent="0.3">
      <c r="A464" s="5"/>
      <c r="B464" s="5">
        <v>101633903</v>
      </c>
      <c r="C464" s="5" t="s">
        <v>39</v>
      </c>
      <c r="D464" s="5" t="s">
        <v>593</v>
      </c>
      <c r="E464" s="5" t="s">
        <v>662</v>
      </c>
      <c r="F464" s="9">
        <v>110670.85</v>
      </c>
      <c r="G464" s="9">
        <v>0</v>
      </c>
      <c r="H464" s="9">
        <v>98362</v>
      </c>
      <c r="I464" s="9">
        <v>11347054</v>
      </c>
      <c r="J464" s="9">
        <v>209033</v>
      </c>
      <c r="K464" s="13">
        <v>1.8767516613006592</v>
      </c>
      <c r="L464" s="9">
        <v>1655372</v>
      </c>
      <c r="M464" s="9">
        <v>32835</v>
      </c>
      <c r="N464" s="13">
        <v>2.0236825942993164</v>
      </c>
      <c r="O464" s="19">
        <v>339263</v>
      </c>
      <c r="P464" s="19">
        <v>150314</v>
      </c>
      <c r="Q464" s="5"/>
    </row>
    <row r="465" spans="1:17" x14ac:dyDescent="0.3">
      <c r="A465" s="5"/>
      <c r="B465" s="5">
        <v>101636503</v>
      </c>
      <c r="C465" s="5" t="s">
        <v>41</v>
      </c>
      <c r="D465" s="5" t="s">
        <v>593</v>
      </c>
      <c r="E465" s="5" t="s">
        <v>662</v>
      </c>
      <c r="F465" s="9">
        <v>146829.23000000001</v>
      </c>
      <c r="G465" s="9">
        <v>0</v>
      </c>
      <c r="H465" s="9">
        <v>0</v>
      </c>
      <c r="I465" s="9">
        <v>6785907</v>
      </c>
      <c r="J465" s="9">
        <v>146829</v>
      </c>
      <c r="K465" s="13">
        <v>2.2115871906280518</v>
      </c>
      <c r="L465" s="9">
        <v>1791654</v>
      </c>
      <c r="M465" s="9">
        <v>32262</v>
      </c>
      <c r="N465" s="13">
        <v>1.8337016105651855</v>
      </c>
      <c r="O465" s="19">
        <v>335813</v>
      </c>
      <c r="P465" s="19">
        <v>0</v>
      </c>
      <c r="Q465" s="5"/>
    </row>
    <row r="466" spans="1:17" x14ac:dyDescent="0.3">
      <c r="A466" s="5"/>
      <c r="B466" s="5">
        <v>101637002</v>
      </c>
      <c r="C466" s="5" t="s">
        <v>42</v>
      </c>
      <c r="D466" s="5" t="s">
        <v>593</v>
      </c>
      <c r="E466" s="5" t="s">
        <v>662</v>
      </c>
      <c r="F466" s="9">
        <v>230764.95</v>
      </c>
      <c r="G466" s="9">
        <v>0</v>
      </c>
      <c r="H466" s="9">
        <v>2057491</v>
      </c>
      <c r="I466" s="9">
        <v>17027592</v>
      </c>
      <c r="J466" s="9">
        <v>2288256</v>
      </c>
      <c r="K466" s="13">
        <v>15.524824142456055</v>
      </c>
      <c r="L466" s="9">
        <v>2573088</v>
      </c>
      <c r="M466" s="9">
        <v>65536</v>
      </c>
      <c r="N466" s="13">
        <v>2.6135449409484863</v>
      </c>
      <c r="O466" s="19">
        <v>540337</v>
      </c>
      <c r="P466" s="19">
        <v>0</v>
      </c>
      <c r="Q466" s="5"/>
    </row>
    <row r="467" spans="1:17" x14ac:dyDescent="0.3">
      <c r="A467" s="5"/>
      <c r="B467" s="5">
        <v>101638003</v>
      </c>
      <c r="C467" s="5" t="s">
        <v>43</v>
      </c>
      <c r="D467" s="5" t="s">
        <v>593</v>
      </c>
      <c r="E467" s="5" t="s">
        <v>662</v>
      </c>
      <c r="F467" s="9">
        <v>253566.71</v>
      </c>
      <c r="G467" s="9">
        <v>0</v>
      </c>
      <c r="H467" s="9">
        <v>767704</v>
      </c>
      <c r="I467" s="9">
        <v>14959288</v>
      </c>
      <c r="J467" s="9">
        <v>1021271</v>
      </c>
      <c r="K467" s="13">
        <v>7.3272333145141602</v>
      </c>
      <c r="L467" s="9">
        <v>2620832</v>
      </c>
      <c r="M467" s="9">
        <v>87031</v>
      </c>
      <c r="N467" s="13">
        <v>3.4348001480102539</v>
      </c>
      <c r="O467" s="19">
        <v>470547</v>
      </c>
      <c r="P467" s="19">
        <v>260268</v>
      </c>
      <c r="Q467" s="5"/>
    </row>
    <row r="468" spans="1:17" x14ac:dyDescent="0.3">
      <c r="A468" s="5"/>
      <c r="B468" s="5">
        <v>101638803</v>
      </c>
      <c r="C468" s="5" t="s">
        <v>44</v>
      </c>
      <c r="D468" s="5" t="s">
        <v>593</v>
      </c>
      <c r="E468" s="5" t="s">
        <v>662</v>
      </c>
      <c r="F468" s="9">
        <v>202300.7</v>
      </c>
      <c r="G468" s="9">
        <v>0</v>
      </c>
      <c r="H468" s="9">
        <v>950447</v>
      </c>
      <c r="I468" s="9">
        <v>12199825</v>
      </c>
      <c r="J468" s="9">
        <v>1152748</v>
      </c>
      <c r="K468" s="13">
        <v>10.434868812561035</v>
      </c>
      <c r="L468" s="9">
        <v>1948460</v>
      </c>
      <c r="M468" s="9">
        <v>78284</v>
      </c>
      <c r="N468" s="13">
        <v>4.1859164237976074</v>
      </c>
      <c r="O468" s="19">
        <v>335434</v>
      </c>
      <c r="P468" s="19">
        <v>0</v>
      </c>
      <c r="Q468" s="5"/>
    </row>
    <row r="469" spans="1:17" x14ac:dyDescent="0.3">
      <c r="A469" s="5"/>
      <c r="B469" s="5">
        <v>119648703</v>
      </c>
      <c r="C469" s="5" t="s">
        <v>441</v>
      </c>
      <c r="D469" s="5" t="s">
        <v>644</v>
      </c>
      <c r="E469" s="5" t="s">
        <v>662</v>
      </c>
      <c r="F469" s="9">
        <v>338170.72</v>
      </c>
      <c r="G469" s="9">
        <v>0</v>
      </c>
      <c r="H469" s="9">
        <v>0</v>
      </c>
      <c r="I469" s="9">
        <v>11220683</v>
      </c>
      <c r="J469" s="9">
        <v>338171</v>
      </c>
      <c r="K469" s="13">
        <v>3.1074719429016113</v>
      </c>
      <c r="L469" s="9">
        <v>1924331</v>
      </c>
      <c r="M469" s="9">
        <v>28290</v>
      </c>
      <c r="N469" s="13">
        <v>1.4920563697814941</v>
      </c>
      <c r="O469" s="19">
        <v>340935</v>
      </c>
      <c r="P469" s="19">
        <v>43756</v>
      </c>
      <c r="Q469" s="5"/>
    </row>
    <row r="470" spans="1:17" x14ac:dyDescent="0.3">
      <c r="A470" s="5"/>
      <c r="B470" s="5">
        <v>119648903</v>
      </c>
      <c r="C470" s="5" t="s">
        <v>442</v>
      </c>
      <c r="D470" s="5" t="s">
        <v>644</v>
      </c>
      <c r="E470" s="5" t="s">
        <v>662</v>
      </c>
      <c r="F470" s="9">
        <v>217134.89</v>
      </c>
      <c r="G470" s="9">
        <v>0</v>
      </c>
      <c r="H470" s="9">
        <v>0</v>
      </c>
      <c r="I470" s="9">
        <v>7043526</v>
      </c>
      <c r="J470" s="9">
        <v>217135</v>
      </c>
      <c r="K470" s="13">
        <v>3.1808168888092041</v>
      </c>
      <c r="L470" s="9">
        <v>1422188</v>
      </c>
      <c r="M470" s="9">
        <v>32188</v>
      </c>
      <c r="N470" s="13">
        <v>2.3156833648681641</v>
      </c>
      <c r="O470" s="19">
        <v>239366</v>
      </c>
      <c r="P470" s="19">
        <v>0</v>
      </c>
      <c r="Q470" s="5"/>
    </row>
    <row r="471" spans="1:17" x14ac:dyDescent="0.3">
      <c r="A471" s="5"/>
      <c r="B471" s="5">
        <v>107650603</v>
      </c>
      <c r="C471" s="5" t="s">
        <v>166</v>
      </c>
      <c r="D471" s="5" t="s">
        <v>606</v>
      </c>
      <c r="E471" s="5" t="s">
        <v>662</v>
      </c>
      <c r="F471" s="9">
        <v>203579.17</v>
      </c>
      <c r="G471" s="9">
        <v>0</v>
      </c>
      <c r="H471" s="9">
        <v>1429184</v>
      </c>
      <c r="I471" s="9">
        <v>12946352</v>
      </c>
      <c r="J471" s="9">
        <v>1632763</v>
      </c>
      <c r="K471" s="13">
        <v>14.431875228881836</v>
      </c>
      <c r="L471" s="9">
        <v>1945840</v>
      </c>
      <c r="M471" s="9">
        <v>51502</v>
      </c>
      <c r="N471" s="13">
        <v>2.7187333106994629</v>
      </c>
      <c r="O471" s="19">
        <v>444877</v>
      </c>
      <c r="P471" s="19">
        <v>0</v>
      </c>
      <c r="Q471" s="5"/>
    </row>
    <row r="472" spans="1:17" x14ac:dyDescent="0.3">
      <c r="A472" s="5"/>
      <c r="B472" s="5">
        <v>107650703</v>
      </c>
      <c r="C472" s="5" t="s">
        <v>167</v>
      </c>
      <c r="D472" s="5" t="s">
        <v>606</v>
      </c>
      <c r="E472" s="5" t="s">
        <v>662</v>
      </c>
      <c r="F472" s="9">
        <v>122256.05</v>
      </c>
      <c r="G472" s="9">
        <v>0</v>
      </c>
      <c r="H472" s="9">
        <v>368834</v>
      </c>
      <c r="I472" s="9">
        <v>7255054</v>
      </c>
      <c r="J472" s="9">
        <v>491090</v>
      </c>
      <c r="K472" s="13">
        <v>7.2603874206542969</v>
      </c>
      <c r="L472" s="9">
        <v>1475479</v>
      </c>
      <c r="M472" s="9">
        <v>45974</v>
      </c>
      <c r="N472" s="13">
        <v>3.2160782814025879</v>
      </c>
      <c r="O472" s="19">
        <v>268508</v>
      </c>
      <c r="P472" s="19">
        <v>0</v>
      </c>
      <c r="Q472" s="5"/>
    </row>
    <row r="473" spans="1:17" x14ac:dyDescent="0.3">
      <c r="A473" s="5"/>
      <c r="B473" s="5">
        <v>107651603</v>
      </c>
      <c r="C473" s="5" t="s">
        <v>169</v>
      </c>
      <c r="D473" s="5" t="s">
        <v>606</v>
      </c>
      <c r="E473" s="5" t="s">
        <v>662</v>
      </c>
      <c r="F473" s="9">
        <v>177495.24</v>
      </c>
      <c r="G473" s="9">
        <v>0</v>
      </c>
      <c r="H473" s="9">
        <v>778526</v>
      </c>
      <c r="I473" s="9">
        <v>13787763</v>
      </c>
      <c r="J473" s="9">
        <v>956021</v>
      </c>
      <c r="K473" s="13">
        <v>7.4504380226135254</v>
      </c>
      <c r="L473" s="9">
        <v>2043121</v>
      </c>
      <c r="M473" s="9">
        <v>63721</v>
      </c>
      <c r="N473" s="13">
        <v>3.219207763671875</v>
      </c>
      <c r="O473" s="19">
        <v>392930</v>
      </c>
      <c r="P473" s="19">
        <v>110958</v>
      </c>
      <c r="Q473" s="5"/>
    </row>
    <row r="474" spans="1:17" x14ac:dyDescent="0.3">
      <c r="A474" s="5"/>
      <c r="B474" s="5">
        <v>107652603</v>
      </c>
      <c r="C474" s="5" t="s">
        <v>171</v>
      </c>
      <c r="D474" s="5" t="s">
        <v>606</v>
      </c>
      <c r="E474" s="5" t="s">
        <v>662</v>
      </c>
      <c r="F474" s="9">
        <v>153654.68</v>
      </c>
      <c r="G474" s="9">
        <v>0</v>
      </c>
      <c r="H474" s="9">
        <v>0</v>
      </c>
      <c r="I474" s="9">
        <v>8370349</v>
      </c>
      <c r="J474" s="9">
        <v>153655</v>
      </c>
      <c r="K474" s="13">
        <v>1.8700343370437622</v>
      </c>
      <c r="L474" s="9">
        <v>2201214</v>
      </c>
      <c r="M474" s="9">
        <v>72130</v>
      </c>
      <c r="N474" s="13">
        <v>3.3878419399261475</v>
      </c>
      <c r="O474" s="19">
        <v>334456</v>
      </c>
      <c r="P474" s="19">
        <v>0</v>
      </c>
      <c r="Q474" s="5"/>
    </row>
    <row r="475" spans="1:17" x14ac:dyDescent="0.3">
      <c r="A475" s="5"/>
      <c r="B475" s="5">
        <v>107653102</v>
      </c>
      <c r="C475" s="5" t="s">
        <v>172</v>
      </c>
      <c r="D475" s="5" t="s">
        <v>606</v>
      </c>
      <c r="E475" s="5" t="s">
        <v>662</v>
      </c>
      <c r="F475" s="9">
        <v>301141.73</v>
      </c>
      <c r="G475" s="9">
        <v>0</v>
      </c>
      <c r="H475" s="9">
        <v>1596183</v>
      </c>
      <c r="I475" s="9">
        <v>15068194</v>
      </c>
      <c r="J475" s="9">
        <v>1897325</v>
      </c>
      <c r="K475" s="13">
        <v>14.405465126037598</v>
      </c>
      <c r="L475" s="9">
        <v>2582779</v>
      </c>
      <c r="M475" s="9">
        <v>33516</v>
      </c>
      <c r="N475" s="13">
        <v>1.3147329092025757</v>
      </c>
      <c r="O475" s="19">
        <v>516843</v>
      </c>
      <c r="P475" s="19">
        <v>0</v>
      </c>
      <c r="Q475" s="5"/>
    </row>
    <row r="476" spans="1:17" x14ac:dyDescent="0.3">
      <c r="A476" s="5"/>
      <c r="B476" s="5">
        <v>107653203</v>
      </c>
      <c r="C476" s="5" t="s">
        <v>173</v>
      </c>
      <c r="D476" s="5" t="s">
        <v>606</v>
      </c>
      <c r="E476" s="5" t="s">
        <v>662</v>
      </c>
      <c r="F476" s="9">
        <v>242220.5</v>
      </c>
      <c r="G476" s="9">
        <v>0</v>
      </c>
      <c r="H476" s="9">
        <v>1403163</v>
      </c>
      <c r="I476" s="9">
        <v>14509578</v>
      </c>
      <c r="J476" s="9">
        <v>1645384</v>
      </c>
      <c r="K476" s="13">
        <v>12.790416717529297</v>
      </c>
      <c r="L476" s="9">
        <v>2535108</v>
      </c>
      <c r="M476" s="9">
        <v>75915</v>
      </c>
      <c r="N476" s="13">
        <v>3.0869882106781006</v>
      </c>
      <c r="O476" s="19">
        <v>427212</v>
      </c>
      <c r="P476" s="19">
        <v>0</v>
      </c>
      <c r="Q476" s="5"/>
    </row>
    <row r="477" spans="1:17" x14ac:dyDescent="0.3">
      <c r="A477" s="5"/>
      <c r="B477" s="5">
        <v>107653802</v>
      </c>
      <c r="C477" s="5" t="s">
        <v>174</v>
      </c>
      <c r="D477" s="5" t="s">
        <v>606</v>
      </c>
      <c r="E477" s="5" t="s">
        <v>662</v>
      </c>
      <c r="F477" s="9">
        <v>385957.56</v>
      </c>
      <c r="G477" s="9">
        <v>0</v>
      </c>
      <c r="H477" s="9">
        <v>1338774</v>
      </c>
      <c r="I477" s="9">
        <v>22668969</v>
      </c>
      <c r="J477" s="9">
        <v>1724733</v>
      </c>
      <c r="K477" s="13">
        <v>8.2348814010620117</v>
      </c>
      <c r="L477" s="9">
        <v>4014500</v>
      </c>
      <c r="M477" s="9">
        <v>118756</v>
      </c>
      <c r="N477" s="13">
        <v>3.0483522415161133</v>
      </c>
      <c r="O477" s="19">
        <v>707433</v>
      </c>
      <c r="P477" s="19">
        <v>0</v>
      </c>
      <c r="Q477" s="5"/>
    </row>
    <row r="478" spans="1:17" x14ac:dyDescent="0.3">
      <c r="A478" s="5"/>
      <c r="B478" s="5">
        <v>107654103</v>
      </c>
      <c r="C478" s="5" t="s">
        <v>175</v>
      </c>
      <c r="D478" s="5" t="s">
        <v>606</v>
      </c>
      <c r="E478" s="5" t="s">
        <v>662</v>
      </c>
      <c r="F478" s="9">
        <v>187879.85</v>
      </c>
      <c r="G478" s="9">
        <v>0</v>
      </c>
      <c r="H478" s="9">
        <v>780254</v>
      </c>
      <c r="I478" s="9">
        <v>11060481</v>
      </c>
      <c r="J478" s="9">
        <v>968134</v>
      </c>
      <c r="K478" s="13">
        <v>9.5927534103393555</v>
      </c>
      <c r="L478" s="9">
        <v>1339659</v>
      </c>
      <c r="M478" s="9">
        <v>50159</v>
      </c>
      <c r="N478" s="13">
        <v>3.8898022174835205</v>
      </c>
      <c r="O478" s="19">
        <v>247552</v>
      </c>
      <c r="P478" s="19">
        <v>0</v>
      </c>
      <c r="Q478" s="5"/>
    </row>
    <row r="479" spans="1:17" x14ac:dyDescent="0.3">
      <c r="A479" s="5"/>
      <c r="B479" s="5">
        <v>107654403</v>
      </c>
      <c r="C479" s="5" t="s">
        <v>176</v>
      </c>
      <c r="D479" s="5" t="s">
        <v>606</v>
      </c>
      <c r="E479" s="5" t="s">
        <v>662</v>
      </c>
      <c r="F479" s="9">
        <v>312448.65999999997</v>
      </c>
      <c r="G479" s="9">
        <v>0</v>
      </c>
      <c r="H479" s="9">
        <v>1602551</v>
      </c>
      <c r="I479" s="9">
        <v>20084383</v>
      </c>
      <c r="J479" s="9">
        <v>1914999</v>
      </c>
      <c r="K479" s="13">
        <v>10.539702415466309</v>
      </c>
      <c r="L479" s="9">
        <v>3213690</v>
      </c>
      <c r="M479" s="9">
        <v>93817</v>
      </c>
      <c r="N479" s="13">
        <v>3.0070774555206299</v>
      </c>
      <c r="O479" s="19">
        <v>630145</v>
      </c>
      <c r="P479" s="19">
        <v>0</v>
      </c>
      <c r="Q479" s="5"/>
    </row>
    <row r="480" spans="1:17" x14ac:dyDescent="0.3">
      <c r="A480" s="5"/>
      <c r="B480" s="5">
        <v>107654903</v>
      </c>
      <c r="C480" s="5" t="s">
        <v>177</v>
      </c>
      <c r="D480" s="5" t="s">
        <v>606</v>
      </c>
      <c r="E480" s="5" t="s">
        <v>662</v>
      </c>
      <c r="F480" s="9">
        <v>131015.01</v>
      </c>
      <c r="G480" s="9">
        <v>0</v>
      </c>
      <c r="H480" s="9">
        <v>0</v>
      </c>
      <c r="I480" s="9">
        <v>7113421</v>
      </c>
      <c r="J480" s="9">
        <v>131015</v>
      </c>
      <c r="K480" s="13">
        <v>1.8763589859008789</v>
      </c>
      <c r="L480" s="9">
        <v>1260707</v>
      </c>
      <c r="M480" s="9">
        <v>5122</v>
      </c>
      <c r="N480" s="13">
        <v>0.40793734788894653</v>
      </c>
      <c r="O480" s="19">
        <v>167418</v>
      </c>
      <c r="P480" s="19">
        <v>0</v>
      </c>
      <c r="Q480" s="5"/>
    </row>
    <row r="481" spans="1:17" x14ac:dyDescent="0.3">
      <c r="A481" s="5"/>
      <c r="B481" s="5">
        <v>107655803</v>
      </c>
      <c r="C481" s="5" t="s">
        <v>178</v>
      </c>
      <c r="D481" s="5" t="s">
        <v>606</v>
      </c>
      <c r="E481" s="5" t="s">
        <v>662</v>
      </c>
      <c r="F481" s="9">
        <v>102467.08</v>
      </c>
      <c r="G481" s="9">
        <v>66764</v>
      </c>
      <c r="H481" s="9">
        <v>304645</v>
      </c>
      <c r="I481" s="9">
        <v>7489398</v>
      </c>
      <c r="J481" s="9">
        <v>473876</v>
      </c>
      <c r="K481" s="13">
        <v>6.7546792030334473</v>
      </c>
      <c r="L481" s="9">
        <v>954363</v>
      </c>
      <c r="M481" s="9">
        <v>32688</v>
      </c>
      <c r="N481" s="13">
        <v>3.546586275100708</v>
      </c>
      <c r="O481" s="19">
        <v>200433</v>
      </c>
      <c r="P481" s="19">
        <v>0</v>
      </c>
      <c r="Q481" s="5"/>
    </row>
    <row r="482" spans="1:17" x14ac:dyDescent="0.3">
      <c r="A482" s="5"/>
      <c r="B482" s="5">
        <v>107655903</v>
      </c>
      <c r="C482" s="5" t="s">
        <v>179</v>
      </c>
      <c r="D482" s="5" t="s">
        <v>606</v>
      </c>
      <c r="E482" s="5" t="s">
        <v>662</v>
      </c>
      <c r="F482" s="9">
        <v>185154.07</v>
      </c>
      <c r="G482" s="9">
        <v>0</v>
      </c>
      <c r="H482" s="9">
        <v>782173</v>
      </c>
      <c r="I482" s="9">
        <v>11591588</v>
      </c>
      <c r="J482" s="9">
        <v>967327</v>
      </c>
      <c r="K482" s="13">
        <v>9.1048870086669922</v>
      </c>
      <c r="L482" s="9">
        <v>1750551</v>
      </c>
      <c r="M482" s="9">
        <v>44185</v>
      </c>
      <c r="N482" s="13">
        <v>2.5894210338592529</v>
      </c>
      <c r="O482" s="19">
        <v>344356</v>
      </c>
      <c r="P482" s="19">
        <v>0</v>
      </c>
      <c r="Q482" s="5"/>
    </row>
    <row r="483" spans="1:17" x14ac:dyDescent="0.3">
      <c r="A483" s="5"/>
      <c r="B483" s="5">
        <v>107656303</v>
      </c>
      <c r="C483" s="5" t="s">
        <v>180</v>
      </c>
      <c r="D483" s="5" t="s">
        <v>606</v>
      </c>
      <c r="E483" s="5" t="s">
        <v>662</v>
      </c>
      <c r="F483" s="9">
        <v>451092.85</v>
      </c>
      <c r="G483" s="9">
        <v>149649</v>
      </c>
      <c r="H483" s="9">
        <v>1534371</v>
      </c>
      <c r="I483" s="9">
        <v>19143250</v>
      </c>
      <c r="J483" s="9">
        <v>2135114</v>
      </c>
      <c r="K483" s="13">
        <v>12.553485870361328</v>
      </c>
      <c r="L483" s="9">
        <v>2804441</v>
      </c>
      <c r="M483" s="9">
        <v>143588</v>
      </c>
      <c r="N483" s="13">
        <v>5.3963146209716797</v>
      </c>
      <c r="O483" s="19">
        <v>480928</v>
      </c>
      <c r="P483" s="19">
        <v>0</v>
      </c>
      <c r="Q483" s="5"/>
    </row>
    <row r="484" spans="1:17" x14ac:dyDescent="0.3">
      <c r="A484" s="5"/>
      <c r="B484" s="5">
        <v>107656502</v>
      </c>
      <c r="C484" s="5" t="s">
        <v>182</v>
      </c>
      <c r="D484" s="5" t="s">
        <v>606</v>
      </c>
      <c r="E484" s="5" t="s">
        <v>662</v>
      </c>
      <c r="F484" s="9">
        <v>287412.26</v>
      </c>
      <c r="G484" s="9">
        <v>0</v>
      </c>
      <c r="H484" s="9">
        <v>2461585</v>
      </c>
      <c r="I484" s="9">
        <v>20976787</v>
      </c>
      <c r="J484" s="9">
        <v>2748997</v>
      </c>
      <c r="K484" s="13">
        <v>15.081351280212402</v>
      </c>
      <c r="L484" s="9">
        <v>3378533</v>
      </c>
      <c r="M484" s="9">
        <v>95001</v>
      </c>
      <c r="N484" s="13">
        <v>2.8932564258575439</v>
      </c>
      <c r="O484" s="19">
        <v>671460</v>
      </c>
      <c r="P484" s="19">
        <v>0</v>
      </c>
      <c r="Q484" s="5"/>
    </row>
    <row r="485" spans="1:17" x14ac:dyDescent="0.3">
      <c r="A485" s="5"/>
      <c r="B485" s="5">
        <v>107657103</v>
      </c>
      <c r="C485" s="5" t="s">
        <v>183</v>
      </c>
      <c r="D485" s="5" t="s">
        <v>606</v>
      </c>
      <c r="E485" s="5" t="s">
        <v>662</v>
      </c>
      <c r="F485" s="9">
        <v>202225.6</v>
      </c>
      <c r="G485" s="9">
        <v>0</v>
      </c>
      <c r="H485" s="9">
        <v>170248</v>
      </c>
      <c r="I485" s="9">
        <v>16071771</v>
      </c>
      <c r="J485" s="9">
        <v>372474</v>
      </c>
      <c r="K485" s="13">
        <v>2.3725521564483643</v>
      </c>
      <c r="L485" s="9">
        <v>2885485</v>
      </c>
      <c r="M485" s="9">
        <v>72533</v>
      </c>
      <c r="N485" s="13">
        <v>2.5785367488861084</v>
      </c>
      <c r="O485" s="19">
        <v>580222</v>
      </c>
      <c r="P485" s="19">
        <v>0</v>
      </c>
      <c r="Q485" s="5"/>
    </row>
    <row r="486" spans="1:17" x14ac:dyDescent="0.3">
      <c r="A486" s="5"/>
      <c r="B486" s="5">
        <v>107657503</v>
      </c>
      <c r="C486" s="5" t="s">
        <v>184</v>
      </c>
      <c r="D486" s="5" t="s">
        <v>606</v>
      </c>
      <c r="E486" s="5" t="s">
        <v>662</v>
      </c>
      <c r="F486" s="9">
        <v>158893.38</v>
      </c>
      <c r="G486" s="9">
        <v>0</v>
      </c>
      <c r="H486" s="9">
        <v>829829</v>
      </c>
      <c r="I486" s="9">
        <v>11890655</v>
      </c>
      <c r="J486" s="9">
        <v>988722</v>
      </c>
      <c r="K486" s="13">
        <v>9.0692358016967773</v>
      </c>
      <c r="L486" s="9">
        <v>1674542</v>
      </c>
      <c r="M486" s="9">
        <v>44455</v>
      </c>
      <c r="N486" s="13">
        <v>2.7271549701690674</v>
      </c>
      <c r="O486" s="19">
        <v>357264</v>
      </c>
      <c r="P486" s="19">
        <v>0</v>
      </c>
      <c r="Q486" s="5"/>
    </row>
    <row r="487" spans="1:17" x14ac:dyDescent="0.3">
      <c r="A487" s="5"/>
      <c r="B487" s="5">
        <v>107658903</v>
      </c>
      <c r="C487" s="5" t="s">
        <v>185</v>
      </c>
      <c r="D487" s="5" t="s">
        <v>606</v>
      </c>
      <c r="E487" s="5" t="s">
        <v>662</v>
      </c>
      <c r="F487" s="9">
        <v>141151.23000000001</v>
      </c>
      <c r="G487" s="9">
        <v>0</v>
      </c>
      <c r="H487" s="9">
        <v>975737</v>
      </c>
      <c r="I487" s="9">
        <v>12012549</v>
      </c>
      <c r="J487" s="9">
        <v>1116888</v>
      </c>
      <c r="K487" s="13">
        <v>10.250759124755859</v>
      </c>
      <c r="L487" s="9">
        <v>1830782</v>
      </c>
      <c r="M487" s="9">
        <v>57982</v>
      </c>
      <c r="N487" s="13">
        <v>3.2706453800201416</v>
      </c>
      <c r="O487" s="19">
        <v>401277</v>
      </c>
      <c r="P487" s="19">
        <v>0</v>
      </c>
      <c r="Q487" s="5"/>
    </row>
    <row r="488" spans="1:17" x14ac:dyDescent="0.3">
      <c r="A488" s="5"/>
      <c r="B488" s="5">
        <v>119665003</v>
      </c>
      <c r="C488" s="5" t="s">
        <v>443</v>
      </c>
      <c r="D488" s="5" t="s">
        <v>640</v>
      </c>
      <c r="E488" s="5" t="s">
        <v>662</v>
      </c>
      <c r="F488" s="9">
        <v>107584.03</v>
      </c>
      <c r="G488" s="9">
        <v>0</v>
      </c>
      <c r="H488" s="9">
        <v>125826</v>
      </c>
      <c r="I488" s="9">
        <v>6858284</v>
      </c>
      <c r="J488" s="9">
        <v>233410</v>
      </c>
      <c r="K488" s="13">
        <v>3.5232367515563965</v>
      </c>
      <c r="L488" s="9">
        <v>1104704</v>
      </c>
      <c r="M488" s="9">
        <v>32369</v>
      </c>
      <c r="N488" s="13">
        <v>3.0185530185699463</v>
      </c>
      <c r="O488" s="19">
        <v>181454</v>
      </c>
      <c r="P488" s="19">
        <v>0</v>
      </c>
      <c r="Q488" s="5"/>
    </row>
    <row r="489" spans="1:17" x14ac:dyDescent="0.3">
      <c r="A489" s="5"/>
      <c r="B489" s="5">
        <v>118667503</v>
      </c>
      <c r="C489" s="5" t="s">
        <v>421</v>
      </c>
      <c r="D489" s="5" t="s">
        <v>640</v>
      </c>
      <c r="E489" s="5" t="s">
        <v>662</v>
      </c>
      <c r="F489" s="9">
        <v>178884.62</v>
      </c>
      <c r="G489" s="9">
        <v>0</v>
      </c>
      <c r="H489" s="9">
        <v>0</v>
      </c>
      <c r="I489" s="9">
        <v>12675664</v>
      </c>
      <c r="J489" s="9">
        <v>178885</v>
      </c>
      <c r="K489" s="13">
        <v>1.4314488172531128</v>
      </c>
      <c r="L489" s="9">
        <v>2073072</v>
      </c>
      <c r="M489" s="9">
        <v>49340</v>
      </c>
      <c r="N489" s="13">
        <v>2.4380698204040527</v>
      </c>
      <c r="O489" s="19">
        <v>401678</v>
      </c>
      <c r="P489" s="19">
        <v>94247</v>
      </c>
      <c r="Q489" s="5"/>
    </row>
    <row r="490" spans="1:17" x14ac:dyDescent="0.3">
      <c r="A490" s="5"/>
      <c r="B490" s="5">
        <v>112671303</v>
      </c>
      <c r="C490" s="5" t="s">
        <v>281</v>
      </c>
      <c r="D490" s="5" t="s">
        <v>623</v>
      </c>
      <c r="E490" s="5" t="s">
        <v>662</v>
      </c>
      <c r="F490" s="9">
        <v>539627.74</v>
      </c>
      <c r="G490" s="9">
        <v>0</v>
      </c>
      <c r="H490" s="9">
        <v>1607910</v>
      </c>
      <c r="I490" s="9">
        <v>14196521</v>
      </c>
      <c r="J490" s="9">
        <v>2147538</v>
      </c>
      <c r="K490" s="13">
        <v>17.823396682739258</v>
      </c>
      <c r="L490" s="9">
        <v>2784737</v>
      </c>
      <c r="M490" s="9">
        <v>109255</v>
      </c>
      <c r="N490" s="13">
        <v>4.0835633277893066</v>
      </c>
      <c r="O490" s="19">
        <v>581460</v>
      </c>
      <c r="P490" s="19">
        <v>0</v>
      </c>
      <c r="Q490" s="5"/>
    </row>
    <row r="491" spans="1:17" x14ac:dyDescent="0.3">
      <c r="A491" s="5"/>
      <c r="B491" s="5">
        <v>112671603</v>
      </c>
      <c r="C491" s="5" t="s">
        <v>282</v>
      </c>
      <c r="D491" s="5" t="s">
        <v>623</v>
      </c>
      <c r="E491" s="5" t="s">
        <v>662</v>
      </c>
      <c r="F491" s="9">
        <v>706597.87</v>
      </c>
      <c r="G491" s="9">
        <v>2108910</v>
      </c>
      <c r="H491" s="9">
        <v>2170844</v>
      </c>
      <c r="I491" s="9">
        <v>20316288</v>
      </c>
      <c r="J491" s="9">
        <v>4986352</v>
      </c>
      <c r="K491" s="13">
        <v>32.526893615722656</v>
      </c>
      <c r="L491" s="9">
        <v>4210380</v>
      </c>
      <c r="M491" s="9">
        <v>232506</v>
      </c>
      <c r="N491" s="13">
        <v>5.8449816703796387</v>
      </c>
      <c r="O491" s="19">
        <v>650028</v>
      </c>
      <c r="P491" s="19">
        <v>0</v>
      </c>
      <c r="Q491" s="5"/>
    </row>
    <row r="492" spans="1:17" x14ac:dyDescent="0.3">
      <c r="A492" s="5"/>
      <c r="B492" s="5">
        <v>112671803</v>
      </c>
      <c r="C492" s="5" t="s">
        <v>283</v>
      </c>
      <c r="D492" s="5" t="s">
        <v>623</v>
      </c>
      <c r="E492" s="5" t="s">
        <v>662</v>
      </c>
      <c r="F492" s="9">
        <v>274638.44</v>
      </c>
      <c r="G492" s="9">
        <v>236388</v>
      </c>
      <c r="H492" s="9">
        <v>1023177</v>
      </c>
      <c r="I492" s="9">
        <v>14944610</v>
      </c>
      <c r="J492" s="9">
        <v>1534203</v>
      </c>
      <c r="K492" s="13">
        <v>11.440390586853027</v>
      </c>
      <c r="L492" s="9">
        <v>2796342</v>
      </c>
      <c r="M492" s="9">
        <v>104217</v>
      </c>
      <c r="N492" s="13">
        <v>3.8711798191070557</v>
      </c>
      <c r="O492" s="19">
        <v>560822</v>
      </c>
      <c r="P492" s="19">
        <v>335810</v>
      </c>
      <c r="Q492" s="5"/>
    </row>
    <row r="493" spans="1:17" x14ac:dyDescent="0.3">
      <c r="A493" s="5"/>
      <c r="B493" s="5">
        <v>112672203</v>
      </c>
      <c r="C493" s="5" t="s">
        <v>284</v>
      </c>
      <c r="D493" s="5" t="s">
        <v>623</v>
      </c>
      <c r="E493" s="5" t="s">
        <v>662</v>
      </c>
      <c r="F493" s="9">
        <v>218917.37</v>
      </c>
      <c r="G493" s="9">
        <v>779174</v>
      </c>
      <c r="H493" s="9">
        <v>633815</v>
      </c>
      <c r="I493" s="9">
        <v>10812484</v>
      </c>
      <c r="J493" s="9">
        <v>1631906</v>
      </c>
      <c r="K493" s="13">
        <v>17.775634765625</v>
      </c>
      <c r="L493" s="9">
        <v>2381853</v>
      </c>
      <c r="M493" s="9">
        <v>77958</v>
      </c>
      <c r="N493" s="13">
        <v>3.3837480545043945</v>
      </c>
      <c r="O493" s="19">
        <v>374675</v>
      </c>
      <c r="P493" s="19">
        <v>0</v>
      </c>
      <c r="Q493" s="5"/>
    </row>
    <row r="494" spans="1:17" x14ac:dyDescent="0.3">
      <c r="A494" s="5"/>
      <c r="B494" s="5">
        <v>112672803</v>
      </c>
      <c r="C494" s="5" t="s">
        <v>285</v>
      </c>
      <c r="D494" s="5" t="s">
        <v>623</v>
      </c>
      <c r="E494" s="5" t="s">
        <v>662</v>
      </c>
      <c r="F494" s="9">
        <v>350932.42</v>
      </c>
      <c r="G494" s="9">
        <v>762763</v>
      </c>
      <c r="H494" s="9">
        <v>2261374</v>
      </c>
      <c r="I494" s="9">
        <v>9329849</v>
      </c>
      <c r="J494" s="9">
        <v>3375069</v>
      </c>
      <c r="K494" s="13">
        <v>56.678314208984375</v>
      </c>
      <c r="L494" s="9">
        <v>1400798</v>
      </c>
      <c r="M494" s="9">
        <v>72687</v>
      </c>
      <c r="N494" s="13">
        <v>5.47296142578125</v>
      </c>
      <c r="O494" s="19">
        <v>196627</v>
      </c>
      <c r="P494" s="19">
        <v>48620</v>
      </c>
      <c r="Q494" s="5"/>
    </row>
    <row r="495" spans="1:17" x14ac:dyDescent="0.3">
      <c r="A495" s="5"/>
      <c r="B495" s="5">
        <v>112674403</v>
      </c>
      <c r="C495" s="5" t="s">
        <v>286</v>
      </c>
      <c r="D495" s="5" t="s">
        <v>623</v>
      </c>
      <c r="E495" s="5" t="s">
        <v>662</v>
      </c>
      <c r="F495" s="9">
        <v>411802.05</v>
      </c>
      <c r="G495" s="9">
        <v>1341354</v>
      </c>
      <c r="H495" s="9">
        <v>1051077</v>
      </c>
      <c r="I495" s="9">
        <v>17398047</v>
      </c>
      <c r="J495" s="9">
        <v>2804233</v>
      </c>
      <c r="K495" s="13">
        <v>19.215217590332031</v>
      </c>
      <c r="L495" s="9">
        <v>2698848</v>
      </c>
      <c r="M495" s="9">
        <v>124037</v>
      </c>
      <c r="N495" s="13">
        <v>4.8173246383666992</v>
      </c>
      <c r="O495" s="19">
        <v>542734</v>
      </c>
      <c r="P495" s="19">
        <v>0</v>
      </c>
      <c r="Q495" s="5"/>
    </row>
    <row r="496" spans="1:17" x14ac:dyDescent="0.3">
      <c r="A496" s="5"/>
      <c r="B496" s="5">
        <v>115674603</v>
      </c>
      <c r="C496" s="5" t="s">
        <v>365</v>
      </c>
      <c r="D496" s="5" t="s">
        <v>623</v>
      </c>
      <c r="E496" s="5" t="s">
        <v>662</v>
      </c>
      <c r="F496" s="9">
        <v>264420.2</v>
      </c>
      <c r="G496" s="9">
        <v>146763</v>
      </c>
      <c r="H496" s="9">
        <v>1268662</v>
      </c>
      <c r="I496" s="9">
        <v>11560564</v>
      </c>
      <c r="J496" s="9">
        <v>1679845</v>
      </c>
      <c r="K496" s="13">
        <v>17.001241683959961</v>
      </c>
      <c r="L496" s="9">
        <v>2259889</v>
      </c>
      <c r="M496" s="9">
        <v>104021</v>
      </c>
      <c r="N496" s="13">
        <v>4.825016975402832</v>
      </c>
      <c r="O496" s="19">
        <v>384133</v>
      </c>
      <c r="P496" s="19">
        <v>36309</v>
      </c>
      <c r="Q496" s="5"/>
    </row>
    <row r="497" spans="1:17" x14ac:dyDescent="0.3">
      <c r="A497" s="5"/>
      <c r="B497" s="5">
        <v>112675503</v>
      </c>
      <c r="C497" s="5" t="s">
        <v>287</v>
      </c>
      <c r="D497" s="5" t="s">
        <v>623</v>
      </c>
      <c r="E497" s="5" t="s">
        <v>662</v>
      </c>
      <c r="F497" s="9">
        <v>358399.52</v>
      </c>
      <c r="G497" s="9">
        <v>570998</v>
      </c>
      <c r="H497" s="9">
        <v>2137025</v>
      </c>
      <c r="I497" s="9">
        <v>20900939</v>
      </c>
      <c r="J497" s="9">
        <v>3066423</v>
      </c>
      <c r="K497" s="13">
        <v>17.193754196166992</v>
      </c>
      <c r="L497" s="9">
        <v>4310895</v>
      </c>
      <c r="M497" s="9">
        <v>229845</v>
      </c>
      <c r="N497" s="13">
        <v>5.6320066452026367</v>
      </c>
      <c r="O497" s="19">
        <v>849464</v>
      </c>
      <c r="P497" s="19">
        <v>128228</v>
      </c>
      <c r="Q497" s="5"/>
    </row>
    <row r="498" spans="1:17" x14ac:dyDescent="0.3">
      <c r="A498" s="5"/>
      <c r="B498" s="5">
        <v>112676203</v>
      </c>
      <c r="C498" s="5" t="s">
        <v>288</v>
      </c>
      <c r="D498" s="5" t="s">
        <v>623</v>
      </c>
      <c r="E498" s="5" t="s">
        <v>662</v>
      </c>
      <c r="F498" s="9">
        <v>171056.41</v>
      </c>
      <c r="G498" s="9">
        <v>413466</v>
      </c>
      <c r="H498" s="9">
        <v>0</v>
      </c>
      <c r="I498" s="9">
        <v>10851034</v>
      </c>
      <c r="J498" s="9">
        <v>584522</v>
      </c>
      <c r="K498" s="13">
        <v>5.6934819221496582</v>
      </c>
      <c r="L498" s="9">
        <v>2258957</v>
      </c>
      <c r="M498" s="9">
        <v>83211</v>
      </c>
      <c r="N498" s="13">
        <v>3.8244812488555908</v>
      </c>
      <c r="O498" s="19">
        <v>438108</v>
      </c>
      <c r="P498" s="19">
        <v>153748</v>
      </c>
      <c r="Q498" s="5"/>
    </row>
    <row r="499" spans="1:17" x14ac:dyDescent="0.3">
      <c r="A499" s="5"/>
      <c r="B499" s="5">
        <v>112676403</v>
      </c>
      <c r="C499" s="5" t="s">
        <v>289</v>
      </c>
      <c r="D499" s="5" t="s">
        <v>623</v>
      </c>
      <c r="E499" s="5" t="s">
        <v>662</v>
      </c>
      <c r="F499" s="9">
        <v>375462.85</v>
      </c>
      <c r="G499" s="9">
        <v>306143</v>
      </c>
      <c r="H499" s="9">
        <v>1410109</v>
      </c>
      <c r="I499" s="9">
        <v>15543396</v>
      </c>
      <c r="J499" s="9">
        <v>2091715</v>
      </c>
      <c r="K499" s="13">
        <v>15.549840927124023</v>
      </c>
      <c r="L499" s="9">
        <v>2928973</v>
      </c>
      <c r="M499" s="9">
        <v>136749</v>
      </c>
      <c r="N499" s="13">
        <v>4.897493839263916</v>
      </c>
      <c r="O499" s="19">
        <v>521680</v>
      </c>
      <c r="P499" s="19">
        <v>0</v>
      </c>
      <c r="Q499" s="5"/>
    </row>
    <row r="500" spans="1:17" x14ac:dyDescent="0.3">
      <c r="A500" s="5"/>
      <c r="B500" s="5">
        <v>112676503</v>
      </c>
      <c r="C500" s="5" t="s">
        <v>290</v>
      </c>
      <c r="D500" s="5" t="s">
        <v>623</v>
      </c>
      <c r="E500" s="5" t="s">
        <v>662</v>
      </c>
      <c r="F500" s="9">
        <v>196061.28</v>
      </c>
      <c r="G500" s="9">
        <v>89474</v>
      </c>
      <c r="H500" s="9">
        <v>550268</v>
      </c>
      <c r="I500" s="9">
        <v>10271471</v>
      </c>
      <c r="J500" s="9">
        <v>835803</v>
      </c>
      <c r="K500" s="13">
        <v>8.85791015625</v>
      </c>
      <c r="L500" s="9">
        <v>2365344</v>
      </c>
      <c r="M500" s="9">
        <v>103828</v>
      </c>
      <c r="N500" s="13">
        <v>4.5910797119140625</v>
      </c>
      <c r="O500" s="19">
        <v>386378</v>
      </c>
      <c r="P500" s="19">
        <v>0</v>
      </c>
      <c r="Q500" s="5"/>
    </row>
    <row r="501" spans="1:17" x14ac:dyDescent="0.3">
      <c r="A501" s="5"/>
      <c r="B501" s="5">
        <v>112676703</v>
      </c>
      <c r="C501" s="5" t="s">
        <v>291</v>
      </c>
      <c r="D501" s="5" t="s">
        <v>623</v>
      </c>
      <c r="E501" s="5" t="s">
        <v>662</v>
      </c>
      <c r="F501" s="9">
        <v>309694.88</v>
      </c>
      <c r="G501" s="9">
        <v>783173</v>
      </c>
      <c r="H501" s="9">
        <v>665799</v>
      </c>
      <c r="I501" s="9">
        <v>15093467</v>
      </c>
      <c r="J501" s="9">
        <v>1758667</v>
      </c>
      <c r="K501" s="13">
        <v>13.188551902770996</v>
      </c>
      <c r="L501" s="9">
        <v>3029435</v>
      </c>
      <c r="M501" s="9">
        <v>116003</v>
      </c>
      <c r="N501" s="13">
        <v>3.9816615581512451</v>
      </c>
      <c r="O501" s="19">
        <v>513525</v>
      </c>
      <c r="P501" s="19">
        <v>0</v>
      </c>
      <c r="Q501" s="5"/>
    </row>
    <row r="502" spans="1:17" x14ac:dyDescent="0.3">
      <c r="A502" s="5"/>
      <c r="B502" s="5">
        <v>115219002</v>
      </c>
      <c r="C502" s="5" t="s">
        <v>349</v>
      </c>
      <c r="D502" s="5" t="s">
        <v>623</v>
      </c>
      <c r="E502" s="5" t="s">
        <v>662</v>
      </c>
      <c r="F502" s="9">
        <v>494087.13</v>
      </c>
      <c r="G502" s="9">
        <v>0</v>
      </c>
      <c r="H502" s="9">
        <v>3012482</v>
      </c>
      <c r="I502" s="9">
        <v>20759564</v>
      </c>
      <c r="J502" s="9">
        <v>3506568</v>
      </c>
      <c r="K502" s="13">
        <v>20.324399948120117</v>
      </c>
      <c r="L502" s="9">
        <v>5041814</v>
      </c>
      <c r="M502" s="9">
        <v>222198</v>
      </c>
      <c r="N502" s="13">
        <v>4.6102843284606934</v>
      </c>
      <c r="O502" s="19">
        <v>810789</v>
      </c>
      <c r="P502" s="19">
        <v>0</v>
      </c>
      <c r="Q502" s="5"/>
    </row>
    <row r="503" spans="1:17" x14ac:dyDescent="0.3">
      <c r="A503" s="5"/>
      <c r="B503" s="5">
        <v>112678503</v>
      </c>
      <c r="C503" s="5" t="s">
        <v>292</v>
      </c>
      <c r="D503" s="5" t="s">
        <v>623</v>
      </c>
      <c r="E503" s="5" t="s">
        <v>662</v>
      </c>
      <c r="F503" s="9">
        <v>380248.18</v>
      </c>
      <c r="G503" s="9">
        <v>1175232</v>
      </c>
      <c r="H503" s="9">
        <v>799015</v>
      </c>
      <c r="I503" s="9">
        <v>11686882</v>
      </c>
      <c r="J503" s="9">
        <v>2354495</v>
      </c>
      <c r="K503" s="13">
        <v>25.229290008544922</v>
      </c>
      <c r="L503" s="9">
        <v>2300781</v>
      </c>
      <c r="M503" s="9">
        <v>144471</v>
      </c>
      <c r="N503" s="13">
        <v>6.6999177932739258</v>
      </c>
      <c r="O503" s="19">
        <v>402398</v>
      </c>
      <c r="P503" s="19">
        <v>0</v>
      </c>
      <c r="Q503" s="5"/>
    </row>
    <row r="504" spans="1:17" x14ac:dyDescent="0.3">
      <c r="A504" s="5"/>
      <c r="B504" s="5">
        <v>112679002</v>
      </c>
      <c r="C504" s="5" t="s">
        <v>293</v>
      </c>
      <c r="D504" s="5" t="s">
        <v>623</v>
      </c>
      <c r="E504" s="5" t="s">
        <v>662</v>
      </c>
      <c r="F504" s="9">
        <v>3332298.67</v>
      </c>
      <c r="G504" s="9">
        <v>2353839</v>
      </c>
      <c r="H504" s="9">
        <v>10116360</v>
      </c>
      <c r="I504" s="9">
        <v>114858871</v>
      </c>
      <c r="J504" s="9">
        <v>15802495</v>
      </c>
      <c r="K504" s="13">
        <v>15.953031539916992</v>
      </c>
      <c r="L504" s="9">
        <v>8948747</v>
      </c>
      <c r="M504" s="9">
        <v>445202</v>
      </c>
      <c r="N504" s="13">
        <v>5.2354869842529297</v>
      </c>
      <c r="O504" s="19">
        <v>1566041</v>
      </c>
      <c r="P504" s="19">
        <v>0</v>
      </c>
      <c r="Q504" s="5"/>
    </row>
    <row r="505" spans="1:17" x14ac:dyDescent="0.3">
      <c r="A505" s="5"/>
      <c r="B505" s="5">
        <v>112679403</v>
      </c>
      <c r="C505" s="5" t="s">
        <v>295</v>
      </c>
      <c r="D505" s="5" t="s">
        <v>623</v>
      </c>
      <c r="E505" s="5" t="s">
        <v>662</v>
      </c>
      <c r="F505" s="9">
        <v>420011.16</v>
      </c>
      <c r="G505" s="9">
        <v>895422</v>
      </c>
      <c r="H505" s="9">
        <v>535808</v>
      </c>
      <c r="I505" s="9">
        <v>7658134</v>
      </c>
      <c r="J505" s="9">
        <v>1851241</v>
      </c>
      <c r="K505" s="13">
        <v>31.880060195922852</v>
      </c>
      <c r="L505" s="9">
        <v>1703770</v>
      </c>
      <c r="M505" s="9">
        <v>72164</v>
      </c>
      <c r="N505" s="13">
        <v>4.4228816032409668</v>
      </c>
      <c r="O505" s="19">
        <v>171965</v>
      </c>
      <c r="P505" s="19">
        <v>0</v>
      </c>
      <c r="Q505" s="5"/>
    </row>
    <row r="506" spans="1:17" x14ac:dyDescent="0.3">
      <c r="A506" s="5"/>
      <c r="B506" s="5">
        <v>112015106</v>
      </c>
      <c r="C506" s="5" t="s">
        <v>272</v>
      </c>
      <c r="D506" s="5" t="s">
        <v>621</v>
      </c>
      <c r="E506" s="5" t="s">
        <v>1297</v>
      </c>
      <c r="F506" s="9">
        <v>0</v>
      </c>
      <c r="G506" s="9">
        <v>0</v>
      </c>
      <c r="H506" s="9">
        <v>0</v>
      </c>
      <c r="I506" s="9">
        <v>0</v>
      </c>
      <c r="J506" s="9">
        <v>0</v>
      </c>
      <c r="K506" s="25">
        <v>0</v>
      </c>
      <c r="L506" s="9">
        <v>0</v>
      </c>
      <c r="M506" s="9">
        <v>0</v>
      </c>
      <c r="N506" s="25">
        <v>0</v>
      </c>
      <c r="O506" s="19">
        <v>0</v>
      </c>
      <c r="P506" s="19">
        <v>348777</v>
      </c>
      <c r="Q506" s="5"/>
    </row>
    <row r="507" spans="1:17" x14ac:dyDescent="0.3">
      <c r="A507" s="5"/>
      <c r="B507" s="5">
        <v>103020407</v>
      </c>
      <c r="C507" s="5" t="s">
        <v>48</v>
      </c>
      <c r="D507" s="5" t="s">
        <v>594</v>
      </c>
      <c r="E507" s="5" t="s">
        <v>1297</v>
      </c>
      <c r="F507" s="9">
        <v>0</v>
      </c>
      <c r="G507" s="9">
        <v>0</v>
      </c>
      <c r="H507" s="9">
        <v>0</v>
      </c>
      <c r="I507" s="9">
        <v>0</v>
      </c>
      <c r="J507" s="9">
        <v>0</v>
      </c>
      <c r="K507" s="25">
        <v>0</v>
      </c>
      <c r="L507" s="9">
        <v>0</v>
      </c>
      <c r="M507" s="9">
        <v>0</v>
      </c>
      <c r="N507" s="25">
        <v>0</v>
      </c>
      <c r="O507" s="19">
        <v>0</v>
      </c>
      <c r="P507" s="19">
        <v>1006932</v>
      </c>
      <c r="Q507" s="5"/>
    </row>
    <row r="508" spans="1:17" x14ac:dyDescent="0.3">
      <c r="A508" s="5"/>
      <c r="B508" s="5">
        <v>103023807</v>
      </c>
      <c r="C508" s="5" t="s">
        <v>63</v>
      </c>
      <c r="D508" s="5" t="s">
        <v>594</v>
      </c>
      <c r="E508" s="5" t="s">
        <v>1297</v>
      </c>
      <c r="F508" s="9">
        <v>0</v>
      </c>
      <c r="G508" s="9">
        <v>0</v>
      </c>
      <c r="H508" s="9">
        <v>0</v>
      </c>
      <c r="I508" s="9">
        <v>0</v>
      </c>
      <c r="J508" s="9">
        <v>0</v>
      </c>
      <c r="K508" s="25">
        <v>0</v>
      </c>
      <c r="L508" s="9">
        <v>0</v>
      </c>
      <c r="M508" s="9">
        <v>0</v>
      </c>
      <c r="N508" s="25">
        <v>0</v>
      </c>
      <c r="O508" s="19">
        <v>0</v>
      </c>
      <c r="P508" s="19">
        <v>1072045</v>
      </c>
      <c r="Q508" s="5"/>
    </row>
    <row r="509" spans="1:17" x14ac:dyDescent="0.3">
      <c r="A509" s="5"/>
      <c r="B509" s="5">
        <v>103026037</v>
      </c>
      <c r="C509" s="5" t="s">
        <v>70</v>
      </c>
      <c r="D509" s="5" t="s">
        <v>594</v>
      </c>
      <c r="E509" s="5" t="s">
        <v>1297</v>
      </c>
      <c r="F509" s="9">
        <v>0</v>
      </c>
      <c r="G509" s="9">
        <v>0</v>
      </c>
      <c r="H509" s="9">
        <v>0</v>
      </c>
      <c r="I509" s="9">
        <v>0</v>
      </c>
      <c r="J509" s="9">
        <v>0</v>
      </c>
      <c r="K509" s="25">
        <v>0</v>
      </c>
      <c r="L509" s="9">
        <v>0</v>
      </c>
      <c r="M509" s="9">
        <v>0</v>
      </c>
      <c r="N509" s="25">
        <v>0</v>
      </c>
      <c r="O509" s="19">
        <v>0</v>
      </c>
      <c r="P509" s="19">
        <v>371815</v>
      </c>
      <c r="Q509" s="5"/>
    </row>
    <row r="510" spans="1:17" x14ac:dyDescent="0.3">
      <c r="A510" s="5"/>
      <c r="B510" s="5">
        <v>103027307</v>
      </c>
      <c r="C510" s="5" t="s">
        <v>77</v>
      </c>
      <c r="D510" s="5" t="s">
        <v>594</v>
      </c>
      <c r="E510" s="5" t="s">
        <v>1297</v>
      </c>
      <c r="F510" s="9">
        <v>0</v>
      </c>
      <c r="G510" s="9">
        <v>0</v>
      </c>
      <c r="H510" s="9">
        <v>0</v>
      </c>
      <c r="I510" s="9">
        <v>0</v>
      </c>
      <c r="J510" s="9">
        <v>0</v>
      </c>
      <c r="K510" s="25">
        <v>0</v>
      </c>
      <c r="L510" s="9">
        <v>0</v>
      </c>
      <c r="M510" s="9">
        <v>0</v>
      </c>
      <c r="N510" s="25">
        <v>0</v>
      </c>
      <c r="O510" s="19">
        <v>0</v>
      </c>
      <c r="P510" s="19">
        <v>1190622</v>
      </c>
      <c r="Q510" s="5"/>
    </row>
    <row r="511" spans="1:17" x14ac:dyDescent="0.3">
      <c r="A511" s="5"/>
      <c r="B511" s="5">
        <v>102025007</v>
      </c>
      <c r="C511" s="5" t="s">
        <v>46</v>
      </c>
      <c r="D511" s="5" t="s">
        <v>594</v>
      </c>
      <c r="E511" s="5" t="s">
        <v>1297</v>
      </c>
      <c r="F511" s="9">
        <v>0</v>
      </c>
      <c r="G511" s="9">
        <v>0</v>
      </c>
      <c r="H511" s="9">
        <v>0</v>
      </c>
      <c r="I511" s="9">
        <v>0</v>
      </c>
      <c r="J511" s="9">
        <v>0</v>
      </c>
      <c r="K511" s="25">
        <v>0</v>
      </c>
      <c r="L511" s="9">
        <v>0</v>
      </c>
      <c r="M511" s="9">
        <v>0</v>
      </c>
      <c r="N511" s="25">
        <v>0</v>
      </c>
      <c r="O511" s="19">
        <v>0</v>
      </c>
      <c r="P511" s="19">
        <v>484296</v>
      </c>
      <c r="Q511" s="5"/>
    </row>
    <row r="512" spans="1:17" x14ac:dyDescent="0.3">
      <c r="A512" s="5"/>
      <c r="B512" s="5">
        <v>103028807</v>
      </c>
      <c r="C512" s="5" t="s">
        <v>86</v>
      </c>
      <c r="D512" s="5" t="s">
        <v>594</v>
      </c>
      <c r="E512" s="5" t="s">
        <v>1297</v>
      </c>
      <c r="F512" s="9">
        <v>0</v>
      </c>
      <c r="G512" s="9">
        <v>0</v>
      </c>
      <c r="H512" s="9">
        <v>0</v>
      </c>
      <c r="I512" s="9">
        <v>0</v>
      </c>
      <c r="J512" s="9">
        <v>0</v>
      </c>
      <c r="K512" s="25">
        <v>0</v>
      </c>
      <c r="L512" s="9">
        <v>0</v>
      </c>
      <c r="M512" s="9">
        <v>0</v>
      </c>
      <c r="N512" s="25">
        <v>0</v>
      </c>
      <c r="O512" s="19">
        <v>0</v>
      </c>
      <c r="P512" s="19">
        <v>1290086</v>
      </c>
      <c r="Q512" s="5"/>
    </row>
    <row r="513" spans="1:17" x14ac:dyDescent="0.3">
      <c r="A513" s="5"/>
      <c r="B513" s="5">
        <v>128034607</v>
      </c>
      <c r="C513" s="5" t="s">
        <v>568</v>
      </c>
      <c r="D513" s="5" t="s">
        <v>655</v>
      </c>
      <c r="E513" s="5" t="s">
        <v>1297</v>
      </c>
      <c r="F513" s="9">
        <v>0</v>
      </c>
      <c r="G513" s="9">
        <v>0</v>
      </c>
      <c r="H513" s="9">
        <v>0</v>
      </c>
      <c r="I513" s="9">
        <v>0</v>
      </c>
      <c r="J513" s="9">
        <v>0</v>
      </c>
      <c r="K513" s="25">
        <v>0</v>
      </c>
      <c r="L513" s="9">
        <v>0</v>
      </c>
      <c r="M513" s="9">
        <v>0</v>
      </c>
      <c r="N513" s="25">
        <v>0</v>
      </c>
      <c r="O513" s="19">
        <v>0</v>
      </c>
      <c r="P513" s="19">
        <v>927115</v>
      </c>
      <c r="Q513" s="5"/>
    </row>
    <row r="514" spans="1:17" x14ac:dyDescent="0.3">
      <c r="A514" s="5"/>
      <c r="B514" s="5">
        <v>127041307</v>
      </c>
      <c r="C514" s="5" t="s">
        <v>552</v>
      </c>
      <c r="D514" s="5" t="s">
        <v>654</v>
      </c>
      <c r="E514" s="5" t="s">
        <v>1297</v>
      </c>
      <c r="F514" s="9">
        <v>0</v>
      </c>
      <c r="G514" s="9">
        <v>0</v>
      </c>
      <c r="H514" s="9">
        <v>0</v>
      </c>
      <c r="I514" s="9">
        <v>0</v>
      </c>
      <c r="J514" s="9">
        <v>0</v>
      </c>
      <c r="K514" s="25">
        <v>0</v>
      </c>
      <c r="L514" s="9">
        <v>0</v>
      </c>
      <c r="M514" s="9">
        <v>0</v>
      </c>
      <c r="N514" s="25">
        <v>0</v>
      </c>
      <c r="O514" s="19">
        <v>0</v>
      </c>
      <c r="P514" s="19">
        <v>986078</v>
      </c>
      <c r="Q514" s="5"/>
    </row>
    <row r="515" spans="1:17" x14ac:dyDescent="0.3">
      <c r="A515" s="5"/>
      <c r="B515" s="5">
        <v>108051307</v>
      </c>
      <c r="C515" s="5" t="s">
        <v>187</v>
      </c>
      <c r="D515" s="5" t="s">
        <v>607</v>
      </c>
      <c r="E515" s="5" t="s">
        <v>1297</v>
      </c>
      <c r="F515" s="9">
        <v>0</v>
      </c>
      <c r="G515" s="9">
        <v>0</v>
      </c>
      <c r="H515" s="9">
        <v>0</v>
      </c>
      <c r="I515" s="9">
        <v>0</v>
      </c>
      <c r="J515" s="9">
        <v>0</v>
      </c>
      <c r="K515" s="25">
        <v>0</v>
      </c>
      <c r="L515" s="9">
        <v>0</v>
      </c>
      <c r="M515" s="9">
        <v>0</v>
      </c>
      <c r="N515" s="25">
        <v>0</v>
      </c>
      <c r="O515" s="19">
        <v>0</v>
      </c>
      <c r="P515" s="19">
        <v>382213</v>
      </c>
      <c r="Q515" s="5"/>
    </row>
    <row r="516" spans="1:17" x14ac:dyDescent="0.3">
      <c r="A516" s="5"/>
      <c r="B516" s="5">
        <v>114060557</v>
      </c>
      <c r="C516" s="5" t="s">
        <v>321</v>
      </c>
      <c r="D516" s="5" t="s">
        <v>626</v>
      </c>
      <c r="E516" s="5" t="s">
        <v>1297</v>
      </c>
      <c r="F516" s="9">
        <v>0</v>
      </c>
      <c r="G516" s="9">
        <v>0</v>
      </c>
      <c r="H516" s="9">
        <v>0</v>
      </c>
      <c r="I516" s="9">
        <v>0</v>
      </c>
      <c r="J516" s="9">
        <v>0</v>
      </c>
      <c r="K516" s="25">
        <v>0</v>
      </c>
      <c r="L516" s="9">
        <v>0</v>
      </c>
      <c r="M516" s="9">
        <v>0</v>
      </c>
      <c r="N516" s="25">
        <v>0</v>
      </c>
      <c r="O516" s="19">
        <v>0</v>
      </c>
      <c r="P516" s="19">
        <v>2190600</v>
      </c>
      <c r="Q516" s="5"/>
    </row>
    <row r="517" spans="1:17" x14ac:dyDescent="0.3">
      <c r="A517" s="5"/>
      <c r="B517" s="5">
        <v>114067107</v>
      </c>
      <c r="C517" s="5" t="s">
        <v>334</v>
      </c>
      <c r="D517" s="5" t="s">
        <v>626</v>
      </c>
      <c r="E517" s="5" t="s">
        <v>1297</v>
      </c>
      <c r="F517" s="9">
        <v>0</v>
      </c>
      <c r="G517" s="9">
        <v>0</v>
      </c>
      <c r="H517" s="9">
        <v>0</v>
      </c>
      <c r="I517" s="9">
        <v>0</v>
      </c>
      <c r="J517" s="9">
        <v>0</v>
      </c>
      <c r="K517" s="25">
        <v>0</v>
      </c>
      <c r="L517" s="9">
        <v>0</v>
      </c>
      <c r="M517" s="9">
        <v>0</v>
      </c>
      <c r="N517" s="25">
        <v>0</v>
      </c>
      <c r="O517" s="19">
        <v>0</v>
      </c>
      <c r="P517" s="19">
        <v>1931060</v>
      </c>
      <c r="Q517" s="5"/>
    </row>
    <row r="518" spans="1:17" x14ac:dyDescent="0.3">
      <c r="A518" s="5"/>
      <c r="B518" s="5">
        <v>108070607</v>
      </c>
      <c r="C518" s="5" t="s">
        <v>193</v>
      </c>
      <c r="D518" s="5" t="s">
        <v>608</v>
      </c>
      <c r="E518" s="5" t="s">
        <v>1297</v>
      </c>
      <c r="F518" s="9">
        <v>0</v>
      </c>
      <c r="G518" s="9">
        <v>0</v>
      </c>
      <c r="H518" s="9">
        <v>0</v>
      </c>
      <c r="I518" s="9">
        <v>0</v>
      </c>
      <c r="J518" s="9">
        <v>0</v>
      </c>
      <c r="K518" s="25">
        <v>0</v>
      </c>
      <c r="L518" s="9">
        <v>0</v>
      </c>
      <c r="M518" s="9">
        <v>0</v>
      </c>
      <c r="N518" s="25">
        <v>0</v>
      </c>
      <c r="O518" s="19">
        <v>0</v>
      </c>
      <c r="P518" s="19">
        <v>1286651</v>
      </c>
      <c r="Q518" s="5"/>
    </row>
    <row r="519" spans="1:17" x14ac:dyDescent="0.3">
      <c r="A519" s="5"/>
      <c r="B519" s="5">
        <v>117080607</v>
      </c>
      <c r="C519" s="5" t="s">
        <v>387</v>
      </c>
      <c r="D519" s="5" t="s">
        <v>635</v>
      </c>
      <c r="E519" s="5" t="s">
        <v>1297</v>
      </c>
      <c r="F519" s="9">
        <v>0</v>
      </c>
      <c r="G519" s="9">
        <v>0</v>
      </c>
      <c r="H519" s="9">
        <v>0</v>
      </c>
      <c r="I519" s="9">
        <v>0</v>
      </c>
      <c r="J519" s="9">
        <v>0</v>
      </c>
      <c r="K519" s="25">
        <v>0</v>
      </c>
      <c r="L519" s="9">
        <v>0</v>
      </c>
      <c r="M519" s="9">
        <v>0</v>
      </c>
      <c r="N519" s="25">
        <v>0</v>
      </c>
      <c r="O519" s="19">
        <v>0</v>
      </c>
      <c r="P519" s="19">
        <v>713989</v>
      </c>
      <c r="Q519" s="5"/>
    </row>
    <row r="520" spans="1:17" x14ac:dyDescent="0.3">
      <c r="A520" s="5"/>
      <c r="B520" s="5">
        <v>122091457</v>
      </c>
      <c r="C520" s="5" t="s">
        <v>479</v>
      </c>
      <c r="D520" s="5" t="s">
        <v>649</v>
      </c>
      <c r="E520" s="5" t="s">
        <v>1297</v>
      </c>
      <c r="F520" s="9">
        <v>0</v>
      </c>
      <c r="G520" s="9">
        <v>0</v>
      </c>
      <c r="H520" s="9">
        <v>0</v>
      </c>
      <c r="I520" s="9">
        <v>0</v>
      </c>
      <c r="J520" s="9">
        <v>0</v>
      </c>
      <c r="K520" s="25">
        <v>0</v>
      </c>
      <c r="L520" s="9">
        <v>0</v>
      </c>
      <c r="M520" s="9">
        <v>0</v>
      </c>
      <c r="N520" s="25">
        <v>0</v>
      </c>
      <c r="O520" s="19">
        <v>0</v>
      </c>
      <c r="P520" s="19">
        <v>1850195</v>
      </c>
      <c r="Q520" s="5"/>
    </row>
    <row r="521" spans="1:17" x14ac:dyDescent="0.3">
      <c r="A521" s="5"/>
      <c r="B521" s="5">
        <v>122097007</v>
      </c>
      <c r="C521" s="5" t="s">
        <v>483</v>
      </c>
      <c r="D521" s="5" t="s">
        <v>649</v>
      </c>
      <c r="E521" s="5" t="s">
        <v>1297</v>
      </c>
      <c r="F521" s="9">
        <v>0</v>
      </c>
      <c r="G521" s="9">
        <v>0</v>
      </c>
      <c r="H521" s="9">
        <v>0</v>
      </c>
      <c r="I521" s="9">
        <v>0</v>
      </c>
      <c r="J521" s="9">
        <v>0</v>
      </c>
      <c r="K521" s="25">
        <v>0</v>
      </c>
      <c r="L521" s="9">
        <v>0</v>
      </c>
      <c r="M521" s="9">
        <v>0</v>
      </c>
      <c r="N521" s="25">
        <v>0</v>
      </c>
      <c r="O521" s="19">
        <v>0</v>
      </c>
      <c r="P521" s="19">
        <v>897611</v>
      </c>
      <c r="Q521" s="5"/>
    </row>
    <row r="522" spans="1:17" x14ac:dyDescent="0.3">
      <c r="A522" s="5"/>
      <c r="B522" s="5">
        <v>122099007</v>
      </c>
      <c r="C522" s="5" t="s">
        <v>491</v>
      </c>
      <c r="D522" s="5" t="s">
        <v>649</v>
      </c>
      <c r="E522" s="5" t="s">
        <v>1297</v>
      </c>
      <c r="F522" s="9">
        <v>0</v>
      </c>
      <c r="G522" s="9">
        <v>0</v>
      </c>
      <c r="H522" s="9">
        <v>0</v>
      </c>
      <c r="I522" s="9">
        <v>0</v>
      </c>
      <c r="J522" s="9">
        <v>0</v>
      </c>
      <c r="K522" s="25">
        <v>0</v>
      </c>
      <c r="L522" s="9">
        <v>0</v>
      </c>
      <c r="M522" s="9">
        <v>0</v>
      </c>
      <c r="N522" s="25">
        <v>0</v>
      </c>
      <c r="O522" s="19">
        <v>0</v>
      </c>
      <c r="P522" s="19">
        <v>813972</v>
      </c>
      <c r="Q522" s="5"/>
    </row>
    <row r="523" spans="1:17" x14ac:dyDescent="0.3">
      <c r="A523" s="5"/>
      <c r="B523" s="5">
        <v>104101307</v>
      </c>
      <c r="C523" s="5" t="s">
        <v>96</v>
      </c>
      <c r="D523" s="5" t="s">
        <v>595</v>
      </c>
      <c r="E523" s="5" t="s">
        <v>1297</v>
      </c>
      <c r="F523" s="9">
        <v>0</v>
      </c>
      <c r="G523" s="9">
        <v>0</v>
      </c>
      <c r="H523" s="9">
        <v>0</v>
      </c>
      <c r="I523" s="9">
        <v>0</v>
      </c>
      <c r="J523" s="9">
        <v>0</v>
      </c>
      <c r="K523" s="25">
        <v>0</v>
      </c>
      <c r="L523" s="9">
        <v>0</v>
      </c>
      <c r="M523" s="9">
        <v>0</v>
      </c>
      <c r="N523" s="25">
        <v>0</v>
      </c>
      <c r="O523" s="19">
        <v>0</v>
      </c>
      <c r="P523" s="19">
        <v>1201291</v>
      </c>
      <c r="Q523" s="5"/>
    </row>
    <row r="524" spans="1:17" x14ac:dyDescent="0.3">
      <c r="A524" s="5"/>
      <c r="B524" s="5">
        <v>108110307</v>
      </c>
      <c r="C524" s="5" t="s">
        <v>200</v>
      </c>
      <c r="D524" s="5" t="s">
        <v>609</v>
      </c>
      <c r="E524" s="5" t="s">
        <v>1297</v>
      </c>
      <c r="F524" s="9">
        <v>0</v>
      </c>
      <c r="G524" s="9">
        <v>0</v>
      </c>
      <c r="H524" s="9">
        <v>0</v>
      </c>
      <c r="I524" s="9">
        <v>0</v>
      </c>
      <c r="J524" s="9">
        <v>0</v>
      </c>
      <c r="K524" s="25">
        <v>0</v>
      </c>
      <c r="L524" s="9">
        <v>0</v>
      </c>
      <c r="M524" s="9">
        <v>0</v>
      </c>
      <c r="N524" s="25">
        <v>0</v>
      </c>
      <c r="O524" s="19">
        <v>0</v>
      </c>
      <c r="P524" s="19">
        <v>947303</v>
      </c>
      <c r="Q524" s="5"/>
    </row>
    <row r="525" spans="1:17" x14ac:dyDescent="0.3">
      <c r="A525" s="5"/>
      <c r="B525" s="5">
        <v>108112607</v>
      </c>
      <c r="C525" s="5" t="s">
        <v>208</v>
      </c>
      <c r="D525" s="5" t="s">
        <v>609</v>
      </c>
      <c r="E525" s="5" t="s">
        <v>1297</v>
      </c>
      <c r="F525" s="9">
        <v>0</v>
      </c>
      <c r="G525" s="9">
        <v>0</v>
      </c>
      <c r="H525" s="9">
        <v>0</v>
      </c>
      <c r="I525" s="9">
        <v>0</v>
      </c>
      <c r="J525" s="9">
        <v>0</v>
      </c>
      <c r="K525" s="25">
        <v>0</v>
      </c>
      <c r="L525" s="9">
        <v>0</v>
      </c>
      <c r="M525" s="9">
        <v>0</v>
      </c>
      <c r="N525" s="25">
        <v>0</v>
      </c>
      <c r="O525" s="19">
        <v>0</v>
      </c>
      <c r="P525" s="19">
        <v>661037</v>
      </c>
      <c r="Q525" s="5"/>
    </row>
    <row r="526" spans="1:17" x14ac:dyDescent="0.3">
      <c r="A526" s="5"/>
      <c r="B526" s="5">
        <v>121131507</v>
      </c>
      <c r="C526" s="5" t="s">
        <v>460</v>
      </c>
      <c r="D526" s="5" t="s">
        <v>647</v>
      </c>
      <c r="E526" s="5" t="s">
        <v>1297</v>
      </c>
      <c r="F526" s="9">
        <v>0</v>
      </c>
      <c r="G526" s="9">
        <v>0</v>
      </c>
      <c r="H526" s="9">
        <v>0</v>
      </c>
      <c r="I526" s="9">
        <v>0</v>
      </c>
      <c r="J526" s="9">
        <v>0</v>
      </c>
      <c r="K526" s="25">
        <v>0</v>
      </c>
      <c r="L526" s="9">
        <v>0</v>
      </c>
      <c r="M526" s="9">
        <v>0</v>
      </c>
      <c r="N526" s="25">
        <v>0</v>
      </c>
      <c r="O526" s="19">
        <v>0</v>
      </c>
      <c r="P526" s="19">
        <v>550803</v>
      </c>
      <c r="Q526" s="5"/>
    </row>
    <row r="527" spans="1:17" x14ac:dyDescent="0.3">
      <c r="A527" s="5"/>
      <c r="B527" s="5">
        <v>110141607</v>
      </c>
      <c r="C527" s="5" t="s">
        <v>243</v>
      </c>
      <c r="D527" s="5" t="s">
        <v>615</v>
      </c>
      <c r="E527" s="5" t="s">
        <v>1297</v>
      </c>
      <c r="F527" s="9">
        <v>0</v>
      </c>
      <c r="G527" s="9">
        <v>0</v>
      </c>
      <c r="H527" s="9">
        <v>0</v>
      </c>
      <c r="I527" s="9">
        <v>0</v>
      </c>
      <c r="J527" s="9">
        <v>0</v>
      </c>
      <c r="K527" s="25">
        <v>0</v>
      </c>
      <c r="L527" s="9">
        <v>0</v>
      </c>
      <c r="M527" s="9">
        <v>0</v>
      </c>
      <c r="N527" s="25">
        <v>0</v>
      </c>
      <c r="O527" s="19">
        <v>0</v>
      </c>
      <c r="P527" s="19">
        <v>734931</v>
      </c>
      <c r="Q527" s="5"/>
    </row>
    <row r="528" spans="1:17" x14ac:dyDescent="0.3">
      <c r="A528" s="5"/>
      <c r="B528" s="5">
        <v>124151607</v>
      </c>
      <c r="C528" s="5" t="s">
        <v>519</v>
      </c>
      <c r="D528" s="5" t="s">
        <v>651</v>
      </c>
      <c r="E528" s="5" t="s">
        <v>1297</v>
      </c>
      <c r="F528" s="9">
        <v>0</v>
      </c>
      <c r="G528" s="9">
        <v>0</v>
      </c>
      <c r="H528" s="9">
        <v>0</v>
      </c>
      <c r="I528" s="9">
        <v>0</v>
      </c>
      <c r="J528" s="9">
        <v>0</v>
      </c>
      <c r="K528" s="25">
        <v>0</v>
      </c>
      <c r="L528" s="9">
        <v>0</v>
      </c>
      <c r="M528" s="9">
        <v>0</v>
      </c>
      <c r="N528" s="25">
        <v>0</v>
      </c>
      <c r="O528" s="19">
        <v>0</v>
      </c>
      <c r="P528" s="19">
        <v>2464031</v>
      </c>
      <c r="Q528" s="5"/>
    </row>
    <row r="529" spans="1:17" x14ac:dyDescent="0.3">
      <c r="A529" s="5"/>
      <c r="B529" s="5">
        <v>106161357</v>
      </c>
      <c r="C529" s="5" t="s">
        <v>148</v>
      </c>
      <c r="D529" s="5" t="s">
        <v>601</v>
      </c>
      <c r="E529" s="5" t="s">
        <v>1297</v>
      </c>
      <c r="F529" s="9">
        <v>0</v>
      </c>
      <c r="G529" s="9">
        <v>0</v>
      </c>
      <c r="H529" s="9">
        <v>0</v>
      </c>
      <c r="I529" s="9">
        <v>0</v>
      </c>
      <c r="J529" s="9">
        <v>0</v>
      </c>
      <c r="K529" s="25">
        <v>0</v>
      </c>
      <c r="L529" s="9">
        <v>0</v>
      </c>
      <c r="M529" s="9">
        <v>0</v>
      </c>
      <c r="N529" s="25">
        <v>0</v>
      </c>
      <c r="O529" s="19">
        <v>0</v>
      </c>
      <c r="P529" s="19">
        <v>592292</v>
      </c>
      <c r="Q529" s="5"/>
    </row>
    <row r="530" spans="1:17" x14ac:dyDescent="0.3">
      <c r="A530" s="5"/>
      <c r="B530" s="5">
        <v>110171607</v>
      </c>
      <c r="C530" s="5" t="s">
        <v>247</v>
      </c>
      <c r="D530" s="5" t="s">
        <v>602</v>
      </c>
      <c r="E530" s="5" t="s">
        <v>1297</v>
      </c>
      <c r="F530" s="9">
        <v>0</v>
      </c>
      <c r="G530" s="9">
        <v>0</v>
      </c>
      <c r="H530" s="9">
        <v>0</v>
      </c>
      <c r="I530" s="9">
        <v>0</v>
      </c>
      <c r="J530" s="9">
        <v>0</v>
      </c>
      <c r="K530" s="25">
        <v>0</v>
      </c>
      <c r="L530" s="9">
        <v>0</v>
      </c>
      <c r="M530" s="9">
        <v>0</v>
      </c>
      <c r="N530" s="25">
        <v>0</v>
      </c>
      <c r="O530" s="19">
        <v>0</v>
      </c>
      <c r="P530" s="19">
        <v>675980</v>
      </c>
      <c r="Q530" s="5"/>
    </row>
    <row r="531" spans="1:17" x14ac:dyDescent="0.3">
      <c r="A531" s="5"/>
      <c r="B531" s="5">
        <v>110183707</v>
      </c>
      <c r="C531" s="5" t="s">
        <v>255</v>
      </c>
      <c r="D531" s="5" t="s">
        <v>616</v>
      </c>
      <c r="E531" s="5" t="s">
        <v>1297</v>
      </c>
      <c r="F531" s="9">
        <v>0</v>
      </c>
      <c r="G531" s="9">
        <v>0</v>
      </c>
      <c r="H531" s="9">
        <v>0</v>
      </c>
      <c r="I531" s="9">
        <v>0</v>
      </c>
      <c r="J531" s="9">
        <v>0</v>
      </c>
      <c r="K531" s="25">
        <v>0</v>
      </c>
      <c r="L531" s="9">
        <v>0</v>
      </c>
      <c r="M531" s="9">
        <v>0</v>
      </c>
      <c r="N531" s="25">
        <v>0</v>
      </c>
      <c r="O531" s="19">
        <v>0</v>
      </c>
      <c r="P531" s="19">
        <v>801905</v>
      </c>
      <c r="Q531" s="5"/>
    </row>
    <row r="532" spans="1:17" x14ac:dyDescent="0.3">
      <c r="A532" s="5"/>
      <c r="B532" s="5">
        <v>116191757</v>
      </c>
      <c r="C532" s="5" t="s">
        <v>370</v>
      </c>
      <c r="D532" s="5" t="s">
        <v>630</v>
      </c>
      <c r="E532" s="5" t="s">
        <v>1297</v>
      </c>
      <c r="F532" s="9">
        <v>0</v>
      </c>
      <c r="G532" s="9">
        <v>0</v>
      </c>
      <c r="H532" s="9">
        <v>0</v>
      </c>
      <c r="I532" s="9">
        <v>0</v>
      </c>
      <c r="J532" s="9">
        <v>0</v>
      </c>
      <c r="K532" s="25">
        <v>0</v>
      </c>
      <c r="L532" s="9">
        <v>0</v>
      </c>
      <c r="M532" s="9">
        <v>0</v>
      </c>
      <c r="N532" s="25">
        <v>0</v>
      </c>
      <c r="O532" s="19">
        <v>0</v>
      </c>
      <c r="P532" s="19">
        <v>866711</v>
      </c>
      <c r="Q532" s="5"/>
    </row>
    <row r="533" spans="1:17" x14ac:dyDescent="0.3">
      <c r="A533" s="5"/>
      <c r="B533" s="5">
        <v>105201407</v>
      </c>
      <c r="C533" s="5" t="s">
        <v>127</v>
      </c>
      <c r="D533" s="5" t="s">
        <v>598</v>
      </c>
      <c r="E533" s="5" t="s">
        <v>1297</v>
      </c>
      <c r="F533" s="9">
        <v>0</v>
      </c>
      <c r="G533" s="9">
        <v>0</v>
      </c>
      <c r="H533" s="9">
        <v>0</v>
      </c>
      <c r="I533" s="9">
        <v>0</v>
      </c>
      <c r="J533" s="9">
        <v>0</v>
      </c>
      <c r="K533" s="25">
        <v>0</v>
      </c>
      <c r="L533" s="9">
        <v>0</v>
      </c>
      <c r="M533" s="9">
        <v>0</v>
      </c>
      <c r="N533" s="25">
        <v>0</v>
      </c>
      <c r="O533" s="19">
        <v>0</v>
      </c>
      <c r="P533" s="19">
        <v>757642</v>
      </c>
      <c r="Q533" s="5"/>
    </row>
    <row r="534" spans="1:17" x14ac:dyDescent="0.3">
      <c r="A534" s="5"/>
      <c r="B534" s="5">
        <v>115211657</v>
      </c>
      <c r="C534" s="5" t="s">
        <v>344</v>
      </c>
      <c r="D534" s="5" t="s">
        <v>627</v>
      </c>
      <c r="E534" s="5" t="s">
        <v>1297</v>
      </c>
      <c r="F534" s="9">
        <v>0</v>
      </c>
      <c r="G534" s="9">
        <v>0</v>
      </c>
      <c r="H534" s="9">
        <v>0</v>
      </c>
      <c r="I534" s="9">
        <v>0</v>
      </c>
      <c r="J534" s="9">
        <v>0</v>
      </c>
      <c r="K534" s="25">
        <v>0</v>
      </c>
      <c r="L534" s="9">
        <v>0</v>
      </c>
      <c r="M534" s="9">
        <v>0</v>
      </c>
      <c r="N534" s="25">
        <v>0</v>
      </c>
      <c r="O534" s="19">
        <v>0</v>
      </c>
      <c r="P534" s="19">
        <v>1472152</v>
      </c>
      <c r="Q534" s="5"/>
    </row>
    <row r="535" spans="1:17" x14ac:dyDescent="0.3">
      <c r="A535" s="5"/>
      <c r="B535" s="5">
        <v>115221607</v>
      </c>
      <c r="C535" s="5" t="s">
        <v>351</v>
      </c>
      <c r="D535" s="5" t="s">
        <v>628</v>
      </c>
      <c r="E535" s="5" t="s">
        <v>1297</v>
      </c>
      <c r="F535" s="9">
        <v>0</v>
      </c>
      <c r="G535" s="9">
        <v>0</v>
      </c>
      <c r="H535" s="9">
        <v>0</v>
      </c>
      <c r="I535" s="9">
        <v>0</v>
      </c>
      <c r="J535" s="9">
        <v>0</v>
      </c>
      <c r="K535" s="25">
        <v>0</v>
      </c>
      <c r="L535" s="9">
        <v>0</v>
      </c>
      <c r="M535" s="9">
        <v>0</v>
      </c>
      <c r="N535" s="25">
        <v>0</v>
      </c>
      <c r="O535" s="19">
        <v>0</v>
      </c>
      <c r="P535" s="19">
        <v>1434130</v>
      </c>
      <c r="Q535" s="5"/>
    </row>
    <row r="536" spans="1:17" x14ac:dyDescent="0.3">
      <c r="A536" s="5"/>
      <c r="B536" s="5">
        <v>125232407</v>
      </c>
      <c r="C536" s="5" t="s">
        <v>533</v>
      </c>
      <c r="D536" s="5" t="s">
        <v>652</v>
      </c>
      <c r="E536" s="5" t="s">
        <v>1297</v>
      </c>
      <c r="F536" s="9">
        <v>0</v>
      </c>
      <c r="G536" s="9">
        <v>0</v>
      </c>
      <c r="H536" s="9">
        <v>0</v>
      </c>
      <c r="I536" s="9">
        <v>0</v>
      </c>
      <c r="J536" s="9">
        <v>0</v>
      </c>
      <c r="K536" s="25">
        <v>0</v>
      </c>
      <c r="L536" s="9">
        <v>0</v>
      </c>
      <c r="M536" s="9">
        <v>0</v>
      </c>
      <c r="N536" s="25">
        <v>0</v>
      </c>
      <c r="O536" s="19">
        <v>0</v>
      </c>
      <c r="P536" s="19">
        <v>1933611</v>
      </c>
      <c r="Q536" s="5"/>
    </row>
    <row r="537" spans="1:17" x14ac:dyDescent="0.3">
      <c r="A537" s="5"/>
      <c r="B537" s="5">
        <v>105252507</v>
      </c>
      <c r="C537" s="5" t="s">
        <v>130</v>
      </c>
      <c r="D537" s="5" t="s">
        <v>599</v>
      </c>
      <c r="E537" s="5" t="s">
        <v>1297</v>
      </c>
      <c r="F537" s="9">
        <v>0</v>
      </c>
      <c r="G537" s="9">
        <v>0</v>
      </c>
      <c r="H537" s="9">
        <v>0</v>
      </c>
      <c r="I537" s="9">
        <v>0</v>
      </c>
      <c r="J537" s="9">
        <v>0</v>
      </c>
      <c r="K537" s="25">
        <v>0</v>
      </c>
      <c r="L537" s="9">
        <v>0</v>
      </c>
      <c r="M537" s="9">
        <v>0</v>
      </c>
      <c r="N537" s="25">
        <v>0</v>
      </c>
      <c r="O537" s="19">
        <v>0</v>
      </c>
      <c r="P537" s="19">
        <v>1257660</v>
      </c>
      <c r="Q537" s="5"/>
    </row>
    <row r="538" spans="1:17" x14ac:dyDescent="0.3">
      <c r="A538" s="5"/>
      <c r="B538" s="5">
        <v>105252807</v>
      </c>
      <c r="C538" s="5" t="s">
        <v>132</v>
      </c>
      <c r="D538" s="5" t="s">
        <v>599</v>
      </c>
      <c r="E538" s="5" t="s">
        <v>1297</v>
      </c>
      <c r="F538" s="9">
        <v>0</v>
      </c>
      <c r="G538" s="9">
        <v>0</v>
      </c>
      <c r="H538" s="9">
        <v>0</v>
      </c>
      <c r="I538" s="9">
        <v>0</v>
      </c>
      <c r="J538" s="9">
        <v>0</v>
      </c>
      <c r="K538" s="25">
        <v>0</v>
      </c>
      <c r="L538" s="9">
        <v>0</v>
      </c>
      <c r="M538" s="9">
        <v>0</v>
      </c>
      <c r="N538" s="25">
        <v>0</v>
      </c>
      <c r="O538" s="19">
        <v>0</v>
      </c>
      <c r="P538" s="19">
        <v>1016875</v>
      </c>
      <c r="Q538" s="5"/>
    </row>
    <row r="539" spans="1:17" x14ac:dyDescent="0.3">
      <c r="A539" s="5"/>
      <c r="B539" s="5">
        <v>101266007</v>
      </c>
      <c r="C539" s="5" t="s">
        <v>22</v>
      </c>
      <c r="D539" s="5" t="s">
        <v>591</v>
      </c>
      <c r="E539" s="5" t="s">
        <v>1297</v>
      </c>
      <c r="F539" s="9">
        <v>0</v>
      </c>
      <c r="G539" s="9">
        <v>0</v>
      </c>
      <c r="H539" s="9">
        <v>0</v>
      </c>
      <c r="I539" s="9">
        <v>0</v>
      </c>
      <c r="J539" s="9">
        <v>0</v>
      </c>
      <c r="K539" s="25">
        <v>0</v>
      </c>
      <c r="L539" s="9">
        <v>0</v>
      </c>
      <c r="M539" s="9">
        <v>0</v>
      </c>
      <c r="N539" s="25">
        <v>0</v>
      </c>
      <c r="O539" s="19">
        <v>0</v>
      </c>
      <c r="P539" s="19">
        <v>534614</v>
      </c>
      <c r="Q539" s="5"/>
    </row>
    <row r="540" spans="1:17" x14ac:dyDescent="0.3">
      <c r="A540" s="5"/>
      <c r="B540" s="5">
        <v>101262507</v>
      </c>
      <c r="C540" s="5" t="s">
        <v>19</v>
      </c>
      <c r="D540" s="5" t="s">
        <v>591</v>
      </c>
      <c r="E540" s="5" t="s">
        <v>1297</v>
      </c>
      <c r="F540" s="9">
        <v>0</v>
      </c>
      <c r="G540" s="9">
        <v>0</v>
      </c>
      <c r="H540" s="9">
        <v>0</v>
      </c>
      <c r="I540" s="9">
        <v>0</v>
      </c>
      <c r="J540" s="9">
        <v>0</v>
      </c>
      <c r="K540" s="25">
        <v>0</v>
      </c>
      <c r="L540" s="9">
        <v>0</v>
      </c>
      <c r="M540" s="9">
        <v>0</v>
      </c>
      <c r="N540" s="25">
        <v>0</v>
      </c>
      <c r="O540" s="19">
        <v>0</v>
      </c>
      <c r="P540" s="19">
        <v>917257</v>
      </c>
      <c r="Q540" s="5"/>
    </row>
    <row r="541" spans="1:17" x14ac:dyDescent="0.3">
      <c r="A541" s="5"/>
      <c r="B541" s="5">
        <v>112282307</v>
      </c>
      <c r="C541" s="5" t="s">
        <v>277</v>
      </c>
      <c r="D541" s="5" t="s">
        <v>622</v>
      </c>
      <c r="E541" s="5" t="s">
        <v>1297</v>
      </c>
      <c r="F541" s="9">
        <v>0</v>
      </c>
      <c r="G541" s="9">
        <v>0</v>
      </c>
      <c r="H541" s="9">
        <v>0</v>
      </c>
      <c r="I541" s="9">
        <v>0</v>
      </c>
      <c r="J541" s="9">
        <v>0</v>
      </c>
      <c r="K541" s="25">
        <v>0</v>
      </c>
      <c r="L541" s="9">
        <v>0</v>
      </c>
      <c r="M541" s="9">
        <v>0</v>
      </c>
      <c r="N541" s="25">
        <v>0</v>
      </c>
      <c r="O541" s="19">
        <v>0</v>
      </c>
      <c r="P541" s="19">
        <v>1266437</v>
      </c>
      <c r="Q541" s="5"/>
    </row>
    <row r="542" spans="1:17" x14ac:dyDescent="0.3">
      <c r="A542" s="5"/>
      <c r="B542" s="5">
        <v>111292507</v>
      </c>
      <c r="C542" s="5" t="s">
        <v>258</v>
      </c>
      <c r="D542" s="5" t="s">
        <v>617</v>
      </c>
      <c r="E542" s="5" t="s">
        <v>1297</v>
      </c>
      <c r="F542" s="9">
        <v>0</v>
      </c>
      <c r="G542" s="9">
        <v>0</v>
      </c>
      <c r="H542" s="9">
        <v>0</v>
      </c>
      <c r="I542" s="9">
        <v>0</v>
      </c>
      <c r="J542" s="9">
        <v>0</v>
      </c>
      <c r="K542" s="25">
        <v>0</v>
      </c>
      <c r="L542" s="9">
        <v>0</v>
      </c>
      <c r="M542" s="9">
        <v>0</v>
      </c>
      <c r="N542" s="25">
        <v>0</v>
      </c>
      <c r="O542" s="19">
        <v>0</v>
      </c>
      <c r="P542" s="19">
        <v>227131</v>
      </c>
      <c r="Q542" s="5"/>
    </row>
    <row r="543" spans="1:17" x14ac:dyDescent="0.3">
      <c r="A543" s="5"/>
      <c r="B543" s="5">
        <v>101302607</v>
      </c>
      <c r="C543" s="5" t="s">
        <v>26</v>
      </c>
      <c r="D543" s="5" t="s">
        <v>592</v>
      </c>
      <c r="E543" s="5" t="s">
        <v>1297</v>
      </c>
      <c r="F543" s="9">
        <v>0</v>
      </c>
      <c r="G543" s="9">
        <v>0</v>
      </c>
      <c r="H543" s="9">
        <v>0</v>
      </c>
      <c r="I543" s="9">
        <v>0</v>
      </c>
      <c r="J543" s="9">
        <v>0</v>
      </c>
      <c r="K543" s="25">
        <v>0</v>
      </c>
      <c r="L543" s="9">
        <v>0</v>
      </c>
      <c r="M543" s="9">
        <v>0</v>
      </c>
      <c r="N543" s="25">
        <v>0</v>
      </c>
      <c r="O543" s="19">
        <v>0</v>
      </c>
      <c r="P543" s="19">
        <v>481660</v>
      </c>
      <c r="Q543" s="5"/>
    </row>
    <row r="544" spans="1:17" x14ac:dyDescent="0.3">
      <c r="A544" s="5"/>
      <c r="B544" s="5">
        <v>111312607</v>
      </c>
      <c r="C544" s="5" t="s">
        <v>261</v>
      </c>
      <c r="D544" s="5" t="s">
        <v>618</v>
      </c>
      <c r="E544" s="5" t="s">
        <v>1297</v>
      </c>
      <c r="F544" s="9">
        <v>0</v>
      </c>
      <c r="G544" s="9">
        <v>0</v>
      </c>
      <c r="H544" s="9">
        <v>0</v>
      </c>
      <c r="I544" s="9">
        <v>0</v>
      </c>
      <c r="J544" s="9">
        <v>0</v>
      </c>
      <c r="K544" s="25">
        <v>0</v>
      </c>
      <c r="L544" s="9">
        <v>0</v>
      </c>
      <c r="M544" s="9">
        <v>0</v>
      </c>
      <c r="N544" s="25">
        <v>0</v>
      </c>
      <c r="O544" s="19">
        <v>0</v>
      </c>
      <c r="P544" s="19">
        <v>496227</v>
      </c>
      <c r="Q544" s="5"/>
    </row>
    <row r="545" spans="1:17" x14ac:dyDescent="0.3">
      <c r="A545" s="5"/>
      <c r="B545" s="5">
        <v>128324207</v>
      </c>
      <c r="C545" s="5" t="s">
        <v>572</v>
      </c>
      <c r="D545" s="5" t="s">
        <v>656</v>
      </c>
      <c r="E545" s="5" t="s">
        <v>1297</v>
      </c>
      <c r="F545" s="9">
        <v>0</v>
      </c>
      <c r="G545" s="9">
        <v>0</v>
      </c>
      <c r="H545" s="9">
        <v>0</v>
      </c>
      <c r="I545" s="9">
        <v>0</v>
      </c>
      <c r="J545" s="9">
        <v>0</v>
      </c>
      <c r="K545" s="25">
        <v>0</v>
      </c>
      <c r="L545" s="9">
        <v>0</v>
      </c>
      <c r="M545" s="9">
        <v>0</v>
      </c>
      <c r="N545" s="25">
        <v>0</v>
      </c>
      <c r="O545" s="19">
        <v>0</v>
      </c>
      <c r="P545" s="19">
        <v>849626</v>
      </c>
      <c r="Q545" s="5"/>
    </row>
    <row r="546" spans="1:17" x14ac:dyDescent="0.3">
      <c r="A546" s="5"/>
      <c r="B546" s="5">
        <v>106333407</v>
      </c>
      <c r="C546" s="5" t="s">
        <v>158</v>
      </c>
      <c r="D546" s="5" t="s">
        <v>604</v>
      </c>
      <c r="E546" s="5" t="s">
        <v>1297</v>
      </c>
      <c r="F546" s="9">
        <v>0</v>
      </c>
      <c r="G546" s="9">
        <v>0</v>
      </c>
      <c r="H546" s="9">
        <v>0</v>
      </c>
      <c r="I546" s="9">
        <v>0</v>
      </c>
      <c r="J546" s="9">
        <v>0</v>
      </c>
      <c r="K546" s="25">
        <v>0</v>
      </c>
      <c r="L546" s="9">
        <v>0</v>
      </c>
      <c r="M546" s="9">
        <v>0</v>
      </c>
      <c r="N546" s="25">
        <v>0</v>
      </c>
      <c r="O546" s="19">
        <v>0</v>
      </c>
      <c r="P546" s="19">
        <v>673434</v>
      </c>
      <c r="Q546" s="5"/>
    </row>
    <row r="547" spans="1:17" x14ac:dyDescent="0.3">
      <c r="A547" s="5"/>
      <c r="B547" s="5">
        <v>119354207</v>
      </c>
      <c r="C547" s="5" t="s">
        <v>425</v>
      </c>
      <c r="D547" s="5" t="s">
        <v>641</v>
      </c>
      <c r="E547" s="5" t="s">
        <v>1297</v>
      </c>
      <c r="F547" s="9">
        <v>0</v>
      </c>
      <c r="G547" s="9">
        <v>0</v>
      </c>
      <c r="H547" s="9">
        <v>0</v>
      </c>
      <c r="I547" s="9">
        <v>0</v>
      </c>
      <c r="J547" s="9">
        <v>0</v>
      </c>
      <c r="K547" s="25">
        <v>0</v>
      </c>
      <c r="L547" s="9">
        <v>0</v>
      </c>
      <c r="M547" s="9">
        <v>0</v>
      </c>
      <c r="N547" s="25">
        <v>0</v>
      </c>
      <c r="O547" s="19">
        <v>0</v>
      </c>
      <c r="P547" s="19">
        <v>1032496</v>
      </c>
      <c r="Q547" s="5"/>
    </row>
    <row r="548" spans="1:17" x14ac:dyDescent="0.3">
      <c r="A548" s="5"/>
      <c r="B548" s="5">
        <v>113363807</v>
      </c>
      <c r="C548" s="5" t="s">
        <v>305</v>
      </c>
      <c r="D548" s="5" t="s">
        <v>624</v>
      </c>
      <c r="E548" s="5" t="s">
        <v>1297</v>
      </c>
      <c r="F548" s="9">
        <v>0</v>
      </c>
      <c r="G548" s="9">
        <v>0</v>
      </c>
      <c r="H548" s="9">
        <v>0</v>
      </c>
      <c r="I548" s="9">
        <v>0</v>
      </c>
      <c r="J548" s="9">
        <v>0</v>
      </c>
      <c r="K548" s="25">
        <v>0</v>
      </c>
      <c r="L548" s="9">
        <v>0</v>
      </c>
      <c r="M548" s="9">
        <v>0</v>
      </c>
      <c r="N548" s="25">
        <v>0</v>
      </c>
      <c r="O548" s="19">
        <v>0</v>
      </c>
      <c r="P548" s="19">
        <v>2233165</v>
      </c>
      <c r="Q548" s="5"/>
    </row>
    <row r="549" spans="1:17" x14ac:dyDescent="0.3">
      <c r="A549" s="5"/>
      <c r="B549" s="5">
        <v>104374207</v>
      </c>
      <c r="C549" s="5" t="s">
        <v>105</v>
      </c>
      <c r="D549" s="5" t="s">
        <v>596</v>
      </c>
      <c r="E549" s="5" t="s">
        <v>1297</v>
      </c>
      <c r="F549" s="9">
        <v>0</v>
      </c>
      <c r="G549" s="9">
        <v>0</v>
      </c>
      <c r="H549" s="9">
        <v>0</v>
      </c>
      <c r="I549" s="9">
        <v>0</v>
      </c>
      <c r="J549" s="9">
        <v>0</v>
      </c>
      <c r="K549" s="25">
        <v>0</v>
      </c>
      <c r="L549" s="9">
        <v>0</v>
      </c>
      <c r="M549" s="9">
        <v>0</v>
      </c>
      <c r="N549" s="25">
        <v>0</v>
      </c>
      <c r="O549" s="19">
        <v>0</v>
      </c>
      <c r="P549" s="19">
        <v>624642</v>
      </c>
      <c r="Q549" s="5"/>
    </row>
    <row r="550" spans="1:17" x14ac:dyDescent="0.3">
      <c r="A550" s="5"/>
      <c r="B550" s="5">
        <v>113384307</v>
      </c>
      <c r="C550" s="5" t="s">
        <v>316</v>
      </c>
      <c r="D550" s="5" t="s">
        <v>625</v>
      </c>
      <c r="E550" s="5" t="s">
        <v>1297</v>
      </c>
      <c r="F550" s="9">
        <v>0</v>
      </c>
      <c r="G550" s="9">
        <v>0</v>
      </c>
      <c r="H550" s="9">
        <v>0</v>
      </c>
      <c r="I550" s="9">
        <v>0</v>
      </c>
      <c r="J550" s="9">
        <v>0</v>
      </c>
      <c r="K550" s="25">
        <v>0</v>
      </c>
      <c r="L550" s="9">
        <v>0</v>
      </c>
      <c r="M550" s="9">
        <v>0</v>
      </c>
      <c r="N550" s="25">
        <v>0</v>
      </c>
      <c r="O550" s="19">
        <v>0</v>
      </c>
      <c r="P550" s="19">
        <v>925586</v>
      </c>
      <c r="Q550" s="5"/>
    </row>
    <row r="551" spans="1:17" x14ac:dyDescent="0.3">
      <c r="A551" s="5"/>
      <c r="B551" s="5">
        <v>121393007</v>
      </c>
      <c r="C551" s="5" t="s">
        <v>469</v>
      </c>
      <c r="D551" s="5" t="s">
        <v>648</v>
      </c>
      <c r="E551" s="5" t="s">
        <v>1297</v>
      </c>
      <c r="F551" s="9">
        <v>0</v>
      </c>
      <c r="G551" s="9">
        <v>0</v>
      </c>
      <c r="H551" s="9">
        <v>0</v>
      </c>
      <c r="I551" s="9">
        <v>0</v>
      </c>
      <c r="J551" s="9">
        <v>0</v>
      </c>
      <c r="K551" s="25">
        <v>0</v>
      </c>
      <c r="L551" s="9">
        <v>0</v>
      </c>
      <c r="M551" s="9">
        <v>0</v>
      </c>
      <c r="N551" s="25">
        <v>0</v>
      </c>
      <c r="O551" s="19">
        <v>0</v>
      </c>
      <c r="P551" s="19">
        <v>2799726</v>
      </c>
      <c r="Q551" s="5"/>
    </row>
    <row r="552" spans="1:17" x14ac:dyDescent="0.3">
      <c r="A552" s="5"/>
      <c r="B552" s="5">
        <v>118403207</v>
      </c>
      <c r="C552" s="5" t="s">
        <v>411</v>
      </c>
      <c r="D552" s="5" t="s">
        <v>639</v>
      </c>
      <c r="E552" s="5" t="s">
        <v>1297</v>
      </c>
      <c r="F552" s="9">
        <v>0</v>
      </c>
      <c r="G552" s="9">
        <v>0</v>
      </c>
      <c r="H552" s="9">
        <v>0</v>
      </c>
      <c r="I552" s="9">
        <v>0</v>
      </c>
      <c r="J552" s="9">
        <v>0</v>
      </c>
      <c r="K552" s="25">
        <v>0</v>
      </c>
      <c r="L552" s="9">
        <v>0</v>
      </c>
      <c r="M552" s="9">
        <v>0</v>
      </c>
      <c r="N552" s="25">
        <v>0</v>
      </c>
      <c r="O552" s="19">
        <v>0</v>
      </c>
      <c r="P552" s="19">
        <v>670612</v>
      </c>
      <c r="Q552" s="5"/>
    </row>
    <row r="553" spans="1:17" x14ac:dyDescent="0.3">
      <c r="A553" s="5"/>
      <c r="B553" s="5">
        <v>118408707</v>
      </c>
      <c r="C553" s="5" t="s">
        <v>417</v>
      </c>
      <c r="D553" s="5" t="s">
        <v>639</v>
      </c>
      <c r="E553" s="5" t="s">
        <v>1297</v>
      </c>
      <c r="F553" s="9">
        <v>0</v>
      </c>
      <c r="G553" s="9">
        <v>0</v>
      </c>
      <c r="H553" s="9">
        <v>0</v>
      </c>
      <c r="I553" s="9">
        <v>0</v>
      </c>
      <c r="J553" s="9">
        <v>0</v>
      </c>
      <c r="K553" s="25">
        <v>0</v>
      </c>
      <c r="L553" s="9">
        <v>0</v>
      </c>
      <c r="M553" s="9">
        <v>0</v>
      </c>
      <c r="N553" s="25">
        <v>0</v>
      </c>
      <c r="O553" s="19">
        <v>0</v>
      </c>
      <c r="P553" s="19">
        <v>739410</v>
      </c>
      <c r="Q553" s="5"/>
    </row>
    <row r="554" spans="1:17" x14ac:dyDescent="0.3">
      <c r="A554" s="5"/>
      <c r="B554" s="5">
        <v>118408607</v>
      </c>
      <c r="C554" s="5" t="s">
        <v>416</v>
      </c>
      <c r="D554" s="5" t="s">
        <v>639</v>
      </c>
      <c r="E554" s="5" t="s">
        <v>1297</v>
      </c>
      <c r="F554" s="9">
        <v>0</v>
      </c>
      <c r="G554" s="9">
        <v>0</v>
      </c>
      <c r="H554" s="9">
        <v>0</v>
      </c>
      <c r="I554" s="9">
        <v>0</v>
      </c>
      <c r="J554" s="9">
        <v>0</v>
      </c>
      <c r="K554" s="25">
        <v>0</v>
      </c>
      <c r="L554" s="9">
        <v>0</v>
      </c>
      <c r="M554" s="9">
        <v>0</v>
      </c>
      <c r="N554" s="25">
        <v>0</v>
      </c>
      <c r="O554" s="19">
        <v>0</v>
      </c>
      <c r="P554" s="19">
        <v>855888</v>
      </c>
      <c r="Q554" s="5"/>
    </row>
    <row r="555" spans="1:17" x14ac:dyDescent="0.3">
      <c r="A555" s="5"/>
      <c r="B555" s="5">
        <v>117414807</v>
      </c>
      <c r="C555" s="5" t="s">
        <v>397</v>
      </c>
      <c r="D555" s="5" t="s">
        <v>636</v>
      </c>
      <c r="E555" s="5" t="s">
        <v>1297</v>
      </c>
      <c r="F555" s="9">
        <v>0</v>
      </c>
      <c r="G555" s="9">
        <v>0</v>
      </c>
      <c r="H555" s="9">
        <v>0</v>
      </c>
      <c r="I555" s="9">
        <v>0</v>
      </c>
      <c r="J555" s="9">
        <v>0</v>
      </c>
      <c r="K555" s="25">
        <v>0</v>
      </c>
      <c r="L555" s="9">
        <v>0</v>
      </c>
      <c r="M555" s="9">
        <v>0</v>
      </c>
      <c r="N555" s="25">
        <v>0</v>
      </c>
      <c r="O555" s="19">
        <v>0</v>
      </c>
      <c r="P555" s="19">
        <v>404884</v>
      </c>
      <c r="Q555" s="5"/>
    </row>
    <row r="556" spans="1:17" x14ac:dyDescent="0.3">
      <c r="A556" s="5"/>
      <c r="B556" s="5">
        <v>109420107</v>
      </c>
      <c r="C556" s="5" t="s">
        <v>230</v>
      </c>
      <c r="D556" s="5" t="s">
        <v>613</v>
      </c>
      <c r="E556" s="5" t="s">
        <v>1297</v>
      </c>
      <c r="F556" s="9">
        <v>0</v>
      </c>
      <c r="G556" s="9">
        <v>0</v>
      </c>
      <c r="H556" s="9">
        <v>0</v>
      </c>
      <c r="I556" s="9">
        <v>0</v>
      </c>
      <c r="J556" s="9">
        <v>0</v>
      </c>
      <c r="K556" s="25">
        <v>0</v>
      </c>
      <c r="L556" s="9">
        <v>0</v>
      </c>
      <c r="M556" s="9">
        <v>0</v>
      </c>
      <c r="N556" s="25">
        <v>0</v>
      </c>
      <c r="O556" s="19">
        <v>0</v>
      </c>
      <c r="P556" s="19">
        <v>533051</v>
      </c>
      <c r="Q556" s="5"/>
    </row>
    <row r="557" spans="1:17" x14ac:dyDescent="0.3">
      <c r="A557" s="5"/>
      <c r="B557" s="5">
        <v>104435107</v>
      </c>
      <c r="C557" s="5" t="s">
        <v>120</v>
      </c>
      <c r="D557" s="5" t="s">
        <v>597</v>
      </c>
      <c r="E557" s="5" t="s">
        <v>1297</v>
      </c>
      <c r="F557" s="9">
        <v>0</v>
      </c>
      <c r="G557" s="9">
        <v>0</v>
      </c>
      <c r="H557" s="9">
        <v>0</v>
      </c>
      <c r="I557" s="9">
        <v>0</v>
      </c>
      <c r="J557" s="9">
        <v>0</v>
      </c>
      <c r="K557" s="25">
        <v>0</v>
      </c>
      <c r="L557" s="9">
        <v>0</v>
      </c>
      <c r="M557" s="9">
        <v>0</v>
      </c>
      <c r="N557" s="25">
        <v>0</v>
      </c>
      <c r="O557" s="19">
        <v>0</v>
      </c>
      <c r="P557" s="19">
        <v>660284</v>
      </c>
      <c r="Q557" s="5"/>
    </row>
    <row r="558" spans="1:17" x14ac:dyDescent="0.3">
      <c r="A558" s="5"/>
      <c r="B558" s="5">
        <v>111444307</v>
      </c>
      <c r="C558" s="5" t="s">
        <v>266</v>
      </c>
      <c r="D558" s="5" t="s">
        <v>620</v>
      </c>
      <c r="E558" s="5" t="s">
        <v>1297</v>
      </c>
      <c r="F558" s="9">
        <v>0</v>
      </c>
      <c r="G558" s="9">
        <v>0</v>
      </c>
      <c r="H558" s="9">
        <v>0</v>
      </c>
      <c r="I558" s="9">
        <v>0</v>
      </c>
      <c r="J558" s="9">
        <v>0</v>
      </c>
      <c r="K558" s="25">
        <v>0</v>
      </c>
      <c r="L558" s="9">
        <v>0</v>
      </c>
      <c r="M558" s="9">
        <v>0</v>
      </c>
      <c r="N558" s="25">
        <v>0</v>
      </c>
      <c r="O558" s="19">
        <v>0</v>
      </c>
      <c r="P558" s="19">
        <v>359915</v>
      </c>
      <c r="Q558" s="5"/>
    </row>
    <row r="559" spans="1:17" x14ac:dyDescent="0.3">
      <c r="A559" s="5"/>
      <c r="B559" s="5">
        <v>120454507</v>
      </c>
      <c r="C559" s="5" t="s">
        <v>445</v>
      </c>
      <c r="D559" s="5" t="s">
        <v>645</v>
      </c>
      <c r="E559" s="5" t="s">
        <v>1297</v>
      </c>
      <c r="F559" s="9">
        <v>0</v>
      </c>
      <c r="G559" s="9">
        <v>0</v>
      </c>
      <c r="H559" s="9">
        <v>0</v>
      </c>
      <c r="I559" s="9">
        <v>0</v>
      </c>
      <c r="J559" s="9">
        <v>0</v>
      </c>
      <c r="K559" s="25">
        <v>0</v>
      </c>
      <c r="L559" s="9">
        <v>0</v>
      </c>
      <c r="M559" s="9">
        <v>0</v>
      </c>
      <c r="N559" s="25">
        <v>0</v>
      </c>
      <c r="O559" s="19">
        <v>0</v>
      </c>
      <c r="P559" s="19">
        <v>1691718</v>
      </c>
      <c r="Q559" s="5"/>
    </row>
    <row r="560" spans="1:17" x14ac:dyDescent="0.3">
      <c r="A560" s="5"/>
      <c r="B560" s="5">
        <v>123460957</v>
      </c>
      <c r="C560" s="5" t="s">
        <v>494</v>
      </c>
      <c r="D560" s="5" t="s">
        <v>650</v>
      </c>
      <c r="E560" s="5" t="s">
        <v>1297</v>
      </c>
      <c r="F560" s="9">
        <v>0</v>
      </c>
      <c r="G560" s="9">
        <v>0</v>
      </c>
      <c r="H560" s="9">
        <v>0</v>
      </c>
      <c r="I560" s="9">
        <v>0</v>
      </c>
      <c r="J560" s="9">
        <v>0</v>
      </c>
      <c r="K560" s="25">
        <v>0</v>
      </c>
      <c r="L560" s="9">
        <v>0</v>
      </c>
      <c r="M560" s="9">
        <v>0</v>
      </c>
      <c r="N560" s="25">
        <v>0</v>
      </c>
      <c r="O560" s="19">
        <v>0</v>
      </c>
      <c r="P560" s="19">
        <v>1010026</v>
      </c>
      <c r="Q560" s="5"/>
    </row>
    <row r="561" spans="1:17" x14ac:dyDescent="0.3">
      <c r="A561" s="5"/>
      <c r="B561" s="5">
        <v>123463507</v>
      </c>
      <c r="C561" s="5" t="s">
        <v>497</v>
      </c>
      <c r="D561" s="5" t="s">
        <v>650</v>
      </c>
      <c r="E561" s="5" t="s">
        <v>1297</v>
      </c>
      <c r="F561" s="9">
        <v>0</v>
      </c>
      <c r="G561" s="9">
        <v>0</v>
      </c>
      <c r="H561" s="9">
        <v>0</v>
      </c>
      <c r="I561" s="9">
        <v>0</v>
      </c>
      <c r="J561" s="9">
        <v>0</v>
      </c>
      <c r="K561" s="25">
        <v>0</v>
      </c>
      <c r="L561" s="9">
        <v>0</v>
      </c>
      <c r="M561" s="9">
        <v>0</v>
      </c>
      <c r="N561" s="25">
        <v>0</v>
      </c>
      <c r="O561" s="19">
        <v>0</v>
      </c>
      <c r="P561" s="19">
        <v>623783</v>
      </c>
      <c r="Q561" s="5"/>
    </row>
    <row r="562" spans="1:17" x14ac:dyDescent="0.3">
      <c r="A562" s="5"/>
      <c r="B562" s="5">
        <v>123465507</v>
      </c>
      <c r="C562" s="5" t="s">
        <v>503</v>
      </c>
      <c r="D562" s="5" t="s">
        <v>650</v>
      </c>
      <c r="E562" s="5" t="s">
        <v>1297</v>
      </c>
      <c r="F562" s="9">
        <v>0</v>
      </c>
      <c r="G562" s="9">
        <v>0</v>
      </c>
      <c r="H562" s="9">
        <v>0</v>
      </c>
      <c r="I562" s="9">
        <v>0</v>
      </c>
      <c r="J562" s="9">
        <v>0</v>
      </c>
      <c r="K562" s="25">
        <v>0</v>
      </c>
      <c r="L562" s="9">
        <v>0</v>
      </c>
      <c r="M562" s="9">
        <v>0</v>
      </c>
      <c r="N562" s="25">
        <v>0</v>
      </c>
      <c r="O562" s="19">
        <v>0</v>
      </c>
      <c r="P562" s="19">
        <v>924764</v>
      </c>
      <c r="Q562" s="5"/>
    </row>
    <row r="563" spans="1:17" x14ac:dyDescent="0.3">
      <c r="A563" s="5"/>
      <c r="B563" s="5">
        <v>123469007</v>
      </c>
      <c r="C563" s="5" t="s">
        <v>516</v>
      </c>
      <c r="D563" s="5" t="s">
        <v>650</v>
      </c>
      <c r="E563" s="5" t="s">
        <v>1297</v>
      </c>
      <c r="F563" s="9">
        <v>0</v>
      </c>
      <c r="G563" s="9">
        <v>0</v>
      </c>
      <c r="H563" s="9">
        <v>0</v>
      </c>
      <c r="I563" s="9">
        <v>0</v>
      </c>
      <c r="J563" s="9">
        <v>0</v>
      </c>
      <c r="K563" s="25">
        <v>0</v>
      </c>
      <c r="L563" s="9">
        <v>0</v>
      </c>
      <c r="M563" s="9">
        <v>0</v>
      </c>
      <c r="N563" s="25">
        <v>0</v>
      </c>
      <c r="O563" s="19">
        <v>0</v>
      </c>
      <c r="P563" s="19">
        <v>776607</v>
      </c>
      <c r="Q563" s="5"/>
    </row>
    <row r="564" spans="1:17" x14ac:dyDescent="0.3">
      <c r="A564" s="5"/>
      <c r="B564" s="5">
        <v>120481107</v>
      </c>
      <c r="C564" s="5" t="s">
        <v>451</v>
      </c>
      <c r="D564" s="5" t="s">
        <v>646</v>
      </c>
      <c r="E564" s="5" t="s">
        <v>1297</v>
      </c>
      <c r="F564" s="9">
        <v>0</v>
      </c>
      <c r="G564" s="9">
        <v>0</v>
      </c>
      <c r="H564" s="9">
        <v>0</v>
      </c>
      <c r="I564" s="9">
        <v>0</v>
      </c>
      <c r="J564" s="9">
        <v>0</v>
      </c>
      <c r="K564" s="25">
        <v>0</v>
      </c>
      <c r="L564" s="9">
        <v>0</v>
      </c>
      <c r="M564" s="9">
        <v>0</v>
      </c>
      <c r="N564" s="25">
        <v>0</v>
      </c>
      <c r="O564" s="19">
        <v>0</v>
      </c>
      <c r="P564" s="19">
        <v>1289453</v>
      </c>
      <c r="Q564" s="5"/>
    </row>
    <row r="565" spans="1:17" x14ac:dyDescent="0.3">
      <c r="A565" s="5"/>
      <c r="B565" s="5">
        <v>120483007</v>
      </c>
      <c r="C565" s="5" t="s">
        <v>452</v>
      </c>
      <c r="D565" s="5" t="s">
        <v>646</v>
      </c>
      <c r="E565" s="5" t="s">
        <v>1297</v>
      </c>
      <c r="F565" s="9">
        <v>0</v>
      </c>
      <c r="G565" s="9">
        <v>0</v>
      </c>
      <c r="H565" s="9">
        <v>0</v>
      </c>
      <c r="I565" s="9">
        <v>0</v>
      </c>
      <c r="J565" s="9">
        <v>0</v>
      </c>
      <c r="K565" s="25">
        <v>0</v>
      </c>
      <c r="L565" s="9">
        <v>0</v>
      </c>
      <c r="M565" s="9">
        <v>0</v>
      </c>
      <c r="N565" s="25">
        <v>0</v>
      </c>
      <c r="O565" s="19">
        <v>0</v>
      </c>
      <c r="P565" s="19">
        <v>818863</v>
      </c>
      <c r="Q565" s="5"/>
    </row>
    <row r="566" spans="1:17" x14ac:dyDescent="0.3">
      <c r="A566" s="5"/>
      <c r="B566" s="5">
        <v>116495207</v>
      </c>
      <c r="C566" s="5" t="s">
        <v>377</v>
      </c>
      <c r="D566" s="5" t="s">
        <v>632</v>
      </c>
      <c r="E566" s="5" t="s">
        <v>1297</v>
      </c>
      <c r="F566" s="9">
        <v>0</v>
      </c>
      <c r="G566" s="9">
        <v>0</v>
      </c>
      <c r="H566" s="9">
        <v>0</v>
      </c>
      <c r="I566" s="9">
        <v>0</v>
      </c>
      <c r="J566" s="9">
        <v>0</v>
      </c>
      <c r="K566" s="25">
        <v>0</v>
      </c>
      <c r="L566" s="9">
        <v>0</v>
      </c>
      <c r="M566" s="9">
        <v>0</v>
      </c>
      <c r="N566" s="25">
        <v>0</v>
      </c>
      <c r="O566" s="19">
        <v>0</v>
      </c>
      <c r="P566" s="19">
        <v>419184</v>
      </c>
      <c r="Q566" s="5"/>
    </row>
    <row r="567" spans="1:17" x14ac:dyDescent="0.3">
      <c r="A567" s="5"/>
      <c r="B567" s="5">
        <v>126514007</v>
      </c>
      <c r="C567" s="5" t="s">
        <v>547</v>
      </c>
      <c r="D567" s="5" t="s">
        <v>653</v>
      </c>
      <c r="E567" s="5" t="s">
        <v>1297</v>
      </c>
      <c r="F567" s="9">
        <v>0</v>
      </c>
      <c r="G567" s="9">
        <v>0</v>
      </c>
      <c r="H567" s="9">
        <v>0</v>
      </c>
      <c r="I567" s="9">
        <v>0</v>
      </c>
      <c r="J567" s="9">
        <v>0</v>
      </c>
      <c r="K567" s="25">
        <v>0</v>
      </c>
      <c r="L567" s="9">
        <v>0</v>
      </c>
      <c r="M567" s="9">
        <v>0</v>
      </c>
      <c r="N567" s="25">
        <v>0</v>
      </c>
      <c r="O567" s="19">
        <v>0</v>
      </c>
      <c r="P567" s="19">
        <v>8676569</v>
      </c>
      <c r="Q567" s="5"/>
    </row>
    <row r="568" spans="1:17" x14ac:dyDescent="0.3">
      <c r="A568" s="5"/>
      <c r="B568" s="5">
        <v>129546907</v>
      </c>
      <c r="C568" s="5" t="s">
        <v>584</v>
      </c>
      <c r="D568" s="5" t="s">
        <v>657</v>
      </c>
      <c r="E568" s="5" t="s">
        <v>1297</v>
      </c>
      <c r="F568" s="9">
        <v>0</v>
      </c>
      <c r="G568" s="9">
        <v>0</v>
      </c>
      <c r="H568" s="9">
        <v>0</v>
      </c>
      <c r="I568" s="9">
        <v>0</v>
      </c>
      <c r="J568" s="9">
        <v>0</v>
      </c>
      <c r="K568" s="25">
        <v>0</v>
      </c>
      <c r="L568" s="9">
        <v>0</v>
      </c>
      <c r="M568" s="9">
        <v>0</v>
      </c>
      <c r="N568" s="25">
        <v>0</v>
      </c>
      <c r="O568" s="19">
        <v>0</v>
      </c>
      <c r="P568" s="19">
        <v>1113537</v>
      </c>
      <c r="Q568" s="5"/>
    </row>
    <row r="569" spans="1:17" x14ac:dyDescent="0.3">
      <c r="A569" s="5"/>
      <c r="B569" s="5">
        <v>108567807</v>
      </c>
      <c r="C569" s="5" t="s">
        <v>223</v>
      </c>
      <c r="D569" s="5" t="s">
        <v>610</v>
      </c>
      <c r="E569" s="5" t="s">
        <v>1297</v>
      </c>
      <c r="F569" s="9">
        <v>0</v>
      </c>
      <c r="G569" s="9">
        <v>0</v>
      </c>
      <c r="H569" s="9">
        <v>0</v>
      </c>
      <c r="I569" s="9">
        <v>0</v>
      </c>
      <c r="J569" s="9">
        <v>0</v>
      </c>
      <c r="K569" s="25">
        <v>0</v>
      </c>
      <c r="L569" s="9">
        <v>0</v>
      </c>
      <c r="M569" s="9">
        <v>0</v>
      </c>
      <c r="N569" s="25">
        <v>0</v>
      </c>
      <c r="O569" s="19">
        <v>0</v>
      </c>
      <c r="P569" s="19">
        <v>696367</v>
      </c>
      <c r="Q569" s="5"/>
    </row>
    <row r="570" spans="1:17" x14ac:dyDescent="0.3">
      <c r="A570" s="5"/>
      <c r="B570" s="5">
        <v>119584707</v>
      </c>
      <c r="C570" s="5" t="s">
        <v>438</v>
      </c>
      <c r="D570" s="5" t="s">
        <v>642</v>
      </c>
      <c r="E570" s="5" t="s">
        <v>1297</v>
      </c>
      <c r="F570" s="9">
        <v>0</v>
      </c>
      <c r="G570" s="9">
        <v>0</v>
      </c>
      <c r="H570" s="9">
        <v>0</v>
      </c>
      <c r="I570" s="9">
        <v>0</v>
      </c>
      <c r="J570" s="9">
        <v>0</v>
      </c>
      <c r="K570" s="25">
        <v>0</v>
      </c>
      <c r="L570" s="9">
        <v>0</v>
      </c>
      <c r="M570" s="9">
        <v>0</v>
      </c>
      <c r="N570" s="25">
        <v>0</v>
      </c>
      <c r="O570" s="19">
        <v>0</v>
      </c>
      <c r="P570" s="19">
        <v>549477</v>
      </c>
      <c r="Q570" s="5"/>
    </row>
    <row r="571" spans="1:17" x14ac:dyDescent="0.3">
      <c r="A571" s="5"/>
      <c r="B571" s="5">
        <v>116606707</v>
      </c>
      <c r="C571" s="5" t="s">
        <v>385</v>
      </c>
      <c r="D571" s="5" t="s">
        <v>634</v>
      </c>
      <c r="E571" s="5" t="s">
        <v>1297</v>
      </c>
      <c r="F571" s="9">
        <v>0</v>
      </c>
      <c r="G571" s="9">
        <v>0</v>
      </c>
      <c r="H571" s="9">
        <v>0</v>
      </c>
      <c r="I571" s="9">
        <v>0</v>
      </c>
      <c r="J571" s="9">
        <v>0</v>
      </c>
      <c r="K571" s="25">
        <v>0</v>
      </c>
      <c r="L571" s="9">
        <v>0</v>
      </c>
      <c r="M571" s="9">
        <v>0</v>
      </c>
      <c r="N571" s="25">
        <v>0</v>
      </c>
      <c r="O571" s="19">
        <v>0</v>
      </c>
      <c r="P571" s="19">
        <v>808930</v>
      </c>
      <c r="Q571" s="5"/>
    </row>
    <row r="572" spans="1:17" x14ac:dyDescent="0.3">
      <c r="A572" s="5"/>
      <c r="B572" s="5">
        <v>106619107</v>
      </c>
      <c r="C572" s="5" t="s">
        <v>165</v>
      </c>
      <c r="D572" s="5" t="s">
        <v>605</v>
      </c>
      <c r="E572" s="5" t="s">
        <v>1297</v>
      </c>
      <c r="F572" s="9">
        <v>0</v>
      </c>
      <c r="G572" s="9">
        <v>0</v>
      </c>
      <c r="H572" s="9">
        <v>0</v>
      </c>
      <c r="I572" s="9">
        <v>0</v>
      </c>
      <c r="J572" s="9">
        <v>0</v>
      </c>
      <c r="K572" s="25">
        <v>0</v>
      </c>
      <c r="L572" s="9">
        <v>0</v>
      </c>
      <c r="M572" s="9">
        <v>0</v>
      </c>
      <c r="N572" s="25">
        <v>0</v>
      </c>
      <c r="O572" s="19">
        <v>0</v>
      </c>
      <c r="P572" s="19">
        <v>884985</v>
      </c>
      <c r="Q572" s="5"/>
    </row>
    <row r="573" spans="1:17" x14ac:dyDescent="0.3">
      <c r="A573" s="5"/>
      <c r="B573" s="5">
        <v>105628007</v>
      </c>
      <c r="C573" s="5" t="s">
        <v>144</v>
      </c>
      <c r="D573" s="5" t="s">
        <v>600</v>
      </c>
      <c r="E573" s="5" t="s">
        <v>1297</v>
      </c>
      <c r="F573" s="9">
        <v>0</v>
      </c>
      <c r="G573" s="9">
        <v>0</v>
      </c>
      <c r="H573" s="9">
        <v>0</v>
      </c>
      <c r="I573" s="9">
        <v>0</v>
      </c>
      <c r="J573" s="9">
        <v>0</v>
      </c>
      <c r="K573" s="25">
        <v>0</v>
      </c>
      <c r="L573" s="9">
        <v>0</v>
      </c>
      <c r="M573" s="9">
        <v>0</v>
      </c>
      <c r="N573" s="25">
        <v>0</v>
      </c>
      <c r="O573" s="19">
        <v>0</v>
      </c>
      <c r="P573" s="19">
        <v>496317</v>
      </c>
      <c r="Q573" s="5"/>
    </row>
    <row r="574" spans="1:17" x14ac:dyDescent="0.3">
      <c r="A574" s="5"/>
      <c r="B574" s="5">
        <v>101634207</v>
      </c>
      <c r="C574" s="5" t="s">
        <v>40</v>
      </c>
      <c r="D574" s="5" t="s">
        <v>593</v>
      </c>
      <c r="E574" s="5" t="s">
        <v>1297</v>
      </c>
      <c r="F574" s="9">
        <v>0</v>
      </c>
      <c r="G574" s="9">
        <v>0</v>
      </c>
      <c r="H574" s="9">
        <v>0</v>
      </c>
      <c r="I574" s="9">
        <v>0</v>
      </c>
      <c r="J574" s="9">
        <v>0</v>
      </c>
      <c r="K574" s="25">
        <v>0</v>
      </c>
      <c r="L574" s="9">
        <v>0</v>
      </c>
      <c r="M574" s="9">
        <v>0</v>
      </c>
      <c r="N574" s="25">
        <v>0</v>
      </c>
      <c r="O574" s="19">
        <v>0</v>
      </c>
      <c r="P574" s="19">
        <v>791965</v>
      </c>
      <c r="Q574" s="5"/>
    </row>
    <row r="575" spans="1:17" x14ac:dyDescent="0.3">
      <c r="A575" s="5"/>
      <c r="B575" s="5">
        <v>101638907</v>
      </c>
      <c r="C575" s="5" t="s">
        <v>45</v>
      </c>
      <c r="D575" s="5" t="s">
        <v>593</v>
      </c>
      <c r="E575" s="5" t="s">
        <v>1297</v>
      </c>
      <c r="F575" s="9">
        <v>0</v>
      </c>
      <c r="G575" s="9">
        <v>0</v>
      </c>
      <c r="H575" s="9">
        <v>0</v>
      </c>
      <c r="I575" s="9">
        <v>0</v>
      </c>
      <c r="J575" s="9">
        <v>0</v>
      </c>
      <c r="K575" s="25">
        <v>0</v>
      </c>
      <c r="L575" s="9">
        <v>0</v>
      </c>
      <c r="M575" s="9">
        <v>0</v>
      </c>
      <c r="N575" s="25">
        <v>0</v>
      </c>
      <c r="O575" s="19">
        <v>0</v>
      </c>
      <c r="P575" s="19">
        <v>558495</v>
      </c>
      <c r="Q575" s="5"/>
    </row>
    <row r="576" spans="1:17" x14ac:dyDescent="0.3">
      <c r="A576" s="5"/>
      <c r="B576" s="5">
        <v>107651207</v>
      </c>
      <c r="C576" s="5" t="s">
        <v>168</v>
      </c>
      <c r="D576" s="5" t="s">
        <v>606</v>
      </c>
      <c r="E576" s="5" t="s">
        <v>1297</v>
      </c>
      <c r="F576" s="9">
        <v>0</v>
      </c>
      <c r="G576" s="9">
        <v>0</v>
      </c>
      <c r="H576" s="9">
        <v>0</v>
      </c>
      <c r="I576" s="9">
        <v>0</v>
      </c>
      <c r="J576" s="9">
        <v>0</v>
      </c>
      <c r="K576" s="25">
        <v>0</v>
      </c>
      <c r="L576" s="9">
        <v>0</v>
      </c>
      <c r="M576" s="9">
        <v>0</v>
      </c>
      <c r="N576" s="25">
        <v>0</v>
      </c>
      <c r="O576" s="19">
        <v>0</v>
      </c>
      <c r="P576" s="19">
        <v>1467650</v>
      </c>
      <c r="Q576" s="5"/>
    </row>
    <row r="577" spans="1:17" x14ac:dyDescent="0.3">
      <c r="A577" s="5"/>
      <c r="B577" s="5">
        <v>107652207</v>
      </c>
      <c r="C577" s="5" t="s">
        <v>170</v>
      </c>
      <c r="D577" s="5" t="s">
        <v>606</v>
      </c>
      <c r="E577" s="5" t="s">
        <v>1297</v>
      </c>
      <c r="F577" s="9">
        <v>0</v>
      </c>
      <c r="G577" s="9">
        <v>0</v>
      </c>
      <c r="H577" s="9">
        <v>0</v>
      </c>
      <c r="I577" s="9">
        <v>0</v>
      </c>
      <c r="J577" s="9">
        <v>0</v>
      </c>
      <c r="K577" s="25">
        <v>0</v>
      </c>
      <c r="L577" s="9">
        <v>0</v>
      </c>
      <c r="M577" s="9">
        <v>0</v>
      </c>
      <c r="N577" s="25">
        <v>0</v>
      </c>
      <c r="O577" s="19">
        <v>0</v>
      </c>
      <c r="P577" s="19">
        <v>548856</v>
      </c>
      <c r="Q577" s="5"/>
    </row>
    <row r="578" spans="1:17" x14ac:dyDescent="0.3">
      <c r="A578" s="5"/>
      <c r="B578" s="5">
        <v>107656407</v>
      </c>
      <c r="C578" s="5" t="s">
        <v>181</v>
      </c>
      <c r="D578" s="5" t="s">
        <v>606</v>
      </c>
      <c r="E578" s="5" t="s">
        <v>1297</v>
      </c>
      <c r="F578" s="9">
        <v>0</v>
      </c>
      <c r="G578" s="9">
        <v>0</v>
      </c>
      <c r="H578" s="9">
        <v>0</v>
      </c>
      <c r="I578" s="9">
        <v>0</v>
      </c>
      <c r="J578" s="9">
        <v>0</v>
      </c>
      <c r="K578" s="25">
        <v>0</v>
      </c>
      <c r="L578" s="9">
        <v>0</v>
      </c>
      <c r="M578" s="9">
        <v>0</v>
      </c>
      <c r="N578" s="25">
        <v>0</v>
      </c>
      <c r="O578" s="19">
        <v>0</v>
      </c>
      <c r="P578" s="19">
        <v>650846</v>
      </c>
      <c r="Q578" s="5"/>
    </row>
    <row r="579" spans="1:17" ht="13.5" thickBot="1" x14ac:dyDescent="0.35">
      <c r="A579" s="5"/>
      <c r="B579" s="5">
        <v>112679107</v>
      </c>
      <c r="C579" s="5" t="s">
        <v>294</v>
      </c>
      <c r="D579" s="5" t="s">
        <v>623</v>
      </c>
      <c r="E579" s="5" t="s">
        <v>1297</v>
      </c>
      <c r="F579" s="9">
        <v>0</v>
      </c>
      <c r="G579" s="9">
        <v>0</v>
      </c>
      <c r="H579" s="9">
        <v>0</v>
      </c>
      <c r="I579" s="9">
        <v>0</v>
      </c>
      <c r="J579" s="9">
        <v>0</v>
      </c>
      <c r="K579" s="25">
        <v>0</v>
      </c>
      <c r="L579" s="9">
        <v>0</v>
      </c>
      <c r="M579" s="9">
        <v>0</v>
      </c>
      <c r="N579" s="25">
        <v>0</v>
      </c>
      <c r="O579" s="19">
        <v>0</v>
      </c>
      <c r="P579" s="19">
        <v>2797297</v>
      </c>
      <c r="Q579" s="5"/>
    </row>
    <row r="580" spans="1:17" x14ac:dyDescent="0.3">
      <c r="A580" s="5"/>
      <c r="B580" s="5"/>
      <c r="C580" s="210" t="s">
        <v>680</v>
      </c>
      <c r="D580" s="211"/>
      <c r="E580" s="211"/>
      <c r="F580" s="211"/>
      <c r="G580" s="211"/>
      <c r="H580" s="211"/>
      <c r="I580" s="211"/>
      <c r="J580" s="211"/>
      <c r="K580" s="211"/>
      <c r="L580" s="211"/>
      <c r="M580" s="211"/>
      <c r="N580" s="211"/>
      <c r="O580" s="211"/>
      <c r="P580" s="211"/>
      <c r="Q580" s="5"/>
    </row>
    <row r="581" spans="1:17" x14ac:dyDescent="0.3">
      <c r="A581" s="5"/>
      <c r="B581" s="5"/>
      <c r="C581" s="5"/>
      <c r="D581" s="5"/>
      <c r="E581" s="5"/>
      <c r="F581" s="5"/>
      <c r="G581" s="5"/>
      <c r="H581" s="5"/>
      <c r="I581" s="5"/>
      <c r="J581" s="5"/>
      <c r="K581" s="5"/>
      <c r="L581" s="5"/>
      <c r="M581" s="5"/>
      <c r="N581" s="5"/>
      <c r="O581" s="5"/>
      <c r="P581" s="5"/>
      <c r="Q581" s="5"/>
    </row>
  </sheetData>
  <mergeCells count="7">
    <mergeCell ref="C2:P2"/>
    <mergeCell ref="O3:O4"/>
    <mergeCell ref="P3:P4"/>
    <mergeCell ref="B3:B4"/>
    <mergeCell ref="C3:C4"/>
    <mergeCell ref="D3:D4"/>
    <mergeCell ref="E3:E4"/>
  </mergeCells>
  <pageMargins left="0.25" right="0.25" top="0.75" bottom="0.75" header="0.3" footer="0.3"/>
  <pageSetup orientation="landscape" r:id="rId1"/>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AB4AE-2462-41A3-B910-28E2FB4A57A1}">
  <sheetPr>
    <pageSetUpPr fitToPage="1"/>
  </sheetPr>
  <dimension ref="A1:AL675"/>
  <sheetViews>
    <sheetView topLeftCell="Z16" workbookViewId="0">
      <selection activeCell="AA21" sqref="AA21"/>
    </sheetView>
  </sheetViews>
  <sheetFormatPr defaultColWidth="8.85546875" defaultRowHeight="13" x14ac:dyDescent="0.3"/>
  <cols>
    <col min="1" max="4" width="8.85546875" style="1" hidden="1" customWidth="1"/>
    <col min="5" max="5" width="35.2109375" style="1" hidden="1" customWidth="1"/>
    <col min="6" max="19" width="8.85546875" style="1" hidden="1" customWidth="1"/>
    <col min="20" max="20" width="17.640625" style="1" hidden="1" customWidth="1"/>
    <col min="21" max="21" width="2.5703125" style="1" hidden="1" customWidth="1"/>
    <col min="22" max="25" width="8.85546875" style="1" hidden="1" customWidth="1"/>
    <col min="26" max="26" width="5.78515625" style="1" customWidth="1"/>
    <col min="27" max="27" width="35.85546875" style="1" bestFit="1" customWidth="1"/>
    <col min="28" max="33" width="18.2109375" style="1" customWidth="1"/>
    <col min="34" max="35" width="5.78515625" style="1" customWidth="1"/>
    <col min="36" max="16384" width="8.85546875" style="1"/>
  </cols>
  <sheetData>
    <row r="1" spans="17:34" hidden="1" x14ac:dyDescent="0.3">
      <c r="AA1" s="158"/>
      <c r="AC1" s="172">
        <v>6</v>
      </c>
      <c r="AD1" s="172">
        <v>5</v>
      </c>
      <c r="AE1" s="172">
        <v>4</v>
      </c>
      <c r="AF1" s="172">
        <v>3</v>
      </c>
      <c r="AG1" s="172">
        <v>2</v>
      </c>
    </row>
    <row r="2" spans="17:34" hidden="1" x14ac:dyDescent="0.3">
      <c r="Q2" s="159" t="s">
        <v>1299</v>
      </c>
    </row>
    <row r="3" spans="17:34" hidden="1" x14ac:dyDescent="0.3"/>
    <row r="4" spans="17:34" hidden="1" x14ac:dyDescent="0.3"/>
    <row r="5" spans="17:34" hidden="1" x14ac:dyDescent="0.3"/>
    <row r="6" spans="17:34" hidden="1" x14ac:dyDescent="0.3"/>
    <row r="7" spans="17:34" hidden="1" x14ac:dyDescent="0.3"/>
    <row r="8" spans="17:34" hidden="1" x14ac:dyDescent="0.3"/>
    <row r="9" spans="17:34" hidden="1" x14ac:dyDescent="0.3"/>
    <row r="10" spans="17:34" hidden="1" x14ac:dyDescent="0.3"/>
    <row r="11" spans="17:34" hidden="1" x14ac:dyDescent="0.3"/>
    <row r="12" spans="17:34" hidden="1" x14ac:dyDescent="0.3"/>
    <row r="13" spans="17:34" hidden="1" x14ac:dyDescent="0.3"/>
    <row r="14" spans="17:34" hidden="1" x14ac:dyDescent="0.3"/>
    <row r="15" spans="17:34" hidden="1" x14ac:dyDescent="0.3"/>
    <row r="16" spans="17:34" x14ac:dyDescent="0.3">
      <c r="Z16" s="5"/>
      <c r="AA16" s="5"/>
      <c r="AB16" s="5"/>
      <c r="AC16" s="5"/>
      <c r="AD16" s="5"/>
      <c r="AE16" s="5"/>
      <c r="AF16" s="5"/>
      <c r="AG16" s="5"/>
      <c r="AH16" s="5"/>
    </row>
    <row r="17" spans="16:38" ht="15.5" x14ac:dyDescent="0.35">
      <c r="Z17" s="5"/>
      <c r="AA17" s="243" t="s">
        <v>1931</v>
      </c>
      <c r="AB17" s="244"/>
      <c r="AC17" s="244"/>
      <c r="AD17" s="244"/>
      <c r="AE17" s="244"/>
      <c r="AF17" s="244"/>
      <c r="AG17" s="244"/>
      <c r="AH17" s="5"/>
    </row>
    <row r="18" spans="16:38" ht="15.5" x14ac:dyDescent="0.35">
      <c r="Z18" s="5"/>
      <c r="AA18" s="241" t="s">
        <v>1937</v>
      </c>
      <c r="AB18" s="242"/>
      <c r="AC18" s="242"/>
      <c r="AD18" s="242"/>
      <c r="AE18" s="242"/>
      <c r="AF18" s="242"/>
      <c r="AG18" s="242"/>
      <c r="AH18" s="5"/>
    </row>
    <row r="19" spans="16:38" x14ac:dyDescent="0.3">
      <c r="T19" s="8" t="s">
        <v>1302</v>
      </c>
      <c r="U19" s="3">
        <f>VLOOKUP(T19,key!$R$2:$X$100,2,FALSE)</f>
        <v>4</v>
      </c>
      <c r="Z19" s="5"/>
      <c r="AA19" s="5"/>
      <c r="AB19" s="5"/>
      <c r="AC19" s="5"/>
      <c r="AD19" s="5"/>
      <c r="AE19" s="5"/>
      <c r="AF19" s="5"/>
      <c r="AG19" s="5"/>
      <c r="AH19" s="5"/>
    </row>
    <row r="20" spans="16:38" ht="80.25" customHeight="1" x14ac:dyDescent="0.4">
      <c r="Z20" s="5"/>
      <c r="AA20" s="218" t="s">
        <v>1938</v>
      </c>
      <c r="AB20" s="5"/>
      <c r="AC20" s="5"/>
      <c r="AD20" s="5"/>
      <c r="AE20" s="5"/>
      <c r="AF20" s="5"/>
      <c r="AG20" s="5"/>
      <c r="AH20" s="5"/>
    </row>
    <row r="21" spans="16:38" s="221" customFormat="1" ht="18" x14ac:dyDescent="0.4">
      <c r="T21" s="222">
        <f>VLOOKUP($AA$21,$E$102:$F$669,2,FALSE)</f>
        <v>123460302</v>
      </c>
      <c r="Z21" s="223"/>
      <c r="AA21" s="226" t="s">
        <v>1314</v>
      </c>
      <c r="AB21" s="223"/>
      <c r="AC21" s="223"/>
      <c r="AD21" s="223"/>
      <c r="AE21" s="223"/>
      <c r="AF21" s="223"/>
      <c r="AG21" s="223"/>
      <c r="AH21" s="223"/>
    </row>
    <row r="22" spans="16:38" x14ac:dyDescent="0.3">
      <c r="R22" s="8" t="s">
        <v>590</v>
      </c>
      <c r="S22" s="3">
        <f>VLOOKUP(R22,key!$R$2:$X$100,2,FALSE)</f>
        <v>3</v>
      </c>
      <c r="T22" s="1">
        <f>VLOOKUP($T$21,$I$102:$J$669,2,FALSE)</f>
        <v>1</v>
      </c>
      <c r="Z22" s="5"/>
      <c r="AA22" s="178" t="str">
        <f>CONCATENATE("located in ",VLOOKUP($T$21,forlookup_data!$A$6:$O$579,S22,FALSE)," County")</f>
        <v>located in Montgomery County</v>
      </c>
      <c r="AB22" s="5"/>
      <c r="AC22" s="5"/>
      <c r="AD22" s="5"/>
      <c r="AE22" s="5"/>
      <c r="AF22" s="5"/>
      <c r="AG22" s="5"/>
      <c r="AH22" s="5"/>
    </row>
    <row r="23" spans="16:38" x14ac:dyDescent="0.3">
      <c r="T23" s="1">
        <f>T22*1000+4</f>
        <v>1004</v>
      </c>
      <c r="Z23" s="5"/>
      <c r="AA23" s="5"/>
      <c r="AB23" s="5"/>
      <c r="AC23" s="5"/>
      <c r="AD23" s="5"/>
      <c r="AE23" s="5"/>
      <c r="AF23" s="5"/>
      <c r="AG23" s="5"/>
      <c r="AH23" s="5"/>
    </row>
    <row r="24" spans="16:38" x14ac:dyDescent="0.3">
      <c r="Z24" s="5"/>
      <c r="AA24" s="157"/>
      <c r="AB24" s="5"/>
      <c r="AC24" s="5"/>
      <c r="AD24" s="5"/>
      <c r="AE24" s="5"/>
      <c r="AF24" s="5"/>
      <c r="AG24" s="5"/>
      <c r="AH24" s="5"/>
    </row>
    <row r="25" spans="16:38" ht="12.75" customHeight="1" x14ac:dyDescent="0.3">
      <c r="P25" s="4"/>
      <c r="Q25" s="4"/>
      <c r="R25" s="4"/>
      <c r="S25" s="4"/>
      <c r="T25" s="4"/>
      <c r="U25" s="4"/>
      <c r="V25" s="4"/>
      <c r="W25" s="4"/>
      <c r="Z25" s="5"/>
      <c r="AA25" s="14"/>
      <c r="AB25" s="183" t="s">
        <v>1311</v>
      </c>
      <c r="AC25" s="173" t="s">
        <v>1893</v>
      </c>
      <c r="AD25" s="173" t="s">
        <v>1894</v>
      </c>
      <c r="AE25" s="173" t="s">
        <v>1895</v>
      </c>
      <c r="AF25" s="173" t="s">
        <v>1896</v>
      </c>
      <c r="AG25" s="173" t="s">
        <v>1897</v>
      </c>
      <c r="AH25" s="170"/>
    </row>
    <row r="26" spans="16:38" ht="14.5" x14ac:dyDescent="0.35">
      <c r="P26" s="4"/>
      <c r="Q26" s="4"/>
      <c r="R26" s="4"/>
      <c r="S26" s="4"/>
      <c r="T26" s="4"/>
      <c r="U26" s="4"/>
      <c r="V26" s="4"/>
      <c r="W26" s="4"/>
      <c r="Z26" s="5"/>
      <c r="AA26" s="15" t="s">
        <v>683</v>
      </c>
      <c r="AB26" s="182"/>
      <c r="AC26" s="174"/>
      <c r="AD26" s="174"/>
      <c r="AE26" s="174"/>
      <c r="AF26" s="174"/>
      <c r="AG26" s="174"/>
      <c r="AH26" s="168"/>
      <c r="AI26" s="169"/>
      <c r="AJ26" s="169"/>
      <c r="AK26" s="169"/>
      <c r="AL26" s="169"/>
    </row>
    <row r="27" spans="16:38" x14ac:dyDescent="0.3">
      <c r="P27" s="4"/>
      <c r="Q27" s="4"/>
      <c r="R27" s="4"/>
      <c r="S27" s="8"/>
      <c r="T27" s="8" t="s">
        <v>677</v>
      </c>
      <c r="U27" s="3">
        <f>VLOOKUP(T27,key!$R$2:$X$100,2,FALSE)</f>
        <v>5</v>
      </c>
      <c r="V27" s="4"/>
      <c r="W27" s="4"/>
      <c r="Z27" s="5"/>
      <c r="AA27" s="160" t="s">
        <v>677</v>
      </c>
      <c r="AB27" s="198">
        <f>VLOOKUP($T$21,forlookup_data!$A$6:$O$579,U27,FALSE)</f>
        <v>524084.87</v>
      </c>
      <c r="AC27" s="175"/>
      <c r="AD27" s="175"/>
      <c r="AE27" s="175"/>
      <c r="AF27" s="175"/>
      <c r="AG27" s="175"/>
      <c r="AH27" s="167"/>
    </row>
    <row r="28" spans="16:38" x14ac:dyDescent="0.3">
      <c r="P28" s="4"/>
      <c r="Q28" s="4"/>
      <c r="R28" s="4"/>
      <c r="S28" s="8"/>
      <c r="T28" s="8" t="s">
        <v>678</v>
      </c>
      <c r="U28" s="3">
        <f>VLOOKUP(T28,key!$R$2:$X$100,2,FALSE)</f>
        <v>6</v>
      </c>
      <c r="V28" s="4"/>
      <c r="W28" s="4"/>
      <c r="Z28" s="5"/>
      <c r="AA28" s="160" t="s">
        <v>678</v>
      </c>
      <c r="AB28" s="198">
        <f>VLOOKUP($T$21,forlookup_data!$A$6:$O$579,U28,FALSE)</f>
        <v>0</v>
      </c>
      <c r="AC28" s="175"/>
      <c r="AD28" s="175"/>
      <c r="AE28" s="175"/>
      <c r="AF28" s="175"/>
      <c r="AG28" s="175"/>
      <c r="AH28" s="167"/>
    </row>
    <row r="29" spans="16:38" x14ac:dyDescent="0.3">
      <c r="P29" s="4"/>
      <c r="Q29" s="4"/>
      <c r="R29" s="4"/>
      <c r="S29" s="8"/>
      <c r="T29" s="8" t="s">
        <v>679</v>
      </c>
      <c r="U29" s="3">
        <f>VLOOKUP(T29,key!$R$2:$X$100,2,FALSE)</f>
        <v>7</v>
      </c>
      <c r="V29" s="4"/>
      <c r="W29" s="4"/>
      <c r="Z29" s="5"/>
      <c r="AA29" s="160" t="s">
        <v>679</v>
      </c>
      <c r="AB29" s="198">
        <f>VLOOKUP($T$21,forlookup_data!$A$6:$O$579,U29,FALSE)</f>
        <v>0</v>
      </c>
      <c r="AC29" s="175"/>
      <c r="AD29" s="175"/>
      <c r="AE29" s="175"/>
      <c r="AF29" s="175"/>
      <c r="AG29" s="175"/>
      <c r="AH29" s="167"/>
    </row>
    <row r="30" spans="16:38" x14ac:dyDescent="0.3">
      <c r="P30" s="8" t="s">
        <v>1887</v>
      </c>
      <c r="Q30" s="4">
        <f>VLOOKUP(P30,key!$X$2:$Y$100,2,FALSE)</f>
        <v>8</v>
      </c>
      <c r="R30" s="4"/>
      <c r="S30" s="8"/>
      <c r="T30" s="8" t="s">
        <v>1303</v>
      </c>
      <c r="U30" s="3">
        <f>VLOOKUP(T30,key!$R$2:$X$100,2,FALSE)</f>
        <v>8</v>
      </c>
      <c r="V30" s="4"/>
      <c r="W30" s="4"/>
      <c r="Z30" s="5"/>
      <c r="AA30" s="161" t="str">
        <f>CONCATENATE("Total")</f>
        <v>Total</v>
      </c>
      <c r="AB30" s="184">
        <f>VLOOKUP($T$21,forlookup_data!$A$6:$O$579,U30,FALSE)</f>
        <v>11420470</v>
      </c>
      <c r="AC30" s="175">
        <f>VLOOKUP($T$22*1000+AC$1,data_AFRandBudget!$A$2:$CZ45003,$Q30,FALSE)</f>
        <v>10896385</v>
      </c>
      <c r="AD30" s="175">
        <f>VLOOKUP($T$22*1000+AD$1,data_AFRandBudget!$A$2:$AA45003,$Q30,FALSE)</f>
        <v>9372362.3300000001</v>
      </c>
      <c r="AE30" s="175">
        <f>VLOOKUP($T$22*1000+AE$1,data_AFRandBudget!$A$2:$AA45003,$Q30,FALSE)</f>
        <v>7756717.5</v>
      </c>
      <c r="AF30" s="175">
        <f>VLOOKUP($T$22*1000+AF$1,data_AFRandBudget!$A$2:$AA45003,$Q30,FALSE)</f>
        <v>7231833</v>
      </c>
      <c r="AG30" s="175">
        <f>VLOOKUP($T$22*1000+AG$1,data_AFRandBudget!$A$2:$AA45003,$Q30,FALSE)</f>
        <v>7231848</v>
      </c>
      <c r="AH30" s="167"/>
    </row>
    <row r="31" spans="16:38" x14ac:dyDescent="0.3">
      <c r="P31" s="8" t="s">
        <v>1888</v>
      </c>
      <c r="Q31" s="4">
        <f>VLOOKUP(P31,key!$X$2:$Y$100,2,FALSE)</f>
        <v>9</v>
      </c>
      <c r="R31" s="4"/>
      <c r="S31" s="8"/>
      <c r="T31" s="8" t="s">
        <v>1307</v>
      </c>
      <c r="U31" s="3">
        <f>VLOOKUP(T31,key!$R$2:$X$100,2,FALSE)</f>
        <v>9</v>
      </c>
      <c r="V31" s="4"/>
      <c r="W31" s="4"/>
      <c r="Z31" s="5"/>
      <c r="AA31" s="116" t="s">
        <v>1900</v>
      </c>
      <c r="AB31" s="184">
        <f>VLOOKUP($T$21,forlookup_data!$A$6:$O$579,U31,FALSE)</f>
        <v>524085</v>
      </c>
      <c r="AC31" s="175">
        <f>VLOOKUP($T$22*1000+AC$1,data_AFRandBudget!$A$2:$AA45004,$Q31,FALSE)</f>
        <v>1524022.625</v>
      </c>
      <c r="AD31" s="175">
        <f>VLOOKUP($T$22*1000+AD$1,data_AFRandBudget!$A$2:$AA45004,$Q31,FALSE)</f>
        <v>1615644.875</v>
      </c>
      <c r="AE31" s="175">
        <f>VLOOKUP($T$22*1000+AE$1,data_AFRandBudget!$A$2:$AA45004,$Q31,FALSE)</f>
        <v>524884.5</v>
      </c>
      <c r="AF31" s="175">
        <f>VLOOKUP($T$22*1000+AF$1,data_AFRandBudget!$A$2:$AA45004,$Q31,FALSE)</f>
        <v>-15</v>
      </c>
      <c r="AG31" s="175">
        <f>VLOOKUP($T$22*1000+AG$1,data_AFRandBudget!$A$2:$AA45004,$Q31,FALSE)</f>
        <v>316887</v>
      </c>
      <c r="AH31" s="167"/>
    </row>
    <row r="32" spans="16:38" x14ac:dyDescent="0.3">
      <c r="P32" s="8" t="s">
        <v>1898</v>
      </c>
      <c r="Q32" s="4">
        <f>VLOOKUP(P32,key!$X$2:$Y$100,2,FALSE)</f>
        <v>10</v>
      </c>
      <c r="R32" s="4"/>
      <c r="S32" s="8"/>
      <c r="T32" s="8" t="s">
        <v>1308</v>
      </c>
      <c r="U32" s="3">
        <f>VLOOKUP(T32,key!$R$2:$X$100,2,FALSE)</f>
        <v>10</v>
      </c>
      <c r="V32" s="4"/>
      <c r="W32" s="4"/>
      <c r="Z32" s="5"/>
      <c r="AA32" s="118" t="s">
        <v>1901</v>
      </c>
      <c r="AB32" s="185">
        <f>VLOOKUP($T$21,forlookup_data!$A$6:$O$579,U32,FALSE)</f>
        <v>4.8097143173217773</v>
      </c>
      <c r="AC32" s="176">
        <f>VLOOKUP($T$22*1000+AC$1,data_AFRandBudget!$A$2:$AA45005,$Q32,FALSE)</f>
        <v>16.26081657409668</v>
      </c>
      <c r="AD32" s="176">
        <f>VLOOKUP($T$22*1000+AD$1,data_AFRandBudget!$A$2:$AA45005,$Q32,FALSE)</f>
        <v>20.828975677490234</v>
      </c>
      <c r="AE32" s="176">
        <f>VLOOKUP($T$22*1000+AE$1,data_AFRandBudget!$A$2:$AA45005,$Q32,FALSE)</f>
        <v>7.2579731941223145</v>
      </c>
      <c r="AF32" s="176">
        <f>VLOOKUP($T$22*1000+AF$1,data_AFRandBudget!$A$2:$AA45005,$Q32,FALSE)</f>
        <v>-2.0741586922667921E-4</v>
      </c>
      <c r="AG32" s="176">
        <f>VLOOKUP($T$22*1000+AG$1,data_AFRandBudget!$A$2:$AA45005,$Q32,FALSE)</f>
        <v>4.5826287269592285</v>
      </c>
      <c r="AH32" s="171"/>
    </row>
    <row r="33" spans="12:34" x14ac:dyDescent="0.3">
      <c r="P33" s="4"/>
      <c r="Q33" s="4"/>
      <c r="R33" s="4"/>
      <c r="S33" s="4"/>
      <c r="T33" s="4"/>
      <c r="U33" s="4"/>
      <c r="V33" s="4"/>
      <c r="W33" s="4"/>
      <c r="Z33" s="5"/>
      <c r="AA33" s="162" t="s">
        <v>684</v>
      </c>
      <c r="AB33" s="186"/>
      <c r="AC33" s="177"/>
      <c r="AD33" s="177"/>
      <c r="AE33" s="177"/>
      <c r="AF33" s="177"/>
      <c r="AG33" s="177"/>
      <c r="AH33" s="5"/>
    </row>
    <row r="34" spans="12:34" x14ac:dyDescent="0.3">
      <c r="P34" s="8" t="s">
        <v>1892</v>
      </c>
      <c r="Q34" s="4">
        <f>VLOOKUP(P34,key!$X$2:$Y$100,2,FALSE)</f>
        <v>11</v>
      </c>
      <c r="R34" s="4"/>
      <c r="S34" s="8"/>
      <c r="T34" s="8" t="s">
        <v>1304</v>
      </c>
      <c r="U34" s="3">
        <f>VLOOKUP(T34,key!$R$2:$X$100,2,FALSE)</f>
        <v>11</v>
      </c>
      <c r="V34" s="4"/>
      <c r="W34" s="4"/>
      <c r="Z34" s="5"/>
      <c r="AA34" s="161" t="str">
        <f>CONCATENATE("Total")</f>
        <v>Total</v>
      </c>
      <c r="AB34" s="184">
        <f>VLOOKUP($T$21,forlookup_data!$A$6:$O$579,U34,FALSE)</f>
        <v>4425914</v>
      </c>
      <c r="AC34" s="175">
        <f>VLOOKUP($T$22*1000+AC$1,data_AFRandBudget!$A$2:$AA45007,$Q34,FALSE)</f>
        <v>4263980</v>
      </c>
      <c r="AD34" s="175">
        <f>VLOOKUP($T$22*1000+AD$1,data_AFRandBudget!$A$2:$AA45007,$Q34,FALSE)</f>
        <v>4138995.55</v>
      </c>
      <c r="AE34" s="175">
        <f>VLOOKUP($T$22*1000+AE$1,data_AFRandBudget!$A$2:$AA45007,$Q34,FALSE)</f>
        <v>3846227.21</v>
      </c>
      <c r="AF34" s="175">
        <f>VLOOKUP($T$22*1000+AF$1,data_AFRandBudget!$A$2:$AA45007,$Q34,FALSE)</f>
        <v>3612310.01</v>
      </c>
      <c r="AG34" s="175">
        <f>VLOOKUP($T$22*1000+AG$1,data_AFRandBudget!$A$2:$AA45007,$Q34,FALSE)</f>
        <v>3612431.42</v>
      </c>
      <c r="AH34" s="167"/>
    </row>
    <row r="35" spans="12:34" x14ac:dyDescent="0.3">
      <c r="P35" s="8" t="s">
        <v>1889</v>
      </c>
      <c r="Q35" s="4">
        <f>VLOOKUP(P35,key!$X$2:$Y$100,2,FALSE)</f>
        <v>12</v>
      </c>
      <c r="R35" s="4"/>
      <c r="S35" s="8"/>
      <c r="T35" s="8" t="s">
        <v>1309</v>
      </c>
      <c r="U35" s="3">
        <f>VLOOKUP(T35,key!$R$2:$X$100,2,FALSE)</f>
        <v>12</v>
      </c>
      <c r="V35" s="4"/>
      <c r="W35" s="4"/>
      <c r="Z35" s="5"/>
      <c r="AA35" s="116" t="s">
        <v>1900</v>
      </c>
      <c r="AB35" s="184">
        <f>VLOOKUP($T$21,forlookup_data!$A$6:$O$579,U35,FALSE)</f>
        <v>161934</v>
      </c>
      <c r="AC35" s="175">
        <f>VLOOKUP($T$22*1000+AC$1,data_AFRandBudget!$A$2:$AA45008,$Q35,FALSE)</f>
        <v>124984.453125</v>
      </c>
      <c r="AD35" s="175">
        <f>VLOOKUP($T$22*1000+AD$1,data_AFRandBudget!$A$2:$AA45008,$Q35,FALSE)</f>
        <v>292768.34375</v>
      </c>
      <c r="AE35" s="175">
        <f>VLOOKUP($T$22*1000+AE$1,data_AFRandBudget!$A$2:$AA45008,$Q35,FALSE)</f>
        <v>233917.203125</v>
      </c>
      <c r="AF35" s="175">
        <f>VLOOKUP($T$22*1000+AF$1,data_AFRandBudget!$A$2:$AA45008,$Q35,FALSE)</f>
        <v>-121.41000366210938</v>
      </c>
      <c r="AG35" s="175">
        <f>VLOOKUP($T$22*1000+AG$1,data_AFRandBudget!$A$2:$AA45008,$Q35,FALSE)</f>
        <v>171379.546875</v>
      </c>
      <c r="AH35" s="167"/>
    </row>
    <row r="36" spans="12:34" x14ac:dyDescent="0.3">
      <c r="P36" s="8" t="s">
        <v>1899</v>
      </c>
      <c r="Q36" s="4">
        <f>VLOOKUP(P36,key!$X$2:$Y$100,2,FALSE)</f>
        <v>13</v>
      </c>
      <c r="R36" s="4"/>
      <c r="S36" s="8"/>
      <c r="T36" s="8" t="s">
        <v>1310</v>
      </c>
      <c r="U36" s="3">
        <f>VLOOKUP(T36,key!$R$2:$X$100,2,FALSE)</f>
        <v>13</v>
      </c>
      <c r="V36" s="4"/>
      <c r="W36" s="4"/>
      <c r="Z36" s="5"/>
      <c r="AA36" s="118" t="s">
        <v>1901</v>
      </c>
      <c r="AB36" s="185">
        <f>VLOOKUP($T$21,forlookup_data!$A$6:$O$579,U36,FALSE)</f>
        <v>3.7977194786071777</v>
      </c>
      <c r="AC36" s="176">
        <f>VLOOKUP($T$22*1000+AC$1,data_AFRandBudget!$A$2:$AA45009,$Q36,FALSE)</f>
        <v>3.0196807384490967</v>
      </c>
      <c r="AD36" s="176">
        <f>VLOOKUP($T$22*1000+AD$1,data_AFRandBudget!$A$2:$AA45009,$Q36,FALSE)</f>
        <v>7.6118316650390625</v>
      </c>
      <c r="AE36" s="176">
        <f>VLOOKUP($T$22*1000+AE$1,data_AFRandBudget!$A$2:$AA45009,$Q36,FALSE)</f>
        <v>6.4755573272705078</v>
      </c>
      <c r="AF36" s="176">
        <f>VLOOKUP($T$22*1000+AF$1,data_AFRandBudget!$A$2:$AA45009,$Q36,FALSE)</f>
        <v>-3.360894275829196E-3</v>
      </c>
      <c r="AG36" s="176">
        <f>VLOOKUP($T$22*1000+AG$1,data_AFRandBudget!$A$2:$AA45009,$Q36,FALSE)</f>
        <v>4.980440616607666</v>
      </c>
      <c r="AH36" s="171"/>
    </row>
    <row r="37" spans="12:34" x14ac:dyDescent="0.3">
      <c r="P37" s="8" t="s">
        <v>1890</v>
      </c>
      <c r="Q37" s="4">
        <f>VLOOKUP(P37,key!$X$2:$Y$100,2,FALSE)</f>
        <v>14</v>
      </c>
      <c r="R37" s="4"/>
      <c r="S37" s="8"/>
      <c r="T37" s="8" t="s">
        <v>1305</v>
      </c>
      <c r="U37" s="3">
        <f>VLOOKUP(T37,key!$R$2:$X$100,2,FALSE)</f>
        <v>14</v>
      </c>
      <c r="V37" s="4"/>
      <c r="W37" s="4"/>
      <c r="Z37" s="5"/>
      <c r="AA37" s="164" t="str">
        <f>CONCATENATE("Ready to Learn Block Grant")</f>
        <v>Ready to Learn Block Grant</v>
      </c>
      <c r="AB37" s="187"/>
      <c r="AC37" s="179"/>
      <c r="AD37" s="179"/>
      <c r="AE37" s="179"/>
      <c r="AF37" s="179"/>
      <c r="AG37" s="179"/>
      <c r="AH37" s="167"/>
    </row>
    <row r="38" spans="12:34" x14ac:dyDescent="0.3">
      <c r="P38" s="8"/>
      <c r="Q38" s="4"/>
      <c r="R38" s="4"/>
      <c r="S38" s="8"/>
      <c r="T38" s="8"/>
      <c r="U38" s="3"/>
      <c r="V38" s="4"/>
      <c r="W38" s="4"/>
      <c r="Z38" s="5"/>
      <c r="AA38" s="161" t="str">
        <f>CONCATENATE("Total")</f>
        <v>Total</v>
      </c>
      <c r="AB38" s="188">
        <f>VLOOKUP($T$21,forlookup_data!$A$6:$O$579,U37,FALSE)</f>
        <v>401756</v>
      </c>
      <c r="AC38" s="180">
        <f>VLOOKUP($T$22*1000+AC$1,data_AFRandBudget!$A$2:$AA45010,$Q37,FALSE)</f>
        <v>401756</v>
      </c>
      <c r="AD38" s="180">
        <f>VLOOKUP($T$22*1000+AD$1,data_AFRandBudget!$A$2:$AA45010,$Q37,FALSE)</f>
        <v>401756</v>
      </c>
      <c r="AE38" s="180">
        <f>VLOOKUP($T$22*1000+AE$1,data_AFRandBudget!$A$2:$AA45010,$Q37,FALSE)</f>
        <v>401756</v>
      </c>
      <c r="AF38" s="180">
        <f>VLOOKUP($T$22*1000+AF$1,data_AFRandBudget!$A$2:$AA45010,$Q37,FALSE)</f>
        <v>401756</v>
      </c>
      <c r="AG38" s="180">
        <f>VLOOKUP($T$22*1000+AG$1,data_AFRandBudget!$A$2:$AA45010,$Q37,FALSE)</f>
        <v>401756</v>
      </c>
      <c r="AH38" s="167"/>
    </row>
    <row r="39" spans="12:34" x14ac:dyDescent="0.3">
      <c r="P39" s="8" t="s">
        <v>1902</v>
      </c>
      <c r="Q39" s="4">
        <f>VLOOKUP(P39,key!$X$2:$Y$100,2,FALSE)</f>
        <v>15</v>
      </c>
      <c r="R39" s="4"/>
      <c r="S39" s="8"/>
      <c r="T39" s="8"/>
      <c r="U39" s="3"/>
      <c r="V39" s="4"/>
      <c r="W39" s="4"/>
      <c r="Z39" s="5"/>
      <c r="AA39" s="116" t="s">
        <v>1900</v>
      </c>
      <c r="AB39" s="184">
        <f>AB38-AC38</f>
        <v>0</v>
      </c>
      <c r="AC39" s="175">
        <f>VLOOKUP($T$22*1000+AC$1,data_AFRandBudget!$A$2:$AA45012,$Q39,FALSE)</f>
        <v>0</v>
      </c>
      <c r="AD39" s="175">
        <f>VLOOKUP($T$22*1000+AD$1,data_AFRandBudget!$A$2:$AA45012,$Q39,FALSE)</f>
        <v>0</v>
      </c>
      <c r="AE39" s="175">
        <f>VLOOKUP($T$22*1000+AE$1,data_AFRandBudget!$A$2:$AA45012,$Q39,FALSE)</f>
        <v>0</v>
      </c>
      <c r="AF39" s="175">
        <f>VLOOKUP($T$22*1000+AF$1,data_AFRandBudget!$A$2:$AA45012,$Q39,FALSE)</f>
        <v>0</v>
      </c>
      <c r="AG39" s="175">
        <f>VLOOKUP($T$22*1000+AG$1,data_AFRandBudget!$A$2:$AA45012,$Q39,FALSE)</f>
        <v>0</v>
      </c>
      <c r="AH39" s="167"/>
    </row>
    <row r="40" spans="12:34" x14ac:dyDescent="0.3">
      <c r="P40" s="8" t="s">
        <v>1903</v>
      </c>
      <c r="Q40" s="4">
        <f>VLOOKUP(P40,key!$X$2:$Y$100,2,FALSE)</f>
        <v>16</v>
      </c>
      <c r="R40" s="4"/>
      <c r="S40" s="8"/>
      <c r="T40" s="8"/>
      <c r="U40" s="3"/>
      <c r="V40" s="4"/>
      <c r="W40" s="4"/>
      <c r="Z40" s="5"/>
      <c r="AA40" s="118" t="s">
        <v>1901</v>
      </c>
      <c r="AB40" s="185">
        <f>IF(AND(AB38=0,AC38=0),0,(AB38-AC38)/AB38)</f>
        <v>0</v>
      </c>
      <c r="AC40" s="176">
        <f>VLOOKUP($T$22*1000+AC$1,data_AFRandBudget!$A$2:$AA45013,$Q40,FALSE)</f>
        <v>0</v>
      </c>
      <c r="AD40" s="176">
        <f>VLOOKUP($T$22*1000+AD$1,data_AFRandBudget!$A$2:$AA45013,$Q40,FALSE)</f>
        <v>0</v>
      </c>
      <c r="AE40" s="176">
        <f>VLOOKUP($T$22*1000+AE$1,data_AFRandBudget!$A$2:$AA45013,$Q40,FALSE)</f>
        <v>0</v>
      </c>
      <c r="AF40" s="176">
        <f>VLOOKUP($T$22*1000+AF$1,data_AFRandBudget!$A$2:$AA45013,$Q40,FALSE)</f>
        <v>0</v>
      </c>
      <c r="AG40" s="176">
        <f>VLOOKUP($T$22*1000+AG$1,data_AFRandBudget!$A$2:$AA45013,$Q40,FALSE)</f>
        <v>0</v>
      </c>
      <c r="AH40" s="167"/>
    </row>
    <row r="41" spans="12:34" x14ac:dyDescent="0.3">
      <c r="P41" s="8" t="s">
        <v>1891</v>
      </c>
      <c r="Q41" s="4">
        <f>VLOOKUP(P41,key!$X$2:$Y$100,2,FALSE)</f>
        <v>17</v>
      </c>
      <c r="R41" s="4"/>
      <c r="S41" s="8"/>
      <c r="T41" s="8" t="s">
        <v>1306</v>
      </c>
      <c r="U41" s="3">
        <f>VLOOKUP(T41,key!$R$2:$X$100,2,FALSE)</f>
        <v>15</v>
      </c>
      <c r="V41" s="4"/>
      <c r="W41" s="4"/>
      <c r="Z41" s="5"/>
      <c r="AA41" s="163" t="s">
        <v>1300</v>
      </c>
      <c r="AB41" s="187"/>
      <c r="AC41" s="179"/>
      <c r="AD41" s="179"/>
      <c r="AE41" s="179"/>
      <c r="AF41" s="179"/>
      <c r="AG41" s="179"/>
      <c r="AH41" s="167"/>
    </row>
    <row r="42" spans="12:34" x14ac:dyDescent="0.3">
      <c r="P42" s="4"/>
      <c r="Q42" s="4"/>
      <c r="R42" s="4"/>
      <c r="S42" s="4"/>
      <c r="T42" s="4"/>
      <c r="U42" s="4"/>
      <c r="V42" s="4"/>
      <c r="W42" s="4"/>
      <c r="Z42" s="5"/>
      <c r="AA42" s="161" t="str">
        <f>CONCATENATE("Total")</f>
        <v>Total</v>
      </c>
      <c r="AB42" s="188">
        <f>VLOOKUP($T$21,forlookup_data!$A$6:$O$579,U41,FALSE)</f>
        <v>0</v>
      </c>
      <c r="AC42" s="180">
        <f>VLOOKUP($T$22*1000+AC$1,data_AFRandBudget!$A$2:$AA45011,$Q41,FALSE)</f>
        <v>0</v>
      </c>
      <c r="AD42" s="180">
        <f>VLOOKUP($T$22*1000+AD$1,data_AFRandBudget!$A$2:$AA45011,$Q41,FALSE)</f>
        <v>0</v>
      </c>
      <c r="AE42" s="180">
        <f>VLOOKUP($T$22*1000+AE$1,data_AFRandBudget!$A$2:$AA45011,$Q41,FALSE)</f>
        <v>0</v>
      </c>
      <c r="AF42" s="180">
        <f>VLOOKUP($T$22*1000+AF$1,data_AFRandBudget!$A$2:$AA45011,$Q41,FALSE)</f>
        <v>0</v>
      </c>
      <c r="AG42" s="180">
        <f>VLOOKUP($T$22*1000+AG$1,data_AFRandBudget!$A$2:$AA45011,$Q41,FALSE)</f>
        <v>0</v>
      </c>
      <c r="AH42" s="5"/>
    </row>
    <row r="43" spans="12:34" x14ac:dyDescent="0.3">
      <c r="P43" s="8" t="s">
        <v>1904</v>
      </c>
      <c r="Q43" s="4">
        <f>VLOOKUP(P43,key!$X$2:$Y$100,2,FALSE)</f>
        <v>18</v>
      </c>
      <c r="R43" s="4"/>
      <c r="S43" s="4"/>
      <c r="T43" s="4"/>
      <c r="U43" s="4"/>
      <c r="V43" s="4"/>
      <c r="W43" s="4"/>
      <c r="Z43" s="5"/>
      <c r="AA43" s="116" t="s">
        <v>1900</v>
      </c>
      <c r="AB43" s="184">
        <f>AB42-AC42</f>
        <v>0</v>
      </c>
      <c r="AC43" s="175">
        <f>VLOOKUP($T$22*1000+AC$1,data_AFRandBudget!$A$2:$AA45016,$Q43,FALSE)</f>
        <v>0</v>
      </c>
      <c r="AD43" s="175">
        <f>VLOOKUP($T$22*1000+AD$1,data_AFRandBudget!$A$2:$AA45016,$Q43,FALSE)</f>
        <v>0</v>
      </c>
      <c r="AE43" s="175">
        <f>VLOOKUP($T$22*1000+AE$1,data_AFRandBudget!$A$2:$AA45016,$Q43,FALSE)</f>
        <v>0</v>
      </c>
      <c r="AF43" s="175">
        <f>VLOOKUP($T$22*1000+AF$1,data_AFRandBudget!$A$2:$AA45016,$Q43,FALSE)</f>
        <v>0</v>
      </c>
      <c r="AG43" s="175">
        <f>VLOOKUP($T$22*1000+AG$1,data_AFRandBudget!$A$2:$AA45016,$Q43,FALSE)</f>
        <v>0</v>
      </c>
      <c r="AH43" s="5"/>
    </row>
    <row r="44" spans="12:34" x14ac:dyDescent="0.3">
      <c r="P44" s="8" t="s">
        <v>1905</v>
      </c>
      <c r="Q44" s="4">
        <f>VLOOKUP(P44,key!$X$2:$Y$100,2,FALSE)</f>
        <v>19</v>
      </c>
      <c r="R44" s="4"/>
      <c r="S44" s="4"/>
      <c r="T44" s="4"/>
      <c r="U44" s="4"/>
      <c r="V44" s="4"/>
      <c r="W44" s="4"/>
      <c r="Z44" s="5"/>
      <c r="AA44" s="118" t="s">
        <v>1901</v>
      </c>
      <c r="AB44" s="185">
        <f>IF(AND(AB42=0,AC42=0),0,(AB42-AC42)/AB42)</f>
        <v>0</v>
      </c>
      <c r="AC44" s="176">
        <f>VLOOKUP($T$22*1000+AC$1,data_AFRandBudget!$A$2:$AA45017,$Q44,FALSE)</f>
        <v>0</v>
      </c>
      <c r="AD44" s="176">
        <f>VLOOKUP($T$22*1000+AD$1,data_AFRandBudget!$A$2:$AA45017,$Q44,FALSE)</f>
        <v>0</v>
      </c>
      <c r="AE44" s="176">
        <f>VLOOKUP($T$22*1000+AE$1,data_AFRandBudget!$A$2:$AA45017,$Q44,FALSE)</f>
        <v>0</v>
      </c>
      <c r="AF44" s="176">
        <f>VLOOKUP($T$22*1000+AF$1,data_AFRandBudget!$A$2:$AA45017,$Q44,FALSE)</f>
        <v>0</v>
      </c>
      <c r="AG44" s="176">
        <f>VLOOKUP($T$22*1000+AG$1,data_AFRandBudget!$A$2:$AA45017,$Q44,FALSE)</f>
        <v>0</v>
      </c>
      <c r="AH44" s="5"/>
    </row>
    <row r="45" spans="12:34" x14ac:dyDescent="0.3">
      <c r="L45" s="2"/>
      <c r="P45" s="4"/>
      <c r="Q45" s="4"/>
      <c r="R45" s="4"/>
      <c r="S45" s="4"/>
      <c r="T45" s="4"/>
      <c r="U45" s="4"/>
      <c r="V45" s="4"/>
      <c r="W45" s="4"/>
      <c r="Z45" s="5"/>
      <c r="AA45" s="163" t="s">
        <v>1906</v>
      </c>
      <c r="AB45" s="189"/>
      <c r="AC45" s="191"/>
      <c r="AD45" s="191"/>
      <c r="AE45" s="191"/>
      <c r="AF45" s="191"/>
      <c r="AG45" s="191"/>
      <c r="AH45" s="5"/>
    </row>
    <row r="46" spans="12:34" x14ac:dyDescent="0.3">
      <c r="L46" s="2"/>
      <c r="P46" s="8" t="s">
        <v>1910</v>
      </c>
      <c r="Q46" s="4">
        <f>VLOOKUP(P46,key!$X$2:$Y$100,2,FALSE)</f>
        <v>20</v>
      </c>
      <c r="R46" s="4"/>
      <c r="S46" s="4"/>
      <c r="T46" s="4"/>
      <c r="U46" s="4"/>
      <c r="V46" s="4"/>
      <c r="W46" s="4"/>
      <c r="Z46" s="5"/>
      <c r="AA46" s="161" t="str">
        <f>CONCATENATE("Total")</f>
        <v>Total</v>
      </c>
      <c r="AB46" s="184">
        <f>AB42+AB38+AB34+AB30</f>
        <v>16248140</v>
      </c>
      <c r="AC46" s="192">
        <f>VLOOKUP($T$22*1000+AC$1,data_AFRandBudget!$A$2:$AA45015,$Q46,FALSE)</f>
        <v>15562121</v>
      </c>
      <c r="AD46" s="192">
        <f>VLOOKUP($T$22*1000+AD$1,data_AFRandBudget!$A$2:$AA45015,$Q46,FALSE)</f>
        <v>13913114</v>
      </c>
      <c r="AE46" s="192">
        <f>VLOOKUP($T$22*1000+AE$1,data_AFRandBudget!$A$2:$AA45015,$Q46,FALSE)</f>
        <v>12004701</v>
      </c>
      <c r="AF46" s="192">
        <f>VLOOKUP($T$22*1000+AF$1,data_AFRandBudget!$A$2:$AA45015,$Q46,FALSE)</f>
        <v>11245899</v>
      </c>
      <c r="AG46" s="192">
        <f>VLOOKUP($T$22*1000+AG$1,data_AFRandBudget!$A$2:$AA45015,$Q46,FALSE)</f>
        <v>11246035</v>
      </c>
      <c r="AH46" s="5"/>
    </row>
    <row r="47" spans="12:34" x14ac:dyDescent="0.3">
      <c r="L47" s="2"/>
      <c r="P47" s="8" t="s">
        <v>1911</v>
      </c>
      <c r="Q47" s="4">
        <f>VLOOKUP(P47,key!$X$2:$Y$100,2,FALSE)</f>
        <v>21</v>
      </c>
      <c r="R47" s="4"/>
      <c r="S47" s="4"/>
      <c r="T47" s="4"/>
      <c r="U47" s="4"/>
      <c r="V47" s="4"/>
      <c r="W47" s="4"/>
      <c r="Z47" s="5"/>
      <c r="AA47" s="116" t="s">
        <v>1900</v>
      </c>
      <c r="AB47" s="184">
        <f>AB46-AC46</f>
        <v>686019</v>
      </c>
      <c r="AC47" s="193">
        <f>VLOOKUP($T$22*1000+AC$1,data_AFRandBudget!$A$2:$AA45020,$Q47,FALSE)</f>
        <v>1649007</v>
      </c>
      <c r="AD47" s="193">
        <f>VLOOKUP($T$22*1000+AD$1,data_AFRandBudget!$A$2:$AA45020,$Q47,FALSE)</f>
        <v>1908413</v>
      </c>
      <c r="AE47" s="193">
        <f>VLOOKUP($T$22*1000+AE$1,data_AFRandBudget!$A$2:$AA45020,$Q47,FALSE)</f>
        <v>758802</v>
      </c>
      <c r="AF47" s="193">
        <f>VLOOKUP($T$22*1000+AF$1,data_AFRandBudget!$A$2:$AA45020,$Q47,FALSE)</f>
        <v>-136</v>
      </c>
      <c r="AG47" s="193">
        <f>VLOOKUP($T$22*1000+AG$1,data_AFRandBudget!$A$2:$AA45020,$Q47,FALSE)</f>
        <v>488266</v>
      </c>
      <c r="AH47" s="5"/>
    </row>
    <row r="48" spans="12:34" x14ac:dyDescent="0.3">
      <c r="L48" s="2"/>
      <c r="P48" s="8" t="s">
        <v>1912</v>
      </c>
      <c r="Q48" s="4">
        <f>VLOOKUP(P48,key!$X$2:$Y$100,2,FALSE)</f>
        <v>22</v>
      </c>
      <c r="R48" s="4"/>
      <c r="S48" s="4"/>
      <c r="T48" s="4"/>
      <c r="U48" s="4"/>
      <c r="V48" s="4"/>
      <c r="W48" s="4"/>
      <c r="Z48" s="5"/>
      <c r="AA48" s="118" t="s">
        <v>1901</v>
      </c>
      <c r="AB48" s="190">
        <f>100*(AB47/AC46)</f>
        <v>4.4082615730850572</v>
      </c>
      <c r="AC48" s="194">
        <f>VLOOKUP($T$22*1000+AC$1,data_AFRandBudget!$A$2:$AA45021,$Q48,FALSE)</f>
        <v>11.852177619934082</v>
      </c>
      <c r="AD48" s="194">
        <f>VLOOKUP($T$22*1000+AD$1,data_AFRandBudget!$A$2:$AA45021,$Q48,FALSE)</f>
        <v>15.897213935852051</v>
      </c>
      <c r="AE48" s="194">
        <f>VLOOKUP($T$22*1000+AE$1,data_AFRandBudget!$A$2:$AA45021,$Q48,FALSE)</f>
        <v>6.7473664283752441</v>
      </c>
      <c r="AF48" s="194">
        <f>VLOOKUP($T$22*1000+AF$1,data_AFRandBudget!$A$2:$AA45021,$Q48,FALSE)</f>
        <v>-1.2093151453882456E-3</v>
      </c>
      <c r="AG48" s="194">
        <f>VLOOKUP($T$22*1000+AG$1,data_AFRandBudget!$A$2:$AA45021,$Q48,FALSE)</f>
        <v>4.538729190826416</v>
      </c>
      <c r="AH48" s="5"/>
    </row>
    <row r="49" spans="6:34" x14ac:dyDescent="0.3">
      <c r="I49" s="4"/>
      <c r="J49" s="4"/>
      <c r="P49" s="4"/>
      <c r="Q49" s="4"/>
      <c r="R49" s="4"/>
      <c r="S49" s="4"/>
      <c r="T49" s="4"/>
      <c r="U49" s="4"/>
      <c r="V49" s="4"/>
      <c r="W49" s="4"/>
      <c r="Z49" s="5"/>
      <c r="AA49" s="181" t="s">
        <v>1917</v>
      </c>
      <c r="AB49" s="186"/>
      <c r="AC49" s="191"/>
      <c r="AD49" s="191"/>
      <c r="AE49" s="191"/>
      <c r="AF49" s="191"/>
      <c r="AG49" s="191"/>
      <c r="AH49" s="5"/>
    </row>
    <row r="50" spans="6:34" x14ac:dyDescent="0.3">
      <c r="F50" s="2" t="s">
        <v>1919</v>
      </c>
      <c r="G50" s="4">
        <f>VLOOKUP(F50,key!$X$2:$Y$100,2,FALSE)</f>
        <v>28</v>
      </c>
      <c r="I50" s="8" t="s">
        <v>1908</v>
      </c>
      <c r="J50" s="4">
        <f>VLOOKUP(I50,key!$X$2:$Y$100,2,FALSE)</f>
        <v>23</v>
      </c>
      <c r="M50" s="2" t="s">
        <v>1918</v>
      </c>
      <c r="N50" s="4">
        <f>VLOOKUP(M50,key!$X$2:$Y$100,2,FALSE)</f>
        <v>27</v>
      </c>
      <c r="P50" s="8" t="s">
        <v>1909</v>
      </c>
      <c r="Q50" s="4">
        <f>VLOOKUP(P50,key!$X$2:$Y$100,2,FALSE)</f>
        <v>25</v>
      </c>
      <c r="R50" s="4"/>
      <c r="S50" s="4"/>
      <c r="T50" s="4"/>
      <c r="U50" s="4"/>
      <c r="V50" s="4"/>
      <c r="W50" s="4"/>
      <c r="Z50" s="5"/>
      <c r="AA50" s="197" t="str">
        <f>CONCATENATE("Total")</f>
        <v>Total</v>
      </c>
      <c r="AB50" s="195"/>
      <c r="AC50" s="193">
        <f>VLOOKUP($T$22*1000+AC$1,data_AFRandBudget!$A$2:$CZ45026,N50,FALSE)</f>
        <v>178141282</v>
      </c>
      <c r="AD50" s="193">
        <f>VLOOKUP($T$22*1000+AD$1,data_AFRandBudget!$A$2:$CZ45026,$N50,FALSE)</f>
        <v>168499884</v>
      </c>
      <c r="AE50" s="193">
        <f>VLOOKUP($T$22*1000+AE$1,data_AFRandBudget!$A$2:$AA45026,$Q50,FALSE)</f>
        <v>166819219.94</v>
      </c>
      <c r="AF50" s="193">
        <f>VLOOKUP($T$22*1000+AF$1,data_AFRandBudget!$A$2:$AA45026,$Q50,FALSE)</f>
        <v>161093286.41</v>
      </c>
      <c r="AG50" s="193">
        <f>VLOOKUP($T$22*1000+AG$1,data_AFRandBudget!$A$2:$AA45026,$Q50,FALSE)</f>
        <v>156102150.96999997</v>
      </c>
      <c r="AH50" s="5"/>
    </row>
    <row r="51" spans="6:34" x14ac:dyDescent="0.3">
      <c r="I51" s="8" t="s">
        <v>1913</v>
      </c>
      <c r="J51" s="4">
        <f>VLOOKUP(I51,key!$X$2:$Y$100,2,FALSE)</f>
        <v>24</v>
      </c>
      <c r="P51" s="8" t="s">
        <v>1914</v>
      </c>
      <c r="Q51" s="4">
        <f>VLOOKUP(P51,key!$X$2:$Y$100,2,FALSE)</f>
        <v>26</v>
      </c>
      <c r="R51" s="4"/>
      <c r="S51" s="4"/>
      <c r="T51" s="4"/>
      <c r="U51" s="4"/>
      <c r="V51" s="4"/>
      <c r="W51" s="4"/>
      <c r="Z51" s="5"/>
      <c r="AA51" s="196" t="s">
        <v>1907</v>
      </c>
      <c r="AB51" s="186"/>
      <c r="AC51" s="194">
        <f>VLOOKUP($T$22*1000+AC$1,data_AFRandBudget!$A$2:$AA45027,$Q51,FALSE)</f>
        <v>8.7358312606811523</v>
      </c>
      <c r="AD51" s="194">
        <f>VLOOKUP($T$22*1000+AD$1,data_AFRandBudget!$A$2:$AA45027,$Q51,FALSE)</f>
        <v>8.2570466995239258</v>
      </c>
      <c r="AE51" s="194">
        <f>VLOOKUP($T$22*1000+AE$1,data_AFRandBudget!$A$2:$AA45027,$Q51,FALSE)</f>
        <v>7.1962337493896484</v>
      </c>
      <c r="AF51" s="194">
        <f>VLOOKUP($T$22*1000+AF$1,data_AFRandBudget!$A$2:$AA45027,$Q51,FALSE)</f>
        <v>6.9809856414794922</v>
      </c>
      <c r="AG51" s="194">
        <f>VLOOKUP($T$22*1000+AG$1,data_AFRandBudget!$A$2:$AA45027,$Q51,FALSE)</f>
        <v>7.2042794227600098</v>
      </c>
      <c r="AH51" s="5"/>
    </row>
    <row r="52" spans="6:34" x14ac:dyDescent="0.3">
      <c r="P52" s="4"/>
      <c r="Q52" s="4"/>
      <c r="R52" s="4"/>
      <c r="S52" s="4"/>
      <c r="T52" s="4"/>
      <c r="U52" s="4"/>
      <c r="V52" s="4"/>
      <c r="W52" s="4"/>
      <c r="Z52" s="5"/>
      <c r="AA52" s="199" t="s">
        <v>1916</v>
      </c>
      <c r="AB52" s="5"/>
      <c r="AC52" s="5"/>
      <c r="AD52" s="5"/>
      <c r="AE52" s="5"/>
      <c r="AF52" s="5"/>
      <c r="AG52" s="5"/>
      <c r="AH52" s="5"/>
    </row>
    <row r="53" spans="6:34" ht="37.5" customHeight="1" x14ac:dyDescent="0.3">
      <c r="Z53" s="5"/>
      <c r="AA53" s="245" t="s">
        <v>1941</v>
      </c>
      <c r="AB53" s="246"/>
      <c r="AC53" s="246"/>
      <c r="AD53" s="246"/>
      <c r="AE53" s="246"/>
      <c r="AF53" s="246"/>
      <c r="AG53" s="246"/>
      <c r="AH53" s="5"/>
    </row>
    <row r="54" spans="6:34" x14ac:dyDescent="0.3">
      <c r="Z54" s="5"/>
      <c r="AA54" s="208" t="s">
        <v>1934</v>
      </c>
      <c r="AB54" s="98"/>
      <c r="AC54" s="209"/>
      <c r="AD54" s="98"/>
      <c r="AE54" s="98"/>
      <c r="AF54" s="98"/>
      <c r="AG54" s="98"/>
    </row>
    <row r="99" spans="4:16" x14ac:dyDescent="0.3">
      <c r="E99" s="93" t="s">
        <v>1298</v>
      </c>
    </row>
    <row r="101" spans="4:16" x14ac:dyDescent="0.3">
      <c r="D101" s="158"/>
      <c r="E101" s="94" t="s">
        <v>15</v>
      </c>
      <c r="F101" s="1" t="s">
        <v>14</v>
      </c>
      <c r="I101" s="22" t="s">
        <v>14</v>
      </c>
      <c r="J101" s="22" t="s">
        <v>1885</v>
      </c>
      <c r="M101" s="22"/>
      <c r="O101" s="22"/>
      <c r="P101" s="22"/>
    </row>
    <row r="102" spans="4:16" x14ac:dyDescent="0.3">
      <c r="E102" s="5" t="s">
        <v>1813</v>
      </c>
      <c r="F102" s="5">
        <v>103020407</v>
      </c>
      <c r="G102" s="5"/>
      <c r="I102" s="22">
        <v>101260303</v>
      </c>
      <c r="J102" s="22">
        <v>3</v>
      </c>
      <c r="M102" s="22"/>
      <c r="O102" s="22"/>
      <c r="P102" s="22"/>
    </row>
    <row r="103" spans="4:16" x14ac:dyDescent="0.3">
      <c r="E103" s="5" t="s">
        <v>1314</v>
      </c>
      <c r="F103" s="5">
        <v>123460302</v>
      </c>
      <c r="G103" s="5"/>
      <c r="I103" s="22">
        <v>101260803</v>
      </c>
      <c r="J103" s="22">
        <v>52</v>
      </c>
      <c r="M103" s="22"/>
      <c r="O103" s="22"/>
      <c r="P103" s="22"/>
    </row>
    <row r="104" spans="4:16" x14ac:dyDescent="0.3">
      <c r="E104" s="5" t="s">
        <v>1315</v>
      </c>
      <c r="F104" s="5">
        <v>119350303</v>
      </c>
      <c r="G104" s="5"/>
      <c r="I104" s="22">
        <v>101261302</v>
      </c>
      <c r="J104" s="22">
        <v>99</v>
      </c>
      <c r="M104" s="22"/>
      <c r="O104" s="22"/>
      <c r="P104" s="22"/>
    </row>
    <row r="105" spans="4:16" x14ac:dyDescent="0.3">
      <c r="E105" s="5" t="s">
        <v>1814</v>
      </c>
      <c r="F105" s="5">
        <v>112015106</v>
      </c>
      <c r="G105" s="5"/>
      <c r="I105" s="22">
        <v>101262507</v>
      </c>
      <c r="J105" s="22">
        <v>527</v>
      </c>
      <c r="M105" s="22"/>
      <c r="O105" s="22"/>
      <c r="P105" s="22"/>
    </row>
    <row r="106" spans="4:16" x14ac:dyDescent="0.3">
      <c r="E106" s="5" t="s">
        <v>1815</v>
      </c>
      <c r="F106" s="5">
        <v>108110307</v>
      </c>
      <c r="G106" s="5"/>
      <c r="I106" s="22">
        <v>101262903</v>
      </c>
      <c r="J106" s="22">
        <v>157</v>
      </c>
      <c r="M106" s="22"/>
      <c r="O106" s="22"/>
      <c r="P106" s="22"/>
    </row>
    <row r="107" spans="4:16" x14ac:dyDescent="0.3">
      <c r="E107" s="5" t="s">
        <v>1316</v>
      </c>
      <c r="F107" s="5">
        <v>101260303</v>
      </c>
      <c r="G107" s="5"/>
      <c r="I107" s="22">
        <v>101264003</v>
      </c>
      <c r="J107" s="22">
        <v>223</v>
      </c>
      <c r="M107" s="22"/>
      <c r="O107" s="22"/>
      <c r="P107" s="22"/>
    </row>
    <row r="108" spans="4:16" x14ac:dyDescent="0.3">
      <c r="E108" s="5" t="s">
        <v>1317</v>
      </c>
      <c r="F108" s="5">
        <v>127040503</v>
      </c>
      <c r="G108" s="5"/>
      <c r="I108" s="22">
        <v>101266007</v>
      </c>
      <c r="J108" s="22">
        <v>519</v>
      </c>
      <c r="M108" s="22"/>
      <c r="O108" s="22"/>
      <c r="P108" s="22"/>
    </row>
    <row r="109" spans="4:16" x14ac:dyDescent="0.3">
      <c r="E109" s="5" t="s">
        <v>1318</v>
      </c>
      <c r="F109" s="5">
        <v>103020603</v>
      </c>
      <c r="G109" s="5"/>
      <c r="I109" s="22">
        <v>101268003</v>
      </c>
      <c r="J109" s="22">
        <v>443</v>
      </c>
      <c r="M109" s="22"/>
      <c r="O109" s="22"/>
      <c r="P109" s="22"/>
    </row>
    <row r="110" spans="4:16" x14ac:dyDescent="0.3">
      <c r="E110" s="5" t="s">
        <v>1319</v>
      </c>
      <c r="F110" s="5">
        <v>106160303</v>
      </c>
      <c r="G110" s="5"/>
      <c r="I110" s="22">
        <v>101301303</v>
      </c>
      <c r="J110" s="22">
        <v>65</v>
      </c>
      <c r="M110" s="22"/>
      <c r="O110" s="22"/>
      <c r="P110" s="22"/>
    </row>
    <row r="111" spans="4:16" x14ac:dyDescent="0.3">
      <c r="E111" s="5" t="s">
        <v>1320</v>
      </c>
      <c r="F111" s="5">
        <v>121390302</v>
      </c>
      <c r="G111" s="5"/>
      <c r="I111" s="22">
        <v>101301403</v>
      </c>
      <c r="J111" s="22">
        <v>73</v>
      </c>
      <c r="M111" s="22"/>
      <c r="O111" s="22"/>
      <c r="P111" s="22"/>
    </row>
    <row r="112" spans="4:16" x14ac:dyDescent="0.3">
      <c r="E112" s="5" t="s">
        <v>1321</v>
      </c>
      <c r="F112" s="5">
        <v>108070502</v>
      </c>
      <c r="G112" s="5"/>
      <c r="I112" s="22">
        <v>101302607</v>
      </c>
      <c r="J112" s="22">
        <v>532</v>
      </c>
      <c r="M112" s="22"/>
      <c r="O112" s="22"/>
      <c r="P112" s="22"/>
    </row>
    <row r="113" spans="5:16" x14ac:dyDescent="0.3">
      <c r="E113" s="5" t="s">
        <v>1816</v>
      </c>
      <c r="F113" s="5">
        <v>108070607</v>
      </c>
      <c r="G113" s="5"/>
      <c r="I113" s="22">
        <v>101303503</v>
      </c>
      <c r="J113" s="22">
        <v>201</v>
      </c>
      <c r="M113" s="22"/>
      <c r="O113" s="22"/>
      <c r="P113" s="22"/>
    </row>
    <row r="114" spans="5:16" x14ac:dyDescent="0.3">
      <c r="E114" s="5" t="s">
        <v>1322</v>
      </c>
      <c r="F114" s="5">
        <v>127040703</v>
      </c>
      <c r="G114" s="5"/>
      <c r="I114" s="22">
        <v>101306503</v>
      </c>
      <c r="J114" s="22">
        <v>403</v>
      </c>
      <c r="M114" s="22"/>
      <c r="O114" s="22"/>
      <c r="P114" s="22"/>
    </row>
    <row r="115" spans="5:16" x14ac:dyDescent="0.3">
      <c r="E115" s="5" t="s">
        <v>1323</v>
      </c>
      <c r="F115" s="5">
        <v>113380303</v>
      </c>
      <c r="G115" s="5"/>
      <c r="I115" s="22">
        <v>101308503</v>
      </c>
      <c r="J115" s="22">
        <v>470</v>
      </c>
      <c r="M115" s="22"/>
      <c r="O115" s="22"/>
      <c r="P115" s="22"/>
    </row>
    <row r="116" spans="5:16" x14ac:dyDescent="0.3">
      <c r="E116" s="5" t="s">
        <v>1324</v>
      </c>
      <c r="F116" s="5">
        <v>114060503</v>
      </c>
      <c r="G116" s="5"/>
      <c r="I116" s="22">
        <v>101630504</v>
      </c>
      <c r="J116" s="22">
        <v>16</v>
      </c>
      <c r="M116" s="22"/>
      <c r="O116" s="22"/>
      <c r="P116" s="22"/>
    </row>
    <row r="117" spans="5:16" x14ac:dyDescent="0.3">
      <c r="E117" s="5" t="s">
        <v>1325</v>
      </c>
      <c r="F117" s="5">
        <v>128030603</v>
      </c>
      <c r="G117" s="5"/>
      <c r="I117" s="22">
        <v>101630903</v>
      </c>
      <c r="J117" s="22">
        <v>29</v>
      </c>
      <c r="M117" s="22"/>
      <c r="O117" s="22"/>
      <c r="P117" s="22"/>
    </row>
    <row r="118" spans="5:16" x14ac:dyDescent="0.3">
      <c r="E118" s="5" t="s">
        <v>1326</v>
      </c>
      <c r="F118" s="5">
        <v>128030852</v>
      </c>
      <c r="G118" s="5"/>
      <c r="I118" s="22">
        <v>101631003</v>
      </c>
      <c r="J118" s="22">
        <v>35</v>
      </c>
      <c r="M118" s="22"/>
      <c r="O118" s="22"/>
      <c r="P118" s="22"/>
    </row>
    <row r="119" spans="5:16" x14ac:dyDescent="0.3">
      <c r="E119" s="5" t="s">
        <v>1327</v>
      </c>
      <c r="F119" s="5">
        <v>117080503</v>
      </c>
      <c r="G119" s="5"/>
      <c r="I119" s="22">
        <v>101631203</v>
      </c>
      <c r="J119" s="22">
        <v>53</v>
      </c>
      <c r="M119" s="22"/>
      <c r="O119" s="22"/>
      <c r="P119" s="22"/>
    </row>
    <row r="120" spans="5:16" x14ac:dyDescent="0.3">
      <c r="E120" s="5" t="s">
        <v>1328</v>
      </c>
      <c r="F120" s="5">
        <v>109530304</v>
      </c>
      <c r="G120" s="5"/>
      <c r="I120" s="22">
        <v>101631503</v>
      </c>
      <c r="J120" s="22">
        <v>56</v>
      </c>
      <c r="M120" s="22"/>
      <c r="O120" s="22"/>
      <c r="P120" s="22"/>
    </row>
    <row r="121" spans="5:16" x14ac:dyDescent="0.3">
      <c r="E121" s="5" t="s">
        <v>1329</v>
      </c>
      <c r="F121" s="5">
        <v>101630504</v>
      </c>
      <c r="G121" s="5"/>
      <c r="I121" s="22">
        <v>101631703</v>
      </c>
      <c r="J121" s="22">
        <v>60</v>
      </c>
      <c r="M121" s="22"/>
      <c r="O121" s="22"/>
      <c r="P121" s="22"/>
    </row>
    <row r="122" spans="5:16" x14ac:dyDescent="0.3">
      <c r="E122" s="5" t="s">
        <v>1330</v>
      </c>
      <c r="F122" s="5">
        <v>124150503</v>
      </c>
      <c r="G122" s="5"/>
      <c r="I122" s="22">
        <v>101631803</v>
      </c>
      <c r="J122" s="22">
        <v>77</v>
      </c>
      <c r="M122" s="22"/>
      <c r="O122" s="22"/>
      <c r="P122" s="22"/>
    </row>
    <row r="123" spans="5:16" x14ac:dyDescent="0.3">
      <c r="E123" s="5" t="s">
        <v>1331</v>
      </c>
      <c r="F123" s="5">
        <v>103020753</v>
      </c>
      <c r="G123" s="5"/>
      <c r="I123" s="22">
        <v>101631903</v>
      </c>
      <c r="J123" s="22">
        <v>79</v>
      </c>
      <c r="M123" s="22"/>
      <c r="O123" s="22"/>
      <c r="P123" s="22"/>
    </row>
    <row r="124" spans="5:16" x14ac:dyDescent="0.3">
      <c r="E124" s="5" t="s">
        <v>1332</v>
      </c>
      <c r="F124" s="5">
        <v>110141003</v>
      </c>
      <c r="G124" s="5"/>
      <c r="I124" s="22">
        <v>101632403</v>
      </c>
      <c r="J124" s="22">
        <v>152</v>
      </c>
      <c r="M124" s="22"/>
      <c r="O124" s="22"/>
      <c r="P124" s="22"/>
    </row>
    <row r="125" spans="5:16" x14ac:dyDescent="0.3">
      <c r="E125" s="5" t="s">
        <v>1333</v>
      </c>
      <c r="F125" s="5">
        <v>103021102</v>
      </c>
      <c r="G125" s="5"/>
      <c r="I125" s="22">
        <v>101633903</v>
      </c>
      <c r="J125" s="22">
        <v>241</v>
      </c>
      <c r="M125" s="22"/>
      <c r="O125" s="22"/>
      <c r="P125" s="22"/>
    </row>
    <row r="126" spans="5:16" x14ac:dyDescent="0.3">
      <c r="E126" s="5" t="s">
        <v>1334</v>
      </c>
      <c r="F126" s="5">
        <v>120480803</v>
      </c>
      <c r="G126" s="5"/>
      <c r="I126" s="22">
        <v>101634207</v>
      </c>
      <c r="J126" s="22">
        <v>546</v>
      </c>
      <c r="M126" s="22"/>
      <c r="O126" s="22"/>
      <c r="P126" s="22"/>
    </row>
    <row r="127" spans="5:16" x14ac:dyDescent="0.3">
      <c r="E127" s="5" t="s">
        <v>1335</v>
      </c>
      <c r="F127" s="5">
        <v>127041203</v>
      </c>
      <c r="G127" s="5"/>
      <c r="I127" s="22">
        <v>101636503</v>
      </c>
      <c r="J127" s="22">
        <v>333</v>
      </c>
      <c r="M127" s="22"/>
      <c r="O127" s="22"/>
      <c r="P127" s="22"/>
    </row>
    <row r="128" spans="5:16" x14ac:dyDescent="0.3">
      <c r="E128" s="5" t="s">
        <v>1817</v>
      </c>
      <c r="F128" s="5">
        <v>127041307</v>
      </c>
      <c r="G128" s="5"/>
      <c r="I128" s="22">
        <v>101637002</v>
      </c>
      <c r="J128" s="22">
        <v>361</v>
      </c>
      <c r="M128" s="22"/>
      <c r="O128" s="22"/>
      <c r="P128" s="22"/>
    </row>
    <row r="129" spans="5:16" x14ac:dyDescent="0.3">
      <c r="E129" s="5" t="s">
        <v>1336</v>
      </c>
      <c r="F129" s="5">
        <v>108051003</v>
      </c>
      <c r="G129" s="5"/>
      <c r="I129" s="22">
        <v>101638003</v>
      </c>
      <c r="J129" s="22">
        <v>431</v>
      </c>
      <c r="M129" s="22"/>
      <c r="O129" s="22"/>
      <c r="P129" s="22"/>
    </row>
    <row r="130" spans="5:16" x14ac:dyDescent="0.3">
      <c r="E130" s="5" t="s">
        <v>1818</v>
      </c>
      <c r="F130" s="5">
        <v>108051307</v>
      </c>
      <c r="G130" s="5"/>
      <c r="I130" s="22">
        <v>101638803</v>
      </c>
      <c r="J130" s="22">
        <v>461</v>
      </c>
      <c r="M130" s="22"/>
      <c r="O130" s="22"/>
      <c r="P130" s="22"/>
    </row>
    <row r="131" spans="5:16" x14ac:dyDescent="0.3">
      <c r="E131" s="5" t="s">
        <v>1337</v>
      </c>
      <c r="F131" s="5">
        <v>107650603</v>
      </c>
      <c r="G131" s="5"/>
      <c r="I131" s="22">
        <v>101638907</v>
      </c>
      <c r="J131" s="22">
        <v>565</v>
      </c>
      <c r="M131" s="22"/>
      <c r="O131" s="22"/>
      <c r="P131" s="22"/>
    </row>
    <row r="132" spans="5:16" x14ac:dyDescent="0.3">
      <c r="E132" s="5" t="s">
        <v>1338</v>
      </c>
      <c r="F132" s="5">
        <v>110141103</v>
      </c>
      <c r="G132" s="5"/>
      <c r="I132" s="22">
        <v>102027451</v>
      </c>
      <c r="J132" s="22">
        <v>339</v>
      </c>
      <c r="M132" s="22"/>
      <c r="O132" s="22"/>
      <c r="P132" s="22"/>
    </row>
    <row r="133" spans="5:16" x14ac:dyDescent="0.3">
      <c r="E133" s="5" t="s">
        <v>1339</v>
      </c>
      <c r="F133" s="5">
        <v>108071003</v>
      </c>
      <c r="G133" s="5"/>
      <c r="I133" s="22">
        <v>103020407</v>
      </c>
      <c r="J133" s="22">
        <v>500</v>
      </c>
      <c r="M133" s="22"/>
      <c r="O133" s="22"/>
      <c r="P133" s="22"/>
    </row>
    <row r="134" spans="5:16" x14ac:dyDescent="0.3">
      <c r="E134" s="5" t="s">
        <v>1340</v>
      </c>
      <c r="F134" s="5">
        <v>122091002</v>
      </c>
      <c r="G134" s="5"/>
      <c r="I134" s="22">
        <v>103020603</v>
      </c>
      <c r="J134" s="22">
        <v>5</v>
      </c>
      <c r="M134" s="22"/>
      <c r="O134" s="22"/>
      <c r="P134" s="22"/>
    </row>
    <row r="135" spans="5:16" x14ac:dyDescent="0.3">
      <c r="E135" s="5" t="s">
        <v>1341</v>
      </c>
      <c r="F135" s="5">
        <v>116191004</v>
      </c>
      <c r="G135" s="5"/>
      <c r="I135" s="22">
        <v>103020753</v>
      </c>
      <c r="J135" s="22">
        <v>18</v>
      </c>
      <c r="M135" s="22"/>
      <c r="O135" s="22"/>
      <c r="P135" s="22"/>
    </row>
    <row r="136" spans="5:16" x14ac:dyDescent="0.3">
      <c r="E136" s="5" t="s">
        <v>1342</v>
      </c>
      <c r="F136" s="5">
        <v>101630903</v>
      </c>
      <c r="G136" s="5"/>
      <c r="I136" s="22">
        <v>103021003</v>
      </c>
      <c r="J136" s="22">
        <v>338</v>
      </c>
      <c r="M136" s="22"/>
      <c r="O136" s="22"/>
      <c r="P136" s="22"/>
    </row>
    <row r="137" spans="5:16" x14ac:dyDescent="0.3">
      <c r="E137" s="5" t="s">
        <v>1819</v>
      </c>
      <c r="F137" s="5">
        <v>114060557</v>
      </c>
      <c r="G137" s="5"/>
      <c r="I137" s="22">
        <v>103021102</v>
      </c>
      <c r="J137" s="22">
        <v>20</v>
      </c>
      <c r="M137" s="22"/>
      <c r="O137" s="22"/>
      <c r="P137" s="22"/>
    </row>
    <row r="138" spans="5:16" x14ac:dyDescent="0.3">
      <c r="E138" s="5" t="s">
        <v>1343</v>
      </c>
      <c r="F138" s="5">
        <v>108561003</v>
      </c>
      <c r="G138" s="5"/>
      <c r="I138" s="22">
        <v>103021252</v>
      </c>
      <c r="J138" s="22">
        <v>33</v>
      </c>
      <c r="M138" s="22"/>
      <c r="O138" s="22"/>
      <c r="P138" s="22"/>
    </row>
    <row r="139" spans="5:16" x14ac:dyDescent="0.3">
      <c r="E139" s="5" t="s">
        <v>1344</v>
      </c>
      <c r="F139" s="5">
        <v>112011103</v>
      </c>
      <c r="G139" s="5"/>
      <c r="I139" s="22">
        <v>103021453</v>
      </c>
      <c r="J139" s="22">
        <v>47</v>
      </c>
      <c r="M139" s="22"/>
      <c r="O139" s="22"/>
      <c r="P139" s="22"/>
    </row>
    <row r="140" spans="5:16" x14ac:dyDescent="0.3">
      <c r="E140" s="5" t="s">
        <v>1345</v>
      </c>
      <c r="F140" s="5">
        <v>116191103</v>
      </c>
      <c r="G140" s="5"/>
      <c r="I140" s="22">
        <v>103021603</v>
      </c>
      <c r="J140" s="22">
        <v>64</v>
      </c>
      <c r="M140" s="22"/>
      <c r="O140" s="22"/>
      <c r="P140" s="22"/>
    </row>
    <row r="141" spans="5:16" x14ac:dyDescent="0.3">
      <c r="E141" s="5" t="s">
        <v>1346</v>
      </c>
      <c r="F141" s="5">
        <v>103021252</v>
      </c>
      <c r="G141" s="5"/>
      <c r="I141" s="22">
        <v>103021752</v>
      </c>
      <c r="J141" s="22">
        <v>78</v>
      </c>
      <c r="M141" s="22"/>
      <c r="O141" s="22"/>
      <c r="P141" s="22"/>
    </row>
    <row r="142" spans="5:16" x14ac:dyDescent="0.3">
      <c r="E142" s="5" t="s">
        <v>1347</v>
      </c>
      <c r="F142" s="5">
        <v>120481002</v>
      </c>
      <c r="G142" s="5"/>
      <c r="I142" s="22">
        <v>103021903</v>
      </c>
      <c r="J142" s="22">
        <v>84</v>
      </c>
      <c r="M142" s="22"/>
      <c r="O142" s="22"/>
      <c r="P142" s="22"/>
    </row>
    <row r="143" spans="5:16" x14ac:dyDescent="0.3">
      <c r="E143" s="5" t="s">
        <v>1820</v>
      </c>
      <c r="F143" s="5">
        <v>120481107</v>
      </c>
      <c r="G143" s="5"/>
      <c r="I143" s="22">
        <v>103022103</v>
      </c>
      <c r="J143" s="22">
        <v>101</v>
      </c>
      <c r="M143" s="22"/>
      <c r="O143" s="22"/>
      <c r="P143" s="22"/>
    </row>
    <row r="144" spans="5:16" x14ac:dyDescent="0.3">
      <c r="E144" s="5" t="s">
        <v>1348</v>
      </c>
      <c r="F144" s="5">
        <v>101631003</v>
      </c>
      <c r="G144" s="5"/>
      <c r="I144" s="22">
        <v>103022253</v>
      </c>
      <c r="J144" s="22">
        <v>115</v>
      </c>
      <c r="M144" s="22"/>
      <c r="O144" s="22"/>
      <c r="P144" s="22"/>
    </row>
    <row r="145" spans="5:16" x14ac:dyDescent="0.3">
      <c r="E145" s="5" t="s">
        <v>1349</v>
      </c>
      <c r="F145" s="5">
        <v>127041503</v>
      </c>
      <c r="G145" s="5"/>
      <c r="I145" s="22">
        <v>103022503</v>
      </c>
      <c r="J145" s="22">
        <v>124</v>
      </c>
      <c r="M145" s="22"/>
      <c r="O145" s="22"/>
      <c r="P145" s="22"/>
    </row>
    <row r="146" spans="5:16" x14ac:dyDescent="0.3">
      <c r="E146" s="5" t="s">
        <v>1350</v>
      </c>
      <c r="F146" s="5">
        <v>115210503</v>
      </c>
      <c r="G146" s="5"/>
      <c r="I146" s="22">
        <v>103022803</v>
      </c>
      <c r="J146" s="22">
        <v>125</v>
      </c>
      <c r="M146" s="22"/>
      <c r="O146" s="22"/>
      <c r="P146" s="22"/>
    </row>
    <row r="147" spans="5:16" x14ac:dyDescent="0.3">
      <c r="E147" s="5" t="s">
        <v>1351</v>
      </c>
      <c r="F147" s="5">
        <v>127041603</v>
      </c>
      <c r="G147" s="5"/>
      <c r="I147" s="22">
        <v>103023153</v>
      </c>
      <c r="J147" s="22">
        <v>134</v>
      </c>
      <c r="M147" s="22"/>
      <c r="O147" s="22"/>
      <c r="P147" s="22"/>
    </row>
    <row r="148" spans="5:16" x14ac:dyDescent="0.3">
      <c r="E148" s="5" t="s">
        <v>1352</v>
      </c>
      <c r="F148" s="5">
        <v>108110603</v>
      </c>
      <c r="G148" s="5"/>
      <c r="I148" s="22">
        <v>103023807</v>
      </c>
      <c r="J148" s="22">
        <v>528</v>
      </c>
      <c r="M148" s="22"/>
      <c r="O148" s="22"/>
      <c r="P148" s="22"/>
    </row>
    <row r="149" spans="5:16" x14ac:dyDescent="0.3">
      <c r="E149" s="5" t="s">
        <v>1353</v>
      </c>
      <c r="F149" s="5">
        <v>128321103</v>
      </c>
      <c r="G149" s="5"/>
      <c r="I149" s="22">
        <v>103023912</v>
      </c>
      <c r="J149" s="22">
        <v>154</v>
      </c>
      <c r="M149" s="22"/>
      <c r="O149" s="22"/>
      <c r="P149" s="22"/>
    </row>
    <row r="150" spans="5:16" x14ac:dyDescent="0.3">
      <c r="E150" s="5" t="s">
        <v>1354</v>
      </c>
      <c r="F150" s="5">
        <v>116191203</v>
      </c>
      <c r="G150" s="5"/>
      <c r="I150" s="22">
        <v>103024102</v>
      </c>
      <c r="J150" s="22">
        <v>162</v>
      </c>
      <c r="M150" s="22"/>
      <c r="O150" s="22"/>
      <c r="P150" s="22"/>
    </row>
    <row r="151" spans="5:16" x14ac:dyDescent="0.3">
      <c r="E151" s="5" t="s">
        <v>1355</v>
      </c>
      <c r="F151" s="5">
        <v>129540803</v>
      </c>
      <c r="G151" s="5"/>
      <c r="I151" s="22">
        <v>103024603</v>
      </c>
      <c r="J151" s="22">
        <v>179</v>
      </c>
      <c r="M151" s="22"/>
      <c r="O151" s="22"/>
      <c r="P151" s="22"/>
    </row>
    <row r="152" spans="5:16" x14ac:dyDescent="0.3">
      <c r="E152" s="5" t="s">
        <v>1356</v>
      </c>
      <c r="F152" s="5">
        <v>119581003</v>
      </c>
      <c r="G152" s="5"/>
      <c r="I152" s="22">
        <v>103024753</v>
      </c>
      <c r="J152" s="22">
        <v>191</v>
      </c>
      <c r="M152" s="22"/>
      <c r="O152" s="22"/>
      <c r="P152" s="22"/>
    </row>
    <row r="153" spans="5:16" x14ac:dyDescent="0.3">
      <c r="E153" s="5" t="s">
        <v>1357</v>
      </c>
      <c r="F153" s="5">
        <v>114060753</v>
      </c>
      <c r="G153" s="5"/>
      <c r="I153" s="22">
        <v>103025002</v>
      </c>
      <c r="J153" s="22">
        <v>213</v>
      </c>
      <c r="M153" s="22"/>
      <c r="O153" s="22"/>
      <c r="P153" s="22"/>
    </row>
    <row r="154" spans="5:16" x14ac:dyDescent="0.3">
      <c r="E154" s="5" t="s">
        <v>1358</v>
      </c>
      <c r="F154" s="5">
        <v>109420803</v>
      </c>
      <c r="G154" s="5"/>
      <c r="I154" s="22">
        <v>103026002</v>
      </c>
      <c r="J154" s="22">
        <v>242</v>
      </c>
      <c r="M154" s="22"/>
      <c r="O154" s="22"/>
      <c r="P154" s="22"/>
    </row>
    <row r="155" spans="5:16" x14ac:dyDescent="0.3">
      <c r="E155" s="5" t="s">
        <v>1359</v>
      </c>
      <c r="F155" s="5">
        <v>114060853</v>
      </c>
      <c r="G155" s="5"/>
      <c r="I155" s="22">
        <v>103026303</v>
      </c>
      <c r="J155" s="22">
        <v>262</v>
      </c>
      <c r="M155" s="22"/>
      <c r="O155" s="22"/>
      <c r="P155" s="22"/>
    </row>
    <row r="156" spans="5:16" x14ac:dyDescent="0.3">
      <c r="E156" s="5" t="s">
        <v>1360</v>
      </c>
      <c r="F156" s="5">
        <v>103021453</v>
      </c>
      <c r="G156" s="5"/>
      <c r="I156" s="22">
        <v>103026343</v>
      </c>
      <c r="J156" s="22">
        <v>265</v>
      </c>
      <c r="M156" s="22"/>
      <c r="O156" s="22"/>
      <c r="P156" s="22"/>
    </row>
    <row r="157" spans="5:16" x14ac:dyDescent="0.3">
      <c r="E157" s="5" t="s">
        <v>1361</v>
      </c>
      <c r="F157" s="5">
        <v>122091303</v>
      </c>
      <c r="G157" s="5"/>
      <c r="I157" s="22">
        <v>103026402</v>
      </c>
      <c r="J157" s="22">
        <v>268</v>
      </c>
      <c r="M157" s="22"/>
      <c r="O157" s="22"/>
      <c r="P157" s="22"/>
    </row>
    <row r="158" spans="5:16" x14ac:dyDescent="0.3">
      <c r="E158" s="5" t="s">
        <v>1362</v>
      </c>
      <c r="F158" s="5">
        <v>122091352</v>
      </c>
      <c r="G158" s="5"/>
      <c r="I158" s="22">
        <v>103026852</v>
      </c>
      <c r="J158" s="22">
        <v>284</v>
      </c>
      <c r="M158" s="22"/>
      <c r="O158" s="22"/>
      <c r="P158" s="22"/>
    </row>
    <row r="159" spans="5:16" x14ac:dyDescent="0.3">
      <c r="E159" s="5" t="s">
        <v>1363</v>
      </c>
      <c r="F159" s="5">
        <v>106330703</v>
      </c>
      <c r="G159" s="5"/>
      <c r="I159" s="22">
        <v>103026873</v>
      </c>
      <c r="J159" s="22">
        <v>302</v>
      </c>
      <c r="M159" s="22"/>
      <c r="O159" s="22"/>
      <c r="P159" s="22"/>
    </row>
    <row r="160" spans="5:16" x14ac:dyDescent="0.3">
      <c r="E160" s="5" t="s">
        <v>1364</v>
      </c>
      <c r="F160" s="5">
        <v>106330803</v>
      </c>
      <c r="G160" s="5"/>
      <c r="I160" s="22">
        <v>103026902</v>
      </c>
      <c r="J160" s="22">
        <v>287</v>
      </c>
      <c r="M160" s="22"/>
      <c r="O160" s="22"/>
      <c r="P160" s="22"/>
    </row>
    <row r="161" spans="5:16" x14ac:dyDescent="0.3">
      <c r="E161" s="5" t="s">
        <v>1365</v>
      </c>
      <c r="F161" s="5">
        <v>101260803</v>
      </c>
      <c r="G161" s="5"/>
      <c r="I161" s="22">
        <v>103027307</v>
      </c>
      <c r="J161" s="22">
        <v>552</v>
      </c>
      <c r="M161" s="22"/>
      <c r="O161" s="22"/>
      <c r="P161" s="22"/>
    </row>
    <row r="162" spans="5:16" x14ac:dyDescent="0.3">
      <c r="E162" s="5" t="s">
        <v>1881</v>
      </c>
      <c r="F162" s="5">
        <v>123460504</v>
      </c>
      <c r="G162" s="5"/>
      <c r="I162" s="22">
        <v>103027352</v>
      </c>
      <c r="J162" s="22">
        <v>322</v>
      </c>
      <c r="M162" s="22"/>
      <c r="O162" s="22"/>
      <c r="P162" s="22"/>
    </row>
    <row r="163" spans="5:16" x14ac:dyDescent="0.3">
      <c r="E163" s="5" t="s">
        <v>1821</v>
      </c>
      <c r="F163" s="5">
        <v>122091457</v>
      </c>
      <c r="G163" s="5"/>
      <c r="I163" s="22">
        <v>103027503</v>
      </c>
      <c r="J163" s="22">
        <v>342</v>
      </c>
      <c r="M163" s="22"/>
      <c r="O163" s="22"/>
      <c r="P163" s="22"/>
    </row>
    <row r="164" spans="5:16" x14ac:dyDescent="0.3">
      <c r="E164" s="5" t="s">
        <v>1366</v>
      </c>
      <c r="F164" s="5">
        <v>101631203</v>
      </c>
      <c r="G164" s="5"/>
      <c r="I164" s="22">
        <v>103027753</v>
      </c>
      <c r="J164" s="22">
        <v>351</v>
      </c>
      <c r="M164" s="22"/>
      <c r="O164" s="22"/>
      <c r="P164" s="22"/>
    </row>
    <row r="165" spans="5:16" x14ac:dyDescent="0.3">
      <c r="E165" s="5" t="s">
        <v>1367</v>
      </c>
      <c r="F165" s="5">
        <v>107650703</v>
      </c>
      <c r="G165" s="5"/>
      <c r="I165" s="22">
        <v>103028203</v>
      </c>
      <c r="J165" s="22">
        <v>364</v>
      </c>
      <c r="M165" s="22"/>
      <c r="O165" s="22"/>
      <c r="P165" s="22"/>
    </row>
    <row r="166" spans="5:16" x14ac:dyDescent="0.3">
      <c r="E166" s="5" t="s">
        <v>1368</v>
      </c>
      <c r="F166" s="5">
        <v>104101252</v>
      </c>
      <c r="G166" s="5"/>
      <c r="I166" s="22">
        <v>103028302</v>
      </c>
      <c r="J166" s="22">
        <v>379</v>
      </c>
      <c r="M166" s="22"/>
      <c r="O166" s="22"/>
      <c r="P166" s="22"/>
    </row>
    <row r="167" spans="5:16" x14ac:dyDescent="0.3">
      <c r="E167" s="5" t="s">
        <v>1822</v>
      </c>
      <c r="F167" s="5">
        <v>104101307</v>
      </c>
      <c r="G167" s="5"/>
      <c r="I167" s="22">
        <v>103028653</v>
      </c>
      <c r="J167" s="22">
        <v>393</v>
      </c>
      <c r="M167" s="22"/>
      <c r="O167" s="22"/>
      <c r="P167" s="22"/>
    </row>
    <row r="168" spans="5:16" x14ac:dyDescent="0.3">
      <c r="E168" s="5" t="s">
        <v>1823</v>
      </c>
      <c r="F168" s="5">
        <v>123460957</v>
      </c>
      <c r="G168" s="5"/>
      <c r="I168" s="22">
        <v>103028703</v>
      </c>
      <c r="J168" s="22">
        <v>396</v>
      </c>
      <c r="M168" s="22"/>
      <c r="O168" s="22"/>
      <c r="P168" s="22"/>
    </row>
    <row r="169" spans="5:16" x14ac:dyDescent="0.3">
      <c r="E169" s="5" t="s">
        <v>1369</v>
      </c>
      <c r="F169" s="5">
        <v>101631503</v>
      </c>
      <c r="G169" s="5"/>
      <c r="I169" s="22">
        <v>103028753</v>
      </c>
      <c r="J169" s="22">
        <v>398</v>
      </c>
      <c r="M169" s="22"/>
      <c r="O169" s="22"/>
      <c r="P169" s="22"/>
    </row>
    <row r="170" spans="5:16" x14ac:dyDescent="0.3">
      <c r="E170" s="5" t="s">
        <v>1370</v>
      </c>
      <c r="F170" s="5">
        <v>108111203</v>
      </c>
      <c r="G170" s="5"/>
      <c r="I170" s="22">
        <v>103028807</v>
      </c>
      <c r="J170" s="22">
        <v>558</v>
      </c>
      <c r="M170" s="22"/>
      <c r="O170" s="22"/>
      <c r="P170" s="22"/>
    </row>
    <row r="171" spans="5:16" x14ac:dyDescent="0.3">
      <c r="E171" s="5" t="s">
        <v>1371</v>
      </c>
      <c r="F171" s="5">
        <v>109122703</v>
      </c>
      <c r="G171" s="5"/>
      <c r="I171" s="22">
        <v>103028833</v>
      </c>
      <c r="J171" s="22">
        <v>418</v>
      </c>
      <c r="M171" s="22"/>
      <c r="O171" s="22"/>
      <c r="P171" s="22"/>
    </row>
    <row r="172" spans="5:16" x14ac:dyDescent="0.3">
      <c r="E172" s="5" t="s">
        <v>1372</v>
      </c>
      <c r="F172" s="5">
        <v>115211003</v>
      </c>
      <c r="G172" s="5"/>
      <c r="I172" s="22">
        <v>103028853</v>
      </c>
      <c r="J172" s="22">
        <v>420</v>
      </c>
      <c r="M172" s="22"/>
      <c r="O172" s="22"/>
      <c r="P172" s="22"/>
    </row>
    <row r="173" spans="5:16" x14ac:dyDescent="0.3">
      <c r="E173" s="5" t="s">
        <v>1373</v>
      </c>
      <c r="F173" s="5">
        <v>101631703</v>
      </c>
      <c r="G173" s="5"/>
      <c r="I173" s="22">
        <v>103029203</v>
      </c>
      <c r="J173" s="22">
        <v>453</v>
      </c>
      <c r="M173" s="22"/>
      <c r="O173" s="22"/>
      <c r="P173" s="22"/>
    </row>
    <row r="174" spans="5:16" x14ac:dyDescent="0.3">
      <c r="E174" s="5" t="s">
        <v>1374</v>
      </c>
      <c r="F174" s="5">
        <v>117081003</v>
      </c>
      <c r="G174" s="5"/>
      <c r="I174" s="22">
        <v>103029403</v>
      </c>
      <c r="J174" s="22">
        <v>467</v>
      </c>
      <c r="M174" s="22"/>
      <c r="O174" s="22"/>
      <c r="P174" s="22"/>
    </row>
    <row r="175" spans="5:16" x14ac:dyDescent="0.3">
      <c r="E175" s="5" t="s">
        <v>1824</v>
      </c>
      <c r="F175" s="5">
        <v>121131507</v>
      </c>
      <c r="G175" s="5"/>
      <c r="I175" s="22">
        <v>103029553</v>
      </c>
      <c r="J175" s="22">
        <v>471</v>
      </c>
      <c r="M175" s="22"/>
      <c r="O175" s="22"/>
      <c r="P175" s="22"/>
    </row>
    <row r="176" spans="5:16" x14ac:dyDescent="0.3">
      <c r="E176" s="5" t="s">
        <v>1375</v>
      </c>
      <c r="F176" s="5">
        <v>119351303</v>
      </c>
      <c r="G176" s="5"/>
      <c r="I176" s="22">
        <v>103029603</v>
      </c>
      <c r="J176" s="22">
        <v>473</v>
      </c>
      <c r="M176" s="22"/>
      <c r="O176" s="22"/>
      <c r="P176" s="22"/>
    </row>
    <row r="177" spans="5:16" x14ac:dyDescent="0.3">
      <c r="E177" s="5" t="s">
        <v>1825</v>
      </c>
      <c r="F177" s="5">
        <v>120483007</v>
      </c>
      <c r="G177" s="5"/>
      <c r="I177" s="22">
        <v>103029803</v>
      </c>
      <c r="J177" s="22">
        <v>482</v>
      </c>
      <c r="M177" s="22"/>
      <c r="O177" s="22"/>
      <c r="P177" s="22"/>
    </row>
    <row r="178" spans="5:16" x14ac:dyDescent="0.3">
      <c r="E178" s="5" t="s">
        <v>1376</v>
      </c>
      <c r="F178" s="5">
        <v>115211103</v>
      </c>
      <c r="G178" s="5"/>
      <c r="I178" s="22">
        <v>103029902</v>
      </c>
      <c r="J178" s="22">
        <v>492</v>
      </c>
      <c r="M178" s="22"/>
      <c r="O178" s="22"/>
      <c r="P178" s="22"/>
    </row>
    <row r="179" spans="5:16" x14ac:dyDescent="0.3">
      <c r="E179" s="5" t="s">
        <v>1377</v>
      </c>
      <c r="F179" s="5">
        <v>103021603</v>
      </c>
      <c r="G179" s="5"/>
      <c r="I179" s="22">
        <v>104101252</v>
      </c>
      <c r="J179" s="22">
        <v>55</v>
      </c>
      <c r="M179" s="22"/>
      <c r="O179" s="22"/>
      <c r="P179" s="22"/>
    </row>
    <row r="180" spans="5:16" x14ac:dyDescent="0.3">
      <c r="E180" s="5" t="s">
        <v>1378</v>
      </c>
      <c r="F180" s="5">
        <v>101301303</v>
      </c>
      <c r="G180" s="5"/>
      <c r="I180" s="22">
        <v>104101307</v>
      </c>
      <c r="J180" s="22">
        <v>509</v>
      </c>
      <c r="M180" s="22"/>
      <c r="O180" s="22"/>
      <c r="P180" s="22"/>
    </row>
    <row r="181" spans="5:16" x14ac:dyDescent="0.3">
      <c r="E181" s="5" t="s">
        <v>1379</v>
      </c>
      <c r="F181" s="5">
        <v>121391303</v>
      </c>
      <c r="G181" s="5"/>
      <c r="I181" s="22">
        <v>104103603</v>
      </c>
      <c r="J181" s="22">
        <v>209</v>
      </c>
      <c r="M181" s="22"/>
      <c r="O181" s="22"/>
      <c r="P181" s="22"/>
    </row>
    <row r="182" spans="5:16" x14ac:dyDescent="0.3">
      <c r="E182" s="5" t="s">
        <v>1380</v>
      </c>
      <c r="F182" s="5">
        <v>122092002</v>
      </c>
      <c r="G182" s="5"/>
      <c r="I182" s="22">
        <v>104105003</v>
      </c>
      <c r="J182" s="22">
        <v>240</v>
      </c>
      <c r="M182" s="22"/>
      <c r="O182" s="22"/>
      <c r="P182" s="22"/>
    </row>
    <row r="183" spans="5:16" x14ac:dyDescent="0.3">
      <c r="E183" s="5" t="s">
        <v>1826</v>
      </c>
      <c r="F183" s="5">
        <v>124151607</v>
      </c>
      <c r="G183" s="5"/>
      <c r="I183" s="22">
        <v>104105353</v>
      </c>
      <c r="J183" s="22">
        <v>260</v>
      </c>
      <c r="M183" s="22"/>
      <c r="O183" s="22"/>
      <c r="P183" s="22"/>
    </row>
    <row r="184" spans="5:16" x14ac:dyDescent="0.3">
      <c r="E184" s="5" t="s">
        <v>1381</v>
      </c>
      <c r="F184" s="5">
        <v>122092102</v>
      </c>
      <c r="G184" s="5"/>
      <c r="I184" s="22">
        <v>104107503</v>
      </c>
      <c r="J184" s="22">
        <v>388</v>
      </c>
      <c r="M184" s="22"/>
      <c r="O184" s="22"/>
      <c r="P184" s="22"/>
    </row>
    <row r="185" spans="5:16" x14ac:dyDescent="0.3">
      <c r="E185" s="5" t="s">
        <v>1382</v>
      </c>
      <c r="F185" s="5">
        <v>108111303</v>
      </c>
      <c r="G185" s="5"/>
      <c r="I185" s="22">
        <v>104107803</v>
      </c>
      <c r="J185" s="22">
        <v>394</v>
      </c>
      <c r="M185" s="22"/>
      <c r="O185" s="22"/>
      <c r="P185" s="22"/>
    </row>
    <row r="186" spans="5:16" x14ac:dyDescent="0.3">
      <c r="E186" s="5" t="s">
        <v>1383</v>
      </c>
      <c r="F186" s="5">
        <v>116191503</v>
      </c>
      <c r="G186" s="5"/>
      <c r="I186" s="22">
        <v>104107903</v>
      </c>
      <c r="J186" s="22">
        <v>377</v>
      </c>
      <c r="M186" s="22"/>
      <c r="O186" s="22"/>
      <c r="P186" s="22"/>
    </row>
    <row r="187" spans="5:16" x14ac:dyDescent="0.3">
      <c r="E187" s="5" t="s">
        <v>1384</v>
      </c>
      <c r="F187" s="5">
        <v>115221402</v>
      </c>
      <c r="G187" s="5"/>
      <c r="I187" s="22">
        <v>104372003</v>
      </c>
      <c r="J187" s="22">
        <v>137</v>
      </c>
      <c r="M187" s="22"/>
      <c r="O187" s="22"/>
      <c r="P187" s="22"/>
    </row>
    <row r="188" spans="5:16" x14ac:dyDescent="0.3">
      <c r="E188" s="5" t="s">
        <v>1385</v>
      </c>
      <c r="F188" s="5">
        <v>111291304</v>
      </c>
      <c r="G188" s="5"/>
      <c r="I188" s="22">
        <v>104374003</v>
      </c>
      <c r="J188" s="22">
        <v>222</v>
      </c>
      <c r="M188" s="22"/>
      <c r="O188" s="22"/>
      <c r="P188" s="22"/>
    </row>
    <row r="189" spans="5:16" x14ac:dyDescent="0.3">
      <c r="E189" s="5" t="s">
        <v>1386</v>
      </c>
      <c r="F189" s="5">
        <v>101301403</v>
      </c>
      <c r="G189" s="5"/>
      <c r="I189" s="22">
        <v>104374207</v>
      </c>
      <c r="J189" s="22">
        <v>538</v>
      </c>
      <c r="M189" s="22"/>
      <c r="O189" s="22"/>
      <c r="P189" s="22"/>
    </row>
    <row r="190" spans="5:16" x14ac:dyDescent="0.3">
      <c r="E190" s="5" t="s">
        <v>1827</v>
      </c>
      <c r="F190" s="5">
        <v>110141607</v>
      </c>
      <c r="G190" s="5"/>
      <c r="I190" s="22">
        <v>104375003</v>
      </c>
      <c r="J190" s="22">
        <v>258</v>
      </c>
      <c r="M190" s="22"/>
      <c r="O190" s="22"/>
      <c r="P190" s="22"/>
    </row>
    <row r="191" spans="5:16" x14ac:dyDescent="0.3">
      <c r="E191" s="5" t="s">
        <v>1387</v>
      </c>
      <c r="F191" s="5">
        <v>127042003</v>
      </c>
      <c r="G191" s="5"/>
      <c r="I191" s="22">
        <v>104375203</v>
      </c>
      <c r="J191" s="22">
        <v>277</v>
      </c>
      <c r="M191" s="22"/>
      <c r="O191" s="22"/>
      <c r="P191" s="22"/>
    </row>
    <row r="192" spans="5:16" x14ac:dyDescent="0.3">
      <c r="E192" s="5" t="s">
        <v>1388</v>
      </c>
      <c r="F192" s="5">
        <v>112671303</v>
      </c>
      <c r="G192" s="5"/>
      <c r="I192" s="22">
        <v>104375302</v>
      </c>
      <c r="J192" s="22">
        <v>279</v>
      </c>
      <c r="M192" s="22"/>
      <c r="O192" s="22"/>
      <c r="P192" s="22"/>
    </row>
    <row r="193" spans="5:16" x14ac:dyDescent="0.3">
      <c r="E193" s="5" t="s">
        <v>1389</v>
      </c>
      <c r="F193" s="5">
        <v>112281302</v>
      </c>
      <c r="G193" s="5"/>
      <c r="I193" s="22">
        <v>104376203</v>
      </c>
      <c r="J193" s="22">
        <v>385</v>
      </c>
      <c r="M193" s="22"/>
      <c r="O193" s="22"/>
      <c r="P193" s="22"/>
    </row>
    <row r="194" spans="5:16" x14ac:dyDescent="0.3">
      <c r="E194" s="5" t="s">
        <v>1390</v>
      </c>
      <c r="F194" s="5">
        <v>101631803</v>
      </c>
      <c r="G194" s="5"/>
      <c r="I194" s="22">
        <v>104377003</v>
      </c>
      <c r="J194" s="22">
        <v>441</v>
      </c>
      <c r="M194" s="22"/>
      <c r="O194" s="22"/>
      <c r="P194" s="22"/>
    </row>
    <row r="195" spans="5:16" x14ac:dyDescent="0.3">
      <c r="E195" s="5" t="s">
        <v>1391</v>
      </c>
      <c r="F195" s="5">
        <v>103021752</v>
      </c>
      <c r="G195" s="5"/>
      <c r="I195" s="22">
        <v>104378003</v>
      </c>
      <c r="J195" s="22">
        <v>487</v>
      </c>
      <c r="M195" s="22"/>
      <c r="O195" s="22"/>
      <c r="P195" s="22"/>
    </row>
    <row r="196" spans="5:16" x14ac:dyDescent="0.3">
      <c r="E196" s="5" t="s">
        <v>1392</v>
      </c>
      <c r="F196" s="5">
        <v>101631903</v>
      </c>
      <c r="G196" s="5"/>
      <c r="I196" s="22">
        <v>104431304</v>
      </c>
      <c r="J196" s="22">
        <v>93</v>
      </c>
      <c r="M196" s="22"/>
      <c r="O196" s="22"/>
      <c r="P196" s="22"/>
    </row>
    <row r="197" spans="5:16" x14ac:dyDescent="0.3">
      <c r="E197" s="5" t="s">
        <v>1393</v>
      </c>
      <c r="F197" s="5">
        <v>123461302</v>
      </c>
      <c r="G197" s="5"/>
      <c r="I197" s="22">
        <v>104432503</v>
      </c>
      <c r="J197" s="22">
        <v>145</v>
      </c>
      <c r="M197" s="22"/>
      <c r="O197" s="22"/>
      <c r="P197" s="22"/>
    </row>
    <row r="198" spans="5:16" x14ac:dyDescent="0.3">
      <c r="E198" s="5" t="s">
        <v>1394</v>
      </c>
      <c r="F198" s="5">
        <v>125231232</v>
      </c>
      <c r="G198" s="5"/>
      <c r="I198" s="22">
        <v>104432803</v>
      </c>
      <c r="J198" s="22">
        <v>174</v>
      </c>
      <c r="M198" s="22"/>
      <c r="O198" s="22"/>
      <c r="P198" s="22"/>
    </row>
    <row r="199" spans="5:16" x14ac:dyDescent="0.3">
      <c r="E199" s="5" t="s">
        <v>1395</v>
      </c>
      <c r="F199" s="5">
        <v>108051503</v>
      </c>
      <c r="G199" s="5"/>
      <c r="I199" s="22">
        <v>104432903</v>
      </c>
      <c r="J199" s="22">
        <v>176</v>
      </c>
      <c r="M199" s="22"/>
      <c r="O199" s="22"/>
      <c r="P199" s="22"/>
    </row>
    <row r="200" spans="5:16" x14ac:dyDescent="0.3">
      <c r="E200" s="5" t="s">
        <v>1396</v>
      </c>
      <c r="F200" s="5">
        <v>125231303</v>
      </c>
      <c r="G200" s="5"/>
      <c r="I200" s="22">
        <v>104433303</v>
      </c>
      <c r="J200" s="22">
        <v>190</v>
      </c>
      <c r="M200" s="22"/>
      <c r="O200" s="22"/>
      <c r="P200" s="22"/>
    </row>
    <row r="201" spans="5:16" x14ac:dyDescent="0.3">
      <c r="E201" s="5" t="s">
        <v>1397</v>
      </c>
      <c r="F201" s="5">
        <v>103021903</v>
      </c>
      <c r="G201" s="5"/>
      <c r="I201" s="22">
        <v>104433604</v>
      </c>
      <c r="J201" s="22">
        <v>199</v>
      </c>
      <c r="M201" s="22"/>
      <c r="O201" s="22"/>
      <c r="P201" s="22"/>
    </row>
    <row r="202" spans="5:16" x14ac:dyDescent="0.3">
      <c r="E202" s="5" t="s">
        <v>1398</v>
      </c>
      <c r="F202" s="5">
        <v>106161203</v>
      </c>
      <c r="G202" s="5"/>
      <c r="I202" s="22">
        <v>104433903</v>
      </c>
      <c r="J202" s="22">
        <v>219</v>
      </c>
      <c r="M202" s="22"/>
      <c r="O202" s="22"/>
      <c r="P202" s="22"/>
    </row>
    <row r="203" spans="5:16" x14ac:dyDescent="0.3">
      <c r="E203" s="5" t="s">
        <v>1828</v>
      </c>
      <c r="F203" s="5">
        <v>106161357</v>
      </c>
      <c r="G203" s="5"/>
      <c r="I203" s="22">
        <v>104435003</v>
      </c>
      <c r="J203" s="22">
        <v>244</v>
      </c>
      <c r="M203" s="22"/>
      <c r="O203" s="22"/>
      <c r="P203" s="22"/>
    </row>
    <row r="204" spans="5:16" x14ac:dyDescent="0.3">
      <c r="E204" s="5" t="s">
        <v>1399</v>
      </c>
      <c r="F204" s="5">
        <v>106161703</v>
      </c>
      <c r="G204" s="5"/>
      <c r="I204" s="22">
        <v>104435107</v>
      </c>
      <c r="J204" s="22">
        <v>543</v>
      </c>
      <c r="M204" s="22"/>
      <c r="O204" s="22"/>
      <c r="P204" s="22"/>
    </row>
    <row r="205" spans="5:16" x14ac:dyDescent="0.3">
      <c r="E205" s="5" t="s">
        <v>1400</v>
      </c>
      <c r="F205" s="5">
        <v>108071504</v>
      </c>
      <c r="G205" s="5"/>
      <c r="I205" s="22">
        <v>104435303</v>
      </c>
      <c r="J205" s="22">
        <v>357</v>
      </c>
      <c r="M205" s="22"/>
      <c r="O205" s="22"/>
      <c r="P205" s="22"/>
    </row>
    <row r="206" spans="5:16" x14ac:dyDescent="0.3">
      <c r="E206" s="5" t="s">
        <v>1401</v>
      </c>
      <c r="F206" s="5">
        <v>110171003</v>
      </c>
      <c r="G206" s="5"/>
      <c r="I206" s="22">
        <v>104435603</v>
      </c>
      <c r="J206" s="22">
        <v>382</v>
      </c>
      <c r="M206" s="22"/>
      <c r="O206" s="22"/>
      <c r="P206" s="22"/>
    </row>
    <row r="207" spans="5:16" x14ac:dyDescent="0.3">
      <c r="E207" s="5" t="s">
        <v>1829</v>
      </c>
      <c r="F207" s="5">
        <v>110171607</v>
      </c>
      <c r="G207" s="5"/>
      <c r="I207" s="22">
        <v>104435703</v>
      </c>
      <c r="J207" s="22">
        <v>383</v>
      </c>
      <c r="M207" s="22"/>
      <c r="O207" s="22"/>
      <c r="P207" s="22"/>
    </row>
    <row r="208" spans="5:16" x14ac:dyDescent="0.3">
      <c r="E208" s="5" t="s">
        <v>1830</v>
      </c>
      <c r="F208" s="5">
        <v>107651207</v>
      </c>
      <c r="G208" s="5"/>
      <c r="I208" s="22">
        <v>104437503</v>
      </c>
      <c r="J208" s="22">
        <v>472</v>
      </c>
      <c r="M208" s="22"/>
      <c r="O208" s="22"/>
      <c r="P208" s="22"/>
    </row>
    <row r="209" spans="5:16" x14ac:dyDescent="0.3">
      <c r="E209" s="5" t="s">
        <v>1402</v>
      </c>
      <c r="F209" s="5">
        <v>124151902</v>
      </c>
      <c r="G209" s="5"/>
      <c r="I209" s="22">
        <v>105201033</v>
      </c>
      <c r="J209" s="22">
        <v>98</v>
      </c>
      <c r="M209" s="22"/>
      <c r="O209" s="22"/>
      <c r="P209" s="22"/>
    </row>
    <row r="210" spans="5:16" x14ac:dyDescent="0.3">
      <c r="E210" s="5" t="s">
        <v>1403</v>
      </c>
      <c r="F210" s="5">
        <v>113361303</v>
      </c>
      <c r="G210" s="5"/>
      <c r="I210" s="22">
        <v>105201352</v>
      </c>
      <c r="J210" s="22">
        <v>107</v>
      </c>
      <c r="M210" s="22"/>
      <c r="O210" s="22"/>
      <c r="P210" s="22"/>
    </row>
    <row r="211" spans="5:16" x14ac:dyDescent="0.3">
      <c r="E211" s="5" t="s">
        <v>1404</v>
      </c>
      <c r="F211" s="5">
        <v>123461602</v>
      </c>
      <c r="G211" s="5"/>
      <c r="I211" s="22">
        <v>105201407</v>
      </c>
      <c r="J211" s="22">
        <v>520</v>
      </c>
      <c r="M211" s="22"/>
      <c r="O211" s="22"/>
      <c r="P211" s="22"/>
    </row>
    <row r="212" spans="5:16" x14ac:dyDescent="0.3">
      <c r="E212" s="5" t="s">
        <v>1405</v>
      </c>
      <c r="F212" s="5">
        <v>113361503</v>
      </c>
      <c r="G212" s="5"/>
      <c r="I212" s="22">
        <v>105204703</v>
      </c>
      <c r="J212" s="22">
        <v>326</v>
      </c>
      <c r="M212" s="22"/>
      <c r="O212" s="22"/>
      <c r="P212" s="22"/>
    </row>
    <row r="213" spans="5:16" x14ac:dyDescent="0.3">
      <c r="E213" s="5" t="s">
        <v>1831</v>
      </c>
      <c r="F213" s="5">
        <v>116191757</v>
      </c>
      <c r="G213" s="5"/>
      <c r="I213" s="22">
        <v>105251453</v>
      </c>
      <c r="J213" s="22">
        <v>103</v>
      </c>
      <c r="M213" s="22"/>
      <c r="O213" s="22"/>
      <c r="P213" s="22"/>
    </row>
    <row r="214" spans="5:16" x14ac:dyDescent="0.3">
      <c r="E214" s="5" t="s">
        <v>1406</v>
      </c>
      <c r="F214" s="5">
        <v>104431304</v>
      </c>
      <c r="G214" s="5"/>
      <c r="I214" s="22">
        <v>105252602</v>
      </c>
      <c r="J214" s="22">
        <v>139</v>
      </c>
      <c r="M214" s="22"/>
      <c r="O214" s="22"/>
      <c r="P214" s="22"/>
    </row>
    <row r="215" spans="5:16" x14ac:dyDescent="0.3">
      <c r="E215" s="5" t="s">
        <v>1407</v>
      </c>
      <c r="F215" s="5">
        <v>108561803</v>
      </c>
      <c r="G215" s="5"/>
      <c r="I215" s="22">
        <v>105252807</v>
      </c>
      <c r="J215" s="22">
        <v>526</v>
      </c>
      <c r="M215" s="22"/>
      <c r="O215" s="22"/>
      <c r="P215" s="22"/>
    </row>
    <row r="216" spans="5:16" x14ac:dyDescent="0.3">
      <c r="E216" s="5" t="s">
        <v>1408</v>
      </c>
      <c r="F216" s="5">
        <v>108111403</v>
      </c>
      <c r="G216" s="5"/>
      <c r="I216" s="22">
        <v>105253303</v>
      </c>
      <c r="J216" s="22">
        <v>143</v>
      </c>
      <c r="M216" s="22"/>
      <c r="O216" s="22"/>
      <c r="P216" s="22"/>
    </row>
    <row r="217" spans="5:16" x14ac:dyDescent="0.3">
      <c r="E217" s="5" t="s">
        <v>1409</v>
      </c>
      <c r="F217" s="5">
        <v>113361703</v>
      </c>
      <c r="G217" s="5"/>
      <c r="I217" s="22">
        <v>105253553</v>
      </c>
      <c r="J217" s="22">
        <v>153</v>
      </c>
      <c r="M217" s="22"/>
      <c r="O217" s="22"/>
      <c r="P217" s="22"/>
    </row>
    <row r="218" spans="5:16" x14ac:dyDescent="0.3">
      <c r="E218" s="5" t="s">
        <v>1410</v>
      </c>
      <c r="F218" s="5">
        <v>112011603</v>
      </c>
      <c r="G218" s="5"/>
      <c r="I218" s="22">
        <v>105253903</v>
      </c>
      <c r="J218" s="22">
        <v>163</v>
      </c>
      <c r="M218" s="22"/>
      <c r="O218" s="22"/>
      <c r="P218" s="22"/>
    </row>
    <row r="219" spans="5:16" x14ac:dyDescent="0.3">
      <c r="E219" s="5" t="s">
        <v>1411</v>
      </c>
      <c r="F219" s="5">
        <v>105201033</v>
      </c>
      <c r="G219" s="5"/>
      <c r="I219" s="22">
        <v>105254053</v>
      </c>
      <c r="J219" s="22">
        <v>165</v>
      </c>
      <c r="M219" s="22"/>
      <c r="O219" s="22"/>
      <c r="P219" s="22"/>
    </row>
    <row r="220" spans="5:16" x14ac:dyDescent="0.3">
      <c r="E220" s="5" t="s">
        <v>1412</v>
      </c>
      <c r="F220" s="5">
        <v>101261302</v>
      </c>
      <c r="G220" s="5"/>
      <c r="I220" s="22">
        <v>105254353</v>
      </c>
      <c r="J220" s="22">
        <v>182</v>
      </c>
      <c r="M220" s="22"/>
      <c r="O220" s="22"/>
      <c r="P220" s="22"/>
    </row>
    <row r="221" spans="5:16" x14ac:dyDescent="0.3">
      <c r="E221" s="5" t="s">
        <v>1832</v>
      </c>
      <c r="F221" s="5">
        <v>101266007</v>
      </c>
      <c r="G221" s="5"/>
      <c r="I221" s="22">
        <v>105256553</v>
      </c>
      <c r="J221" s="22">
        <v>198</v>
      </c>
      <c r="M221" s="22"/>
      <c r="O221" s="22"/>
      <c r="P221" s="22"/>
    </row>
    <row r="222" spans="5:16" x14ac:dyDescent="0.3">
      <c r="E222" s="5" t="s">
        <v>1413</v>
      </c>
      <c r="F222" s="5">
        <v>114061103</v>
      </c>
      <c r="G222" s="5"/>
      <c r="I222" s="22">
        <v>105257602</v>
      </c>
      <c r="J222" s="22">
        <v>253</v>
      </c>
      <c r="M222" s="22"/>
      <c r="O222" s="22"/>
      <c r="P222" s="22"/>
    </row>
    <row r="223" spans="5:16" x14ac:dyDescent="0.3">
      <c r="E223" s="5" t="s">
        <v>1414</v>
      </c>
      <c r="F223" s="5">
        <v>103022103</v>
      </c>
      <c r="G223" s="5"/>
      <c r="I223" s="22">
        <v>105258303</v>
      </c>
      <c r="J223" s="22">
        <v>286</v>
      </c>
      <c r="M223" s="22"/>
      <c r="O223" s="22"/>
      <c r="P223" s="22"/>
    </row>
    <row r="224" spans="5:16" x14ac:dyDescent="0.3">
      <c r="E224" s="5" t="s">
        <v>1415</v>
      </c>
      <c r="F224" s="5">
        <v>113381303</v>
      </c>
      <c r="G224" s="5"/>
      <c r="I224" s="22">
        <v>105258503</v>
      </c>
      <c r="J224" s="22">
        <v>304</v>
      </c>
      <c r="M224" s="22"/>
      <c r="O224" s="22"/>
      <c r="P224" s="22"/>
    </row>
    <row r="225" spans="5:16" x14ac:dyDescent="0.3">
      <c r="E225" s="5" t="s">
        <v>1416</v>
      </c>
      <c r="F225" s="5">
        <v>105251453</v>
      </c>
      <c r="G225" s="5"/>
      <c r="I225" s="22">
        <v>105259103</v>
      </c>
      <c r="J225" s="22">
        <v>442</v>
      </c>
      <c r="M225" s="22"/>
      <c r="O225" s="22"/>
      <c r="P225" s="22"/>
    </row>
    <row r="226" spans="5:16" x14ac:dyDescent="0.3">
      <c r="E226" s="5" t="s">
        <v>1417</v>
      </c>
      <c r="F226" s="5">
        <v>109531304</v>
      </c>
      <c r="G226" s="5"/>
      <c r="I226" s="22">
        <v>105259703</v>
      </c>
      <c r="J226" s="22">
        <v>462</v>
      </c>
      <c r="M226" s="22"/>
      <c r="O226" s="22"/>
      <c r="P226" s="22"/>
    </row>
    <row r="227" spans="5:16" x14ac:dyDescent="0.3">
      <c r="E227" s="5" t="s">
        <v>1418</v>
      </c>
      <c r="F227" s="5">
        <v>122092353</v>
      </c>
      <c r="G227" s="5"/>
      <c r="I227" s="22">
        <v>105628302</v>
      </c>
      <c r="J227" s="22">
        <v>458</v>
      </c>
      <c r="M227" s="22"/>
      <c r="O227" s="22"/>
      <c r="P227" s="22"/>
    </row>
    <row r="228" spans="5:16" x14ac:dyDescent="0.3">
      <c r="E228" s="5" t="s">
        <v>1419</v>
      </c>
      <c r="F228" s="5">
        <v>106611303</v>
      </c>
      <c r="G228" s="5"/>
      <c r="I228" s="22">
        <v>106160303</v>
      </c>
      <c r="J228" s="22">
        <v>6</v>
      </c>
      <c r="M228" s="22"/>
      <c r="O228" s="22"/>
      <c r="P228" s="22"/>
    </row>
    <row r="229" spans="5:16" x14ac:dyDescent="0.3">
      <c r="E229" s="5" t="s">
        <v>1420</v>
      </c>
      <c r="F229" s="5">
        <v>105201352</v>
      </c>
      <c r="G229" s="5"/>
      <c r="I229" s="22">
        <v>106161203</v>
      </c>
      <c r="J229" s="22">
        <v>85</v>
      </c>
      <c r="M229" s="22"/>
      <c r="O229" s="22"/>
      <c r="P229" s="22"/>
    </row>
    <row r="230" spans="5:16" x14ac:dyDescent="0.3">
      <c r="E230" s="5" t="s">
        <v>1833</v>
      </c>
      <c r="F230" s="5">
        <v>105201407</v>
      </c>
      <c r="G230" s="5"/>
      <c r="I230" s="22">
        <v>106161357</v>
      </c>
      <c r="J230" s="22">
        <v>515</v>
      </c>
      <c r="M230" s="22"/>
      <c r="O230" s="22"/>
      <c r="P230" s="22"/>
    </row>
    <row r="231" spans="5:16" x14ac:dyDescent="0.3">
      <c r="E231" s="5" t="s">
        <v>1421</v>
      </c>
      <c r="F231" s="5">
        <v>118401403</v>
      </c>
      <c r="G231" s="5"/>
      <c r="I231" s="22">
        <v>106161703</v>
      </c>
      <c r="J231" s="22">
        <v>86</v>
      </c>
      <c r="M231" s="22"/>
      <c r="O231" s="22"/>
      <c r="P231" s="22"/>
    </row>
    <row r="232" spans="5:16" x14ac:dyDescent="0.3">
      <c r="E232" s="5" t="s">
        <v>1834</v>
      </c>
      <c r="F232" s="5">
        <v>115211657</v>
      </c>
      <c r="G232" s="5"/>
      <c r="I232" s="22">
        <v>106166503</v>
      </c>
      <c r="J232" s="22">
        <v>211</v>
      </c>
      <c r="M232" s="22"/>
      <c r="O232" s="22"/>
      <c r="P232" s="22"/>
    </row>
    <row r="233" spans="5:16" x14ac:dyDescent="0.3">
      <c r="E233" s="5" t="s">
        <v>1422</v>
      </c>
      <c r="F233" s="5">
        <v>115211603</v>
      </c>
      <c r="G233" s="5"/>
      <c r="I233" s="22">
        <v>106167504</v>
      </c>
      <c r="J233" s="22">
        <v>285</v>
      </c>
      <c r="M233" s="22"/>
      <c r="O233" s="22"/>
      <c r="P233" s="22"/>
    </row>
    <row r="234" spans="5:16" x14ac:dyDescent="0.3">
      <c r="E234" s="5" t="s">
        <v>1423</v>
      </c>
      <c r="F234" s="5">
        <v>110171803</v>
      </c>
      <c r="G234" s="5"/>
      <c r="I234" s="22">
        <v>106168003</v>
      </c>
      <c r="J234" s="22">
        <v>356</v>
      </c>
      <c r="M234" s="22"/>
      <c r="O234" s="22"/>
      <c r="P234" s="22"/>
    </row>
    <row r="235" spans="5:16" x14ac:dyDescent="0.3">
      <c r="E235" s="5" t="s">
        <v>1424</v>
      </c>
      <c r="F235" s="5">
        <v>118401603</v>
      </c>
      <c r="G235" s="5"/>
      <c r="I235" s="22">
        <v>106169003</v>
      </c>
      <c r="J235" s="22">
        <v>440</v>
      </c>
      <c r="M235" s="22"/>
      <c r="O235" s="22"/>
      <c r="P235" s="22"/>
    </row>
    <row r="236" spans="5:16" x14ac:dyDescent="0.3">
      <c r="E236" s="5" t="s">
        <v>1425</v>
      </c>
      <c r="F236" s="5">
        <v>112671603</v>
      </c>
      <c r="G236" s="5"/>
      <c r="I236" s="22">
        <v>106172003</v>
      </c>
      <c r="J236" s="22">
        <v>122</v>
      </c>
      <c r="M236" s="22"/>
      <c r="O236" s="22"/>
      <c r="P236" s="22"/>
    </row>
    <row r="237" spans="5:16" x14ac:dyDescent="0.3">
      <c r="E237" s="5" t="s">
        <v>1426</v>
      </c>
      <c r="F237" s="5">
        <v>114061503</v>
      </c>
      <c r="G237" s="5"/>
      <c r="I237" s="22">
        <v>106272003</v>
      </c>
      <c r="J237" s="22">
        <v>149</v>
      </c>
      <c r="M237" s="22"/>
      <c r="O237" s="22"/>
      <c r="P237" s="22"/>
    </row>
    <row r="238" spans="5:16" x14ac:dyDescent="0.3">
      <c r="E238" s="5" t="s">
        <v>1427</v>
      </c>
      <c r="F238" s="5">
        <v>116471803</v>
      </c>
      <c r="G238" s="5"/>
      <c r="I238" s="22">
        <v>106330703</v>
      </c>
      <c r="J238" s="22">
        <v>50</v>
      </c>
      <c r="M238" s="22"/>
      <c r="O238" s="22"/>
      <c r="P238" s="22"/>
    </row>
    <row r="239" spans="5:16" x14ac:dyDescent="0.3">
      <c r="E239" s="5" t="s">
        <v>1835</v>
      </c>
      <c r="F239" s="5">
        <v>115221607</v>
      </c>
      <c r="G239" s="5"/>
      <c r="I239" s="22">
        <v>106330803</v>
      </c>
      <c r="J239" s="22">
        <v>51</v>
      </c>
      <c r="M239" s="22"/>
      <c r="O239" s="22"/>
      <c r="P239" s="22"/>
    </row>
    <row r="240" spans="5:16" x14ac:dyDescent="0.3">
      <c r="E240" s="5" t="s">
        <v>1428</v>
      </c>
      <c r="F240" s="5">
        <v>103022253</v>
      </c>
      <c r="G240" s="5"/>
      <c r="I240" s="22">
        <v>106333407</v>
      </c>
      <c r="J240" s="22">
        <v>535</v>
      </c>
      <c r="M240" s="22"/>
      <c r="O240" s="22"/>
      <c r="P240" s="22"/>
    </row>
    <row r="241" spans="5:16" x14ac:dyDescent="0.3">
      <c r="E241" s="5" t="s">
        <v>1836</v>
      </c>
      <c r="F241" s="5">
        <v>125232407</v>
      </c>
      <c r="G241" s="5"/>
      <c r="I241" s="22">
        <v>106338003</v>
      </c>
      <c r="J241" s="22">
        <v>349</v>
      </c>
      <c r="M241" s="22"/>
      <c r="O241" s="22"/>
      <c r="P241" s="22"/>
    </row>
    <row r="242" spans="5:16" x14ac:dyDescent="0.3">
      <c r="E242" s="5" t="s">
        <v>1429</v>
      </c>
      <c r="F242" s="5">
        <v>120522003</v>
      </c>
      <c r="G242" s="5"/>
      <c r="I242" s="22">
        <v>106611303</v>
      </c>
      <c r="J242" s="22">
        <v>106</v>
      </c>
      <c r="M242" s="22"/>
      <c r="O242" s="22"/>
      <c r="P242" s="22"/>
    </row>
    <row r="243" spans="5:16" x14ac:dyDescent="0.3">
      <c r="E243" s="5" t="s">
        <v>1430</v>
      </c>
      <c r="F243" s="5">
        <v>107651603</v>
      </c>
      <c r="G243" s="5"/>
      <c r="I243" s="22">
        <v>106612203</v>
      </c>
      <c r="J243" s="22">
        <v>155</v>
      </c>
      <c r="M243" s="22"/>
      <c r="O243" s="22"/>
      <c r="P243" s="22"/>
    </row>
    <row r="244" spans="5:16" x14ac:dyDescent="0.3">
      <c r="E244" s="5" t="s">
        <v>1431</v>
      </c>
      <c r="F244" s="5">
        <v>115221753</v>
      </c>
      <c r="G244" s="5"/>
      <c r="I244" s="22">
        <v>106616203</v>
      </c>
      <c r="J244" s="22">
        <v>308</v>
      </c>
      <c r="M244" s="22"/>
      <c r="O244" s="22"/>
      <c r="P244" s="22"/>
    </row>
    <row r="245" spans="5:16" x14ac:dyDescent="0.3">
      <c r="E245" s="5" t="s">
        <v>1432</v>
      </c>
      <c r="F245" s="5">
        <v>113362203</v>
      </c>
      <c r="G245" s="5"/>
      <c r="I245" s="22">
        <v>106617203</v>
      </c>
      <c r="J245" s="22">
        <v>427</v>
      </c>
      <c r="M245" s="22"/>
      <c r="O245" s="22"/>
      <c r="P245" s="22"/>
    </row>
    <row r="246" spans="5:16" x14ac:dyDescent="0.3">
      <c r="E246" s="5" t="s">
        <v>1433</v>
      </c>
      <c r="F246" s="5">
        <v>112671803</v>
      </c>
      <c r="G246" s="5"/>
      <c r="I246" s="22">
        <v>106618603</v>
      </c>
      <c r="J246" s="22">
        <v>454</v>
      </c>
      <c r="M246" s="22"/>
      <c r="O246" s="22"/>
      <c r="P246" s="22"/>
    </row>
    <row r="247" spans="5:16" x14ac:dyDescent="0.3">
      <c r="E247" s="5" t="s">
        <v>1434</v>
      </c>
      <c r="F247" s="5">
        <v>124152003</v>
      </c>
      <c r="G247" s="5"/>
      <c r="I247" s="22">
        <v>106619107</v>
      </c>
      <c r="J247" s="22">
        <v>562</v>
      </c>
      <c r="M247" s="22"/>
      <c r="O247" s="22"/>
      <c r="P247" s="22"/>
    </row>
    <row r="248" spans="5:16" x14ac:dyDescent="0.3">
      <c r="E248" s="5" t="s">
        <v>1435</v>
      </c>
      <c r="F248" s="5">
        <v>106172003</v>
      </c>
      <c r="G248" s="5"/>
      <c r="I248" s="22">
        <v>107650603</v>
      </c>
      <c r="J248" s="22">
        <v>24</v>
      </c>
      <c r="M248" s="22"/>
      <c r="O248" s="22"/>
      <c r="P248" s="22"/>
    </row>
    <row r="249" spans="5:16" x14ac:dyDescent="0.3">
      <c r="E249" s="5" t="s">
        <v>1436</v>
      </c>
      <c r="F249" s="5">
        <v>119352203</v>
      </c>
      <c r="G249" s="5"/>
      <c r="I249" s="22">
        <v>107650703</v>
      </c>
      <c r="J249" s="22">
        <v>54</v>
      </c>
      <c r="M249" s="22"/>
      <c r="O249" s="22"/>
      <c r="P249" s="22"/>
    </row>
    <row r="250" spans="5:16" x14ac:dyDescent="0.3">
      <c r="E250" s="5" t="s">
        <v>1437</v>
      </c>
      <c r="F250" s="5">
        <v>103022503</v>
      </c>
      <c r="G250" s="5"/>
      <c r="I250" s="22">
        <v>107651207</v>
      </c>
      <c r="J250" s="22">
        <v>517</v>
      </c>
      <c r="M250" s="22"/>
      <c r="O250" s="22"/>
      <c r="P250" s="22"/>
    </row>
    <row r="251" spans="5:16" x14ac:dyDescent="0.3">
      <c r="E251" s="5" t="s">
        <v>1837</v>
      </c>
      <c r="F251" s="5">
        <v>123463507</v>
      </c>
      <c r="G251" s="5"/>
      <c r="I251" s="22">
        <v>107651603</v>
      </c>
      <c r="J251" s="22">
        <v>117</v>
      </c>
      <c r="M251" s="22"/>
      <c r="O251" s="22"/>
      <c r="P251" s="22"/>
    </row>
    <row r="252" spans="5:16" x14ac:dyDescent="0.3">
      <c r="E252" s="5" t="s">
        <v>1838</v>
      </c>
      <c r="F252" s="5">
        <v>107652207</v>
      </c>
      <c r="G252" s="5"/>
      <c r="I252" s="22">
        <v>107652207</v>
      </c>
      <c r="J252" s="22">
        <v>525</v>
      </c>
      <c r="M252" s="22"/>
      <c r="O252" s="22"/>
      <c r="P252" s="22"/>
    </row>
    <row r="253" spans="5:16" x14ac:dyDescent="0.3">
      <c r="E253" s="5" t="s">
        <v>1438</v>
      </c>
      <c r="F253" s="5">
        <v>103022803</v>
      </c>
      <c r="G253" s="5"/>
      <c r="I253" s="22">
        <v>107652603</v>
      </c>
      <c r="J253" s="22">
        <v>156</v>
      </c>
      <c r="M253" s="22"/>
      <c r="O253" s="22"/>
      <c r="P253" s="22"/>
    </row>
    <row r="254" spans="5:16" x14ac:dyDescent="0.3">
      <c r="E254" s="5" t="s">
        <v>1439</v>
      </c>
      <c r="F254" s="5">
        <v>117412003</v>
      </c>
      <c r="G254" s="5"/>
      <c r="I254" s="22">
        <v>107653102</v>
      </c>
      <c r="J254" s="22">
        <v>170</v>
      </c>
      <c r="M254" s="22"/>
      <c r="O254" s="22"/>
      <c r="P254" s="22"/>
    </row>
    <row r="255" spans="5:16" x14ac:dyDescent="0.3">
      <c r="E255" s="5" t="s">
        <v>1440</v>
      </c>
      <c r="F255" s="5">
        <v>121392303</v>
      </c>
      <c r="G255" s="5"/>
      <c r="I255" s="22">
        <v>107653203</v>
      </c>
      <c r="J255" s="22">
        <v>173</v>
      </c>
      <c r="M255" s="22"/>
      <c r="O255" s="22"/>
      <c r="P255" s="22"/>
    </row>
    <row r="256" spans="5:16" x14ac:dyDescent="0.3">
      <c r="E256" s="5" t="s">
        <v>1441</v>
      </c>
      <c r="F256" s="5">
        <v>115212503</v>
      </c>
      <c r="G256" s="5"/>
      <c r="I256" s="22">
        <v>107653802</v>
      </c>
      <c r="J256" s="22">
        <v>189</v>
      </c>
      <c r="M256" s="22"/>
      <c r="O256" s="22"/>
      <c r="P256" s="22"/>
    </row>
    <row r="257" spans="5:16" x14ac:dyDescent="0.3">
      <c r="E257" s="5" t="s">
        <v>1442</v>
      </c>
      <c r="F257" s="5">
        <v>120452003</v>
      </c>
      <c r="G257" s="5"/>
      <c r="I257" s="22">
        <v>107654103</v>
      </c>
      <c r="J257" s="22">
        <v>200</v>
      </c>
      <c r="M257" s="22"/>
      <c r="O257" s="22"/>
      <c r="P257" s="22"/>
    </row>
    <row r="258" spans="5:16" x14ac:dyDescent="0.3">
      <c r="E258" s="5" t="s">
        <v>1443</v>
      </c>
      <c r="F258" s="5">
        <v>113362303</v>
      </c>
      <c r="G258" s="5"/>
      <c r="I258" s="22">
        <v>107654403</v>
      </c>
      <c r="J258" s="22">
        <v>214</v>
      </c>
      <c r="M258" s="22"/>
      <c r="O258" s="22"/>
      <c r="P258" s="22"/>
    </row>
    <row r="259" spans="5:16" x14ac:dyDescent="0.3">
      <c r="E259" s="5" t="s">
        <v>1444</v>
      </c>
      <c r="F259" s="5">
        <v>113382303</v>
      </c>
      <c r="G259" s="5"/>
      <c r="I259" s="22">
        <v>107654903</v>
      </c>
      <c r="J259" s="22">
        <v>228</v>
      </c>
      <c r="M259" s="22"/>
      <c r="O259" s="22"/>
      <c r="P259" s="22"/>
    </row>
    <row r="260" spans="5:16" x14ac:dyDescent="0.3">
      <c r="E260" s="5" t="s">
        <v>1445</v>
      </c>
      <c r="F260" s="5">
        <v>112672203</v>
      </c>
      <c r="G260" s="5"/>
      <c r="I260" s="22">
        <v>107655803</v>
      </c>
      <c r="J260" s="22">
        <v>259</v>
      </c>
      <c r="M260" s="22"/>
      <c r="O260" s="22"/>
      <c r="P260" s="22"/>
    </row>
    <row r="261" spans="5:16" x14ac:dyDescent="0.3">
      <c r="E261" s="5" t="s">
        <v>1446</v>
      </c>
      <c r="F261" s="5">
        <v>120483302</v>
      </c>
      <c r="G261" s="5"/>
      <c r="I261" s="22">
        <v>107655903</v>
      </c>
      <c r="J261" s="22">
        <v>272</v>
      </c>
      <c r="M261" s="22"/>
      <c r="O261" s="22"/>
      <c r="P261" s="22"/>
    </row>
    <row r="262" spans="5:16" x14ac:dyDescent="0.3">
      <c r="E262" s="5" t="s">
        <v>1447</v>
      </c>
      <c r="F262" s="5">
        <v>103023153</v>
      </c>
      <c r="G262" s="5"/>
      <c r="I262" s="22">
        <v>107656303</v>
      </c>
      <c r="J262" s="22">
        <v>281</v>
      </c>
      <c r="M262" s="22"/>
      <c r="O262" s="22"/>
      <c r="P262" s="22"/>
    </row>
    <row r="263" spans="5:16" x14ac:dyDescent="0.3">
      <c r="E263" s="5" t="s">
        <v>1448</v>
      </c>
      <c r="F263" s="5">
        <v>113362403</v>
      </c>
      <c r="G263" s="5"/>
      <c r="I263" s="22">
        <v>107656407</v>
      </c>
      <c r="J263" s="22">
        <v>551</v>
      </c>
      <c r="M263" s="22"/>
      <c r="O263" s="22"/>
      <c r="P263" s="22"/>
    </row>
    <row r="264" spans="5:16" x14ac:dyDescent="0.3">
      <c r="E264" s="5" t="s">
        <v>1449</v>
      </c>
      <c r="F264" s="5">
        <v>119582503</v>
      </c>
      <c r="G264" s="5"/>
      <c r="I264" s="22">
        <v>107656502</v>
      </c>
      <c r="J264" s="22">
        <v>306</v>
      </c>
      <c r="M264" s="22"/>
      <c r="O264" s="22"/>
      <c r="P264" s="22"/>
    </row>
    <row r="265" spans="5:16" x14ac:dyDescent="0.3">
      <c r="E265" s="5" t="s">
        <v>1450</v>
      </c>
      <c r="F265" s="5">
        <v>104372003</v>
      </c>
      <c r="G265" s="5"/>
      <c r="I265" s="22">
        <v>107657103</v>
      </c>
      <c r="J265" s="22">
        <v>324</v>
      </c>
      <c r="M265" s="22"/>
      <c r="O265" s="22"/>
      <c r="P265" s="22"/>
    </row>
    <row r="266" spans="5:16" x14ac:dyDescent="0.3">
      <c r="E266" s="5" t="s">
        <v>1451</v>
      </c>
      <c r="F266" s="5">
        <v>113362603</v>
      </c>
      <c r="G266" s="5"/>
      <c r="I266" s="22">
        <v>107657503</v>
      </c>
      <c r="J266" s="22">
        <v>410</v>
      </c>
      <c r="M266" s="22"/>
      <c r="O266" s="22"/>
      <c r="P266" s="22"/>
    </row>
    <row r="267" spans="5:16" x14ac:dyDescent="0.3">
      <c r="E267" s="5" t="s">
        <v>1452</v>
      </c>
      <c r="F267" s="5">
        <v>105252602</v>
      </c>
      <c r="G267" s="5"/>
      <c r="I267" s="22">
        <v>107658903</v>
      </c>
      <c r="J267" s="22">
        <v>499</v>
      </c>
      <c r="M267" s="22"/>
      <c r="O267" s="22"/>
      <c r="P267" s="22"/>
    </row>
    <row r="268" spans="5:16" x14ac:dyDescent="0.3">
      <c r="E268" s="5" t="s">
        <v>1839</v>
      </c>
      <c r="F268" s="5">
        <v>105252807</v>
      </c>
      <c r="G268" s="5"/>
      <c r="I268" s="22">
        <v>108051003</v>
      </c>
      <c r="J268" s="22">
        <v>23</v>
      </c>
      <c r="M268" s="22"/>
      <c r="O268" s="22"/>
      <c r="P268" s="22"/>
    </row>
    <row r="269" spans="5:16" x14ac:dyDescent="0.3">
      <c r="E269" s="5" t="s">
        <v>1453</v>
      </c>
      <c r="F269" s="5">
        <v>108053003</v>
      </c>
      <c r="G269" s="5"/>
      <c r="I269" s="22">
        <v>108051307</v>
      </c>
      <c r="J269" s="22">
        <v>505</v>
      </c>
      <c r="M269" s="22"/>
      <c r="O269" s="22"/>
      <c r="P269" s="22"/>
    </row>
    <row r="270" spans="5:16" x14ac:dyDescent="0.3">
      <c r="E270" s="5" t="s">
        <v>1454</v>
      </c>
      <c r="F270" s="5">
        <v>114062003</v>
      </c>
      <c r="G270" s="5"/>
      <c r="I270" s="22">
        <v>108051503</v>
      </c>
      <c r="J270" s="22">
        <v>82</v>
      </c>
      <c r="M270" s="22"/>
      <c r="O270" s="22"/>
      <c r="P270" s="22"/>
    </row>
    <row r="271" spans="5:16" x14ac:dyDescent="0.3">
      <c r="E271" s="5" t="s">
        <v>1455</v>
      </c>
      <c r="F271" s="5">
        <v>112013054</v>
      </c>
      <c r="G271" s="5"/>
      <c r="I271" s="22">
        <v>108053003</v>
      </c>
      <c r="J271" s="22">
        <v>140</v>
      </c>
      <c r="M271" s="22"/>
      <c r="O271" s="22"/>
      <c r="P271" s="22"/>
    </row>
    <row r="272" spans="5:16" x14ac:dyDescent="0.3">
      <c r="E272" s="5" t="s">
        <v>1456</v>
      </c>
      <c r="F272" s="5">
        <v>105253303</v>
      </c>
      <c r="G272" s="5"/>
      <c r="I272" s="22">
        <v>108056004</v>
      </c>
      <c r="J272" s="22">
        <v>295</v>
      </c>
      <c r="M272" s="22"/>
      <c r="O272" s="22"/>
      <c r="P272" s="22"/>
    </row>
    <row r="273" spans="5:16" x14ac:dyDescent="0.3">
      <c r="E273" s="5" t="s">
        <v>1457</v>
      </c>
      <c r="F273" s="5">
        <v>112282004</v>
      </c>
      <c r="G273" s="5"/>
      <c r="I273" s="22">
        <v>108058003</v>
      </c>
      <c r="J273" s="22">
        <v>437</v>
      </c>
      <c r="M273" s="22"/>
      <c r="O273" s="22"/>
      <c r="P273" s="22"/>
    </row>
    <row r="274" spans="5:16" x14ac:dyDescent="0.3">
      <c r="E274" s="5" t="s">
        <v>1458</v>
      </c>
      <c r="F274" s="5">
        <v>104432503</v>
      </c>
      <c r="G274" s="5"/>
      <c r="I274" s="22">
        <v>108070502</v>
      </c>
      <c r="J274" s="22">
        <v>8</v>
      </c>
      <c r="M274" s="22"/>
      <c r="O274" s="22"/>
      <c r="P274" s="22"/>
    </row>
    <row r="275" spans="5:16" x14ac:dyDescent="0.3">
      <c r="E275" s="5" t="s">
        <v>1840</v>
      </c>
      <c r="F275" s="5">
        <v>101262507</v>
      </c>
      <c r="G275" s="5"/>
      <c r="I275" s="22">
        <v>108070607</v>
      </c>
      <c r="J275" s="22">
        <v>503</v>
      </c>
      <c r="M275" s="22"/>
      <c r="O275" s="22"/>
      <c r="P275" s="22"/>
    </row>
    <row r="276" spans="5:16" x14ac:dyDescent="0.3">
      <c r="E276" s="5" t="s">
        <v>1459</v>
      </c>
      <c r="F276" s="5">
        <v>108112003</v>
      </c>
      <c r="G276" s="5"/>
      <c r="I276" s="22">
        <v>108071003</v>
      </c>
      <c r="J276" s="22">
        <v>26</v>
      </c>
      <c r="M276" s="22"/>
      <c r="O276" s="22"/>
      <c r="P276" s="22"/>
    </row>
    <row r="277" spans="5:16" x14ac:dyDescent="0.3">
      <c r="E277" s="5" t="s">
        <v>1460</v>
      </c>
      <c r="F277" s="5">
        <v>114062503</v>
      </c>
      <c r="G277" s="5"/>
      <c r="I277" s="22">
        <v>108071504</v>
      </c>
      <c r="J277" s="22">
        <v>87</v>
      </c>
      <c r="M277" s="22"/>
      <c r="O277" s="22"/>
      <c r="P277" s="22"/>
    </row>
    <row r="278" spans="5:16" x14ac:dyDescent="0.3">
      <c r="E278" s="5" t="s">
        <v>1461</v>
      </c>
      <c r="F278" s="5">
        <v>111292304</v>
      </c>
      <c r="G278" s="5"/>
      <c r="I278" s="22">
        <v>108073503</v>
      </c>
      <c r="J278" s="22">
        <v>192</v>
      </c>
      <c r="M278" s="22"/>
      <c r="O278" s="22"/>
      <c r="P278" s="22"/>
    </row>
    <row r="279" spans="5:16" x14ac:dyDescent="0.3">
      <c r="E279" s="5" t="s">
        <v>1841</v>
      </c>
      <c r="F279" s="5">
        <v>103023807</v>
      </c>
      <c r="G279" s="5"/>
      <c r="I279" s="22">
        <v>108077503</v>
      </c>
      <c r="J279" s="22">
        <v>411</v>
      </c>
      <c r="M279" s="22"/>
      <c r="O279" s="22"/>
      <c r="P279" s="22"/>
    </row>
    <row r="280" spans="5:16" x14ac:dyDescent="0.3">
      <c r="E280" s="5" t="s">
        <v>1462</v>
      </c>
      <c r="F280" s="5">
        <v>106272003</v>
      </c>
      <c r="G280" s="5"/>
      <c r="I280" s="22">
        <v>108078003</v>
      </c>
      <c r="J280" s="22">
        <v>439</v>
      </c>
      <c r="M280" s="22"/>
      <c r="O280" s="22"/>
      <c r="P280" s="22"/>
    </row>
    <row r="281" spans="5:16" x14ac:dyDescent="0.3">
      <c r="E281" s="5" t="s">
        <v>1463</v>
      </c>
      <c r="F281" s="5">
        <v>119583003</v>
      </c>
      <c r="G281" s="5"/>
      <c r="I281" s="22">
        <v>108079004</v>
      </c>
      <c r="J281" s="22">
        <v>485</v>
      </c>
      <c r="M281" s="22"/>
      <c r="O281" s="22"/>
      <c r="P281" s="22"/>
    </row>
    <row r="282" spans="5:16" x14ac:dyDescent="0.3">
      <c r="E282" s="5" t="s">
        <v>1464</v>
      </c>
      <c r="F282" s="5">
        <v>108112203</v>
      </c>
      <c r="G282" s="5"/>
      <c r="I282" s="22">
        <v>108110307</v>
      </c>
      <c r="J282" s="22">
        <v>502</v>
      </c>
      <c r="M282" s="22"/>
      <c r="O282" s="22"/>
      <c r="P282" s="22"/>
    </row>
    <row r="283" spans="5:16" x14ac:dyDescent="0.3">
      <c r="E283" s="5" t="s">
        <v>1465</v>
      </c>
      <c r="F283" s="5">
        <v>101632403</v>
      </c>
      <c r="G283" s="5"/>
      <c r="I283" s="22">
        <v>108110603</v>
      </c>
      <c r="J283" s="22">
        <v>39</v>
      </c>
      <c r="M283" s="22"/>
      <c r="O283" s="22"/>
      <c r="P283" s="22"/>
    </row>
    <row r="284" spans="5:16" x14ac:dyDescent="0.3">
      <c r="E284" s="5" t="s">
        <v>1466</v>
      </c>
      <c r="F284" s="5">
        <v>105253553</v>
      </c>
      <c r="G284" s="5"/>
      <c r="I284" s="22">
        <v>108111203</v>
      </c>
      <c r="J284" s="22">
        <v>57</v>
      </c>
      <c r="M284" s="22"/>
      <c r="O284" s="22"/>
      <c r="P284" s="22"/>
    </row>
    <row r="285" spans="5:16" x14ac:dyDescent="0.3">
      <c r="E285" s="5" t="s">
        <v>1467</v>
      </c>
      <c r="F285" s="5">
        <v>103023912</v>
      </c>
      <c r="G285" s="5"/>
      <c r="I285" s="22">
        <v>108111303</v>
      </c>
      <c r="J285" s="22">
        <v>69</v>
      </c>
      <c r="M285" s="22"/>
      <c r="O285" s="22"/>
      <c r="P285" s="22"/>
    </row>
    <row r="286" spans="5:16" x14ac:dyDescent="0.3">
      <c r="E286" s="5" t="s">
        <v>1468</v>
      </c>
      <c r="F286" s="5">
        <v>106612203</v>
      </c>
      <c r="G286" s="5"/>
      <c r="I286" s="22">
        <v>108111403</v>
      </c>
      <c r="J286" s="22">
        <v>95</v>
      </c>
      <c r="M286" s="22"/>
      <c r="O286" s="22"/>
      <c r="P286" s="22"/>
    </row>
    <row r="287" spans="5:16" x14ac:dyDescent="0.3">
      <c r="E287" s="5" t="s">
        <v>1842</v>
      </c>
      <c r="F287" s="5">
        <v>112282307</v>
      </c>
      <c r="G287" s="5"/>
      <c r="I287" s="22">
        <v>108112003</v>
      </c>
      <c r="J287" s="22">
        <v>146</v>
      </c>
      <c r="M287" s="22"/>
      <c r="O287" s="22"/>
      <c r="P287" s="22"/>
    </row>
    <row r="288" spans="5:16" x14ac:dyDescent="0.3">
      <c r="E288" s="5" t="s">
        <v>1469</v>
      </c>
      <c r="F288" s="5">
        <v>107652603</v>
      </c>
      <c r="G288" s="5"/>
      <c r="I288" s="22">
        <v>108112203</v>
      </c>
      <c r="J288" s="22">
        <v>151</v>
      </c>
      <c r="M288" s="22"/>
      <c r="O288" s="22"/>
      <c r="P288" s="22"/>
    </row>
    <row r="289" spans="5:16" x14ac:dyDescent="0.3">
      <c r="E289" s="5" t="s">
        <v>1470</v>
      </c>
      <c r="F289" s="5">
        <v>101262903</v>
      </c>
      <c r="G289" s="5"/>
      <c r="I289" s="22">
        <v>108112502</v>
      </c>
      <c r="J289" s="22">
        <v>169</v>
      </c>
      <c r="M289" s="22"/>
      <c r="O289" s="22"/>
      <c r="P289" s="22"/>
    </row>
    <row r="290" spans="5:16" x14ac:dyDescent="0.3">
      <c r="E290" s="5" t="s">
        <v>1471</v>
      </c>
      <c r="F290" s="5">
        <v>127042853</v>
      </c>
      <c r="G290" s="5"/>
      <c r="I290" s="22">
        <v>108112607</v>
      </c>
      <c r="J290" s="22">
        <v>531</v>
      </c>
      <c r="M290" s="22"/>
      <c r="O290" s="22"/>
      <c r="P290" s="22"/>
    </row>
    <row r="291" spans="5:16" x14ac:dyDescent="0.3">
      <c r="E291" s="5" t="s">
        <v>1472</v>
      </c>
      <c r="F291" s="5">
        <v>128033053</v>
      </c>
      <c r="G291" s="5"/>
      <c r="I291" s="22">
        <v>108114503</v>
      </c>
      <c r="J291" s="22">
        <v>296</v>
      </c>
      <c r="M291" s="22"/>
      <c r="O291" s="22"/>
      <c r="P291" s="22"/>
    </row>
    <row r="292" spans="5:16" x14ac:dyDescent="0.3">
      <c r="E292" s="5" t="s">
        <v>1843</v>
      </c>
      <c r="F292" s="5">
        <v>111292507</v>
      </c>
      <c r="G292" s="5"/>
      <c r="I292" s="22">
        <v>108116003</v>
      </c>
      <c r="J292" s="22">
        <v>321</v>
      </c>
      <c r="M292" s="22"/>
      <c r="O292" s="22"/>
      <c r="P292" s="22"/>
    </row>
    <row r="293" spans="5:16" x14ac:dyDescent="0.3">
      <c r="E293" s="5" t="s">
        <v>1473</v>
      </c>
      <c r="F293" s="5">
        <v>109532804</v>
      </c>
      <c r="G293" s="5"/>
      <c r="I293" s="22">
        <v>108116303</v>
      </c>
      <c r="J293" s="22">
        <v>345</v>
      </c>
      <c r="M293" s="22"/>
      <c r="O293" s="22"/>
      <c r="P293" s="22"/>
    </row>
    <row r="294" spans="5:16" x14ac:dyDescent="0.3">
      <c r="E294" s="5" t="s">
        <v>1474</v>
      </c>
      <c r="F294" s="5">
        <v>125234103</v>
      </c>
      <c r="G294" s="5"/>
      <c r="I294" s="22">
        <v>108116503</v>
      </c>
      <c r="J294" s="22">
        <v>358</v>
      </c>
      <c r="M294" s="22"/>
      <c r="O294" s="22"/>
      <c r="P294" s="22"/>
    </row>
    <row r="295" spans="5:16" x14ac:dyDescent="0.3">
      <c r="E295" s="5" t="s">
        <v>1475</v>
      </c>
      <c r="F295" s="5">
        <v>103024102</v>
      </c>
      <c r="G295" s="5"/>
      <c r="I295" s="22">
        <v>108118503</v>
      </c>
      <c r="J295" s="22">
        <v>479</v>
      </c>
      <c r="M295" s="22"/>
      <c r="O295" s="22"/>
      <c r="P295" s="22"/>
    </row>
    <row r="296" spans="5:16" x14ac:dyDescent="0.3">
      <c r="E296" s="5" t="s">
        <v>1476</v>
      </c>
      <c r="F296" s="5">
        <v>105253903</v>
      </c>
      <c r="G296" s="5"/>
      <c r="I296" s="22">
        <v>108561003</v>
      </c>
      <c r="J296" s="22">
        <v>30</v>
      </c>
      <c r="M296" s="22"/>
      <c r="O296" s="22"/>
      <c r="P296" s="22"/>
    </row>
    <row r="297" spans="5:16" x14ac:dyDescent="0.3">
      <c r="E297" s="5" t="s">
        <v>1477</v>
      </c>
      <c r="F297" s="5">
        <v>112013753</v>
      </c>
      <c r="G297" s="5"/>
      <c r="I297" s="22">
        <v>108561803</v>
      </c>
      <c r="J297" s="22">
        <v>94</v>
      </c>
      <c r="M297" s="22"/>
      <c r="O297" s="22"/>
      <c r="P297" s="22"/>
    </row>
    <row r="298" spans="5:16" x14ac:dyDescent="0.3">
      <c r="E298" s="5" t="s">
        <v>1478</v>
      </c>
      <c r="F298" s="5">
        <v>105254053</v>
      </c>
      <c r="G298" s="5"/>
      <c r="I298" s="22">
        <v>108565203</v>
      </c>
      <c r="J298" s="22">
        <v>246</v>
      </c>
      <c r="M298" s="22"/>
      <c r="O298" s="22"/>
      <c r="P298" s="22"/>
    </row>
    <row r="299" spans="5:16" x14ac:dyDescent="0.3">
      <c r="E299" s="5" t="s">
        <v>1479</v>
      </c>
      <c r="F299" s="5">
        <v>110173003</v>
      </c>
      <c r="G299" s="5"/>
      <c r="I299" s="22">
        <v>108565503</v>
      </c>
      <c r="J299" s="22">
        <v>291</v>
      </c>
      <c r="M299" s="22"/>
      <c r="O299" s="22"/>
      <c r="P299" s="22"/>
    </row>
    <row r="300" spans="5:16" x14ac:dyDescent="0.3">
      <c r="E300" s="5" t="s">
        <v>1480</v>
      </c>
      <c r="F300" s="5">
        <v>114063003</v>
      </c>
      <c r="G300" s="5"/>
      <c r="I300" s="22">
        <v>108566303</v>
      </c>
      <c r="J300" s="22">
        <v>366</v>
      </c>
      <c r="M300" s="22"/>
      <c r="O300" s="22"/>
      <c r="P300" s="22"/>
    </row>
    <row r="301" spans="5:16" x14ac:dyDescent="0.3">
      <c r="E301" s="5" t="s">
        <v>1481</v>
      </c>
      <c r="F301" s="5">
        <v>124153503</v>
      </c>
      <c r="G301" s="5"/>
      <c r="I301" s="22">
        <v>108567004</v>
      </c>
      <c r="J301" s="22">
        <v>370</v>
      </c>
      <c r="M301" s="22"/>
      <c r="O301" s="22"/>
      <c r="P301" s="22"/>
    </row>
    <row r="302" spans="5:16" x14ac:dyDescent="0.3">
      <c r="E302" s="5" t="s">
        <v>1482</v>
      </c>
      <c r="F302" s="5">
        <v>108112502</v>
      </c>
      <c r="G302" s="5"/>
      <c r="I302" s="22">
        <v>108567204</v>
      </c>
      <c r="J302" s="22">
        <v>378</v>
      </c>
      <c r="M302" s="22"/>
      <c r="O302" s="22"/>
      <c r="P302" s="22"/>
    </row>
    <row r="303" spans="5:16" x14ac:dyDescent="0.3">
      <c r="E303" s="5" t="s">
        <v>1844</v>
      </c>
      <c r="F303" s="5">
        <v>108112607</v>
      </c>
      <c r="G303" s="5"/>
      <c r="I303" s="22">
        <v>108567404</v>
      </c>
      <c r="J303" s="22">
        <v>381</v>
      </c>
      <c r="M303" s="22"/>
      <c r="O303" s="22"/>
      <c r="P303" s="22"/>
    </row>
    <row r="304" spans="5:16" x14ac:dyDescent="0.3">
      <c r="E304" s="5" t="s">
        <v>1483</v>
      </c>
      <c r="F304" s="5">
        <v>107653102</v>
      </c>
      <c r="G304" s="5"/>
      <c r="I304" s="22">
        <v>108567703</v>
      </c>
      <c r="J304" s="22">
        <v>391</v>
      </c>
      <c r="M304" s="22"/>
      <c r="O304" s="22"/>
      <c r="P304" s="22"/>
    </row>
    <row r="305" spans="5:16" x14ac:dyDescent="0.3">
      <c r="E305" s="5" t="s">
        <v>1484</v>
      </c>
      <c r="F305" s="5">
        <v>118402603</v>
      </c>
      <c r="G305" s="5"/>
      <c r="I305" s="22">
        <v>108567807</v>
      </c>
      <c r="J305" s="22">
        <v>557</v>
      </c>
      <c r="M305" s="22"/>
      <c r="O305" s="22"/>
      <c r="P305" s="22"/>
    </row>
    <row r="306" spans="5:16" x14ac:dyDescent="0.3">
      <c r="E306" s="5" t="s">
        <v>1485</v>
      </c>
      <c r="F306" s="5">
        <v>112283003</v>
      </c>
      <c r="G306" s="5"/>
      <c r="I306" s="22">
        <v>108568404</v>
      </c>
      <c r="J306" s="22">
        <v>435</v>
      </c>
      <c r="M306" s="22"/>
      <c r="O306" s="22"/>
      <c r="P306" s="22"/>
    </row>
    <row r="307" spans="5:16" x14ac:dyDescent="0.3">
      <c r="E307" s="5" t="s">
        <v>1845</v>
      </c>
      <c r="F307" s="5">
        <v>101302607</v>
      </c>
      <c r="G307" s="5"/>
      <c r="I307" s="22">
        <v>108569103</v>
      </c>
      <c r="J307" s="22">
        <v>490</v>
      </c>
      <c r="M307" s="22"/>
      <c r="O307" s="22"/>
      <c r="P307" s="22"/>
    </row>
    <row r="308" spans="5:16" x14ac:dyDescent="0.3">
      <c r="E308" s="5" t="s">
        <v>1486</v>
      </c>
      <c r="F308" s="5">
        <v>107653203</v>
      </c>
      <c r="G308" s="5"/>
      <c r="I308" s="22">
        <v>109122703</v>
      </c>
      <c r="J308" s="22">
        <v>58</v>
      </c>
      <c r="M308" s="22"/>
      <c r="O308" s="22"/>
      <c r="P308" s="22"/>
    </row>
    <row r="309" spans="5:16" x14ac:dyDescent="0.3">
      <c r="E309" s="5" t="s">
        <v>1487</v>
      </c>
      <c r="F309" s="5">
        <v>104432803</v>
      </c>
      <c r="G309" s="5"/>
      <c r="I309" s="22">
        <v>109243503</v>
      </c>
      <c r="J309" s="22">
        <v>205</v>
      </c>
      <c r="M309" s="22"/>
      <c r="O309" s="22"/>
      <c r="P309" s="22"/>
    </row>
    <row r="310" spans="5:16" x14ac:dyDescent="0.3">
      <c r="E310" s="5" t="s">
        <v>1488</v>
      </c>
      <c r="F310" s="5">
        <v>115503004</v>
      </c>
      <c r="G310" s="5"/>
      <c r="I310" s="22">
        <v>109246003</v>
      </c>
      <c r="J310" s="22">
        <v>359</v>
      </c>
      <c r="M310" s="22"/>
      <c r="O310" s="22"/>
      <c r="P310" s="22"/>
    </row>
    <row r="311" spans="5:16" x14ac:dyDescent="0.3">
      <c r="E311" s="5" t="s">
        <v>1489</v>
      </c>
      <c r="F311" s="5">
        <v>104432903</v>
      </c>
      <c r="G311" s="5"/>
      <c r="I311" s="22">
        <v>109248003</v>
      </c>
      <c r="J311" s="22">
        <v>416</v>
      </c>
      <c r="M311" s="22"/>
      <c r="O311" s="22"/>
      <c r="P311" s="22"/>
    </row>
    <row r="312" spans="5:16" x14ac:dyDescent="0.3">
      <c r="E312" s="5" t="s">
        <v>1490</v>
      </c>
      <c r="F312" s="5">
        <v>115222504</v>
      </c>
      <c r="G312" s="5"/>
      <c r="I312" s="22">
        <v>109420107</v>
      </c>
      <c r="J312" s="22">
        <v>556</v>
      </c>
      <c r="M312" s="22"/>
      <c r="O312" s="22"/>
      <c r="P312" s="22"/>
    </row>
    <row r="313" spans="5:16" x14ac:dyDescent="0.3">
      <c r="E313" s="5" t="s">
        <v>1491</v>
      </c>
      <c r="F313" s="5">
        <v>114063503</v>
      </c>
      <c r="G313" s="5"/>
      <c r="I313" s="22">
        <v>109420803</v>
      </c>
      <c r="J313" s="22">
        <v>45</v>
      </c>
      <c r="M313" s="22"/>
      <c r="O313" s="22"/>
      <c r="P313" s="22"/>
    </row>
    <row r="314" spans="5:16" x14ac:dyDescent="0.3">
      <c r="E314" s="5" t="s">
        <v>1492</v>
      </c>
      <c r="F314" s="5">
        <v>103024603</v>
      </c>
      <c r="G314" s="5"/>
      <c r="I314" s="22">
        <v>109422303</v>
      </c>
      <c r="J314" s="22">
        <v>208</v>
      </c>
      <c r="M314" s="22"/>
      <c r="O314" s="22"/>
      <c r="P314" s="22"/>
    </row>
    <row r="315" spans="5:16" x14ac:dyDescent="0.3">
      <c r="E315" s="5" t="s">
        <v>1493</v>
      </c>
      <c r="F315" s="5">
        <v>118403003</v>
      </c>
      <c r="G315" s="5"/>
      <c r="I315" s="22">
        <v>109426003</v>
      </c>
      <c r="J315" s="22">
        <v>312</v>
      </c>
      <c r="M315" s="22"/>
      <c r="O315" s="22"/>
      <c r="P315" s="22"/>
    </row>
    <row r="316" spans="5:16" x14ac:dyDescent="0.3">
      <c r="E316" s="5" t="s">
        <v>1494</v>
      </c>
      <c r="F316" s="5">
        <v>112672803</v>
      </c>
      <c r="G316" s="5"/>
      <c r="I316" s="22">
        <v>109426303</v>
      </c>
      <c r="J316" s="22">
        <v>344</v>
      </c>
      <c r="M316" s="22"/>
      <c r="O316" s="22"/>
      <c r="P316" s="22"/>
    </row>
    <row r="317" spans="5:16" x14ac:dyDescent="0.3">
      <c r="E317" s="5" t="s">
        <v>1495</v>
      </c>
      <c r="F317" s="5">
        <v>105254353</v>
      </c>
      <c r="G317" s="5"/>
      <c r="I317" s="22">
        <v>109427503</v>
      </c>
      <c r="J317" s="22">
        <v>389</v>
      </c>
      <c r="M317" s="22"/>
      <c r="O317" s="22"/>
      <c r="P317" s="22"/>
    </row>
    <row r="318" spans="5:16" x14ac:dyDescent="0.3">
      <c r="E318" s="5" t="s">
        <v>1496</v>
      </c>
      <c r="F318" s="5">
        <v>110173504</v>
      </c>
      <c r="G318" s="5"/>
      <c r="I318" s="22">
        <v>109530304</v>
      </c>
      <c r="J318" s="22">
        <v>15</v>
      </c>
      <c r="M318" s="22"/>
      <c r="O318" s="22"/>
      <c r="P318" s="22"/>
    </row>
    <row r="319" spans="5:16" x14ac:dyDescent="0.3">
      <c r="E319" s="5" t="s">
        <v>1497</v>
      </c>
      <c r="F319" s="5">
        <v>115222752</v>
      </c>
      <c r="G319" s="5"/>
      <c r="I319" s="22">
        <v>109531304</v>
      </c>
      <c r="J319" s="22">
        <v>104</v>
      </c>
      <c r="M319" s="22"/>
      <c r="O319" s="22"/>
      <c r="P319" s="22"/>
    </row>
    <row r="320" spans="5:16" x14ac:dyDescent="0.3">
      <c r="E320" s="5" t="s">
        <v>1498</v>
      </c>
      <c r="F320" s="5">
        <v>123463603</v>
      </c>
      <c r="G320" s="5"/>
      <c r="I320" s="22">
        <v>109532804</v>
      </c>
      <c r="J320" s="22">
        <v>160</v>
      </c>
      <c r="M320" s="22"/>
      <c r="O320" s="22"/>
      <c r="P320" s="22"/>
    </row>
    <row r="321" spans="5:16" x14ac:dyDescent="0.3">
      <c r="E321" s="5" t="s">
        <v>1499</v>
      </c>
      <c r="F321" s="5">
        <v>125234502</v>
      </c>
      <c r="G321" s="5"/>
      <c r="I321" s="22">
        <v>109535504</v>
      </c>
      <c r="J321" s="22">
        <v>299</v>
      </c>
      <c r="M321" s="22"/>
      <c r="O321" s="22"/>
      <c r="P321" s="22"/>
    </row>
    <row r="322" spans="5:16" x14ac:dyDescent="0.3">
      <c r="E322" s="5" t="s">
        <v>1500</v>
      </c>
      <c r="F322" s="5">
        <v>118403302</v>
      </c>
      <c r="G322" s="5"/>
      <c r="I322" s="22">
        <v>109537504</v>
      </c>
      <c r="J322" s="22">
        <v>311</v>
      </c>
      <c r="M322" s="22"/>
      <c r="O322" s="22"/>
      <c r="P322" s="22"/>
    </row>
    <row r="323" spans="5:16" x14ac:dyDescent="0.3">
      <c r="E323" s="5" t="s">
        <v>1501</v>
      </c>
      <c r="F323" s="5">
        <v>113363103</v>
      </c>
      <c r="G323" s="5"/>
      <c r="I323" s="22">
        <v>110141003</v>
      </c>
      <c r="J323" s="22">
        <v>19</v>
      </c>
      <c r="M323" s="22"/>
      <c r="O323" s="22"/>
      <c r="P323" s="22"/>
    </row>
    <row r="324" spans="5:16" x14ac:dyDescent="0.3">
      <c r="E324" s="5" t="s">
        <v>1502</v>
      </c>
      <c r="F324" s="5">
        <v>107653802</v>
      </c>
      <c r="G324" s="5"/>
      <c r="I324" s="22">
        <v>110141103</v>
      </c>
      <c r="J324" s="22">
        <v>25</v>
      </c>
      <c r="M324" s="22"/>
      <c r="O324" s="22"/>
      <c r="P324" s="22"/>
    </row>
    <row r="325" spans="5:16" x14ac:dyDescent="0.3">
      <c r="E325" s="5" t="s">
        <v>1503</v>
      </c>
      <c r="F325" s="5">
        <v>104433303</v>
      </c>
      <c r="G325" s="5"/>
      <c r="I325" s="22">
        <v>110141607</v>
      </c>
      <c r="J325" s="22">
        <v>514</v>
      </c>
      <c r="M325" s="22"/>
      <c r="O325" s="22"/>
      <c r="P325" s="22"/>
    </row>
    <row r="326" spans="5:16" x14ac:dyDescent="0.3">
      <c r="E326" s="5" t="s">
        <v>1504</v>
      </c>
      <c r="F326" s="5">
        <v>103024753</v>
      </c>
      <c r="G326" s="5"/>
      <c r="I326" s="22">
        <v>110147003</v>
      </c>
      <c r="J326" s="22">
        <v>329</v>
      </c>
      <c r="M326" s="22"/>
      <c r="O326" s="22"/>
      <c r="P326" s="22"/>
    </row>
    <row r="327" spans="5:16" x14ac:dyDescent="0.3">
      <c r="E327" s="5" t="s">
        <v>1505</v>
      </c>
      <c r="F327" s="5">
        <v>108073503</v>
      </c>
      <c r="G327" s="5"/>
      <c r="I327" s="22">
        <v>110148002</v>
      </c>
      <c r="J327" s="22">
        <v>417</v>
      </c>
      <c r="M327" s="22"/>
      <c r="O327" s="22"/>
      <c r="P327" s="22"/>
    </row>
    <row r="328" spans="5:16" x14ac:dyDescent="0.3">
      <c r="E328" s="5" t="s">
        <v>1506</v>
      </c>
      <c r="F328" s="5">
        <v>128323303</v>
      </c>
      <c r="G328" s="5"/>
      <c r="I328" s="22">
        <v>110171003</v>
      </c>
      <c r="J328" s="22">
        <v>88</v>
      </c>
      <c r="M328" s="22"/>
      <c r="O328" s="22"/>
      <c r="P328" s="22"/>
    </row>
    <row r="329" spans="5:16" x14ac:dyDescent="0.3">
      <c r="E329" s="5" t="s">
        <v>1507</v>
      </c>
      <c r="F329" s="5">
        <v>127044103</v>
      </c>
      <c r="G329" s="5"/>
      <c r="I329" s="22">
        <v>110171607</v>
      </c>
      <c r="J329" s="22">
        <v>516</v>
      </c>
      <c r="M329" s="22"/>
      <c r="O329" s="22"/>
      <c r="P329" s="22"/>
    </row>
    <row r="330" spans="5:16" x14ac:dyDescent="0.3">
      <c r="E330" s="5" t="s">
        <v>1508</v>
      </c>
      <c r="F330" s="5">
        <v>111312503</v>
      </c>
      <c r="G330" s="5"/>
      <c r="I330" s="22">
        <v>110171803</v>
      </c>
      <c r="J330" s="22">
        <v>110</v>
      </c>
      <c r="M330" s="22"/>
      <c r="O330" s="22"/>
      <c r="P330" s="22"/>
    </row>
    <row r="331" spans="5:16" x14ac:dyDescent="0.3">
      <c r="E331" s="5" t="s">
        <v>1846</v>
      </c>
      <c r="F331" s="5">
        <v>111312607</v>
      </c>
      <c r="G331" s="5"/>
      <c r="I331" s="22">
        <v>110173003</v>
      </c>
      <c r="J331" s="22">
        <v>166</v>
      </c>
      <c r="M331" s="22"/>
      <c r="O331" s="22"/>
      <c r="P331" s="22"/>
    </row>
    <row r="332" spans="5:16" x14ac:dyDescent="0.3">
      <c r="E332" s="5" t="s">
        <v>1509</v>
      </c>
      <c r="F332" s="5">
        <v>128323703</v>
      </c>
      <c r="G332" s="5"/>
      <c r="I332" s="22">
        <v>110173504</v>
      </c>
      <c r="J332" s="22">
        <v>183</v>
      </c>
      <c r="M332" s="22"/>
      <c r="O332" s="22"/>
      <c r="P332" s="22"/>
    </row>
    <row r="333" spans="5:16" x14ac:dyDescent="0.3">
      <c r="E333" s="5" t="s">
        <v>1847</v>
      </c>
      <c r="F333" s="5">
        <v>128324207</v>
      </c>
      <c r="G333" s="5"/>
      <c r="I333" s="22">
        <v>110175003</v>
      </c>
      <c r="J333" s="22">
        <v>267</v>
      </c>
      <c r="M333" s="22"/>
      <c r="O333" s="22"/>
      <c r="P333" s="22"/>
    </row>
    <row r="334" spans="5:16" x14ac:dyDescent="0.3">
      <c r="E334" s="5" t="s">
        <v>1510</v>
      </c>
      <c r="F334" s="5">
        <v>125235103</v>
      </c>
      <c r="G334" s="5"/>
      <c r="I334" s="22">
        <v>110177003</v>
      </c>
      <c r="J334" s="22">
        <v>335</v>
      </c>
      <c r="M334" s="22"/>
      <c r="O334" s="22"/>
      <c r="P334" s="22"/>
    </row>
    <row r="335" spans="5:16" x14ac:dyDescent="0.3">
      <c r="E335" s="5" t="s">
        <v>1511</v>
      </c>
      <c r="F335" s="5">
        <v>105256553</v>
      </c>
      <c r="G335" s="5"/>
      <c r="I335" s="22">
        <v>110179003</v>
      </c>
      <c r="J335" s="22">
        <v>468</v>
      </c>
      <c r="M335" s="22"/>
      <c r="O335" s="22"/>
      <c r="P335" s="22"/>
    </row>
    <row r="336" spans="5:16" x14ac:dyDescent="0.3">
      <c r="E336" s="5" t="s">
        <v>1512</v>
      </c>
      <c r="F336" s="5">
        <v>104433604</v>
      </c>
      <c r="G336" s="5"/>
      <c r="I336" s="22">
        <v>110183602</v>
      </c>
      <c r="J336" s="22">
        <v>212</v>
      </c>
      <c r="M336" s="22"/>
      <c r="O336" s="22"/>
      <c r="P336" s="22"/>
    </row>
    <row r="337" spans="5:16" x14ac:dyDescent="0.3">
      <c r="E337" s="5" t="s">
        <v>1513</v>
      </c>
      <c r="F337" s="5">
        <v>107654103</v>
      </c>
      <c r="G337" s="5"/>
      <c r="I337" s="22">
        <v>111291304</v>
      </c>
      <c r="J337" s="22">
        <v>72</v>
      </c>
      <c r="M337" s="22"/>
      <c r="O337" s="22"/>
      <c r="P337" s="22"/>
    </row>
    <row r="338" spans="5:16" x14ac:dyDescent="0.3">
      <c r="E338" s="5" t="s">
        <v>1848</v>
      </c>
      <c r="F338" s="5">
        <v>106333407</v>
      </c>
      <c r="G338" s="5"/>
      <c r="I338" s="22">
        <v>111292304</v>
      </c>
      <c r="J338" s="22">
        <v>148</v>
      </c>
      <c r="M338" s="22"/>
      <c r="O338" s="22"/>
      <c r="P338" s="22"/>
    </row>
    <row r="339" spans="5:16" x14ac:dyDescent="0.3">
      <c r="E339" s="5" t="s">
        <v>1514</v>
      </c>
      <c r="F339" s="5">
        <v>101303503</v>
      </c>
      <c r="G339" s="5"/>
      <c r="I339" s="22">
        <v>111292507</v>
      </c>
      <c r="J339" s="22">
        <v>530</v>
      </c>
      <c r="M339" s="22"/>
      <c r="O339" s="22"/>
      <c r="P339" s="22"/>
    </row>
    <row r="340" spans="5:16" x14ac:dyDescent="0.3">
      <c r="E340" s="5" t="s">
        <v>1515</v>
      </c>
      <c r="F340" s="5">
        <v>123463803</v>
      </c>
      <c r="G340" s="5"/>
      <c r="I340" s="22">
        <v>111297504</v>
      </c>
      <c r="J340" s="22">
        <v>405</v>
      </c>
      <c r="M340" s="22"/>
      <c r="O340" s="22"/>
      <c r="P340" s="22"/>
    </row>
    <row r="341" spans="5:16" x14ac:dyDescent="0.3">
      <c r="E341" s="5" t="s">
        <v>1516</v>
      </c>
      <c r="F341" s="5">
        <v>117414003</v>
      </c>
      <c r="G341" s="5"/>
      <c r="I341" s="22">
        <v>111312503</v>
      </c>
      <c r="J341" s="22">
        <v>195</v>
      </c>
      <c r="M341" s="22"/>
      <c r="O341" s="22"/>
      <c r="P341" s="22"/>
    </row>
    <row r="342" spans="5:16" x14ac:dyDescent="0.3">
      <c r="E342" s="5" t="s">
        <v>1517</v>
      </c>
      <c r="F342" s="5">
        <v>121135003</v>
      </c>
      <c r="G342" s="5"/>
      <c r="I342" s="22">
        <v>111312607</v>
      </c>
      <c r="J342" s="22">
        <v>533</v>
      </c>
      <c r="M342" s="22"/>
      <c r="O342" s="22"/>
      <c r="P342" s="22"/>
    </row>
    <row r="343" spans="5:16" x14ac:dyDescent="0.3">
      <c r="E343" s="5" t="s">
        <v>1518</v>
      </c>
      <c r="F343" s="5">
        <v>109243503</v>
      </c>
      <c r="G343" s="5"/>
      <c r="I343" s="22">
        <v>111312804</v>
      </c>
      <c r="J343" s="22">
        <v>207</v>
      </c>
      <c r="M343" s="22"/>
      <c r="O343" s="22"/>
      <c r="P343" s="22"/>
    </row>
    <row r="344" spans="5:16" x14ac:dyDescent="0.3">
      <c r="E344" s="5" t="s">
        <v>1519</v>
      </c>
      <c r="F344" s="5">
        <v>111343603</v>
      </c>
      <c r="G344" s="5"/>
      <c r="I344" s="22">
        <v>111316003</v>
      </c>
      <c r="J344" s="22">
        <v>269</v>
      </c>
      <c r="M344" s="22"/>
      <c r="O344" s="22"/>
      <c r="P344" s="22"/>
    </row>
    <row r="345" spans="5:16" x14ac:dyDescent="0.3">
      <c r="E345" s="5" t="s">
        <v>1520</v>
      </c>
      <c r="F345" s="5">
        <v>111312804</v>
      </c>
      <c r="G345" s="5"/>
      <c r="I345" s="22">
        <v>111317503</v>
      </c>
      <c r="J345" s="22">
        <v>406</v>
      </c>
      <c r="M345" s="22"/>
      <c r="O345" s="22"/>
      <c r="P345" s="22"/>
    </row>
    <row r="346" spans="5:16" x14ac:dyDescent="0.3">
      <c r="E346" s="5" t="s">
        <v>1521</v>
      </c>
      <c r="F346" s="5">
        <v>109422303</v>
      </c>
      <c r="G346" s="5"/>
      <c r="I346" s="22">
        <v>111343603</v>
      </c>
      <c r="J346" s="22">
        <v>206</v>
      </c>
      <c r="M346" s="22"/>
      <c r="O346" s="22"/>
      <c r="P346" s="22"/>
    </row>
    <row r="347" spans="5:16" x14ac:dyDescent="0.3">
      <c r="E347" s="5" t="s">
        <v>1522</v>
      </c>
      <c r="F347" s="5">
        <v>104103603</v>
      </c>
      <c r="G347" s="5"/>
      <c r="I347" s="22">
        <v>111444307</v>
      </c>
      <c r="J347" s="22">
        <v>545</v>
      </c>
      <c r="M347" s="22"/>
      <c r="O347" s="22"/>
      <c r="P347" s="22"/>
    </row>
    <row r="348" spans="5:16" x14ac:dyDescent="0.3">
      <c r="E348" s="5" t="s">
        <v>1523</v>
      </c>
      <c r="F348" s="5">
        <v>124154003</v>
      </c>
      <c r="G348" s="5"/>
      <c r="I348" s="22">
        <v>111444602</v>
      </c>
      <c r="J348" s="22">
        <v>251</v>
      </c>
      <c r="M348" s="22"/>
      <c r="O348" s="22"/>
      <c r="P348" s="22"/>
    </row>
    <row r="349" spans="5:16" x14ac:dyDescent="0.3">
      <c r="E349" s="5" t="s">
        <v>1524</v>
      </c>
      <c r="F349" s="5">
        <v>106166503</v>
      </c>
      <c r="G349" s="5"/>
      <c r="I349" s="22">
        <v>112011103</v>
      </c>
      <c r="J349" s="22">
        <v>31</v>
      </c>
      <c r="M349" s="22"/>
      <c r="O349" s="22"/>
      <c r="P349" s="22"/>
    </row>
    <row r="350" spans="5:16" x14ac:dyDescent="0.3">
      <c r="E350" s="5" t="s">
        <v>1525</v>
      </c>
      <c r="F350" s="5">
        <v>110183602</v>
      </c>
      <c r="G350" s="5"/>
      <c r="I350" s="22">
        <v>112011603</v>
      </c>
      <c r="J350" s="22">
        <v>97</v>
      </c>
      <c r="M350" s="22"/>
      <c r="O350" s="22"/>
      <c r="P350" s="22"/>
    </row>
    <row r="351" spans="5:16" x14ac:dyDescent="0.3">
      <c r="E351" s="5" t="s">
        <v>1526</v>
      </c>
      <c r="F351" s="5">
        <v>103025002</v>
      </c>
      <c r="G351" s="5"/>
      <c r="I351" s="22">
        <v>112013054</v>
      </c>
      <c r="J351" s="22">
        <v>142</v>
      </c>
      <c r="M351" s="22"/>
      <c r="O351" s="22"/>
      <c r="P351" s="22"/>
    </row>
    <row r="352" spans="5:16" x14ac:dyDescent="0.3">
      <c r="E352" s="5" t="s">
        <v>1527</v>
      </c>
      <c r="F352" s="5">
        <v>107654403</v>
      </c>
      <c r="G352" s="5"/>
      <c r="I352" s="22">
        <v>112013753</v>
      </c>
      <c r="J352" s="22">
        <v>164</v>
      </c>
      <c r="M352" s="22"/>
      <c r="O352" s="22"/>
      <c r="P352" s="22"/>
    </row>
    <row r="353" spans="5:16" x14ac:dyDescent="0.3">
      <c r="E353" s="5" t="s">
        <v>1528</v>
      </c>
      <c r="F353" s="5">
        <v>114064003</v>
      </c>
      <c r="G353" s="5"/>
      <c r="I353" s="22">
        <v>112015106</v>
      </c>
      <c r="J353" s="22">
        <v>501</v>
      </c>
      <c r="M353" s="22"/>
      <c r="O353" s="22"/>
      <c r="P353" s="22"/>
    </row>
    <row r="354" spans="5:16" x14ac:dyDescent="0.3">
      <c r="E354" s="5" t="s">
        <v>1849</v>
      </c>
      <c r="F354" s="5">
        <v>119354207</v>
      </c>
      <c r="G354" s="5"/>
      <c r="I354" s="22">
        <v>112015203</v>
      </c>
      <c r="J354" s="22">
        <v>230</v>
      </c>
      <c r="M354" s="22"/>
      <c r="O354" s="22"/>
      <c r="P354" s="22"/>
    </row>
    <row r="355" spans="5:16" x14ac:dyDescent="0.3">
      <c r="E355" s="5" t="s">
        <v>1529</v>
      </c>
      <c r="F355" s="5">
        <v>119665003</v>
      </c>
      <c r="G355" s="5"/>
      <c r="I355" s="22">
        <v>112018523</v>
      </c>
      <c r="J355" s="22">
        <v>446</v>
      </c>
      <c r="M355" s="22"/>
      <c r="O355" s="22"/>
      <c r="P355" s="22"/>
    </row>
    <row r="356" spans="5:16" x14ac:dyDescent="0.3">
      <c r="E356" s="5" t="s">
        <v>1530</v>
      </c>
      <c r="F356" s="5">
        <v>118403903</v>
      </c>
      <c r="G356" s="5"/>
      <c r="I356" s="22">
        <v>112281302</v>
      </c>
      <c r="J356" s="22">
        <v>76</v>
      </c>
      <c r="M356" s="22"/>
      <c r="O356" s="22"/>
      <c r="P356" s="22"/>
    </row>
    <row r="357" spans="5:16" x14ac:dyDescent="0.3">
      <c r="E357" s="5" t="s">
        <v>1531</v>
      </c>
      <c r="F357" s="5">
        <v>119354603</v>
      </c>
      <c r="G357" s="5"/>
      <c r="I357" s="22">
        <v>112282004</v>
      </c>
      <c r="J357" s="22">
        <v>144</v>
      </c>
      <c r="M357" s="22"/>
      <c r="O357" s="22"/>
      <c r="P357" s="22"/>
    </row>
    <row r="358" spans="5:16" x14ac:dyDescent="0.3">
      <c r="E358" s="5" t="s">
        <v>1532</v>
      </c>
      <c r="F358" s="5">
        <v>104433903</v>
      </c>
      <c r="G358" s="5"/>
      <c r="I358" s="22">
        <v>112282307</v>
      </c>
      <c r="J358" s="22">
        <v>529</v>
      </c>
      <c r="M358" s="22"/>
      <c r="O358" s="22"/>
      <c r="P358" s="22"/>
    </row>
    <row r="359" spans="5:16" x14ac:dyDescent="0.3">
      <c r="E359" s="5" t="s">
        <v>1533</v>
      </c>
      <c r="F359" s="5">
        <v>113363603</v>
      </c>
      <c r="G359" s="5"/>
      <c r="I359" s="22">
        <v>112283003</v>
      </c>
      <c r="J359" s="22">
        <v>172</v>
      </c>
      <c r="M359" s="22"/>
      <c r="O359" s="22"/>
      <c r="P359" s="22"/>
    </row>
    <row r="360" spans="5:16" x14ac:dyDescent="0.3">
      <c r="E360" s="5" t="s">
        <v>1534</v>
      </c>
      <c r="F360" s="5">
        <v>113364002</v>
      </c>
      <c r="G360" s="5"/>
      <c r="I360" s="22">
        <v>112286003</v>
      </c>
      <c r="J360" s="22">
        <v>436</v>
      </c>
      <c r="M360" s="22"/>
      <c r="O360" s="22"/>
      <c r="P360" s="22"/>
    </row>
    <row r="361" spans="5:16" x14ac:dyDescent="0.3">
      <c r="E361" s="5" t="s">
        <v>1850</v>
      </c>
      <c r="F361" s="5">
        <v>113363807</v>
      </c>
      <c r="G361" s="5"/>
      <c r="I361" s="22">
        <v>112289003</v>
      </c>
      <c r="J361" s="22">
        <v>464</v>
      </c>
      <c r="M361" s="22"/>
      <c r="O361" s="22"/>
      <c r="P361" s="22"/>
    </row>
    <row r="362" spans="5:16" x14ac:dyDescent="0.3">
      <c r="E362" s="5" t="s">
        <v>1535</v>
      </c>
      <c r="F362" s="5">
        <v>104374003</v>
      </c>
      <c r="G362" s="5"/>
      <c r="I362" s="22">
        <v>112671303</v>
      </c>
      <c r="J362" s="22">
        <v>75</v>
      </c>
      <c r="M362" s="22"/>
      <c r="O362" s="22"/>
      <c r="P362" s="22"/>
    </row>
    <row r="363" spans="5:16" x14ac:dyDescent="0.3">
      <c r="E363" s="5" t="s">
        <v>1536</v>
      </c>
      <c r="F363" s="5">
        <v>101264003</v>
      </c>
      <c r="G363" s="5"/>
      <c r="I363" s="22">
        <v>112671603</v>
      </c>
      <c r="J363" s="22">
        <v>112</v>
      </c>
      <c r="M363" s="22"/>
      <c r="O363" s="22"/>
      <c r="P363" s="22"/>
    </row>
    <row r="364" spans="5:16" x14ac:dyDescent="0.3">
      <c r="E364" s="5" t="s">
        <v>1851</v>
      </c>
      <c r="F364" s="5">
        <v>104374207</v>
      </c>
      <c r="G364" s="5"/>
      <c r="I364" s="22">
        <v>112671803</v>
      </c>
      <c r="J364" s="22">
        <v>120</v>
      </c>
      <c r="M364" s="22"/>
      <c r="O364" s="22"/>
      <c r="P364" s="22"/>
    </row>
    <row r="365" spans="5:16" x14ac:dyDescent="0.3">
      <c r="E365" s="5" t="s">
        <v>1537</v>
      </c>
      <c r="F365" s="5">
        <v>113384603</v>
      </c>
      <c r="G365" s="5"/>
      <c r="I365" s="22">
        <v>112672203</v>
      </c>
      <c r="J365" s="22">
        <v>132</v>
      </c>
      <c r="M365" s="22"/>
      <c r="O365" s="22"/>
      <c r="P365" s="22"/>
    </row>
    <row r="366" spans="5:16" x14ac:dyDescent="0.3">
      <c r="E366" s="5" t="s">
        <v>1852</v>
      </c>
      <c r="F366" s="5">
        <v>113384307</v>
      </c>
      <c r="G366" s="5"/>
      <c r="I366" s="22">
        <v>112672803</v>
      </c>
      <c r="J366" s="22">
        <v>181</v>
      </c>
      <c r="M366" s="22"/>
      <c r="O366" s="22"/>
      <c r="P366" s="22"/>
    </row>
    <row r="367" spans="5:16" x14ac:dyDescent="0.3">
      <c r="E367" s="5" t="s">
        <v>1538</v>
      </c>
      <c r="F367" s="5">
        <v>128034503</v>
      </c>
      <c r="G367" s="5"/>
      <c r="I367" s="22">
        <v>112674403</v>
      </c>
      <c r="J367" s="22">
        <v>294</v>
      </c>
      <c r="M367" s="22"/>
      <c r="O367" s="22"/>
      <c r="P367" s="22"/>
    </row>
    <row r="368" spans="5:16" x14ac:dyDescent="0.3">
      <c r="E368" s="5" t="s">
        <v>1853</v>
      </c>
      <c r="F368" s="5">
        <v>121393007</v>
      </c>
      <c r="G368" s="5"/>
      <c r="I368" s="22">
        <v>112675503</v>
      </c>
      <c r="J368" s="22">
        <v>355</v>
      </c>
      <c r="M368" s="22"/>
      <c r="O368" s="22"/>
      <c r="P368" s="22"/>
    </row>
    <row r="369" spans="5:16" x14ac:dyDescent="0.3">
      <c r="E369" s="5" t="s">
        <v>1539</v>
      </c>
      <c r="F369" s="5">
        <v>121135503</v>
      </c>
      <c r="G369" s="5"/>
      <c r="I369" s="22">
        <v>112676203</v>
      </c>
      <c r="J369" s="22">
        <v>395</v>
      </c>
      <c r="M369" s="22"/>
      <c r="O369" s="22"/>
      <c r="P369" s="22"/>
    </row>
    <row r="370" spans="5:16" x14ac:dyDescent="0.3">
      <c r="E370" s="5" t="s">
        <v>1854</v>
      </c>
      <c r="F370" s="5">
        <v>128034607</v>
      </c>
      <c r="G370" s="5"/>
      <c r="I370" s="22">
        <v>112676403</v>
      </c>
      <c r="J370" s="22">
        <v>400</v>
      </c>
      <c r="M370" s="22"/>
      <c r="O370" s="22"/>
      <c r="P370" s="22"/>
    </row>
    <row r="371" spans="5:16" x14ac:dyDescent="0.3">
      <c r="E371" s="5" t="s">
        <v>1540</v>
      </c>
      <c r="F371" s="5">
        <v>116604003</v>
      </c>
      <c r="G371" s="5"/>
      <c r="I371" s="22">
        <v>112676503</v>
      </c>
      <c r="J371" s="22">
        <v>409</v>
      </c>
      <c r="M371" s="22"/>
      <c r="O371" s="22"/>
      <c r="P371" s="22"/>
    </row>
    <row r="372" spans="5:16" x14ac:dyDescent="0.3">
      <c r="E372" s="5" t="s">
        <v>1541</v>
      </c>
      <c r="F372" s="5">
        <v>107654903</v>
      </c>
      <c r="G372" s="5"/>
      <c r="I372" s="22">
        <v>112676703</v>
      </c>
      <c r="J372" s="22">
        <v>413</v>
      </c>
      <c r="M372" s="22"/>
      <c r="O372" s="22"/>
      <c r="P372" s="22"/>
    </row>
    <row r="373" spans="5:16" x14ac:dyDescent="0.3">
      <c r="E373" s="5" t="s">
        <v>1542</v>
      </c>
      <c r="F373" s="5">
        <v>116493503</v>
      </c>
      <c r="G373" s="5"/>
      <c r="I373" s="22">
        <v>112678503</v>
      </c>
      <c r="J373" s="22">
        <v>476</v>
      </c>
      <c r="M373" s="22"/>
      <c r="O373" s="22"/>
      <c r="P373" s="22"/>
    </row>
    <row r="374" spans="5:16" x14ac:dyDescent="0.3">
      <c r="E374" s="5" t="s">
        <v>1543</v>
      </c>
      <c r="F374" s="5">
        <v>112015203</v>
      </c>
      <c r="G374" s="5"/>
      <c r="I374" s="22">
        <v>112679002</v>
      </c>
      <c r="J374" s="22">
        <v>497</v>
      </c>
      <c r="M374" s="22"/>
      <c r="O374" s="22"/>
      <c r="P374" s="22"/>
    </row>
    <row r="375" spans="5:16" x14ac:dyDescent="0.3">
      <c r="E375" s="5" t="s">
        <v>1544</v>
      </c>
      <c r="F375" s="5">
        <v>115224003</v>
      </c>
      <c r="G375" s="5"/>
      <c r="I375" s="22">
        <v>112679107</v>
      </c>
      <c r="J375" s="22">
        <v>567</v>
      </c>
      <c r="M375" s="22"/>
      <c r="O375" s="22"/>
      <c r="P375" s="22"/>
    </row>
    <row r="376" spans="5:16" x14ac:dyDescent="0.3">
      <c r="E376" s="5" t="s">
        <v>1545</v>
      </c>
      <c r="F376" s="5">
        <v>123464502</v>
      </c>
      <c r="G376" s="5"/>
      <c r="I376" s="22">
        <v>112679403</v>
      </c>
      <c r="J376" s="22">
        <v>498</v>
      </c>
      <c r="M376" s="22"/>
      <c r="O376" s="22"/>
      <c r="P376" s="22"/>
    </row>
    <row r="377" spans="5:16" x14ac:dyDescent="0.3">
      <c r="E377" s="5" t="s">
        <v>1546</v>
      </c>
      <c r="F377" s="5">
        <v>123464603</v>
      </c>
      <c r="G377" s="5"/>
      <c r="I377" s="22">
        <v>113361303</v>
      </c>
      <c r="J377" s="22">
        <v>90</v>
      </c>
      <c r="M377" s="22"/>
      <c r="O377" s="22"/>
      <c r="P377" s="22"/>
    </row>
    <row r="378" spans="5:16" x14ac:dyDescent="0.3">
      <c r="E378" s="5" t="s">
        <v>1547</v>
      </c>
      <c r="F378" s="5">
        <v>117414203</v>
      </c>
      <c r="G378" s="5"/>
      <c r="I378" s="22">
        <v>113361503</v>
      </c>
      <c r="J378" s="22">
        <v>92</v>
      </c>
      <c r="M378" s="22"/>
      <c r="O378" s="22"/>
      <c r="P378" s="22"/>
    </row>
    <row r="379" spans="5:16" x14ac:dyDescent="0.3">
      <c r="E379" s="5" t="s">
        <v>1855</v>
      </c>
      <c r="F379" s="5">
        <v>117414807</v>
      </c>
      <c r="G379" s="5"/>
      <c r="I379" s="22">
        <v>113361703</v>
      </c>
      <c r="J379" s="22">
        <v>96</v>
      </c>
      <c r="M379" s="22"/>
      <c r="O379" s="22"/>
      <c r="P379" s="22"/>
    </row>
    <row r="380" spans="5:16" x14ac:dyDescent="0.3">
      <c r="E380" s="5" t="s">
        <v>1548</v>
      </c>
      <c r="F380" s="5">
        <v>129544503</v>
      </c>
      <c r="G380" s="5"/>
      <c r="I380" s="22">
        <v>113362203</v>
      </c>
      <c r="J380" s="22">
        <v>119</v>
      </c>
      <c r="M380" s="22"/>
      <c r="O380" s="22"/>
      <c r="P380" s="22"/>
    </row>
    <row r="381" spans="5:16" x14ac:dyDescent="0.3">
      <c r="E381" s="5" t="s">
        <v>1549</v>
      </c>
      <c r="F381" s="5">
        <v>113364403</v>
      </c>
      <c r="G381" s="5"/>
      <c r="I381" s="22">
        <v>113362303</v>
      </c>
      <c r="J381" s="22">
        <v>130</v>
      </c>
      <c r="M381" s="22"/>
      <c r="O381" s="22"/>
      <c r="P381" s="22"/>
    </row>
    <row r="382" spans="5:16" x14ac:dyDescent="0.3">
      <c r="E382" s="5" t="s">
        <v>1550</v>
      </c>
      <c r="F382" s="5">
        <v>113364503</v>
      </c>
      <c r="G382" s="5"/>
      <c r="I382" s="22">
        <v>113362403</v>
      </c>
      <c r="J382" s="22">
        <v>135</v>
      </c>
      <c r="M382" s="22"/>
      <c r="O382" s="22"/>
      <c r="P382" s="22"/>
    </row>
    <row r="383" spans="5:16" x14ac:dyDescent="0.3">
      <c r="E383" s="5" t="s">
        <v>1551</v>
      </c>
      <c r="F383" s="5">
        <v>128325203</v>
      </c>
      <c r="G383" s="5"/>
      <c r="I383" s="22">
        <v>113362603</v>
      </c>
      <c r="J383" s="22">
        <v>138</v>
      </c>
      <c r="M383" s="22"/>
      <c r="O383" s="22"/>
      <c r="P383" s="22"/>
    </row>
    <row r="384" spans="5:16" x14ac:dyDescent="0.3">
      <c r="E384" s="5" t="s">
        <v>1552</v>
      </c>
      <c r="F384" s="5">
        <v>125235502</v>
      </c>
      <c r="G384" s="5"/>
      <c r="I384" s="22">
        <v>113363103</v>
      </c>
      <c r="J384" s="22">
        <v>188</v>
      </c>
      <c r="M384" s="22"/>
      <c r="O384" s="22"/>
      <c r="P384" s="22"/>
    </row>
    <row r="385" spans="5:16" x14ac:dyDescent="0.3">
      <c r="E385" s="5" t="s">
        <v>1553</v>
      </c>
      <c r="F385" s="5">
        <v>104105003</v>
      </c>
      <c r="G385" s="5"/>
      <c r="I385" s="22">
        <v>113363603</v>
      </c>
      <c r="J385" s="22">
        <v>220</v>
      </c>
      <c r="M385" s="22"/>
      <c r="O385" s="22"/>
      <c r="P385" s="22"/>
    </row>
    <row r="386" spans="5:16" x14ac:dyDescent="0.3">
      <c r="E386" s="5" t="s">
        <v>1554</v>
      </c>
      <c r="F386" s="5">
        <v>101633903</v>
      </c>
      <c r="G386" s="5"/>
      <c r="I386" s="22">
        <v>113363807</v>
      </c>
      <c r="J386" s="22">
        <v>537</v>
      </c>
      <c r="M386" s="22"/>
      <c r="O386" s="22"/>
      <c r="P386" s="22"/>
    </row>
    <row r="387" spans="5:16" x14ac:dyDescent="0.3">
      <c r="E387" s="5" t="s">
        <v>1555</v>
      </c>
      <c r="F387" s="5">
        <v>103026002</v>
      </c>
      <c r="G387" s="5"/>
      <c r="I387" s="22">
        <v>113364002</v>
      </c>
      <c r="J387" s="22">
        <v>221</v>
      </c>
      <c r="M387" s="22"/>
      <c r="O387" s="22"/>
      <c r="P387" s="22"/>
    </row>
    <row r="388" spans="5:16" x14ac:dyDescent="0.3">
      <c r="E388" s="5" t="s">
        <v>1556</v>
      </c>
      <c r="F388" s="5">
        <v>115216503</v>
      </c>
      <c r="G388" s="5"/>
      <c r="I388" s="22">
        <v>113364403</v>
      </c>
      <c r="J388" s="22">
        <v>236</v>
      </c>
      <c r="M388" s="22"/>
      <c r="O388" s="22"/>
      <c r="P388" s="22"/>
    </row>
    <row r="389" spans="5:16" x14ac:dyDescent="0.3">
      <c r="E389" s="5" t="s">
        <v>1557</v>
      </c>
      <c r="F389" s="5">
        <v>104435003</v>
      </c>
      <c r="G389" s="5"/>
      <c r="I389" s="22">
        <v>113364503</v>
      </c>
      <c r="J389" s="22">
        <v>237</v>
      </c>
      <c r="M389" s="22"/>
      <c r="O389" s="22"/>
      <c r="P389" s="22"/>
    </row>
    <row r="390" spans="5:16" x14ac:dyDescent="0.3">
      <c r="E390" s="5" t="s">
        <v>1856</v>
      </c>
      <c r="F390" s="5">
        <v>104435107</v>
      </c>
      <c r="G390" s="5"/>
      <c r="I390" s="22">
        <v>113365203</v>
      </c>
      <c r="J390" s="22">
        <v>323</v>
      </c>
      <c r="M390" s="22"/>
      <c r="O390" s="22"/>
      <c r="P390" s="22"/>
    </row>
    <row r="391" spans="5:16" x14ac:dyDescent="0.3">
      <c r="E391" s="5" t="s">
        <v>1558</v>
      </c>
      <c r="F391" s="5">
        <v>123465303</v>
      </c>
      <c r="G391" s="5"/>
      <c r="I391" s="22">
        <v>113365303</v>
      </c>
      <c r="J391" s="22">
        <v>331</v>
      </c>
      <c r="M391" s="22"/>
      <c r="O391" s="22"/>
      <c r="P391" s="22"/>
    </row>
    <row r="392" spans="5:16" x14ac:dyDescent="0.3">
      <c r="E392" s="5" t="s">
        <v>1559</v>
      </c>
      <c r="F392" s="5">
        <v>108565203</v>
      </c>
      <c r="G392" s="5"/>
      <c r="I392" s="22">
        <v>113367003</v>
      </c>
      <c r="J392" s="22">
        <v>390</v>
      </c>
      <c r="M392" s="22"/>
      <c r="O392" s="22"/>
      <c r="P392" s="22"/>
    </row>
    <row r="393" spans="5:16" x14ac:dyDescent="0.3">
      <c r="E393" s="5" t="s">
        <v>1560</v>
      </c>
      <c r="F393" s="5">
        <v>119355503</v>
      </c>
      <c r="G393" s="5"/>
      <c r="I393" s="22">
        <v>113369003</v>
      </c>
      <c r="J393" s="22">
        <v>460</v>
      </c>
      <c r="M393" s="22"/>
      <c r="O393" s="22"/>
      <c r="P393" s="22"/>
    </row>
    <row r="394" spans="5:16" x14ac:dyDescent="0.3">
      <c r="E394" s="5" t="s">
        <v>1857</v>
      </c>
      <c r="F394" s="5">
        <v>122097007</v>
      </c>
      <c r="G394" s="5"/>
      <c r="I394" s="22">
        <v>113380303</v>
      </c>
      <c r="J394" s="22">
        <v>10</v>
      </c>
      <c r="M394" s="22"/>
      <c r="O394" s="22"/>
      <c r="P394" s="22"/>
    </row>
    <row r="395" spans="5:16" x14ac:dyDescent="0.3">
      <c r="E395" s="5" t="s">
        <v>1562</v>
      </c>
      <c r="F395" s="5">
        <v>115226003</v>
      </c>
      <c r="G395" s="5"/>
      <c r="I395" s="22">
        <v>113381303</v>
      </c>
      <c r="J395" s="22">
        <v>102</v>
      </c>
      <c r="M395" s="22"/>
      <c r="O395" s="22"/>
      <c r="P395" s="22"/>
    </row>
    <row r="396" spans="5:16" x14ac:dyDescent="0.3">
      <c r="E396" s="5" t="s">
        <v>1561</v>
      </c>
      <c r="F396" s="5">
        <v>116555003</v>
      </c>
      <c r="G396" s="5"/>
      <c r="I396" s="22">
        <v>113382303</v>
      </c>
      <c r="J396" s="22">
        <v>131</v>
      </c>
      <c r="M396" s="22"/>
      <c r="O396" s="22"/>
      <c r="P396" s="22"/>
    </row>
    <row r="397" spans="5:16" x14ac:dyDescent="0.3">
      <c r="E397" s="5" t="s">
        <v>1563</v>
      </c>
      <c r="F397" s="5">
        <v>127045303</v>
      </c>
      <c r="G397" s="5"/>
      <c r="I397" s="22">
        <v>113384307</v>
      </c>
      <c r="J397" s="22">
        <v>539</v>
      </c>
      <c r="M397" s="22"/>
      <c r="O397" s="22"/>
      <c r="P397" s="22"/>
    </row>
    <row r="398" spans="5:16" x14ac:dyDescent="0.3">
      <c r="E398" s="5" t="s">
        <v>1564</v>
      </c>
      <c r="F398" s="5">
        <v>111444602</v>
      </c>
      <c r="G398" s="5"/>
      <c r="I398" s="22">
        <v>113384603</v>
      </c>
      <c r="J398" s="22">
        <v>224</v>
      </c>
      <c r="M398" s="22"/>
      <c r="O398" s="22"/>
      <c r="P398" s="22"/>
    </row>
    <row r="399" spans="5:16" x14ac:dyDescent="0.3">
      <c r="E399" s="5" t="s">
        <v>1858</v>
      </c>
      <c r="F399" s="5">
        <v>111444307</v>
      </c>
      <c r="G399" s="5"/>
      <c r="I399" s="22">
        <v>113385003</v>
      </c>
      <c r="J399" s="22">
        <v>297</v>
      </c>
      <c r="M399" s="22"/>
      <c r="O399" s="22"/>
      <c r="P399" s="22"/>
    </row>
    <row r="400" spans="5:16" x14ac:dyDescent="0.3">
      <c r="E400" s="5" t="s">
        <v>1565</v>
      </c>
      <c r="F400" s="5">
        <v>116605003</v>
      </c>
      <c r="G400" s="5"/>
      <c r="I400" s="22">
        <v>113385303</v>
      </c>
      <c r="J400" s="22">
        <v>317</v>
      </c>
      <c r="M400" s="22"/>
      <c r="O400" s="22"/>
      <c r="P400" s="22"/>
    </row>
    <row r="401" spans="5:16" x14ac:dyDescent="0.3">
      <c r="E401" s="5" t="s">
        <v>1566</v>
      </c>
      <c r="F401" s="5">
        <v>105257602</v>
      </c>
      <c r="G401" s="5"/>
      <c r="I401" s="22">
        <v>114060503</v>
      </c>
      <c r="J401" s="22">
        <v>11</v>
      </c>
      <c r="M401" s="22"/>
      <c r="O401" s="22"/>
      <c r="P401" s="22"/>
    </row>
    <row r="402" spans="5:16" x14ac:dyDescent="0.3">
      <c r="E402" s="5" t="s">
        <v>1567</v>
      </c>
      <c r="F402" s="5">
        <v>115226103</v>
      </c>
      <c r="G402" s="5"/>
      <c r="I402" s="22">
        <v>114060557</v>
      </c>
      <c r="J402" s="22">
        <v>506</v>
      </c>
      <c r="M402" s="22"/>
      <c r="O402" s="22"/>
      <c r="P402" s="22"/>
    </row>
    <row r="403" spans="5:16" x14ac:dyDescent="0.3">
      <c r="E403" s="5" t="s">
        <v>1568</v>
      </c>
      <c r="F403" s="5">
        <v>116195004</v>
      </c>
      <c r="G403" s="5"/>
      <c r="I403" s="22">
        <v>114060753</v>
      </c>
      <c r="J403" s="22">
        <v>44</v>
      </c>
      <c r="M403" s="22"/>
      <c r="O403" s="22"/>
      <c r="P403" s="22"/>
    </row>
    <row r="404" spans="5:16" x14ac:dyDescent="0.3">
      <c r="E404" s="5" t="s">
        <v>1569</v>
      </c>
      <c r="F404" s="5">
        <v>116495003</v>
      </c>
      <c r="G404" s="5"/>
      <c r="I404" s="22">
        <v>114060853</v>
      </c>
      <c r="J404" s="22">
        <v>46</v>
      </c>
      <c r="M404" s="22"/>
      <c r="O404" s="22"/>
      <c r="P404" s="22"/>
    </row>
    <row r="405" spans="5:16" x14ac:dyDescent="0.3">
      <c r="E405" s="5" t="s">
        <v>1570</v>
      </c>
      <c r="F405" s="5">
        <v>129544703</v>
      </c>
      <c r="G405" s="5"/>
      <c r="I405" s="22">
        <v>114061103</v>
      </c>
      <c r="J405" s="22">
        <v>100</v>
      </c>
      <c r="M405" s="22"/>
      <c r="O405" s="22"/>
      <c r="P405" s="22"/>
    </row>
    <row r="406" spans="5:16" x14ac:dyDescent="0.3">
      <c r="E406" s="5" t="s">
        <v>1571</v>
      </c>
      <c r="F406" s="5">
        <v>104375003</v>
      </c>
      <c r="G406" s="5"/>
      <c r="I406" s="22">
        <v>114061503</v>
      </c>
      <c r="J406" s="22">
        <v>113</v>
      </c>
      <c r="M406" s="22"/>
      <c r="O406" s="22"/>
      <c r="P406" s="22"/>
    </row>
    <row r="407" spans="5:16" x14ac:dyDescent="0.3">
      <c r="E407" s="5" t="s">
        <v>1859</v>
      </c>
      <c r="F407" s="5">
        <v>101634207</v>
      </c>
      <c r="G407" s="5"/>
      <c r="I407" s="22">
        <v>114062003</v>
      </c>
      <c r="J407" s="22">
        <v>141</v>
      </c>
      <c r="M407" s="22"/>
      <c r="O407" s="22"/>
      <c r="P407" s="22"/>
    </row>
    <row r="408" spans="5:16" x14ac:dyDescent="0.3">
      <c r="E408" s="5" t="s">
        <v>1572</v>
      </c>
      <c r="F408" s="5">
        <v>107655803</v>
      </c>
      <c r="G408" s="5"/>
      <c r="I408" s="22">
        <v>114062503</v>
      </c>
      <c r="J408" s="22">
        <v>147</v>
      </c>
      <c r="M408" s="22"/>
      <c r="O408" s="22"/>
      <c r="P408" s="22"/>
    </row>
    <row r="409" spans="5:16" x14ac:dyDescent="0.3">
      <c r="E409" s="5" t="s">
        <v>1573</v>
      </c>
      <c r="F409" s="5">
        <v>104105353</v>
      </c>
      <c r="G409" s="5"/>
      <c r="I409" s="22">
        <v>114063003</v>
      </c>
      <c r="J409" s="22">
        <v>167</v>
      </c>
      <c r="M409" s="22"/>
      <c r="O409" s="22"/>
      <c r="P409" s="22"/>
    </row>
    <row r="410" spans="5:16" x14ac:dyDescent="0.3">
      <c r="E410" s="5" t="s">
        <v>1860</v>
      </c>
      <c r="F410" s="5">
        <v>120454507</v>
      </c>
      <c r="G410" s="5"/>
      <c r="I410" s="22">
        <v>114063503</v>
      </c>
      <c r="J410" s="22">
        <v>178</v>
      </c>
      <c r="M410" s="22"/>
      <c r="O410" s="22"/>
      <c r="P410" s="22"/>
    </row>
    <row r="411" spans="5:16" x14ac:dyDescent="0.3">
      <c r="E411" s="5" t="s">
        <v>1574</v>
      </c>
      <c r="F411" s="5">
        <v>117415004</v>
      </c>
      <c r="G411" s="5"/>
      <c r="I411" s="22">
        <v>114064003</v>
      </c>
      <c r="J411" s="22">
        <v>215</v>
      </c>
      <c r="M411" s="22"/>
      <c r="O411" s="22"/>
      <c r="P411" s="22"/>
    </row>
    <row r="412" spans="5:16" x14ac:dyDescent="0.3">
      <c r="E412" s="5" t="s">
        <v>1575</v>
      </c>
      <c r="F412" s="5">
        <v>103026303</v>
      </c>
      <c r="G412" s="5"/>
      <c r="I412" s="22">
        <v>114065503</v>
      </c>
      <c r="J412" s="22">
        <v>273</v>
      </c>
      <c r="M412" s="22"/>
      <c r="O412" s="22"/>
      <c r="P412" s="22"/>
    </row>
    <row r="413" spans="5:16" x14ac:dyDescent="0.3">
      <c r="E413" s="5" t="s">
        <v>1576</v>
      </c>
      <c r="F413" s="5">
        <v>117415103</v>
      </c>
      <c r="G413" s="5"/>
      <c r="I413" s="22">
        <v>114066503</v>
      </c>
      <c r="J413" s="22">
        <v>310</v>
      </c>
      <c r="M413" s="22"/>
      <c r="O413" s="22"/>
      <c r="P413" s="22"/>
    </row>
    <row r="414" spans="5:16" x14ac:dyDescent="0.3">
      <c r="E414" s="5" t="s">
        <v>1577</v>
      </c>
      <c r="F414" s="5">
        <v>119584503</v>
      </c>
      <c r="G414" s="5"/>
      <c r="I414" s="22">
        <v>114067002</v>
      </c>
      <c r="J414" s="22">
        <v>354</v>
      </c>
      <c r="M414" s="22"/>
      <c r="O414" s="22"/>
      <c r="P414" s="22"/>
    </row>
    <row r="415" spans="5:16" x14ac:dyDescent="0.3">
      <c r="E415" s="5" t="s">
        <v>1578</v>
      </c>
      <c r="F415" s="5">
        <v>103026343</v>
      </c>
      <c r="G415" s="5"/>
      <c r="I415" s="22">
        <v>114067107</v>
      </c>
      <c r="J415" s="22">
        <v>554</v>
      </c>
      <c r="M415" s="22"/>
      <c r="O415" s="22"/>
      <c r="P415" s="22"/>
    </row>
    <row r="416" spans="5:16" x14ac:dyDescent="0.3">
      <c r="E416" s="5" t="s">
        <v>1579</v>
      </c>
      <c r="F416" s="5">
        <v>122097203</v>
      </c>
      <c r="G416" s="5"/>
      <c r="I416" s="22">
        <v>114067503</v>
      </c>
      <c r="J416" s="22">
        <v>374</v>
      </c>
      <c r="M416" s="22"/>
      <c r="O416" s="22"/>
      <c r="P416" s="22"/>
    </row>
    <row r="417" spans="5:16" x14ac:dyDescent="0.3">
      <c r="E417" s="5" t="s">
        <v>1580</v>
      </c>
      <c r="F417" s="5">
        <v>110175003</v>
      </c>
      <c r="G417" s="5"/>
      <c r="I417" s="22">
        <v>114068003</v>
      </c>
      <c r="J417" s="22">
        <v>433</v>
      </c>
      <c r="M417" s="22"/>
      <c r="O417" s="22"/>
      <c r="P417" s="22"/>
    </row>
    <row r="418" spans="5:16" x14ac:dyDescent="0.3">
      <c r="E418" s="5" t="s">
        <v>1581</v>
      </c>
      <c r="F418" s="5">
        <v>103026402</v>
      </c>
      <c r="G418" s="5"/>
      <c r="I418" s="22">
        <v>114068103</v>
      </c>
      <c r="J418" s="22">
        <v>438</v>
      </c>
      <c r="M418" s="22"/>
      <c r="O418" s="22"/>
      <c r="P418" s="22"/>
    </row>
    <row r="419" spans="5:16" x14ac:dyDescent="0.3">
      <c r="E419" s="5" t="s">
        <v>1582</v>
      </c>
      <c r="F419" s="5">
        <v>111316003</v>
      </c>
      <c r="G419" s="5"/>
      <c r="I419" s="22">
        <v>114069103</v>
      </c>
      <c r="J419" s="22">
        <v>488</v>
      </c>
      <c r="M419" s="22"/>
      <c r="O419" s="22"/>
      <c r="P419" s="22"/>
    </row>
    <row r="420" spans="5:16" x14ac:dyDescent="0.3">
      <c r="E420" s="5" t="s">
        <v>1583</v>
      </c>
      <c r="F420" s="5">
        <v>119584603</v>
      </c>
      <c r="G420" s="5"/>
      <c r="I420" s="22">
        <v>114069353</v>
      </c>
      <c r="J420" s="22">
        <v>496</v>
      </c>
      <c r="M420" s="22"/>
      <c r="O420" s="22"/>
      <c r="P420" s="22"/>
    </row>
    <row r="421" spans="5:16" x14ac:dyDescent="0.3">
      <c r="E421" s="5" t="s">
        <v>1584</v>
      </c>
      <c r="F421" s="5">
        <v>116495103</v>
      </c>
      <c r="G421" s="5"/>
      <c r="I421" s="22">
        <v>115210503</v>
      </c>
      <c r="J421" s="22">
        <v>37</v>
      </c>
      <c r="M421" s="22"/>
      <c r="O421" s="22"/>
      <c r="P421" s="22"/>
    </row>
    <row r="422" spans="5:16" x14ac:dyDescent="0.3">
      <c r="E422" s="5" t="s">
        <v>1585</v>
      </c>
      <c r="F422" s="5">
        <v>107655903</v>
      </c>
      <c r="G422" s="5"/>
      <c r="I422" s="22">
        <v>115211003</v>
      </c>
      <c r="J422" s="22">
        <v>59</v>
      </c>
      <c r="M422" s="22"/>
      <c r="O422" s="22"/>
      <c r="P422" s="22"/>
    </row>
    <row r="423" spans="5:16" x14ac:dyDescent="0.3">
      <c r="E423" s="5" t="s">
        <v>1586</v>
      </c>
      <c r="F423" s="5">
        <v>114065503</v>
      </c>
      <c r="G423" s="5"/>
      <c r="I423" s="22">
        <v>115211103</v>
      </c>
      <c r="J423" s="22">
        <v>63</v>
      </c>
      <c r="M423" s="22"/>
      <c r="O423" s="22"/>
      <c r="P423" s="22"/>
    </row>
    <row r="424" spans="5:16" x14ac:dyDescent="0.3">
      <c r="E424" s="5" t="s">
        <v>1587</v>
      </c>
      <c r="F424" s="5">
        <v>117415303</v>
      </c>
      <c r="G424" s="5"/>
      <c r="I424" s="22">
        <v>115211603</v>
      </c>
      <c r="J424" s="22">
        <v>109</v>
      </c>
      <c r="M424" s="22"/>
      <c r="O424" s="22"/>
      <c r="P424" s="22"/>
    </row>
    <row r="425" spans="5:16" x14ac:dyDescent="0.3">
      <c r="E425" s="5" t="s">
        <v>1588</v>
      </c>
      <c r="F425" s="5">
        <v>120484803</v>
      </c>
      <c r="G425" s="5"/>
      <c r="I425" s="22">
        <v>115211657</v>
      </c>
      <c r="J425" s="22">
        <v>521</v>
      </c>
      <c r="M425" s="22"/>
      <c r="O425" s="22"/>
      <c r="P425" s="22"/>
    </row>
    <row r="426" spans="5:16" x14ac:dyDescent="0.3">
      <c r="E426" s="5" t="s">
        <v>1589</v>
      </c>
      <c r="F426" s="5">
        <v>122097502</v>
      </c>
      <c r="G426" s="5"/>
      <c r="I426" s="22">
        <v>115212503</v>
      </c>
      <c r="J426" s="22">
        <v>128</v>
      </c>
      <c r="M426" s="22"/>
      <c r="O426" s="22"/>
      <c r="P426" s="22"/>
    </row>
    <row r="427" spans="5:16" x14ac:dyDescent="0.3">
      <c r="E427" s="5" t="s">
        <v>1590</v>
      </c>
      <c r="F427" s="5">
        <v>104375203</v>
      </c>
      <c r="G427" s="5"/>
      <c r="I427" s="22">
        <v>115216503</v>
      </c>
      <c r="J427" s="22">
        <v>243</v>
      </c>
      <c r="M427" s="22"/>
      <c r="O427" s="22"/>
      <c r="P427" s="22"/>
    </row>
    <row r="428" spans="5:16" x14ac:dyDescent="0.3">
      <c r="E428" s="5" t="s">
        <v>1591</v>
      </c>
      <c r="F428" s="5">
        <v>127045653</v>
      </c>
      <c r="G428" s="5"/>
      <c r="I428" s="22">
        <v>115218003</v>
      </c>
      <c r="J428" s="22">
        <v>387</v>
      </c>
      <c r="M428" s="22"/>
      <c r="O428" s="22"/>
      <c r="P428" s="22"/>
    </row>
    <row r="429" spans="5:16" x14ac:dyDescent="0.3">
      <c r="E429" s="5" t="s">
        <v>1592</v>
      </c>
      <c r="F429" s="5">
        <v>104375302</v>
      </c>
      <c r="G429" s="5"/>
      <c r="I429" s="22">
        <v>115218303</v>
      </c>
      <c r="J429" s="22">
        <v>397</v>
      </c>
      <c r="M429" s="22"/>
      <c r="O429" s="22"/>
      <c r="P429" s="22"/>
    </row>
    <row r="430" spans="5:16" x14ac:dyDescent="0.3">
      <c r="E430" s="5" t="s">
        <v>1593</v>
      </c>
      <c r="F430" s="5">
        <v>122097604</v>
      </c>
      <c r="G430" s="5"/>
      <c r="I430" s="22">
        <v>115219002</v>
      </c>
      <c r="J430" s="22">
        <v>475</v>
      </c>
      <c r="M430" s="22"/>
      <c r="O430" s="22"/>
      <c r="P430" s="22"/>
    </row>
    <row r="431" spans="5:16" x14ac:dyDescent="0.3">
      <c r="E431" s="5" t="s">
        <v>1594</v>
      </c>
      <c r="F431" s="5">
        <v>107656303</v>
      </c>
      <c r="G431" s="5"/>
      <c r="I431" s="22">
        <v>115221402</v>
      </c>
      <c r="J431" s="22">
        <v>71</v>
      </c>
      <c r="M431" s="22"/>
      <c r="O431" s="22"/>
      <c r="P431" s="22"/>
    </row>
    <row r="432" spans="5:16" x14ac:dyDescent="0.3">
      <c r="E432" s="5" t="s">
        <v>1595</v>
      </c>
      <c r="F432" s="5">
        <v>115504003</v>
      </c>
      <c r="G432" s="5"/>
      <c r="I432" s="22">
        <v>115221607</v>
      </c>
      <c r="J432" s="22">
        <v>522</v>
      </c>
      <c r="M432" s="22"/>
      <c r="O432" s="22"/>
      <c r="P432" s="22"/>
    </row>
    <row r="433" spans="5:16" x14ac:dyDescent="0.3">
      <c r="E433" s="5" t="s">
        <v>1596</v>
      </c>
      <c r="F433" s="5">
        <v>123465602</v>
      </c>
      <c r="G433" s="5"/>
      <c r="I433" s="22">
        <v>115221753</v>
      </c>
      <c r="J433" s="22">
        <v>118</v>
      </c>
      <c r="M433" s="22"/>
      <c r="O433" s="22"/>
      <c r="P433" s="22"/>
    </row>
    <row r="434" spans="5:16" x14ac:dyDescent="0.3">
      <c r="E434" s="5" t="s">
        <v>1597</v>
      </c>
      <c r="F434" s="5">
        <v>103026852</v>
      </c>
      <c r="G434" s="5"/>
      <c r="I434" s="22">
        <v>115222504</v>
      </c>
      <c r="J434" s="22">
        <v>177</v>
      </c>
      <c r="M434" s="22"/>
      <c r="O434" s="22"/>
      <c r="P434" s="22"/>
    </row>
    <row r="435" spans="5:16" x14ac:dyDescent="0.3">
      <c r="E435" s="5" t="s">
        <v>1598</v>
      </c>
      <c r="F435" s="5">
        <v>106167504</v>
      </c>
      <c r="G435" s="5"/>
      <c r="I435" s="22">
        <v>115222752</v>
      </c>
      <c r="J435" s="22">
        <v>184</v>
      </c>
      <c r="M435" s="22"/>
      <c r="O435" s="22"/>
      <c r="P435" s="22"/>
    </row>
    <row r="436" spans="5:16" x14ac:dyDescent="0.3">
      <c r="E436" s="5" t="s">
        <v>1599</v>
      </c>
      <c r="F436" s="5">
        <v>105258303</v>
      </c>
      <c r="G436" s="5"/>
      <c r="I436" s="22">
        <v>115224003</v>
      </c>
      <c r="J436" s="22">
        <v>231</v>
      </c>
      <c r="M436" s="22"/>
      <c r="O436" s="22"/>
      <c r="P436" s="22"/>
    </row>
    <row r="437" spans="5:16" x14ac:dyDescent="0.3">
      <c r="E437" s="5" t="s">
        <v>1600</v>
      </c>
      <c r="F437" s="5">
        <v>103026902</v>
      </c>
      <c r="G437" s="5"/>
      <c r="I437" s="22">
        <v>115226003</v>
      </c>
      <c r="J437" s="22">
        <v>249</v>
      </c>
      <c r="M437" s="22"/>
      <c r="O437" s="22"/>
      <c r="P437" s="22"/>
    </row>
    <row r="438" spans="5:16" x14ac:dyDescent="0.3">
      <c r="E438" s="5" t="s">
        <v>1861</v>
      </c>
      <c r="F438" s="5">
        <v>123465507</v>
      </c>
      <c r="G438" s="5"/>
      <c r="I438" s="22">
        <v>115226103</v>
      </c>
      <c r="J438" s="22">
        <v>254</v>
      </c>
      <c r="M438" s="22"/>
      <c r="O438" s="22"/>
      <c r="P438" s="22"/>
    </row>
    <row r="439" spans="5:16" x14ac:dyDescent="0.3">
      <c r="E439" s="5" t="s">
        <v>1601</v>
      </c>
      <c r="F439" s="5">
        <v>123465702</v>
      </c>
      <c r="G439" s="5"/>
      <c r="I439" s="22">
        <v>115228003</v>
      </c>
      <c r="J439" s="22">
        <v>419</v>
      </c>
      <c r="M439" s="22"/>
      <c r="O439" s="22"/>
      <c r="P439" s="22"/>
    </row>
    <row r="440" spans="5:16" x14ac:dyDescent="0.3">
      <c r="E440" s="5" t="s">
        <v>1602</v>
      </c>
      <c r="F440" s="5">
        <v>119356503</v>
      </c>
      <c r="G440" s="5"/>
      <c r="I440" s="22">
        <v>115228303</v>
      </c>
      <c r="J440" s="22">
        <v>424</v>
      </c>
      <c r="M440" s="22"/>
      <c r="O440" s="22"/>
      <c r="P440" s="22"/>
    </row>
    <row r="441" spans="5:16" x14ac:dyDescent="0.3">
      <c r="E441" s="5" t="s">
        <v>1603</v>
      </c>
      <c r="F441" s="5">
        <v>129545003</v>
      </c>
      <c r="G441" s="5"/>
      <c r="I441" s="22">
        <v>115229003</v>
      </c>
      <c r="J441" s="22">
        <v>448</v>
      </c>
      <c r="M441" s="22"/>
      <c r="O441" s="22"/>
      <c r="P441" s="22"/>
    </row>
    <row r="442" spans="5:16" x14ac:dyDescent="0.3">
      <c r="E442" s="5" t="s">
        <v>1604</v>
      </c>
      <c r="F442" s="5">
        <v>108565503</v>
      </c>
      <c r="G442" s="5"/>
      <c r="I442" s="22">
        <v>115503004</v>
      </c>
      <c r="J442" s="22">
        <v>175</v>
      </c>
      <c r="M442" s="22"/>
      <c r="O442" s="22"/>
      <c r="P442" s="22"/>
    </row>
    <row r="443" spans="5:16" x14ac:dyDescent="0.3">
      <c r="E443" s="5" t="s">
        <v>1605</v>
      </c>
      <c r="F443" s="5">
        <v>120484903</v>
      </c>
      <c r="G443" s="5"/>
      <c r="I443" s="22">
        <v>115504003</v>
      </c>
      <c r="J443" s="22">
        <v>282</v>
      </c>
      <c r="M443" s="22"/>
      <c r="O443" s="22"/>
      <c r="P443" s="22"/>
    </row>
    <row r="444" spans="5:16" x14ac:dyDescent="0.3">
      <c r="E444" s="5" t="s">
        <v>1606</v>
      </c>
      <c r="F444" s="5">
        <v>117083004</v>
      </c>
      <c r="G444" s="5"/>
      <c r="I444" s="22">
        <v>115506003</v>
      </c>
      <c r="J444" s="22">
        <v>425</v>
      </c>
      <c r="M444" s="22"/>
      <c r="O444" s="22"/>
      <c r="P444" s="22"/>
    </row>
    <row r="445" spans="5:16" x14ac:dyDescent="0.3">
      <c r="E445" s="5" t="s">
        <v>1607</v>
      </c>
      <c r="F445" s="5">
        <v>112674403</v>
      </c>
      <c r="G445" s="5"/>
      <c r="I445" s="22">
        <v>115508003</v>
      </c>
      <c r="J445" s="22">
        <v>474</v>
      </c>
      <c r="M445" s="22"/>
      <c r="O445" s="22"/>
      <c r="P445" s="22"/>
    </row>
    <row r="446" spans="5:16" x14ac:dyDescent="0.3">
      <c r="E446" s="5" t="s">
        <v>1608</v>
      </c>
      <c r="F446" s="5">
        <v>108056004</v>
      </c>
      <c r="G446" s="5"/>
      <c r="I446" s="22">
        <v>115674603</v>
      </c>
      <c r="J446" s="22">
        <v>301</v>
      </c>
      <c r="M446" s="22"/>
      <c r="O446" s="22"/>
      <c r="P446" s="22"/>
    </row>
    <row r="447" spans="5:16" x14ac:dyDescent="0.3">
      <c r="E447" s="5" t="s">
        <v>1609</v>
      </c>
      <c r="F447" s="5">
        <v>108114503</v>
      </c>
      <c r="G447" s="5"/>
      <c r="I447" s="22">
        <v>116191004</v>
      </c>
      <c r="J447" s="22">
        <v>28</v>
      </c>
      <c r="M447" s="22"/>
      <c r="O447" s="22"/>
      <c r="P447" s="22"/>
    </row>
    <row r="448" spans="5:16" x14ac:dyDescent="0.3">
      <c r="E448" s="5" t="s">
        <v>1610</v>
      </c>
      <c r="F448" s="5">
        <v>113385003</v>
      </c>
      <c r="G448" s="5"/>
      <c r="I448" s="22">
        <v>116191103</v>
      </c>
      <c r="J448" s="22">
        <v>32</v>
      </c>
      <c r="M448" s="22"/>
      <c r="O448" s="22"/>
      <c r="P448" s="22"/>
    </row>
    <row r="449" spans="5:16" x14ac:dyDescent="0.3">
      <c r="E449" s="5" t="s">
        <v>1611</v>
      </c>
      <c r="F449" s="5">
        <v>121394503</v>
      </c>
      <c r="G449" s="5"/>
      <c r="I449" s="22">
        <v>116191203</v>
      </c>
      <c r="J449" s="22">
        <v>41</v>
      </c>
      <c r="M449" s="22"/>
      <c r="O449" s="22"/>
      <c r="P449" s="22"/>
    </row>
    <row r="450" spans="5:16" x14ac:dyDescent="0.3">
      <c r="E450" s="5" t="s">
        <v>1612</v>
      </c>
      <c r="F450" s="5">
        <v>109535504</v>
      </c>
      <c r="G450" s="5"/>
      <c r="I450" s="22">
        <v>116191503</v>
      </c>
      <c r="J450" s="22">
        <v>70</v>
      </c>
      <c r="M450" s="22"/>
      <c r="O450" s="22"/>
      <c r="P450" s="22"/>
    </row>
    <row r="451" spans="5:16" x14ac:dyDescent="0.3">
      <c r="E451" s="5" t="s">
        <v>1862</v>
      </c>
      <c r="F451" s="5">
        <v>117080607</v>
      </c>
      <c r="G451" s="5"/>
      <c r="I451" s="22">
        <v>116191757</v>
      </c>
      <c r="J451" s="22">
        <v>518</v>
      </c>
      <c r="M451" s="22"/>
      <c r="O451" s="22"/>
      <c r="P451" s="22"/>
    </row>
    <row r="452" spans="5:16" x14ac:dyDescent="0.3">
      <c r="E452" s="5" t="s">
        <v>1613</v>
      </c>
      <c r="F452" s="5">
        <v>117596003</v>
      </c>
      <c r="G452" s="5"/>
      <c r="I452" s="22">
        <v>116195004</v>
      </c>
      <c r="J452" s="22">
        <v>255</v>
      </c>
      <c r="M452" s="22"/>
      <c r="O452" s="22"/>
      <c r="P452" s="22"/>
    </row>
    <row r="453" spans="5:16" x14ac:dyDescent="0.3">
      <c r="E453" s="5" t="s">
        <v>1614</v>
      </c>
      <c r="F453" s="5">
        <v>115674603</v>
      </c>
      <c r="G453" s="5"/>
      <c r="I453" s="22">
        <v>116197503</v>
      </c>
      <c r="J453" s="22">
        <v>404</v>
      </c>
      <c r="M453" s="22"/>
      <c r="O453" s="22"/>
      <c r="P453" s="22"/>
    </row>
    <row r="454" spans="5:16" x14ac:dyDescent="0.3">
      <c r="E454" s="5" t="s">
        <v>1615</v>
      </c>
      <c r="F454" s="5">
        <v>103026873</v>
      </c>
      <c r="G454" s="5"/>
      <c r="I454" s="22">
        <v>116471803</v>
      </c>
      <c r="J454" s="22">
        <v>114</v>
      </c>
      <c r="M454" s="22"/>
      <c r="O454" s="22"/>
      <c r="P454" s="22"/>
    </row>
    <row r="455" spans="5:16" x14ac:dyDescent="0.3">
      <c r="E455" s="5" t="s">
        <v>1863</v>
      </c>
      <c r="F455" s="5">
        <v>116495207</v>
      </c>
      <c r="G455" s="5"/>
      <c r="I455" s="22">
        <v>116493503</v>
      </c>
      <c r="J455" s="22">
        <v>229</v>
      </c>
      <c r="M455" s="22"/>
      <c r="O455" s="22"/>
      <c r="P455" s="22"/>
    </row>
    <row r="456" spans="5:16" x14ac:dyDescent="0.3">
      <c r="E456" s="5" t="s">
        <v>1616</v>
      </c>
      <c r="F456" s="5">
        <v>118406003</v>
      </c>
      <c r="G456" s="5"/>
      <c r="I456" s="22">
        <v>116495003</v>
      </c>
      <c r="J456" s="22">
        <v>256</v>
      </c>
      <c r="M456" s="22"/>
      <c r="O456" s="22"/>
      <c r="P456" s="22"/>
    </row>
    <row r="457" spans="5:16" x14ac:dyDescent="0.3">
      <c r="E457" s="5" t="s">
        <v>1617</v>
      </c>
      <c r="F457" s="5">
        <v>105258503</v>
      </c>
      <c r="G457" s="5"/>
      <c r="I457" s="22">
        <v>116495103</v>
      </c>
      <c r="J457" s="22">
        <v>271</v>
      </c>
      <c r="M457" s="22"/>
      <c r="O457" s="22"/>
      <c r="P457" s="22"/>
    </row>
    <row r="458" spans="5:16" x14ac:dyDescent="0.3">
      <c r="E458" s="5" t="s">
        <v>1618</v>
      </c>
      <c r="F458" s="5">
        <v>121394603</v>
      </c>
      <c r="G458" s="5"/>
      <c r="I458" s="22">
        <v>116495207</v>
      </c>
      <c r="J458" s="22">
        <v>550</v>
      </c>
      <c r="M458" s="22"/>
      <c r="O458" s="22"/>
      <c r="P458" s="22"/>
    </row>
    <row r="459" spans="5:16" x14ac:dyDescent="0.3">
      <c r="E459" s="5" t="s">
        <v>1619</v>
      </c>
      <c r="F459" s="5">
        <v>107656502</v>
      </c>
      <c r="G459" s="5"/>
      <c r="I459" s="22">
        <v>116496503</v>
      </c>
      <c r="J459" s="22">
        <v>380</v>
      </c>
      <c r="M459" s="22"/>
      <c r="O459" s="22"/>
      <c r="P459" s="22"/>
    </row>
    <row r="460" spans="5:16" x14ac:dyDescent="0.3">
      <c r="E460" s="5" t="s">
        <v>1864</v>
      </c>
      <c r="F460" s="5">
        <v>107656407</v>
      </c>
      <c r="G460" s="5"/>
      <c r="I460" s="22">
        <v>116496603</v>
      </c>
      <c r="J460" s="22">
        <v>386</v>
      </c>
      <c r="M460" s="22"/>
      <c r="O460" s="22"/>
      <c r="P460" s="22"/>
    </row>
    <row r="461" spans="5:16" x14ac:dyDescent="0.3">
      <c r="E461" s="5" t="s">
        <v>1620</v>
      </c>
      <c r="F461" s="5">
        <v>124156503</v>
      </c>
      <c r="G461" s="5"/>
      <c r="I461" s="22">
        <v>116498003</v>
      </c>
      <c r="J461" s="22">
        <v>459</v>
      </c>
      <c r="M461" s="22"/>
      <c r="O461" s="22"/>
      <c r="P461" s="22"/>
    </row>
    <row r="462" spans="5:16" x14ac:dyDescent="0.3">
      <c r="E462" s="5" t="s">
        <v>1621</v>
      </c>
      <c r="F462" s="5">
        <v>106616203</v>
      </c>
      <c r="G462" s="5"/>
      <c r="I462" s="22">
        <v>116555003</v>
      </c>
      <c r="J462" s="22">
        <v>248</v>
      </c>
      <c r="M462" s="22"/>
      <c r="O462" s="22"/>
      <c r="P462" s="22"/>
    </row>
    <row r="463" spans="5:16" x14ac:dyDescent="0.3">
      <c r="E463" s="5" t="s">
        <v>1622</v>
      </c>
      <c r="F463" s="5">
        <v>119356603</v>
      </c>
      <c r="G463" s="5"/>
      <c r="I463" s="22">
        <v>116557103</v>
      </c>
      <c r="J463" s="22">
        <v>376</v>
      </c>
      <c r="M463" s="22"/>
      <c r="O463" s="22"/>
      <c r="P463" s="22"/>
    </row>
    <row r="464" spans="5:16" x14ac:dyDescent="0.3">
      <c r="E464" s="5" t="s">
        <v>1623</v>
      </c>
      <c r="F464" s="5">
        <v>114066503</v>
      </c>
      <c r="G464" s="5"/>
      <c r="I464" s="22">
        <v>116604003</v>
      </c>
      <c r="J464" s="22">
        <v>227</v>
      </c>
      <c r="M464" s="22"/>
      <c r="O464" s="22"/>
      <c r="P464" s="22"/>
    </row>
    <row r="465" spans="5:16" x14ac:dyDescent="0.3">
      <c r="E465" s="5" t="s">
        <v>1624</v>
      </c>
      <c r="F465" s="5">
        <v>109537504</v>
      </c>
      <c r="G465" s="5"/>
      <c r="I465" s="22">
        <v>116605003</v>
      </c>
      <c r="J465" s="22">
        <v>252</v>
      </c>
      <c r="M465" s="22"/>
      <c r="O465" s="22"/>
      <c r="P465" s="22"/>
    </row>
    <row r="466" spans="5:16" x14ac:dyDescent="0.3">
      <c r="E466" s="5" t="s">
        <v>1625</v>
      </c>
      <c r="F466" s="5">
        <v>109426003</v>
      </c>
      <c r="G466" s="5"/>
      <c r="I466" s="22">
        <v>116606707</v>
      </c>
      <c r="J466" s="22">
        <v>559</v>
      </c>
      <c r="M466" s="22"/>
      <c r="O466" s="22"/>
      <c r="P466" s="22"/>
    </row>
    <row r="467" spans="5:16" x14ac:dyDescent="0.3">
      <c r="E467" s="5" t="s">
        <v>1626</v>
      </c>
      <c r="F467" s="5">
        <v>124156603</v>
      </c>
      <c r="G467" s="5"/>
      <c r="I467" s="22">
        <v>117080503</v>
      </c>
      <c r="J467" s="22">
        <v>14</v>
      </c>
      <c r="M467" s="22"/>
      <c r="O467" s="22"/>
      <c r="P467" s="22"/>
    </row>
    <row r="468" spans="5:16" x14ac:dyDescent="0.3">
      <c r="E468" s="5" t="s">
        <v>1627</v>
      </c>
      <c r="F468" s="5">
        <v>124156703</v>
      </c>
      <c r="G468" s="5"/>
      <c r="I468" s="22">
        <v>117080607</v>
      </c>
      <c r="J468" s="22">
        <v>549</v>
      </c>
      <c r="M468" s="22"/>
      <c r="O468" s="22"/>
      <c r="P468" s="22"/>
    </row>
    <row r="469" spans="5:16" x14ac:dyDescent="0.3">
      <c r="E469" s="5" t="s">
        <v>1628</v>
      </c>
      <c r="F469" s="5">
        <v>122098003</v>
      </c>
      <c r="G469" s="5"/>
      <c r="I469" s="22">
        <v>117081003</v>
      </c>
      <c r="J469" s="22">
        <v>61</v>
      </c>
      <c r="M469" s="22"/>
      <c r="O469" s="22"/>
      <c r="P469" s="22"/>
    </row>
    <row r="470" spans="5:16" x14ac:dyDescent="0.3">
      <c r="E470" s="5" t="s">
        <v>1629</v>
      </c>
      <c r="F470" s="5">
        <v>121136503</v>
      </c>
      <c r="G470" s="5"/>
      <c r="I470" s="22">
        <v>117083004</v>
      </c>
      <c r="J470" s="22">
        <v>293</v>
      </c>
      <c r="M470" s="22"/>
      <c r="O470" s="22"/>
      <c r="P470" s="22"/>
    </row>
    <row r="471" spans="5:16" x14ac:dyDescent="0.3">
      <c r="E471" s="5" t="s">
        <v>1630</v>
      </c>
      <c r="F471" s="5">
        <v>113385303</v>
      </c>
      <c r="G471" s="5"/>
      <c r="I471" s="22">
        <v>117086003</v>
      </c>
      <c r="J471" s="22">
        <v>372</v>
      </c>
      <c r="M471" s="22"/>
      <c r="O471" s="22"/>
      <c r="P471" s="22"/>
    </row>
    <row r="472" spans="5:16" x14ac:dyDescent="0.3">
      <c r="E472" s="5" t="s">
        <v>1631</v>
      </c>
      <c r="F472" s="5">
        <v>121136603</v>
      </c>
      <c r="G472" s="5"/>
      <c r="I472" s="22">
        <v>117086503</v>
      </c>
      <c r="J472" s="22">
        <v>428</v>
      </c>
      <c r="M472" s="22"/>
      <c r="O472" s="22"/>
      <c r="P472" s="22"/>
    </row>
    <row r="473" spans="5:16" x14ac:dyDescent="0.3">
      <c r="E473" s="5" t="s">
        <v>1632</v>
      </c>
      <c r="F473" s="5">
        <v>121395103</v>
      </c>
      <c r="G473" s="5"/>
      <c r="I473" s="22">
        <v>117086653</v>
      </c>
      <c r="J473" s="22">
        <v>432</v>
      </c>
      <c r="M473" s="22"/>
      <c r="O473" s="22"/>
      <c r="P473" s="22"/>
    </row>
    <row r="474" spans="5:16" x14ac:dyDescent="0.3">
      <c r="E474" s="5" t="s">
        <v>1865</v>
      </c>
      <c r="F474" s="5">
        <v>103027307</v>
      </c>
      <c r="G474" s="5"/>
      <c r="I474" s="22">
        <v>117089003</v>
      </c>
      <c r="J474" s="22">
        <v>493</v>
      </c>
      <c r="M474" s="22"/>
      <c r="O474" s="22"/>
      <c r="P474" s="22"/>
    </row>
    <row r="475" spans="5:16" x14ac:dyDescent="0.3">
      <c r="E475" s="5" t="s">
        <v>1633</v>
      </c>
      <c r="F475" s="5">
        <v>120485603</v>
      </c>
      <c r="G475" s="5"/>
      <c r="I475" s="22">
        <v>117412003</v>
      </c>
      <c r="J475" s="22">
        <v>126</v>
      </c>
      <c r="M475" s="22"/>
      <c r="O475" s="22"/>
      <c r="P475" s="22"/>
    </row>
    <row r="476" spans="5:16" x14ac:dyDescent="0.3">
      <c r="E476" s="5" t="s">
        <v>1634</v>
      </c>
      <c r="F476" s="5">
        <v>108116003</v>
      </c>
      <c r="G476" s="5"/>
      <c r="I476" s="22">
        <v>117414003</v>
      </c>
      <c r="J476" s="22">
        <v>203</v>
      </c>
      <c r="M476" s="22"/>
      <c r="O476" s="22"/>
      <c r="P476" s="22"/>
    </row>
    <row r="477" spans="5:16" x14ac:dyDescent="0.3">
      <c r="E477" s="5" t="s">
        <v>1635</v>
      </c>
      <c r="F477" s="5">
        <v>103027352</v>
      </c>
      <c r="G477" s="5"/>
      <c r="I477" s="22">
        <v>117414203</v>
      </c>
      <c r="J477" s="22">
        <v>234</v>
      </c>
      <c r="M477" s="22"/>
      <c r="O477" s="22"/>
      <c r="P477" s="22"/>
    </row>
    <row r="478" spans="5:16" x14ac:dyDescent="0.3">
      <c r="E478" s="5" t="s">
        <v>1636</v>
      </c>
      <c r="F478" s="5">
        <v>113365203</v>
      </c>
      <c r="G478" s="5"/>
      <c r="I478" s="22">
        <v>117414807</v>
      </c>
      <c r="J478" s="22">
        <v>542</v>
      </c>
      <c r="M478" s="22"/>
      <c r="O478" s="22"/>
      <c r="P478" s="22"/>
    </row>
    <row r="479" spans="5:16" x14ac:dyDescent="0.3">
      <c r="E479" s="5" t="s">
        <v>1637</v>
      </c>
      <c r="F479" s="5">
        <v>107657103</v>
      </c>
      <c r="G479" s="5"/>
      <c r="I479" s="22">
        <v>117415004</v>
      </c>
      <c r="J479" s="22">
        <v>261</v>
      </c>
      <c r="M479" s="22"/>
      <c r="O479" s="22"/>
      <c r="P479" s="22"/>
    </row>
    <row r="480" spans="5:16" x14ac:dyDescent="0.3">
      <c r="E480" s="5" t="s">
        <v>1639</v>
      </c>
      <c r="F480" s="5">
        <v>105204703</v>
      </c>
      <c r="G480" s="5"/>
      <c r="I480" s="22">
        <v>117415103</v>
      </c>
      <c r="J480" s="22">
        <v>263</v>
      </c>
      <c r="M480" s="22"/>
      <c r="O480" s="22"/>
      <c r="P480" s="22"/>
    </row>
    <row r="481" spans="5:16" x14ac:dyDescent="0.3">
      <c r="E481" s="5" t="s">
        <v>1638</v>
      </c>
      <c r="F481" s="5">
        <v>125236903</v>
      </c>
      <c r="G481" s="5"/>
      <c r="I481" s="22">
        <v>117415303</v>
      </c>
      <c r="J481" s="22">
        <v>274</v>
      </c>
      <c r="M481" s="22"/>
      <c r="O481" s="22"/>
      <c r="P481" s="22"/>
    </row>
    <row r="482" spans="5:16" x14ac:dyDescent="0.3">
      <c r="E482" s="5" t="s">
        <v>1640</v>
      </c>
      <c r="F482" s="5">
        <v>122098103</v>
      </c>
      <c r="G482" s="5"/>
      <c r="I482" s="22">
        <v>117416103</v>
      </c>
      <c r="J482" s="22">
        <v>401</v>
      </c>
      <c r="M482" s="22"/>
      <c r="O482" s="22"/>
      <c r="P482" s="22"/>
    </row>
    <row r="483" spans="5:16" x14ac:dyDescent="0.3">
      <c r="E483" s="5" t="s">
        <v>1641</v>
      </c>
      <c r="F483" s="5">
        <v>128326303</v>
      </c>
      <c r="G483" s="5"/>
      <c r="I483" s="22">
        <v>117417202</v>
      </c>
      <c r="J483" s="22">
        <v>486</v>
      </c>
      <c r="M483" s="22"/>
      <c r="O483" s="22"/>
      <c r="P483" s="22"/>
    </row>
    <row r="484" spans="5:16" x14ac:dyDescent="0.3">
      <c r="E484" s="5" t="s">
        <v>1642</v>
      </c>
      <c r="F484" s="5">
        <v>110147003</v>
      </c>
      <c r="G484" s="5"/>
      <c r="I484" s="22">
        <v>117576303</v>
      </c>
      <c r="J484" s="22">
        <v>422</v>
      </c>
      <c r="M484" s="22"/>
      <c r="O484" s="22"/>
      <c r="P484" s="22"/>
    </row>
    <row r="485" spans="5:16" x14ac:dyDescent="0.3">
      <c r="E485" s="5" t="s">
        <v>1643</v>
      </c>
      <c r="F485" s="5">
        <v>122098202</v>
      </c>
      <c r="G485" s="5"/>
      <c r="I485" s="22">
        <v>117596003</v>
      </c>
      <c r="J485" s="22">
        <v>300</v>
      </c>
      <c r="M485" s="22"/>
      <c r="O485" s="22"/>
      <c r="P485" s="22"/>
    </row>
    <row r="486" spans="5:16" x14ac:dyDescent="0.3">
      <c r="E486" s="5" t="s">
        <v>1644</v>
      </c>
      <c r="F486" s="5">
        <v>113365303</v>
      </c>
      <c r="G486" s="5"/>
      <c r="I486" s="22">
        <v>117597003</v>
      </c>
      <c r="J486" s="22">
        <v>408</v>
      </c>
      <c r="M486" s="22"/>
      <c r="O486" s="22"/>
      <c r="P486" s="22"/>
    </row>
    <row r="487" spans="5:16" x14ac:dyDescent="0.3">
      <c r="E487" s="5" t="s">
        <v>1645</v>
      </c>
      <c r="F487" s="5">
        <v>123466103</v>
      </c>
      <c r="G487" s="5"/>
      <c r="I487" s="22">
        <v>117598503</v>
      </c>
      <c r="J487" s="22">
        <v>466</v>
      </c>
      <c r="M487" s="22"/>
      <c r="O487" s="22"/>
      <c r="P487" s="22"/>
    </row>
    <row r="488" spans="5:16" x14ac:dyDescent="0.3">
      <c r="E488" s="5" t="s">
        <v>1646</v>
      </c>
      <c r="F488" s="5">
        <v>101636503</v>
      </c>
      <c r="G488" s="5"/>
      <c r="I488" s="22">
        <v>118401403</v>
      </c>
      <c r="J488" s="22">
        <v>108</v>
      </c>
      <c r="M488" s="22"/>
      <c r="O488" s="22"/>
      <c r="P488" s="22"/>
    </row>
    <row r="489" spans="5:16" x14ac:dyDescent="0.3">
      <c r="E489" s="5" t="s">
        <v>1647</v>
      </c>
      <c r="F489" s="5">
        <v>126515001</v>
      </c>
      <c r="G489" s="5"/>
      <c r="I489" s="22">
        <v>118401603</v>
      </c>
      <c r="J489" s="22">
        <v>111</v>
      </c>
      <c r="M489" s="22"/>
      <c r="O489" s="22"/>
      <c r="P489" s="22"/>
    </row>
    <row r="490" spans="5:16" x14ac:dyDescent="0.3">
      <c r="E490" s="5" t="s">
        <v>1866</v>
      </c>
      <c r="F490" s="5">
        <v>126514007</v>
      </c>
      <c r="G490" s="5"/>
      <c r="I490" s="22">
        <v>118402603</v>
      </c>
      <c r="J490" s="22">
        <v>171</v>
      </c>
      <c r="M490" s="22"/>
      <c r="O490" s="22"/>
      <c r="P490" s="22"/>
    </row>
    <row r="491" spans="5:16" x14ac:dyDescent="0.3">
      <c r="E491" s="5" t="s">
        <v>1648</v>
      </c>
      <c r="F491" s="5">
        <v>110177003</v>
      </c>
      <c r="G491" s="5"/>
      <c r="I491" s="22">
        <v>118403003</v>
      </c>
      <c r="J491" s="22">
        <v>180</v>
      </c>
      <c r="M491" s="22"/>
      <c r="O491" s="22"/>
      <c r="P491" s="22"/>
    </row>
    <row r="492" spans="5:16" x14ac:dyDescent="0.3">
      <c r="E492" s="5" t="s">
        <v>1649</v>
      </c>
      <c r="F492" s="5">
        <v>124157203</v>
      </c>
      <c r="G492" s="5"/>
      <c r="I492" s="22">
        <v>118403302</v>
      </c>
      <c r="J492" s="22">
        <v>187</v>
      </c>
      <c r="M492" s="22"/>
      <c r="O492" s="22"/>
      <c r="P492" s="22"/>
    </row>
    <row r="493" spans="5:16" x14ac:dyDescent="0.3">
      <c r="E493" s="5" t="s">
        <v>1650</v>
      </c>
      <c r="F493" s="5">
        <v>129546003</v>
      </c>
      <c r="G493" s="5"/>
      <c r="I493" s="22">
        <v>118403903</v>
      </c>
      <c r="J493" s="22">
        <v>217</v>
      </c>
      <c r="M493" s="22"/>
      <c r="O493" s="22"/>
      <c r="P493" s="22"/>
    </row>
    <row r="494" spans="5:16" x14ac:dyDescent="0.3">
      <c r="E494" s="5" t="s">
        <v>1651</v>
      </c>
      <c r="F494" s="5">
        <v>103021003</v>
      </c>
      <c r="G494" s="5"/>
      <c r="I494" s="22">
        <v>118406003</v>
      </c>
      <c r="J494" s="22">
        <v>303</v>
      </c>
      <c r="M494" s="22"/>
      <c r="O494" s="22"/>
      <c r="P494" s="22"/>
    </row>
    <row r="495" spans="5:16" x14ac:dyDescent="0.3">
      <c r="E495" s="5" t="s">
        <v>1652</v>
      </c>
      <c r="F495" s="5">
        <v>102027451</v>
      </c>
      <c r="G495" s="5"/>
      <c r="I495" s="22">
        <v>118406602</v>
      </c>
      <c r="J495" s="22">
        <v>340</v>
      </c>
      <c r="M495" s="22"/>
      <c r="O495" s="22"/>
      <c r="P495" s="22"/>
    </row>
    <row r="496" spans="5:16" x14ac:dyDescent="0.3">
      <c r="E496" s="5" t="s">
        <v>1653</v>
      </c>
      <c r="F496" s="5">
        <v>118406602</v>
      </c>
      <c r="G496" s="5"/>
      <c r="I496" s="22">
        <v>118408607</v>
      </c>
      <c r="J496" s="22">
        <v>566</v>
      </c>
      <c r="M496" s="22"/>
      <c r="O496" s="22"/>
      <c r="P496" s="22"/>
    </row>
    <row r="497" spans="5:16" x14ac:dyDescent="0.3">
      <c r="E497" s="5" t="s">
        <v>1654</v>
      </c>
      <c r="F497" s="5">
        <v>120455203</v>
      </c>
      <c r="G497" s="5"/>
      <c r="I497" s="22">
        <v>118408707</v>
      </c>
      <c r="J497" s="22">
        <v>564</v>
      </c>
      <c r="M497" s="22"/>
      <c r="O497" s="22"/>
      <c r="P497" s="22"/>
    </row>
    <row r="498" spans="5:16" x14ac:dyDescent="0.3">
      <c r="E498" s="5" t="s">
        <v>1655</v>
      </c>
      <c r="F498" s="5">
        <v>103027503</v>
      </c>
      <c r="G498" s="5"/>
      <c r="I498" s="22">
        <v>118408852</v>
      </c>
      <c r="J498" s="22">
        <v>481</v>
      </c>
      <c r="M498" s="22"/>
      <c r="O498" s="22"/>
      <c r="P498" s="22"/>
    </row>
    <row r="499" spans="5:16" x14ac:dyDescent="0.3">
      <c r="E499" s="5" t="s">
        <v>1656</v>
      </c>
      <c r="F499" s="5">
        <v>120455403</v>
      </c>
      <c r="G499" s="5"/>
      <c r="I499" s="22">
        <v>118409203</v>
      </c>
      <c r="J499" s="22">
        <v>494</v>
      </c>
      <c r="M499" s="22"/>
      <c r="O499" s="22"/>
      <c r="P499" s="22"/>
    </row>
    <row r="500" spans="5:16" x14ac:dyDescent="0.3">
      <c r="E500" s="5" t="s">
        <v>1657</v>
      </c>
      <c r="F500" s="5">
        <v>109426303</v>
      </c>
      <c r="G500" s="5"/>
      <c r="I500" s="22">
        <v>118409302</v>
      </c>
      <c r="J500" s="22">
        <v>495</v>
      </c>
      <c r="M500" s="22"/>
      <c r="O500" s="22"/>
      <c r="P500" s="22"/>
    </row>
    <row r="501" spans="5:16" x14ac:dyDescent="0.3">
      <c r="E501" s="5" t="s">
        <v>1658</v>
      </c>
      <c r="F501" s="5">
        <v>108116303</v>
      </c>
      <c r="G501" s="5"/>
      <c r="I501" s="22">
        <v>118667503</v>
      </c>
      <c r="J501" s="22">
        <v>434</v>
      </c>
      <c r="M501" s="22"/>
      <c r="O501" s="22"/>
      <c r="P501" s="22"/>
    </row>
    <row r="502" spans="5:16" x14ac:dyDescent="0.3">
      <c r="E502" s="5" t="s">
        <v>1659</v>
      </c>
      <c r="F502" s="5">
        <v>123466303</v>
      </c>
      <c r="G502" s="5"/>
      <c r="I502" s="22">
        <v>119350303</v>
      </c>
      <c r="J502" s="22">
        <v>2</v>
      </c>
      <c r="M502" s="22"/>
      <c r="O502" s="22"/>
      <c r="P502" s="22"/>
    </row>
    <row r="503" spans="5:16" x14ac:dyDescent="0.3">
      <c r="E503" s="5" t="s">
        <v>1660</v>
      </c>
      <c r="F503" s="5">
        <v>123466403</v>
      </c>
      <c r="G503" s="5"/>
      <c r="I503" s="22">
        <v>119351303</v>
      </c>
      <c r="J503" s="22">
        <v>62</v>
      </c>
      <c r="M503" s="22"/>
      <c r="O503" s="22"/>
      <c r="P503" s="22"/>
    </row>
    <row r="504" spans="5:16" x14ac:dyDescent="0.3">
      <c r="E504" s="5" t="s">
        <v>1661</v>
      </c>
      <c r="F504" s="5">
        <v>129546103</v>
      </c>
      <c r="G504" s="5"/>
      <c r="I504" s="22">
        <v>119352203</v>
      </c>
      <c r="J504" s="22">
        <v>123</v>
      </c>
      <c r="M504" s="22"/>
      <c r="O504" s="22"/>
      <c r="P504" s="22"/>
    </row>
    <row r="505" spans="5:16" x14ac:dyDescent="0.3">
      <c r="E505" s="5" t="s">
        <v>1662</v>
      </c>
      <c r="F505" s="5">
        <v>106338003</v>
      </c>
      <c r="G505" s="5"/>
      <c r="I505" s="22">
        <v>119354207</v>
      </c>
      <c r="J505" s="22">
        <v>536</v>
      </c>
      <c r="M505" s="22"/>
      <c r="O505" s="22"/>
      <c r="P505" s="22"/>
    </row>
    <row r="506" spans="5:16" x14ac:dyDescent="0.3">
      <c r="E506" s="5" t="s">
        <v>1663</v>
      </c>
      <c r="F506" s="5">
        <v>128327303</v>
      </c>
      <c r="G506" s="5"/>
      <c r="I506" s="22">
        <v>119354603</v>
      </c>
      <c r="J506" s="22">
        <v>218</v>
      </c>
      <c r="M506" s="22"/>
      <c r="O506" s="22"/>
      <c r="P506" s="22"/>
    </row>
    <row r="507" spans="5:16" x14ac:dyDescent="0.3">
      <c r="E507" s="5" t="s">
        <v>1664</v>
      </c>
      <c r="F507" s="5">
        <v>103027753</v>
      </c>
      <c r="G507" s="5"/>
      <c r="I507" s="22">
        <v>119355503</v>
      </c>
      <c r="J507" s="22">
        <v>247</v>
      </c>
      <c r="M507" s="22"/>
      <c r="O507" s="22"/>
      <c r="P507" s="22"/>
    </row>
    <row r="508" spans="5:16" x14ac:dyDescent="0.3">
      <c r="E508" s="5" t="s">
        <v>1665</v>
      </c>
      <c r="F508" s="5">
        <v>122098403</v>
      </c>
      <c r="G508" s="5"/>
      <c r="I508" s="22">
        <v>119356503</v>
      </c>
      <c r="J508" s="22">
        <v>289</v>
      </c>
      <c r="M508" s="22"/>
      <c r="O508" s="22"/>
      <c r="P508" s="22"/>
    </row>
    <row r="509" spans="5:16" x14ac:dyDescent="0.3">
      <c r="E509" s="5" t="s">
        <v>1666</v>
      </c>
      <c r="F509" s="5">
        <v>125237603</v>
      </c>
      <c r="G509" s="5"/>
      <c r="I509" s="22">
        <v>119356603</v>
      </c>
      <c r="J509" s="22">
        <v>309</v>
      </c>
      <c r="M509" s="22"/>
      <c r="O509" s="22"/>
      <c r="P509" s="22"/>
    </row>
    <row r="510" spans="5:16" x14ac:dyDescent="0.3">
      <c r="E510" s="5" t="s">
        <v>1667</v>
      </c>
      <c r="F510" s="5">
        <v>114067002</v>
      </c>
      <c r="G510" s="5"/>
      <c r="I510" s="22">
        <v>119357003</v>
      </c>
      <c r="J510" s="22">
        <v>362</v>
      </c>
      <c r="M510" s="22"/>
      <c r="O510" s="22"/>
      <c r="P510" s="22"/>
    </row>
    <row r="511" spans="5:16" x14ac:dyDescent="0.3">
      <c r="E511" s="5" t="s">
        <v>1867</v>
      </c>
      <c r="F511" s="5">
        <v>114067107</v>
      </c>
      <c r="G511" s="5"/>
      <c r="I511" s="22">
        <v>119357402</v>
      </c>
      <c r="J511" s="22">
        <v>375</v>
      </c>
      <c r="M511" s="22"/>
      <c r="O511" s="22"/>
      <c r="P511" s="22"/>
    </row>
    <row r="512" spans="5:16" x14ac:dyDescent="0.3">
      <c r="E512" s="5" t="s">
        <v>1668</v>
      </c>
      <c r="F512" s="5">
        <v>112675503</v>
      </c>
      <c r="G512" s="5"/>
      <c r="I512" s="22">
        <v>119358403</v>
      </c>
      <c r="J512" s="22">
        <v>455</v>
      </c>
      <c r="M512" s="22"/>
      <c r="O512" s="22"/>
      <c r="P512" s="22"/>
    </row>
    <row r="513" spans="5:16" x14ac:dyDescent="0.3">
      <c r="E513" s="5" t="s">
        <v>1669</v>
      </c>
      <c r="F513" s="5">
        <v>106168003</v>
      </c>
      <c r="G513" s="5"/>
      <c r="I513" s="22">
        <v>119581003</v>
      </c>
      <c r="J513" s="22">
        <v>43</v>
      </c>
      <c r="M513" s="22"/>
      <c r="O513" s="22"/>
      <c r="P513" s="22"/>
    </row>
    <row r="514" spans="5:16" x14ac:dyDescent="0.3">
      <c r="E514" s="5" t="s">
        <v>1670</v>
      </c>
      <c r="F514" s="5">
        <v>104435303</v>
      </c>
      <c r="G514" s="5"/>
      <c r="I514" s="22">
        <v>119582503</v>
      </c>
      <c r="J514" s="22">
        <v>136</v>
      </c>
      <c r="M514" s="22"/>
      <c r="O514" s="22"/>
      <c r="P514" s="22"/>
    </row>
    <row r="515" spans="5:16" x14ac:dyDescent="0.3">
      <c r="E515" s="5" t="s">
        <v>1671</v>
      </c>
      <c r="F515" s="5">
        <v>108116503</v>
      </c>
      <c r="G515" s="5"/>
      <c r="I515" s="22">
        <v>119583003</v>
      </c>
      <c r="J515" s="22">
        <v>150</v>
      </c>
      <c r="M515" s="22"/>
      <c r="O515" s="22"/>
      <c r="P515" s="22"/>
    </row>
    <row r="516" spans="5:16" x14ac:dyDescent="0.3">
      <c r="E516" s="5" t="s">
        <v>1672</v>
      </c>
      <c r="F516" s="5">
        <v>109246003</v>
      </c>
      <c r="G516" s="5"/>
      <c r="I516" s="22">
        <v>119584503</v>
      </c>
      <c r="J516" s="22">
        <v>264</v>
      </c>
      <c r="M516" s="22"/>
      <c r="O516" s="22"/>
      <c r="P516" s="22"/>
    </row>
    <row r="517" spans="5:16" x14ac:dyDescent="0.3">
      <c r="E517" s="5" t="s">
        <v>1673</v>
      </c>
      <c r="F517" s="5">
        <v>125237702</v>
      </c>
      <c r="G517" s="5"/>
      <c r="I517" s="22">
        <v>119584603</v>
      </c>
      <c r="J517" s="22">
        <v>270</v>
      </c>
      <c r="M517" s="22"/>
      <c r="O517" s="22"/>
      <c r="P517" s="22"/>
    </row>
    <row r="518" spans="5:16" x14ac:dyDescent="0.3">
      <c r="E518" s="5" t="s">
        <v>1674</v>
      </c>
      <c r="F518" s="5">
        <v>101637002</v>
      </c>
      <c r="G518" s="5"/>
      <c r="I518" s="22">
        <v>119584707</v>
      </c>
      <c r="J518" s="22">
        <v>560</v>
      </c>
      <c r="M518" s="22"/>
      <c r="O518" s="22"/>
      <c r="P518" s="22"/>
    </row>
    <row r="519" spans="5:16" x14ac:dyDescent="0.3">
      <c r="E519" s="5" t="s">
        <v>1675</v>
      </c>
      <c r="F519" s="5">
        <v>119357003</v>
      </c>
      <c r="G519" s="5"/>
      <c r="I519" s="22">
        <v>119586503</v>
      </c>
      <c r="J519" s="22">
        <v>423</v>
      </c>
      <c r="M519" s="22"/>
      <c r="O519" s="22"/>
      <c r="P519" s="22"/>
    </row>
    <row r="520" spans="5:16" x14ac:dyDescent="0.3">
      <c r="E520" s="5" t="s">
        <v>1676</v>
      </c>
      <c r="F520" s="5">
        <v>127045853</v>
      </c>
      <c r="G520" s="5"/>
      <c r="I520" s="22">
        <v>119648303</v>
      </c>
      <c r="J520" s="22">
        <v>456</v>
      </c>
      <c r="M520" s="22"/>
      <c r="O520" s="22"/>
      <c r="P520" s="22"/>
    </row>
    <row r="521" spans="5:16" x14ac:dyDescent="0.3">
      <c r="E521" s="5" t="s">
        <v>1677</v>
      </c>
      <c r="F521" s="5">
        <v>103028203</v>
      </c>
      <c r="G521" s="5"/>
      <c r="I521" s="22">
        <v>119648703</v>
      </c>
      <c r="J521" s="22">
        <v>463</v>
      </c>
      <c r="M521" s="22"/>
      <c r="O521" s="22"/>
      <c r="P521" s="22"/>
    </row>
    <row r="522" spans="5:16" x14ac:dyDescent="0.3">
      <c r="E522" s="5" t="s">
        <v>1678</v>
      </c>
      <c r="F522" s="5">
        <v>127046903</v>
      </c>
      <c r="G522" s="5"/>
      <c r="I522" s="22">
        <v>119648903</v>
      </c>
      <c r="J522" s="22">
        <v>478</v>
      </c>
      <c r="M522" s="22"/>
      <c r="O522" s="22"/>
      <c r="P522" s="22"/>
    </row>
    <row r="523" spans="5:16" x14ac:dyDescent="0.3">
      <c r="E523" s="5" t="s">
        <v>1679</v>
      </c>
      <c r="F523" s="5">
        <v>108566303</v>
      </c>
      <c r="G523" s="5"/>
      <c r="I523" s="22">
        <v>119665003</v>
      </c>
      <c r="J523" s="22">
        <v>216</v>
      </c>
      <c r="M523" s="22"/>
      <c r="O523" s="22"/>
      <c r="P523" s="22"/>
    </row>
    <row r="524" spans="5:16" x14ac:dyDescent="0.3">
      <c r="E524" s="5" t="s">
        <v>1680</v>
      </c>
      <c r="F524" s="5">
        <v>125237903</v>
      </c>
      <c r="G524" s="5"/>
      <c r="I524" s="22">
        <v>120452003</v>
      </c>
      <c r="J524" s="22">
        <v>129</v>
      </c>
      <c r="M524" s="22"/>
      <c r="O524" s="22"/>
      <c r="P524" s="22"/>
    </row>
    <row r="525" spans="5:16" x14ac:dyDescent="0.3">
      <c r="E525" s="5" t="s">
        <v>1681</v>
      </c>
      <c r="F525" s="5">
        <v>129546803</v>
      </c>
      <c r="G525" s="5"/>
      <c r="I525" s="22">
        <v>120454507</v>
      </c>
      <c r="J525" s="22">
        <v>547</v>
      </c>
      <c r="M525" s="22"/>
      <c r="O525" s="22"/>
      <c r="P525" s="22"/>
    </row>
    <row r="526" spans="5:16" x14ac:dyDescent="0.3">
      <c r="E526" s="5" t="s">
        <v>1682</v>
      </c>
      <c r="F526" s="5">
        <v>121395603</v>
      </c>
      <c r="G526" s="5"/>
      <c r="I526" s="22">
        <v>120455203</v>
      </c>
      <c r="J526" s="22">
        <v>341</v>
      </c>
      <c r="M526" s="22"/>
      <c r="O526" s="22"/>
      <c r="P526" s="22"/>
    </row>
    <row r="527" spans="5:16" x14ac:dyDescent="0.3">
      <c r="E527" s="5" t="s">
        <v>1683</v>
      </c>
      <c r="F527" s="5">
        <v>108567004</v>
      </c>
      <c r="G527" s="5"/>
      <c r="I527" s="22">
        <v>120455403</v>
      </c>
      <c r="J527" s="22">
        <v>343</v>
      </c>
      <c r="M527" s="22"/>
      <c r="O527" s="22"/>
      <c r="P527" s="22"/>
    </row>
    <row r="528" spans="5:16" x14ac:dyDescent="0.3">
      <c r="E528" s="5" t="s">
        <v>1684</v>
      </c>
      <c r="F528" s="5">
        <v>120486003</v>
      </c>
      <c r="G528" s="5"/>
      <c r="I528" s="22">
        <v>120456003</v>
      </c>
      <c r="J528" s="22">
        <v>421</v>
      </c>
      <c r="M528" s="22"/>
      <c r="O528" s="22"/>
      <c r="P528" s="22"/>
    </row>
    <row r="529" spans="5:16" x14ac:dyDescent="0.3">
      <c r="E529" s="5" t="s">
        <v>1685</v>
      </c>
      <c r="F529" s="5">
        <v>117086003</v>
      </c>
      <c r="G529" s="5"/>
      <c r="I529" s="22">
        <v>120480803</v>
      </c>
      <c r="J529" s="22">
        <v>21</v>
      </c>
      <c r="M529" s="22"/>
      <c r="O529" s="22"/>
      <c r="P529" s="22"/>
    </row>
    <row r="530" spans="5:16" x14ac:dyDescent="0.3">
      <c r="E530" s="5" t="s">
        <v>1868</v>
      </c>
      <c r="F530" s="5">
        <v>129546907</v>
      </c>
      <c r="G530" s="5"/>
      <c r="I530" s="22">
        <v>120481002</v>
      </c>
      <c r="J530" s="22">
        <v>34</v>
      </c>
      <c r="M530" s="22"/>
      <c r="O530" s="22"/>
      <c r="P530" s="22"/>
    </row>
    <row r="531" spans="5:16" x14ac:dyDescent="0.3">
      <c r="E531" s="5" t="s">
        <v>1686</v>
      </c>
      <c r="F531" s="5">
        <v>129547303</v>
      </c>
      <c r="G531" s="5"/>
      <c r="I531" s="22">
        <v>120481107</v>
      </c>
      <c r="J531" s="22">
        <v>507</v>
      </c>
      <c r="M531" s="22"/>
      <c r="O531" s="22"/>
      <c r="P531" s="22"/>
    </row>
    <row r="532" spans="5:16" x14ac:dyDescent="0.3">
      <c r="E532" s="5" t="s">
        <v>1687</v>
      </c>
      <c r="F532" s="5">
        <v>114067503</v>
      </c>
      <c r="G532" s="5"/>
      <c r="I532" s="22">
        <v>120483007</v>
      </c>
      <c r="J532" s="22">
        <v>512</v>
      </c>
      <c r="M532" s="22"/>
      <c r="O532" s="22"/>
      <c r="P532" s="22"/>
    </row>
    <row r="533" spans="5:16" x14ac:dyDescent="0.3">
      <c r="E533" s="5" t="s">
        <v>1688</v>
      </c>
      <c r="F533" s="5">
        <v>119357402</v>
      </c>
      <c r="G533" s="5"/>
      <c r="I533" s="22">
        <v>120483302</v>
      </c>
      <c r="J533" s="22">
        <v>133</v>
      </c>
      <c r="M533" s="22"/>
      <c r="O533" s="22"/>
      <c r="P533" s="22"/>
    </row>
    <row r="534" spans="5:16" x14ac:dyDescent="0.3">
      <c r="E534" s="5" t="s">
        <v>1689</v>
      </c>
      <c r="F534" s="5">
        <v>116557103</v>
      </c>
      <c r="G534" s="5"/>
      <c r="I534" s="22">
        <v>120484803</v>
      </c>
      <c r="J534" s="22">
        <v>275</v>
      </c>
      <c r="M534" s="22"/>
      <c r="O534" s="22"/>
      <c r="P534" s="22"/>
    </row>
    <row r="535" spans="5:16" x14ac:dyDescent="0.3">
      <c r="E535" s="5" t="s">
        <v>1869</v>
      </c>
      <c r="F535" s="5">
        <v>109420107</v>
      </c>
      <c r="G535" s="5"/>
      <c r="I535" s="22">
        <v>120484903</v>
      </c>
      <c r="J535" s="22">
        <v>292</v>
      </c>
      <c r="M535" s="22"/>
      <c r="O535" s="22"/>
      <c r="P535" s="22"/>
    </row>
    <row r="536" spans="5:16" x14ac:dyDescent="0.3">
      <c r="E536" s="5" t="s">
        <v>1690</v>
      </c>
      <c r="F536" s="5">
        <v>104107903</v>
      </c>
      <c r="G536" s="5"/>
      <c r="I536" s="22">
        <v>120485603</v>
      </c>
      <c r="J536" s="22">
        <v>320</v>
      </c>
      <c r="M536" s="22"/>
      <c r="O536" s="22"/>
      <c r="P536" s="22"/>
    </row>
    <row r="537" spans="5:16" x14ac:dyDescent="0.3">
      <c r="E537" s="5" t="s">
        <v>1691</v>
      </c>
      <c r="F537" s="5">
        <v>108567204</v>
      </c>
      <c r="G537" s="5"/>
      <c r="I537" s="22">
        <v>120486003</v>
      </c>
      <c r="J537" s="22">
        <v>371</v>
      </c>
      <c r="M537" s="22"/>
      <c r="O537" s="22"/>
      <c r="P537" s="22"/>
    </row>
    <row r="538" spans="5:16" x14ac:dyDescent="0.3">
      <c r="E538" s="5" t="s">
        <v>1692</v>
      </c>
      <c r="F538" s="5">
        <v>103028302</v>
      </c>
      <c r="G538" s="5"/>
      <c r="I538" s="22">
        <v>120488603</v>
      </c>
      <c r="J538" s="22">
        <v>489</v>
      </c>
      <c r="M538" s="22"/>
      <c r="O538" s="22"/>
      <c r="P538" s="22"/>
    </row>
    <row r="539" spans="5:16" x14ac:dyDescent="0.3">
      <c r="E539" s="5" t="s">
        <v>1693</v>
      </c>
      <c r="F539" s="5">
        <v>116496503</v>
      </c>
      <c r="G539" s="5"/>
      <c r="I539" s="22">
        <v>120522003</v>
      </c>
      <c r="J539" s="22">
        <v>116</v>
      </c>
      <c r="M539" s="22"/>
      <c r="O539" s="22"/>
      <c r="P539" s="22"/>
    </row>
    <row r="540" spans="5:16" x14ac:dyDescent="0.3">
      <c r="E540" s="5" t="s">
        <v>1694</v>
      </c>
      <c r="F540" s="5">
        <v>108567404</v>
      </c>
      <c r="G540" s="5"/>
      <c r="I540" s="22">
        <v>121131507</v>
      </c>
      <c r="J540" s="22">
        <v>511</v>
      </c>
      <c r="M540" s="22"/>
      <c r="O540" s="22"/>
      <c r="P540" s="22"/>
    </row>
    <row r="541" spans="5:16" x14ac:dyDescent="0.3">
      <c r="E541" s="5" t="s">
        <v>1695</v>
      </c>
      <c r="F541" s="5">
        <v>104435603</v>
      </c>
      <c r="G541" s="5"/>
      <c r="I541" s="22">
        <v>121135003</v>
      </c>
      <c r="J541" s="22">
        <v>204</v>
      </c>
      <c r="M541" s="22"/>
      <c r="O541" s="22"/>
      <c r="P541" s="22"/>
    </row>
    <row r="542" spans="5:16" x14ac:dyDescent="0.3">
      <c r="E542" s="5" t="s">
        <v>1696</v>
      </c>
      <c r="F542" s="5">
        <v>104435703</v>
      </c>
      <c r="G542" s="5"/>
      <c r="I542" s="22">
        <v>121135503</v>
      </c>
      <c r="J542" s="22">
        <v>226</v>
      </c>
      <c r="M542" s="22"/>
      <c r="O542" s="22"/>
      <c r="P542" s="22"/>
    </row>
    <row r="543" spans="5:16" x14ac:dyDescent="0.3">
      <c r="E543" s="5" t="s">
        <v>1697</v>
      </c>
      <c r="F543" s="5">
        <v>129547203</v>
      </c>
      <c r="G543" s="5"/>
      <c r="I543" s="22">
        <v>121136503</v>
      </c>
      <c r="J543" s="22">
        <v>316</v>
      </c>
      <c r="M543" s="22"/>
      <c r="O543" s="22"/>
      <c r="P543" s="22"/>
    </row>
    <row r="544" spans="5:16" x14ac:dyDescent="0.3">
      <c r="E544" s="5" t="s">
        <v>1698</v>
      </c>
      <c r="F544" s="5">
        <v>104376203</v>
      </c>
      <c r="G544" s="5"/>
      <c r="I544" s="22">
        <v>121136603</v>
      </c>
      <c r="J544" s="22">
        <v>318</v>
      </c>
      <c r="M544" s="22"/>
      <c r="O544" s="22"/>
      <c r="P544" s="22"/>
    </row>
    <row r="545" spans="5:16" x14ac:dyDescent="0.3">
      <c r="E545" s="5" t="s">
        <v>1699</v>
      </c>
      <c r="F545" s="5">
        <v>116496603</v>
      </c>
      <c r="G545" s="5"/>
      <c r="I545" s="22">
        <v>121139004</v>
      </c>
      <c r="J545" s="22">
        <v>465</v>
      </c>
      <c r="M545" s="22"/>
      <c r="O545" s="22"/>
      <c r="P545" s="22"/>
    </row>
    <row r="546" spans="5:16" x14ac:dyDescent="0.3">
      <c r="E546" s="5" t="s">
        <v>1700</v>
      </c>
      <c r="F546" s="5">
        <v>115218003</v>
      </c>
      <c r="G546" s="5"/>
      <c r="I546" s="22">
        <v>121390302</v>
      </c>
      <c r="J546" s="22">
        <v>7</v>
      </c>
      <c r="M546" s="22"/>
      <c r="O546" s="22"/>
      <c r="P546" s="22"/>
    </row>
    <row r="547" spans="5:16" x14ac:dyDescent="0.3">
      <c r="E547" s="5" t="s">
        <v>1701</v>
      </c>
      <c r="F547" s="5">
        <v>104107503</v>
      </c>
      <c r="G547" s="5"/>
      <c r="I547" s="22">
        <v>121391303</v>
      </c>
      <c r="J547" s="22">
        <v>66</v>
      </c>
      <c r="M547" s="22"/>
      <c r="O547" s="22"/>
      <c r="P547" s="22"/>
    </row>
    <row r="548" spans="5:16" x14ac:dyDescent="0.3">
      <c r="E548" s="5" t="s">
        <v>1702</v>
      </c>
      <c r="F548" s="5">
        <v>109427503</v>
      </c>
      <c r="G548" s="5"/>
      <c r="I548" s="22">
        <v>121392303</v>
      </c>
      <c r="J548" s="22">
        <v>127</v>
      </c>
      <c r="M548" s="22"/>
      <c r="O548" s="22"/>
      <c r="P548" s="22"/>
    </row>
    <row r="549" spans="5:16" x14ac:dyDescent="0.3">
      <c r="E549" s="5" t="s">
        <v>1703</v>
      </c>
      <c r="F549" s="5">
        <v>113367003</v>
      </c>
      <c r="G549" s="5"/>
      <c r="I549" s="22">
        <v>121393007</v>
      </c>
      <c r="J549" s="22">
        <v>540</v>
      </c>
      <c r="M549" s="22"/>
      <c r="O549" s="22"/>
      <c r="P549" s="22"/>
    </row>
    <row r="550" spans="5:16" x14ac:dyDescent="0.3">
      <c r="E550" s="5" t="s">
        <v>1704</v>
      </c>
      <c r="F550" s="5">
        <v>108567703</v>
      </c>
      <c r="G550" s="5"/>
      <c r="I550" s="22">
        <v>121394503</v>
      </c>
      <c r="J550" s="22">
        <v>298</v>
      </c>
      <c r="M550" s="22"/>
      <c r="O550" s="22"/>
      <c r="P550" s="22"/>
    </row>
    <row r="551" spans="5:16" x14ac:dyDescent="0.3">
      <c r="E551" s="5" t="s">
        <v>1870</v>
      </c>
      <c r="F551" s="5">
        <v>108567807</v>
      </c>
      <c r="G551" s="5"/>
      <c r="I551" s="22">
        <v>121394603</v>
      </c>
      <c r="J551" s="22">
        <v>305</v>
      </c>
      <c r="M551" s="22"/>
      <c r="O551" s="22"/>
      <c r="P551" s="22"/>
    </row>
    <row r="552" spans="5:16" x14ac:dyDescent="0.3">
      <c r="E552" s="5" t="s">
        <v>1705</v>
      </c>
      <c r="F552" s="5">
        <v>123467103</v>
      </c>
      <c r="G552" s="5"/>
      <c r="I552" s="22">
        <v>121395103</v>
      </c>
      <c r="J552" s="22">
        <v>319</v>
      </c>
      <c r="M552" s="22"/>
      <c r="O552" s="22"/>
      <c r="P552" s="22"/>
    </row>
    <row r="553" spans="5:16" x14ac:dyDescent="0.3">
      <c r="E553" s="5" t="s">
        <v>1706</v>
      </c>
      <c r="F553" s="5">
        <v>103028653</v>
      </c>
      <c r="G553" s="5"/>
      <c r="I553" s="22">
        <v>121395603</v>
      </c>
      <c r="J553" s="22">
        <v>369</v>
      </c>
      <c r="M553" s="22"/>
      <c r="O553" s="22"/>
      <c r="P553" s="22"/>
    </row>
    <row r="554" spans="5:16" x14ac:dyDescent="0.3">
      <c r="E554" s="5" t="s">
        <v>1707</v>
      </c>
      <c r="F554" s="5">
        <v>104107803</v>
      </c>
      <c r="G554" s="5"/>
      <c r="I554" s="22">
        <v>121395703</v>
      </c>
      <c r="J554" s="22">
        <v>407</v>
      </c>
      <c r="M554" s="22"/>
      <c r="O554" s="22"/>
      <c r="P554" s="22"/>
    </row>
    <row r="555" spans="5:16" x14ac:dyDescent="0.3">
      <c r="E555" s="5" t="s">
        <v>1708</v>
      </c>
      <c r="F555" s="5">
        <v>112676203</v>
      </c>
      <c r="G555" s="5"/>
      <c r="I555" s="22">
        <v>121397803</v>
      </c>
      <c r="J555" s="22">
        <v>480</v>
      </c>
      <c r="M555" s="22"/>
      <c r="O555" s="22"/>
      <c r="P555" s="22"/>
    </row>
    <row r="556" spans="5:16" x14ac:dyDescent="0.3">
      <c r="E556" s="5" t="s">
        <v>1709</v>
      </c>
      <c r="F556" s="5">
        <v>103028703</v>
      </c>
      <c r="G556" s="5"/>
      <c r="I556" s="22">
        <v>122091002</v>
      </c>
      <c r="J556" s="22">
        <v>27</v>
      </c>
      <c r="M556" s="22"/>
      <c r="O556" s="22"/>
      <c r="P556" s="22"/>
    </row>
    <row r="557" spans="5:16" x14ac:dyDescent="0.3">
      <c r="E557" s="5" t="s">
        <v>1710</v>
      </c>
      <c r="F557" s="5">
        <v>115218303</v>
      </c>
      <c r="G557" s="5"/>
      <c r="I557" s="22">
        <v>122091303</v>
      </c>
      <c r="J557" s="22">
        <v>48</v>
      </c>
      <c r="M557" s="22"/>
      <c r="O557" s="22"/>
      <c r="P557" s="22"/>
    </row>
    <row r="558" spans="5:16" x14ac:dyDescent="0.3">
      <c r="E558" s="5" t="s">
        <v>1711</v>
      </c>
      <c r="F558" s="5">
        <v>103028753</v>
      </c>
      <c r="G558" s="5"/>
      <c r="I558" s="22">
        <v>122091352</v>
      </c>
      <c r="J558" s="22">
        <v>49</v>
      </c>
      <c r="M558" s="22"/>
      <c r="O558" s="22"/>
      <c r="P558" s="22"/>
    </row>
    <row r="559" spans="5:16" x14ac:dyDescent="0.3">
      <c r="E559" s="5" t="s">
        <v>1712</v>
      </c>
      <c r="F559" s="5">
        <v>127047404</v>
      </c>
      <c r="G559" s="5"/>
      <c r="I559" s="22">
        <v>122091457</v>
      </c>
      <c r="J559" s="22">
        <v>508</v>
      </c>
      <c r="M559" s="22"/>
      <c r="O559" s="22"/>
      <c r="P559" s="22"/>
    </row>
    <row r="560" spans="5:16" x14ac:dyDescent="0.3">
      <c r="E560" s="5" t="s">
        <v>1713</v>
      </c>
      <c r="F560" s="5">
        <v>112676403</v>
      </c>
      <c r="G560" s="5"/>
      <c r="I560" s="22">
        <v>122092002</v>
      </c>
      <c r="J560" s="22">
        <v>67</v>
      </c>
      <c r="M560" s="22"/>
      <c r="O560" s="22"/>
      <c r="P560" s="22"/>
    </row>
    <row r="561" spans="5:16" x14ac:dyDescent="0.3">
      <c r="E561" s="5" t="s">
        <v>1714</v>
      </c>
      <c r="F561" s="5">
        <v>117416103</v>
      </c>
      <c r="G561" s="5"/>
      <c r="I561" s="22">
        <v>122092102</v>
      </c>
      <c r="J561" s="22">
        <v>68</v>
      </c>
      <c r="M561" s="22"/>
      <c r="O561" s="22"/>
      <c r="P561" s="22"/>
    </row>
    <row r="562" spans="5:16" x14ac:dyDescent="0.3">
      <c r="E562" s="5" t="s">
        <v>1715</v>
      </c>
      <c r="F562" s="5">
        <v>125238402</v>
      </c>
      <c r="G562" s="5"/>
      <c r="I562" s="22">
        <v>122092353</v>
      </c>
      <c r="J562" s="22">
        <v>105</v>
      </c>
      <c r="M562" s="22"/>
      <c r="O562" s="22"/>
      <c r="P562" s="22"/>
    </row>
    <row r="563" spans="5:16" x14ac:dyDescent="0.3">
      <c r="E563" s="5" t="s">
        <v>1716</v>
      </c>
      <c r="F563" s="5">
        <v>101306503</v>
      </c>
      <c r="G563" s="5"/>
      <c r="I563" s="22">
        <v>122097007</v>
      </c>
      <c r="J563" s="22">
        <v>544</v>
      </c>
      <c r="M563" s="22"/>
      <c r="O563" s="22"/>
      <c r="P563" s="22"/>
    </row>
    <row r="564" spans="5:16" x14ac:dyDescent="0.3">
      <c r="E564" s="5" t="s">
        <v>1717</v>
      </c>
      <c r="F564" s="5">
        <v>116197503</v>
      </c>
      <c r="G564" s="5"/>
      <c r="I564" s="22">
        <v>122097203</v>
      </c>
      <c r="J564" s="22">
        <v>266</v>
      </c>
      <c r="M564" s="22"/>
      <c r="O564" s="22"/>
      <c r="P564" s="22"/>
    </row>
    <row r="565" spans="5:16" x14ac:dyDescent="0.3">
      <c r="E565" s="5" t="s">
        <v>1718</v>
      </c>
      <c r="F565" s="5">
        <v>111297504</v>
      </c>
      <c r="G565" s="5"/>
      <c r="I565" s="22">
        <v>122097502</v>
      </c>
      <c r="J565" s="22">
        <v>276</v>
      </c>
      <c r="M565" s="22"/>
      <c r="O565" s="22"/>
      <c r="P565" s="22"/>
    </row>
    <row r="566" spans="5:16" x14ac:dyDescent="0.3">
      <c r="E566" s="5" t="s">
        <v>1719</v>
      </c>
      <c r="F566" s="5">
        <v>111317503</v>
      </c>
      <c r="G566" s="5"/>
      <c r="I566" s="22">
        <v>122097604</v>
      </c>
      <c r="J566" s="22">
        <v>280</v>
      </c>
      <c r="M566" s="22"/>
      <c r="O566" s="22"/>
      <c r="P566" s="22"/>
    </row>
    <row r="567" spans="5:16" x14ac:dyDescent="0.3">
      <c r="E567" s="5" t="s">
        <v>1720</v>
      </c>
      <c r="F567" s="5">
        <v>121395703</v>
      </c>
      <c r="G567" s="5"/>
      <c r="I567" s="22">
        <v>122098003</v>
      </c>
      <c r="J567" s="22">
        <v>315</v>
      </c>
      <c r="M567" s="22"/>
      <c r="O567" s="22"/>
      <c r="P567" s="22"/>
    </row>
    <row r="568" spans="5:16" x14ac:dyDescent="0.3">
      <c r="E568" s="5" t="s">
        <v>1721</v>
      </c>
      <c r="F568" s="5">
        <v>117597003</v>
      </c>
      <c r="G568" s="5"/>
      <c r="I568" s="22">
        <v>122098103</v>
      </c>
      <c r="J568" s="22">
        <v>327</v>
      </c>
      <c r="M568" s="22"/>
      <c r="O568" s="22"/>
      <c r="P568" s="22"/>
    </row>
    <row r="569" spans="5:16" x14ac:dyDescent="0.3">
      <c r="E569" s="5" t="s">
        <v>1722</v>
      </c>
      <c r="F569" s="5">
        <v>112676503</v>
      </c>
      <c r="G569" s="5"/>
      <c r="I569" s="22">
        <v>122098202</v>
      </c>
      <c r="J569" s="22">
        <v>330</v>
      </c>
      <c r="M569" s="22"/>
      <c r="O569" s="22"/>
      <c r="P569" s="22"/>
    </row>
    <row r="570" spans="5:16" x14ac:dyDescent="0.3">
      <c r="E570" s="5" t="s">
        <v>1723</v>
      </c>
      <c r="F570" s="5">
        <v>107657503</v>
      </c>
      <c r="G570" s="5"/>
      <c r="I570" s="22">
        <v>122098403</v>
      </c>
      <c r="J570" s="22">
        <v>352</v>
      </c>
      <c r="M570" s="22"/>
      <c r="O570" s="22"/>
      <c r="P570" s="22"/>
    </row>
    <row r="571" spans="5:16" x14ac:dyDescent="0.3">
      <c r="E571" s="5" t="s">
        <v>1724</v>
      </c>
      <c r="F571" s="5">
        <v>108077503</v>
      </c>
      <c r="G571" s="5"/>
      <c r="I571" s="22">
        <v>122099007</v>
      </c>
      <c r="J571" s="22">
        <v>561</v>
      </c>
      <c r="M571" s="22"/>
      <c r="O571" s="22"/>
      <c r="P571" s="22"/>
    </row>
    <row r="572" spans="5:16" x14ac:dyDescent="0.3">
      <c r="E572" s="5" t="s">
        <v>1725</v>
      </c>
      <c r="F572" s="5">
        <v>123467303</v>
      </c>
      <c r="G572" s="5"/>
      <c r="I572" s="22">
        <v>123460302</v>
      </c>
      <c r="J572" s="22">
        <v>1</v>
      </c>
      <c r="M572" s="22"/>
      <c r="O572" s="22"/>
      <c r="P572" s="22"/>
    </row>
    <row r="573" spans="5:16" x14ac:dyDescent="0.3">
      <c r="E573" s="5" t="s">
        <v>1726</v>
      </c>
      <c r="F573" s="5">
        <v>112676703</v>
      </c>
      <c r="G573" s="5"/>
      <c r="I573" s="22">
        <v>123460504</v>
      </c>
      <c r="J573" s="22">
        <v>794</v>
      </c>
      <c r="M573" s="22"/>
      <c r="O573" s="22"/>
      <c r="P573" s="22"/>
    </row>
    <row r="574" spans="5:16" x14ac:dyDescent="0.3">
      <c r="E574" s="5" t="s">
        <v>1727</v>
      </c>
      <c r="F574" s="5">
        <v>125238502</v>
      </c>
      <c r="G574" s="5"/>
      <c r="I574" s="22">
        <v>123460957</v>
      </c>
      <c r="J574" s="22">
        <v>510</v>
      </c>
      <c r="M574" s="22"/>
      <c r="O574" s="22"/>
      <c r="P574" s="22"/>
    </row>
    <row r="575" spans="5:16" x14ac:dyDescent="0.3">
      <c r="E575" s="5" t="s">
        <v>1728</v>
      </c>
      <c r="F575" s="5">
        <v>123467203</v>
      </c>
      <c r="G575" s="5"/>
      <c r="I575" s="22">
        <v>123461302</v>
      </c>
      <c r="J575" s="22">
        <v>80</v>
      </c>
      <c r="M575" s="22"/>
      <c r="O575" s="22"/>
      <c r="P575" s="22"/>
    </row>
    <row r="576" spans="5:16" x14ac:dyDescent="0.3">
      <c r="E576" s="5" t="s">
        <v>1729</v>
      </c>
      <c r="F576" s="5">
        <v>109248003</v>
      </c>
      <c r="G576" s="5"/>
      <c r="I576" s="22">
        <v>123461602</v>
      </c>
      <c r="J576" s="22">
        <v>91</v>
      </c>
      <c r="M576" s="22"/>
      <c r="O576" s="22"/>
      <c r="P576" s="22"/>
    </row>
    <row r="577" spans="5:16" x14ac:dyDescent="0.3">
      <c r="E577" s="5" t="s">
        <v>1730</v>
      </c>
      <c r="F577" s="5">
        <v>110148002</v>
      </c>
      <c r="G577" s="5"/>
      <c r="I577" s="22">
        <v>123463507</v>
      </c>
      <c r="J577" s="22">
        <v>524</v>
      </c>
      <c r="M577" s="22"/>
      <c r="O577" s="22"/>
      <c r="P577" s="22"/>
    </row>
    <row r="578" spans="5:16" x14ac:dyDescent="0.3">
      <c r="E578" s="5" t="s">
        <v>1871</v>
      </c>
      <c r="F578" s="5">
        <v>103028807</v>
      </c>
      <c r="G578" s="5"/>
      <c r="I578" s="22">
        <v>123463603</v>
      </c>
      <c r="J578" s="22">
        <v>185</v>
      </c>
      <c r="M578" s="22"/>
      <c r="O578" s="22"/>
      <c r="P578" s="22"/>
    </row>
    <row r="579" spans="5:16" x14ac:dyDescent="0.3">
      <c r="E579" s="5" t="s">
        <v>1731</v>
      </c>
      <c r="F579" s="5">
        <v>103028833</v>
      </c>
      <c r="G579" s="5"/>
      <c r="I579" s="22">
        <v>123463803</v>
      </c>
      <c r="J579" s="22">
        <v>202</v>
      </c>
      <c r="M579" s="22"/>
      <c r="O579" s="22"/>
      <c r="P579" s="22"/>
    </row>
    <row r="580" spans="5:16" x14ac:dyDescent="0.3">
      <c r="E580" s="5" t="s">
        <v>1732</v>
      </c>
      <c r="F580" s="5">
        <v>115228003</v>
      </c>
      <c r="G580" s="5"/>
      <c r="I580" s="22">
        <v>123464502</v>
      </c>
      <c r="J580" s="22">
        <v>232</v>
      </c>
      <c r="M580" s="22"/>
      <c r="O580" s="22"/>
      <c r="P580" s="22"/>
    </row>
    <row r="581" spans="5:16" x14ac:dyDescent="0.3">
      <c r="E581" s="5" t="s">
        <v>1733</v>
      </c>
      <c r="F581" s="5">
        <v>103028853</v>
      </c>
      <c r="G581" s="5"/>
      <c r="I581" s="22">
        <v>123464603</v>
      </c>
      <c r="J581" s="22">
        <v>233</v>
      </c>
      <c r="M581" s="22"/>
      <c r="O581" s="22"/>
      <c r="P581" s="22"/>
    </row>
    <row r="582" spans="5:16" x14ac:dyDescent="0.3">
      <c r="E582" s="5" t="s">
        <v>1734</v>
      </c>
      <c r="F582" s="5">
        <v>120456003</v>
      </c>
      <c r="G582" s="5"/>
      <c r="I582" s="22">
        <v>123465303</v>
      </c>
      <c r="J582" s="22">
        <v>245</v>
      </c>
      <c r="M582" s="22"/>
      <c r="O582" s="22"/>
      <c r="P582" s="22"/>
    </row>
    <row r="583" spans="5:16" x14ac:dyDescent="0.3">
      <c r="E583" s="5" t="s">
        <v>1735</v>
      </c>
      <c r="F583" s="5">
        <v>117576303</v>
      </c>
      <c r="G583" s="5"/>
      <c r="I583" s="22">
        <v>123465507</v>
      </c>
      <c r="J583" s="22">
        <v>548</v>
      </c>
      <c r="M583" s="22"/>
      <c r="O583" s="22"/>
      <c r="P583" s="22"/>
    </row>
    <row r="584" spans="5:16" x14ac:dyDescent="0.3">
      <c r="E584" s="5" t="s">
        <v>1872</v>
      </c>
      <c r="F584" s="5">
        <v>116606707</v>
      </c>
      <c r="G584" s="5"/>
      <c r="I584" s="22">
        <v>123465602</v>
      </c>
      <c r="J584" s="22">
        <v>283</v>
      </c>
      <c r="M584" s="22"/>
      <c r="O584" s="22"/>
      <c r="P584" s="22"/>
    </row>
    <row r="585" spans="5:16" x14ac:dyDescent="0.3">
      <c r="E585" s="5" t="s">
        <v>1736</v>
      </c>
      <c r="F585" s="5">
        <v>119586503</v>
      </c>
      <c r="G585" s="5"/>
      <c r="I585" s="22">
        <v>123465702</v>
      </c>
      <c r="J585" s="22">
        <v>288</v>
      </c>
      <c r="M585" s="22"/>
      <c r="O585" s="22"/>
      <c r="P585" s="22"/>
    </row>
    <row r="586" spans="5:16" x14ac:dyDescent="0.3">
      <c r="E586" s="5" t="s">
        <v>1873</v>
      </c>
      <c r="F586" s="5">
        <v>119584707</v>
      </c>
      <c r="G586" s="5"/>
      <c r="I586" s="22">
        <v>123466103</v>
      </c>
      <c r="J586" s="22">
        <v>332</v>
      </c>
      <c r="M586" s="22"/>
      <c r="O586" s="22"/>
      <c r="P586" s="22"/>
    </row>
    <row r="587" spans="5:16" x14ac:dyDescent="0.3">
      <c r="E587" s="5" t="s">
        <v>1737</v>
      </c>
      <c r="F587" s="5">
        <v>115228303</v>
      </c>
      <c r="G587" s="5"/>
      <c r="I587" s="22">
        <v>123466303</v>
      </c>
      <c r="J587" s="22">
        <v>346</v>
      </c>
      <c r="M587" s="22"/>
      <c r="O587" s="22"/>
      <c r="P587" s="22"/>
    </row>
    <row r="588" spans="5:16" x14ac:dyDescent="0.3">
      <c r="E588" s="5" t="s">
        <v>1738</v>
      </c>
      <c r="F588" s="5">
        <v>115506003</v>
      </c>
      <c r="G588" s="5"/>
      <c r="I588" s="22">
        <v>123466403</v>
      </c>
      <c r="J588" s="22">
        <v>347</v>
      </c>
      <c r="M588" s="22"/>
      <c r="O588" s="22"/>
      <c r="P588" s="22"/>
    </row>
    <row r="589" spans="5:16" x14ac:dyDescent="0.3">
      <c r="E589" s="5" t="s">
        <v>1739</v>
      </c>
      <c r="F589" s="5">
        <v>129547603</v>
      </c>
      <c r="G589" s="5"/>
      <c r="I589" s="22">
        <v>123467103</v>
      </c>
      <c r="J589" s="22">
        <v>392</v>
      </c>
      <c r="M589" s="22"/>
      <c r="O589" s="22"/>
      <c r="P589" s="22"/>
    </row>
    <row r="590" spans="5:16" x14ac:dyDescent="0.3">
      <c r="E590" s="5" t="s">
        <v>1740</v>
      </c>
      <c r="F590" s="5">
        <v>106617203</v>
      </c>
      <c r="G590" s="5"/>
      <c r="I590" s="22">
        <v>123467203</v>
      </c>
      <c r="J590" s="22">
        <v>415</v>
      </c>
      <c r="M590" s="22"/>
      <c r="O590" s="22"/>
      <c r="P590" s="22"/>
    </row>
    <row r="591" spans="5:16" x14ac:dyDescent="0.3">
      <c r="E591" s="5" t="s">
        <v>1741</v>
      </c>
      <c r="F591" s="5">
        <v>117086503</v>
      </c>
      <c r="G591" s="5"/>
      <c r="I591" s="22">
        <v>123467303</v>
      </c>
      <c r="J591" s="22">
        <v>412</v>
      </c>
      <c r="M591" s="22"/>
      <c r="O591" s="22"/>
      <c r="P591" s="22"/>
    </row>
    <row r="592" spans="5:16" x14ac:dyDescent="0.3">
      <c r="E592" s="5" t="s">
        <v>1742</v>
      </c>
      <c r="F592" s="5">
        <v>124157802</v>
      </c>
      <c r="G592" s="5"/>
      <c r="I592" s="22">
        <v>123468303</v>
      </c>
      <c r="J592" s="22">
        <v>449</v>
      </c>
      <c r="M592" s="22"/>
      <c r="O592" s="22"/>
      <c r="P592" s="22"/>
    </row>
    <row r="593" spans="5:16" x14ac:dyDescent="0.3">
      <c r="E593" s="5" t="s">
        <v>1744</v>
      </c>
      <c r="F593" s="5">
        <v>101638003</v>
      </c>
      <c r="G593" s="5"/>
      <c r="I593" s="22">
        <v>123468402</v>
      </c>
      <c r="J593" s="22">
        <v>450</v>
      </c>
      <c r="M593" s="22"/>
      <c r="O593" s="22"/>
      <c r="P593" s="22"/>
    </row>
    <row r="594" spans="5:16" x14ac:dyDescent="0.3">
      <c r="E594" s="5" t="s">
        <v>1743</v>
      </c>
      <c r="F594" s="5">
        <v>129547803</v>
      </c>
      <c r="G594" s="5"/>
      <c r="I594" s="22">
        <v>123468503</v>
      </c>
      <c r="J594" s="22">
        <v>451</v>
      </c>
      <c r="M594" s="22"/>
      <c r="O594" s="22"/>
      <c r="P594" s="22"/>
    </row>
    <row r="595" spans="5:16" x14ac:dyDescent="0.3">
      <c r="E595" s="5" t="s">
        <v>1745</v>
      </c>
      <c r="F595" s="5">
        <v>117086653</v>
      </c>
      <c r="G595" s="5"/>
      <c r="I595" s="22">
        <v>123468603</v>
      </c>
      <c r="J595" s="22">
        <v>452</v>
      </c>
      <c r="M595" s="22"/>
      <c r="O595" s="22"/>
      <c r="P595" s="22"/>
    </row>
    <row r="596" spans="5:16" x14ac:dyDescent="0.3">
      <c r="E596" s="5" t="s">
        <v>1746</v>
      </c>
      <c r="F596" s="5">
        <v>114068003</v>
      </c>
      <c r="G596" s="5"/>
      <c r="I596" s="22">
        <v>123469007</v>
      </c>
      <c r="J596" s="22">
        <v>563</v>
      </c>
      <c r="M596" s="22"/>
      <c r="O596" s="22"/>
      <c r="P596" s="22"/>
    </row>
    <row r="597" spans="5:16" x14ac:dyDescent="0.3">
      <c r="E597" s="5" t="s">
        <v>1747</v>
      </c>
      <c r="F597" s="5">
        <v>118667503</v>
      </c>
      <c r="G597" s="5"/>
      <c r="I597" s="22">
        <v>123469303</v>
      </c>
      <c r="J597" s="22">
        <v>491</v>
      </c>
      <c r="M597" s="22"/>
      <c r="O597" s="22"/>
      <c r="P597" s="22"/>
    </row>
    <row r="598" spans="5:16" x14ac:dyDescent="0.3">
      <c r="E598" s="5" t="s">
        <v>1748</v>
      </c>
      <c r="F598" s="5">
        <v>108568404</v>
      </c>
      <c r="G598" s="5"/>
      <c r="I598" s="22">
        <v>124150503</v>
      </c>
      <c r="J598" s="22">
        <v>17</v>
      </c>
      <c r="M598" s="22"/>
      <c r="O598" s="22"/>
      <c r="P598" s="22"/>
    </row>
    <row r="599" spans="5:16" x14ac:dyDescent="0.3">
      <c r="E599" s="5" t="s">
        <v>1749</v>
      </c>
      <c r="F599" s="5">
        <v>112286003</v>
      </c>
      <c r="G599" s="5"/>
      <c r="I599" s="22">
        <v>124151607</v>
      </c>
      <c r="J599" s="22">
        <v>513</v>
      </c>
      <c r="M599" s="22"/>
      <c r="O599" s="22"/>
      <c r="P599" s="22"/>
    </row>
    <row r="600" spans="5:16" x14ac:dyDescent="0.3">
      <c r="E600" s="5" t="s">
        <v>1750</v>
      </c>
      <c r="F600" s="5">
        <v>108058003</v>
      </c>
      <c r="G600" s="5"/>
      <c r="I600" s="22">
        <v>124151902</v>
      </c>
      <c r="J600" s="22">
        <v>89</v>
      </c>
      <c r="M600" s="22"/>
      <c r="O600" s="22"/>
      <c r="P600" s="22"/>
    </row>
    <row r="601" spans="5:16" x14ac:dyDescent="0.3">
      <c r="E601" s="5" t="s">
        <v>1751</v>
      </c>
      <c r="F601" s="5">
        <v>114068103</v>
      </c>
      <c r="G601" s="5"/>
      <c r="I601" s="22">
        <v>124152003</v>
      </c>
      <c r="J601" s="22">
        <v>121</v>
      </c>
      <c r="M601" s="22"/>
      <c r="O601" s="22"/>
      <c r="P601" s="22"/>
    </row>
    <row r="602" spans="5:16" x14ac:dyDescent="0.3">
      <c r="E602" s="5" t="s">
        <v>1752</v>
      </c>
      <c r="F602" s="5">
        <v>108078003</v>
      </c>
      <c r="G602" s="5"/>
      <c r="I602" s="22">
        <v>124153503</v>
      </c>
      <c r="J602" s="22">
        <v>168</v>
      </c>
      <c r="M602" s="22"/>
      <c r="O602" s="22"/>
      <c r="P602" s="22"/>
    </row>
    <row r="603" spans="5:16" x14ac:dyDescent="0.3">
      <c r="E603" s="5" t="s">
        <v>1753</v>
      </c>
      <c r="F603" s="5">
        <v>106169003</v>
      </c>
      <c r="G603" s="5"/>
      <c r="I603" s="22">
        <v>124154003</v>
      </c>
      <c r="J603" s="22">
        <v>210</v>
      </c>
      <c r="M603" s="22"/>
      <c r="O603" s="22"/>
      <c r="P603" s="22"/>
    </row>
    <row r="604" spans="5:16" x14ac:dyDescent="0.3">
      <c r="E604" s="5" t="s">
        <v>1754</v>
      </c>
      <c r="F604" s="5">
        <v>104377003</v>
      </c>
      <c r="G604" s="5"/>
      <c r="I604" s="22">
        <v>124156503</v>
      </c>
      <c r="J604" s="22">
        <v>307</v>
      </c>
      <c r="M604" s="22"/>
      <c r="O604" s="22"/>
      <c r="P604" s="22"/>
    </row>
    <row r="605" spans="5:16" x14ac:dyDescent="0.3">
      <c r="E605" s="5" t="s">
        <v>1755</v>
      </c>
      <c r="F605" s="5">
        <v>105259103</v>
      </c>
      <c r="G605" s="5"/>
      <c r="I605" s="22">
        <v>124156603</v>
      </c>
      <c r="J605" s="22">
        <v>313</v>
      </c>
      <c r="M605" s="22"/>
      <c r="O605" s="22"/>
      <c r="P605" s="22"/>
    </row>
    <row r="606" spans="5:16" x14ac:dyDescent="0.3">
      <c r="E606" s="5" t="s">
        <v>1756</v>
      </c>
      <c r="F606" s="5">
        <v>101268003</v>
      </c>
      <c r="G606" s="5"/>
      <c r="I606" s="22">
        <v>124156703</v>
      </c>
      <c r="J606" s="22">
        <v>314</v>
      </c>
      <c r="M606" s="22"/>
      <c r="O606" s="22"/>
      <c r="P606" s="22"/>
    </row>
    <row r="607" spans="5:16" x14ac:dyDescent="0.3">
      <c r="E607" s="5" t="s">
        <v>1757</v>
      </c>
      <c r="F607" s="5">
        <v>124158503</v>
      </c>
      <c r="G607" s="5"/>
      <c r="I607" s="22">
        <v>124157203</v>
      </c>
      <c r="J607" s="22">
        <v>336</v>
      </c>
      <c r="M607" s="22"/>
      <c r="O607" s="22"/>
      <c r="P607" s="22"/>
    </row>
    <row r="608" spans="5:16" x14ac:dyDescent="0.3">
      <c r="E608" s="5" t="s">
        <v>1758</v>
      </c>
      <c r="F608" s="5">
        <v>128328003</v>
      </c>
      <c r="G608" s="5"/>
      <c r="I608" s="22">
        <v>124157802</v>
      </c>
      <c r="J608" s="22">
        <v>429</v>
      </c>
      <c r="M608" s="22"/>
      <c r="O608" s="22"/>
      <c r="P608" s="22"/>
    </row>
    <row r="609" spans="5:16" x14ac:dyDescent="0.3">
      <c r="E609" s="5" t="s">
        <v>1759</v>
      </c>
      <c r="F609" s="5">
        <v>112018523</v>
      </c>
      <c r="G609" s="5"/>
      <c r="I609" s="22">
        <v>124158503</v>
      </c>
      <c r="J609" s="22">
        <v>444</v>
      </c>
      <c r="M609" s="22"/>
      <c r="O609" s="22"/>
      <c r="P609" s="22"/>
    </row>
    <row r="610" spans="5:16" x14ac:dyDescent="0.3">
      <c r="E610" s="5" t="s">
        <v>1874</v>
      </c>
      <c r="F610" s="5">
        <v>122099007</v>
      </c>
      <c r="G610" s="5"/>
      <c r="I610" s="22">
        <v>124159002</v>
      </c>
      <c r="J610" s="22">
        <v>469</v>
      </c>
      <c r="M610" s="22"/>
      <c r="O610" s="22"/>
      <c r="P610" s="22"/>
    </row>
    <row r="611" spans="5:16" x14ac:dyDescent="0.3">
      <c r="E611" s="5" t="s">
        <v>1760</v>
      </c>
      <c r="F611" s="5">
        <v>125239452</v>
      </c>
      <c r="G611" s="5"/>
      <c r="I611" s="22">
        <v>125231232</v>
      </c>
      <c r="J611" s="22">
        <v>81</v>
      </c>
      <c r="M611" s="22"/>
      <c r="O611" s="22"/>
      <c r="P611" s="22"/>
    </row>
    <row r="612" spans="5:16" x14ac:dyDescent="0.3">
      <c r="E612" s="5" t="s">
        <v>1761</v>
      </c>
      <c r="F612" s="5">
        <v>115229003</v>
      </c>
      <c r="G612" s="5"/>
      <c r="I612" s="22">
        <v>125231303</v>
      </c>
      <c r="J612" s="22">
        <v>83</v>
      </c>
      <c r="M612" s="22"/>
      <c r="O612" s="22"/>
      <c r="P612" s="22"/>
    </row>
    <row r="613" spans="5:16" x14ac:dyDescent="0.3">
      <c r="E613" s="5" t="s">
        <v>1762</v>
      </c>
      <c r="F613" s="5">
        <v>123468303</v>
      </c>
      <c r="G613" s="5"/>
      <c r="I613" s="22">
        <v>125232407</v>
      </c>
      <c r="J613" s="22">
        <v>523</v>
      </c>
      <c r="M613" s="22"/>
      <c r="O613" s="22"/>
      <c r="P613" s="22"/>
    </row>
    <row r="614" spans="5:16" x14ac:dyDescent="0.3">
      <c r="E614" s="5" t="s">
        <v>1763</v>
      </c>
      <c r="F614" s="5">
        <v>123468402</v>
      </c>
      <c r="G614" s="5"/>
      <c r="I614" s="22">
        <v>125234103</v>
      </c>
      <c r="J614" s="22">
        <v>161</v>
      </c>
      <c r="M614" s="22"/>
      <c r="O614" s="22"/>
      <c r="P614" s="22"/>
    </row>
    <row r="615" spans="5:16" x14ac:dyDescent="0.3">
      <c r="E615" s="5" t="s">
        <v>1764</v>
      </c>
      <c r="F615" s="5">
        <v>123468503</v>
      </c>
      <c r="G615" s="5"/>
      <c r="I615" s="22">
        <v>125234502</v>
      </c>
      <c r="J615" s="22">
        <v>186</v>
      </c>
      <c r="M615" s="22"/>
      <c r="O615" s="22"/>
      <c r="P615" s="22"/>
    </row>
    <row r="616" spans="5:16" x14ac:dyDescent="0.3">
      <c r="E616" s="5" t="s">
        <v>1765</v>
      </c>
      <c r="F616" s="5">
        <v>123468603</v>
      </c>
      <c r="G616" s="5"/>
      <c r="I616" s="22">
        <v>125235103</v>
      </c>
      <c r="J616" s="22">
        <v>197</v>
      </c>
      <c r="M616" s="22"/>
      <c r="O616" s="22"/>
      <c r="P616" s="22"/>
    </row>
    <row r="617" spans="5:16" x14ac:dyDescent="0.3">
      <c r="E617" s="5" t="s">
        <v>1766</v>
      </c>
      <c r="F617" s="5">
        <v>103029203</v>
      </c>
      <c r="G617" s="5"/>
      <c r="I617" s="22">
        <v>125235502</v>
      </c>
      <c r="J617" s="22">
        <v>239</v>
      </c>
      <c r="M617" s="22"/>
      <c r="O617" s="22"/>
      <c r="P617" s="22"/>
    </row>
    <row r="618" spans="5:16" x14ac:dyDescent="0.3">
      <c r="E618" s="5" t="s">
        <v>1767</v>
      </c>
      <c r="F618" s="5">
        <v>106618603</v>
      </c>
      <c r="G618" s="5"/>
      <c r="I618" s="22">
        <v>125236903</v>
      </c>
      <c r="J618" s="22">
        <v>325</v>
      </c>
      <c r="M618" s="22"/>
      <c r="O618" s="22"/>
      <c r="P618" s="22"/>
    </row>
    <row r="619" spans="5:16" x14ac:dyDescent="0.3">
      <c r="E619" s="5" t="s">
        <v>1768</v>
      </c>
      <c r="F619" s="5">
        <v>119358403</v>
      </c>
      <c r="G619" s="5"/>
      <c r="I619" s="22">
        <v>125237603</v>
      </c>
      <c r="J619" s="22">
        <v>353</v>
      </c>
      <c r="M619" s="22"/>
      <c r="O619" s="22"/>
      <c r="P619" s="22"/>
    </row>
    <row r="620" spans="5:16" x14ac:dyDescent="0.3">
      <c r="E620" s="5" t="s">
        <v>1875</v>
      </c>
      <c r="F620" s="5">
        <v>106619107</v>
      </c>
      <c r="G620" s="5"/>
      <c r="I620" s="22">
        <v>125237702</v>
      </c>
      <c r="J620" s="22">
        <v>360</v>
      </c>
      <c r="M620" s="22"/>
      <c r="O620" s="22"/>
      <c r="P620" s="22"/>
    </row>
    <row r="621" spans="5:16" x14ac:dyDescent="0.3">
      <c r="E621" s="5" t="s">
        <v>1876</v>
      </c>
      <c r="F621" s="5">
        <v>123469007</v>
      </c>
      <c r="G621" s="5"/>
      <c r="I621" s="22">
        <v>125237903</v>
      </c>
      <c r="J621" s="22">
        <v>367</v>
      </c>
      <c r="M621" s="22"/>
      <c r="O621" s="22"/>
      <c r="P621" s="22"/>
    </row>
    <row r="622" spans="5:16" x14ac:dyDescent="0.3">
      <c r="E622" s="5" t="s">
        <v>1769</v>
      </c>
      <c r="F622" s="5">
        <v>119648303</v>
      </c>
      <c r="G622" s="5"/>
      <c r="I622" s="22">
        <v>125238402</v>
      </c>
      <c r="J622" s="22">
        <v>402</v>
      </c>
      <c r="M622" s="22"/>
      <c r="O622" s="22"/>
      <c r="P622" s="22"/>
    </row>
    <row r="623" spans="5:16" x14ac:dyDescent="0.3">
      <c r="E623" s="5" t="s">
        <v>1770</v>
      </c>
      <c r="F623" s="5">
        <v>125239603</v>
      </c>
      <c r="G623" s="5"/>
      <c r="I623" s="22">
        <v>125238502</v>
      </c>
      <c r="J623" s="22">
        <v>414</v>
      </c>
      <c r="M623" s="22"/>
      <c r="O623" s="22"/>
      <c r="P623" s="22"/>
    </row>
    <row r="624" spans="5:16" x14ac:dyDescent="0.3">
      <c r="E624" s="5" t="s">
        <v>1771</v>
      </c>
      <c r="F624" s="5">
        <v>105628302</v>
      </c>
      <c r="G624" s="5"/>
      <c r="I624" s="22">
        <v>125239452</v>
      </c>
      <c r="J624" s="22">
        <v>447</v>
      </c>
      <c r="M624" s="22"/>
      <c r="O624" s="22"/>
      <c r="P624" s="22"/>
    </row>
    <row r="625" spans="5:16" x14ac:dyDescent="0.3">
      <c r="E625" s="5" t="s">
        <v>1772</v>
      </c>
      <c r="F625" s="5">
        <v>116498003</v>
      </c>
      <c r="G625" s="5"/>
      <c r="I625" s="22">
        <v>125239603</v>
      </c>
      <c r="J625" s="22">
        <v>457</v>
      </c>
      <c r="M625" s="22"/>
      <c r="O625" s="22"/>
      <c r="P625" s="22"/>
    </row>
    <row r="626" spans="5:16" x14ac:dyDescent="0.3">
      <c r="E626" s="5" t="s">
        <v>1773</v>
      </c>
      <c r="F626" s="5">
        <v>113369003</v>
      </c>
      <c r="G626" s="5"/>
      <c r="I626" s="22">
        <v>125239652</v>
      </c>
      <c r="J626" s="22">
        <v>483</v>
      </c>
      <c r="M626" s="22"/>
      <c r="O626" s="22"/>
      <c r="P626" s="22"/>
    </row>
    <row r="627" spans="5:16" x14ac:dyDescent="0.3">
      <c r="E627" s="5" t="s">
        <v>1774</v>
      </c>
      <c r="F627" s="5">
        <v>101638803</v>
      </c>
      <c r="G627" s="5"/>
      <c r="I627" s="22">
        <v>126514007</v>
      </c>
      <c r="J627" s="22">
        <v>553</v>
      </c>
      <c r="M627" s="22"/>
      <c r="O627" s="22"/>
      <c r="P627" s="22"/>
    </row>
    <row r="628" spans="5:16" x14ac:dyDescent="0.3">
      <c r="E628" s="5" t="s">
        <v>1775</v>
      </c>
      <c r="F628" s="5">
        <v>105259703</v>
      </c>
      <c r="G628" s="5"/>
      <c r="I628" s="22">
        <v>126515001</v>
      </c>
      <c r="J628" s="22">
        <v>334</v>
      </c>
      <c r="M628" s="22"/>
      <c r="O628" s="22"/>
      <c r="P628" s="22"/>
    </row>
    <row r="629" spans="5:16" x14ac:dyDescent="0.3">
      <c r="E629" s="5" t="s">
        <v>1776</v>
      </c>
      <c r="F629" s="5">
        <v>119648703</v>
      </c>
      <c r="G629" s="5"/>
      <c r="I629" s="22">
        <v>127040503</v>
      </c>
      <c r="J629" s="22">
        <v>4</v>
      </c>
      <c r="M629" s="22"/>
      <c r="O629" s="22"/>
      <c r="P629" s="22"/>
    </row>
    <row r="630" spans="5:16" x14ac:dyDescent="0.3">
      <c r="E630" s="5" t="s">
        <v>1777</v>
      </c>
      <c r="F630" s="5">
        <v>112289003</v>
      </c>
      <c r="G630" s="5"/>
      <c r="I630" s="22">
        <v>127040703</v>
      </c>
      <c r="J630" s="22">
        <v>9</v>
      </c>
      <c r="M630" s="22"/>
      <c r="O630" s="22"/>
      <c r="P630" s="22"/>
    </row>
    <row r="631" spans="5:16" x14ac:dyDescent="0.3">
      <c r="E631" s="5" t="s">
        <v>1778</v>
      </c>
      <c r="F631" s="5">
        <v>121139004</v>
      </c>
      <c r="G631" s="5"/>
      <c r="I631" s="22">
        <v>127041203</v>
      </c>
      <c r="J631" s="22">
        <v>22</v>
      </c>
      <c r="M631" s="22"/>
      <c r="O631" s="22"/>
      <c r="P631" s="22"/>
    </row>
    <row r="632" spans="5:16" x14ac:dyDescent="0.3">
      <c r="E632" s="5" t="s">
        <v>1779</v>
      </c>
      <c r="F632" s="5">
        <v>117598503</v>
      </c>
      <c r="G632" s="5"/>
      <c r="I632" s="22">
        <v>127041307</v>
      </c>
      <c r="J632" s="22">
        <v>504</v>
      </c>
      <c r="M632" s="22"/>
      <c r="O632" s="22"/>
      <c r="P632" s="22"/>
    </row>
    <row r="633" spans="5:16" x14ac:dyDescent="0.3">
      <c r="E633" s="5" t="s">
        <v>1780</v>
      </c>
      <c r="F633" s="5">
        <v>103029403</v>
      </c>
      <c r="G633" s="5"/>
      <c r="I633" s="22">
        <v>127041503</v>
      </c>
      <c r="J633" s="22">
        <v>36</v>
      </c>
      <c r="M633" s="22"/>
      <c r="O633" s="22"/>
      <c r="P633" s="22"/>
    </row>
    <row r="634" spans="5:16" x14ac:dyDescent="0.3">
      <c r="E634" s="5" t="s">
        <v>1781</v>
      </c>
      <c r="F634" s="5">
        <v>110179003</v>
      </c>
      <c r="G634" s="5"/>
      <c r="I634" s="22">
        <v>127041603</v>
      </c>
      <c r="J634" s="22">
        <v>38</v>
      </c>
      <c r="M634" s="22"/>
      <c r="O634" s="22"/>
      <c r="P634" s="22"/>
    </row>
    <row r="635" spans="5:16" x14ac:dyDescent="0.3">
      <c r="E635" s="5" t="s">
        <v>1782</v>
      </c>
      <c r="F635" s="5">
        <v>124159002</v>
      </c>
      <c r="G635" s="5"/>
      <c r="I635" s="22">
        <v>127042003</v>
      </c>
      <c r="J635" s="22">
        <v>74</v>
      </c>
      <c r="M635" s="22"/>
      <c r="O635" s="22"/>
      <c r="P635" s="22"/>
    </row>
    <row r="636" spans="5:16" x14ac:dyDescent="0.3">
      <c r="E636" s="5" t="s">
        <v>1783</v>
      </c>
      <c r="F636" s="5">
        <v>101308503</v>
      </c>
      <c r="G636" s="5"/>
      <c r="I636" s="22">
        <v>127042853</v>
      </c>
      <c r="J636" s="22">
        <v>158</v>
      </c>
      <c r="M636" s="22"/>
      <c r="O636" s="22"/>
      <c r="P636" s="22"/>
    </row>
    <row r="637" spans="5:16" x14ac:dyDescent="0.3">
      <c r="E637" s="5" t="s">
        <v>1784</v>
      </c>
      <c r="F637" s="5">
        <v>103029553</v>
      </c>
      <c r="G637" s="5"/>
      <c r="I637" s="22">
        <v>127044103</v>
      </c>
      <c r="J637" s="22">
        <v>194</v>
      </c>
      <c r="M637" s="22"/>
      <c r="O637" s="22"/>
      <c r="P637" s="22"/>
    </row>
    <row r="638" spans="5:16" x14ac:dyDescent="0.3">
      <c r="E638" s="5" t="s">
        <v>1785</v>
      </c>
      <c r="F638" s="5">
        <v>104437503</v>
      </c>
      <c r="G638" s="5"/>
      <c r="I638" s="22">
        <v>127045303</v>
      </c>
      <c r="J638" s="22">
        <v>250</v>
      </c>
      <c r="M638" s="22"/>
      <c r="O638" s="22"/>
      <c r="P638" s="22"/>
    </row>
    <row r="639" spans="5:16" x14ac:dyDescent="0.3">
      <c r="E639" s="5" t="s">
        <v>1786</v>
      </c>
      <c r="F639" s="5">
        <v>103029603</v>
      </c>
      <c r="G639" s="5"/>
      <c r="I639" s="22">
        <v>127045653</v>
      </c>
      <c r="J639" s="22">
        <v>278</v>
      </c>
      <c r="M639" s="22"/>
      <c r="O639" s="22"/>
      <c r="P639" s="22"/>
    </row>
    <row r="640" spans="5:16" x14ac:dyDescent="0.3">
      <c r="E640" s="5" t="s">
        <v>1787</v>
      </c>
      <c r="F640" s="5">
        <v>115508003</v>
      </c>
      <c r="G640" s="5"/>
      <c r="I640" s="22">
        <v>127045853</v>
      </c>
      <c r="J640" s="22">
        <v>363</v>
      </c>
      <c r="M640" s="22"/>
      <c r="O640" s="22"/>
      <c r="P640" s="22"/>
    </row>
    <row r="641" spans="5:16" x14ac:dyDescent="0.3">
      <c r="E641" s="5" t="s">
        <v>1788</v>
      </c>
      <c r="F641" s="5">
        <v>115219002</v>
      </c>
      <c r="G641" s="5"/>
      <c r="I641" s="22">
        <v>127046903</v>
      </c>
      <c r="J641" s="22">
        <v>365</v>
      </c>
      <c r="M641" s="22"/>
      <c r="O641" s="22"/>
      <c r="P641" s="22"/>
    </row>
    <row r="642" spans="5:16" x14ac:dyDescent="0.3">
      <c r="E642" s="5" t="s">
        <v>1877</v>
      </c>
      <c r="F642" s="5">
        <v>118408707</v>
      </c>
      <c r="G642" s="5"/>
      <c r="I642" s="22">
        <v>127047404</v>
      </c>
      <c r="J642" s="22">
        <v>399</v>
      </c>
      <c r="M642" s="22"/>
      <c r="O642" s="22"/>
      <c r="P642" s="22"/>
    </row>
    <row r="643" spans="5:16" x14ac:dyDescent="0.3">
      <c r="E643" s="5" t="s">
        <v>1789</v>
      </c>
      <c r="F643" s="5">
        <v>112678503</v>
      </c>
      <c r="G643" s="5"/>
      <c r="I643" s="22">
        <v>127049303</v>
      </c>
      <c r="J643" s="22">
        <v>477</v>
      </c>
      <c r="M643" s="22"/>
      <c r="O643" s="22"/>
      <c r="P643" s="22"/>
    </row>
    <row r="644" spans="5:16" x14ac:dyDescent="0.3">
      <c r="E644" s="5" t="s">
        <v>1878</v>
      </c>
      <c r="F644" s="5">
        <v>101638907</v>
      </c>
      <c r="G644" s="5"/>
      <c r="I644" s="22">
        <v>128030603</v>
      </c>
      <c r="J644" s="22">
        <v>12</v>
      </c>
      <c r="M644" s="22"/>
      <c r="O644" s="22"/>
      <c r="P644" s="22"/>
    </row>
    <row r="645" spans="5:16" x14ac:dyDescent="0.3">
      <c r="E645" s="5" t="s">
        <v>1790</v>
      </c>
      <c r="F645" s="5">
        <v>127049303</v>
      </c>
      <c r="G645" s="5"/>
      <c r="I645" s="22">
        <v>128030852</v>
      </c>
      <c r="J645" s="22">
        <v>13</v>
      </c>
      <c r="M645" s="22"/>
      <c r="O645" s="22"/>
      <c r="P645" s="22"/>
    </row>
    <row r="646" spans="5:16" x14ac:dyDescent="0.3">
      <c r="E646" s="5" t="s">
        <v>1791</v>
      </c>
      <c r="F646" s="5">
        <v>119648903</v>
      </c>
      <c r="G646" s="5"/>
      <c r="I646" s="22">
        <v>128033053</v>
      </c>
      <c r="J646" s="22">
        <v>159</v>
      </c>
      <c r="M646" s="22"/>
      <c r="O646" s="22"/>
      <c r="P646" s="22"/>
    </row>
    <row r="647" spans="5:16" x14ac:dyDescent="0.3">
      <c r="E647" s="5" t="s">
        <v>1792</v>
      </c>
      <c r="F647" s="5">
        <v>108118503</v>
      </c>
      <c r="G647" s="5"/>
      <c r="I647" s="22">
        <v>128034503</v>
      </c>
      <c r="J647" s="22">
        <v>225</v>
      </c>
      <c r="M647" s="22"/>
      <c r="O647" s="22"/>
      <c r="P647" s="22"/>
    </row>
    <row r="648" spans="5:16" x14ac:dyDescent="0.3">
      <c r="E648" s="5" t="s">
        <v>1793</v>
      </c>
      <c r="F648" s="5">
        <v>121397803</v>
      </c>
      <c r="G648" s="5"/>
      <c r="I648" s="22">
        <v>128034607</v>
      </c>
      <c r="J648" s="22">
        <v>541</v>
      </c>
      <c r="M648" s="22"/>
      <c r="O648" s="22"/>
      <c r="P648" s="22"/>
    </row>
    <row r="649" spans="5:16" x14ac:dyDescent="0.3">
      <c r="E649" s="5" t="s">
        <v>1794</v>
      </c>
      <c r="F649" s="5">
        <v>118408852</v>
      </c>
      <c r="G649" s="5"/>
      <c r="I649" s="22">
        <v>128321103</v>
      </c>
      <c r="J649" s="22">
        <v>40</v>
      </c>
      <c r="M649" s="22"/>
      <c r="O649" s="22"/>
      <c r="P649" s="22"/>
    </row>
    <row r="650" spans="5:16" x14ac:dyDescent="0.3">
      <c r="E650" s="5" t="s">
        <v>1879</v>
      </c>
      <c r="F650" s="5">
        <v>118408607</v>
      </c>
      <c r="G650" s="5"/>
      <c r="I650" s="22">
        <v>128323303</v>
      </c>
      <c r="J650" s="22">
        <v>193</v>
      </c>
      <c r="M650" s="22"/>
      <c r="O650" s="22"/>
      <c r="P650" s="22"/>
    </row>
    <row r="651" spans="5:16" x14ac:dyDescent="0.3">
      <c r="E651" s="5" t="s">
        <v>1795</v>
      </c>
      <c r="F651" s="5">
        <v>103029803</v>
      </c>
      <c r="G651" s="5"/>
      <c r="I651" s="22">
        <v>128323703</v>
      </c>
      <c r="J651" s="22">
        <v>196</v>
      </c>
      <c r="M651" s="22"/>
      <c r="O651" s="22"/>
      <c r="P651" s="22"/>
    </row>
    <row r="652" spans="5:16" x14ac:dyDescent="0.3">
      <c r="E652" s="5" t="s">
        <v>1796</v>
      </c>
      <c r="F652" s="5">
        <v>125239652</v>
      </c>
      <c r="G652" s="5"/>
      <c r="I652" s="22">
        <v>128324207</v>
      </c>
      <c r="J652" s="22">
        <v>534</v>
      </c>
      <c r="M652" s="22"/>
      <c r="O652" s="22"/>
      <c r="P652" s="22"/>
    </row>
    <row r="653" spans="5:16" x14ac:dyDescent="0.3">
      <c r="E653" s="5" t="s">
        <v>1797</v>
      </c>
      <c r="F653" s="5">
        <v>129548803</v>
      </c>
      <c r="G653" s="5"/>
      <c r="I653" s="22">
        <v>128325203</v>
      </c>
      <c r="J653" s="22">
        <v>238</v>
      </c>
      <c r="M653" s="22"/>
      <c r="O653" s="22"/>
      <c r="P653" s="22"/>
    </row>
    <row r="654" spans="5:16" x14ac:dyDescent="0.3">
      <c r="E654" s="5" t="s">
        <v>1798</v>
      </c>
      <c r="F654" s="5">
        <v>108079004</v>
      </c>
      <c r="G654" s="5"/>
      <c r="I654" s="22">
        <v>128326303</v>
      </c>
      <c r="J654" s="22">
        <v>328</v>
      </c>
      <c r="M654" s="22"/>
      <c r="O654" s="22"/>
      <c r="P654" s="22"/>
    </row>
    <row r="655" spans="5:16" x14ac:dyDescent="0.3">
      <c r="E655" s="5" t="s">
        <v>1799</v>
      </c>
      <c r="F655" s="5">
        <v>117417202</v>
      </c>
      <c r="G655" s="5"/>
      <c r="I655" s="22">
        <v>128327303</v>
      </c>
      <c r="J655" s="22">
        <v>350</v>
      </c>
      <c r="M655" s="22"/>
      <c r="O655" s="22"/>
      <c r="P655" s="22"/>
    </row>
    <row r="656" spans="5:16" x14ac:dyDescent="0.3">
      <c r="E656" s="5" t="s">
        <v>1800</v>
      </c>
      <c r="F656" s="5">
        <v>104378003</v>
      </c>
      <c r="G656" s="5"/>
      <c r="I656" s="22">
        <v>128328003</v>
      </c>
      <c r="J656" s="22">
        <v>445</v>
      </c>
      <c r="M656" s="22"/>
      <c r="O656" s="22"/>
      <c r="P656" s="22"/>
    </row>
    <row r="657" spans="5:16" x14ac:dyDescent="0.3">
      <c r="E657" s="5" t="s">
        <v>1801</v>
      </c>
      <c r="F657" s="5">
        <v>114069103</v>
      </c>
      <c r="G657" s="5"/>
      <c r="I657" s="22">
        <v>129540803</v>
      </c>
      <c r="J657" s="22">
        <v>42</v>
      </c>
      <c r="M657" s="22"/>
      <c r="O657" s="22"/>
      <c r="P657" s="22"/>
    </row>
    <row r="658" spans="5:16" x14ac:dyDescent="0.3">
      <c r="E658" s="5" t="s">
        <v>1802</v>
      </c>
      <c r="F658" s="5">
        <v>120488603</v>
      </c>
      <c r="G658" s="5"/>
      <c r="I658" s="22">
        <v>129544503</v>
      </c>
      <c r="J658" s="22">
        <v>235</v>
      </c>
      <c r="M658" s="22"/>
      <c r="O658" s="22"/>
      <c r="P658" s="22"/>
    </row>
    <row r="659" spans="5:16" x14ac:dyDescent="0.3">
      <c r="E659" s="5" t="s">
        <v>1803</v>
      </c>
      <c r="F659" s="5">
        <v>108569103</v>
      </c>
      <c r="G659" s="5"/>
      <c r="I659" s="22">
        <v>129544703</v>
      </c>
      <c r="J659" s="22">
        <v>257</v>
      </c>
      <c r="M659" s="22"/>
      <c r="O659" s="22"/>
      <c r="P659" s="22"/>
    </row>
    <row r="660" spans="5:16" x14ac:dyDescent="0.3">
      <c r="E660" s="5" t="s">
        <v>1804</v>
      </c>
      <c r="F660" s="5">
        <v>123469303</v>
      </c>
      <c r="G660" s="5"/>
      <c r="I660" s="22">
        <v>129545003</v>
      </c>
      <c r="J660" s="22">
        <v>290</v>
      </c>
      <c r="M660" s="22"/>
      <c r="O660" s="22"/>
      <c r="P660" s="22"/>
    </row>
    <row r="661" spans="5:16" x14ac:dyDescent="0.3">
      <c r="E661" s="5" t="s">
        <v>1805</v>
      </c>
      <c r="F661" s="5">
        <v>103029902</v>
      </c>
      <c r="G661" s="5"/>
      <c r="I661" s="22">
        <v>129546003</v>
      </c>
      <c r="J661" s="22">
        <v>337</v>
      </c>
      <c r="M661" s="22"/>
      <c r="O661" s="22"/>
      <c r="P661" s="22"/>
    </row>
    <row r="662" spans="5:16" x14ac:dyDescent="0.3">
      <c r="E662" s="5" t="s">
        <v>1806</v>
      </c>
      <c r="F662" s="5">
        <v>117089003</v>
      </c>
      <c r="G662" s="5"/>
      <c r="I662" s="22">
        <v>129546103</v>
      </c>
      <c r="J662" s="22">
        <v>348</v>
      </c>
      <c r="M662" s="22"/>
      <c r="O662" s="22"/>
      <c r="P662" s="22"/>
    </row>
    <row r="663" spans="5:16" x14ac:dyDescent="0.3">
      <c r="E663" s="5" t="s">
        <v>1807</v>
      </c>
      <c r="F663" s="5">
        <v>118409203</v>
      </c>
      <c r="G663" s="5"/>
      <c r="I663" s="22">
        <v>129546803</v>
      </c>
      <c r="J663" s="22">
        <v>368</v>
      </c>
      <c r="M663" s="22"/>
      <c r="O663" s="22"/>
      <c r="P663" s="22"/>
    </row>
    <row r="664" spans="5:16" x14ac:dyDescent="0.3">
      <c r="E664" s="5" t="s">
        <v>1808</v>
      </c>
      <c r="F664" s="5">
        <v>118409302</v>
      </c>
      <c r="G664" s="5"/>
      <c r="I664" s="22">
        <v>129546907</v>
      </c>
      <c r="J664" s="22">
        <v>555</v>
      </c>
      <c r="M664" s="22"/>
      <c r="O664" s="22"/>
      <c r="P664" s="22"/>
    </row>
    <row r="665" spans="5:16" x14ac:dyDescent="0.3">
      <c r="E665" s="5" t="s">
        <v>1809</v>
      </c>
      <c r="F665" s="5">
        <v>114069353</v>
      </c>
      <c r="G665" s="5"/>
      <c r="I665" s="22">
        <v>129547203</v>
      </c>
      <c r="J665" s="22">
        <v>384</v>
      </c>
      <c r="M665" s="22"/>
      <c r="O665" s="22"/>
      <c r="P665" s="22"/>
    </row>
    <row r="666" spans="5:16" x14ac:dyDescent="0.3">
      <c r="E666" s="5" t="s">
        <v>1810</v>
      </c>
      <c r="F666" s="5">
        <v>112679002</v>
      </c>
      <c r="G666" s="5"/>
      <c r="I666" s="22">
        <v>129547303</v>
      </c>
      <c r="J666" s="22">
        <v>373</v>
      </c>
      <c r="M666" s="22"/>
      <c r="O666" s="22"/>
      <c r="P666" s="22"/>
    </row>
    <row r="667" spans="5:16" x14ac:dyDescent="0.3">
      <c r="E667" s="5" t="s">
        <v>1880</v>
      </c>
      <c r="F667" s="5">
        <v>112679107</v>
      </c>
      <c r="G667" s="5"/>
      <c r="I667" s="22">
        <v>129547603</v>
      </c>
      <c r="J667" s="22">
        <v>426</v>
      </c>
      <c r="M667" s="22"/>
      <c r="O667" s="22"/>
      <c r="P667" s="22"/>
    </row>
    <row r="668" spans="5:16" x14ac:dyDescent="0.3">
      <c r="E668" s="5" t="s">
        <v>1811</v>
      </c>
      <c r="F668" s="5">
        <v>112679403</v>
      </c>
      <c r="G668" s="5"/>
      <c r="I668" s="22">
        <v>129547803</v>
      </c>
      <c r="J668" s="22">
        <v>430</v>
      </c>
      <c r="M668" s="22"/>
      <c r="O668" s="22"/>
      <c r="P668" s="22"/>
    </row>
    <row r="669" spans="5:16" x14ac:dyDescent="0.3">
      <c r="E669" s="5" t="s">
        <v>1812</v>
      </c>
      <c r="F669" s="5">
        <v>107658903</v>
      </c>
      <c r="G669" s="5"/>
      <c r="I669" s="22">
        <v>129548803</v>
      </c>
      <c r="J669" s="22">
        <v>484</v>
      </c>
      <c r="M669" s="22"/>
      <c r="O669" s="22"/>
      <c r="P669" s="22"/>
    </row>
    <row r="670" spans="5:16" x14ac:dyDescent="0.3">
      <c r="E670" s="5"/>
      <c r="F670" s="5"/>
      <c r="G670" s="5"/>
    </row>
    <row r="671" spans="5:16" x14ac:dyDescent="0.3">
      <c r="E671" s="5"/>
      <c r="F671" s="5"/>
      <c r="G671" s="5"/>
    </row>
    <row r="672" spans="5:16" x14ac:dyDescent="0.3">
      <c r="E672" s="5"/>
      <c r="F672" s="5"/>
      <c r="G672" s="5"/>
    </row>
    <row r="673" spans="5:7" x14ac:dyDescent="0.3">
      <c r="E673" s="5"/>
      <c r="F673" s="5"/>
      <c r="G673" s="5"/>
    </row>
    <row r="674" spans="5:7" x14ac:dyDescent="0.3">
      <c r="E674" s="5"/>
      <c r="F674" s="5"/>
      <c r="G674" s="5"/>
    </row>
    <row r="675" spans="5:7" x14ac:dyDescent="0.3">
      <c r="E675" s="5"/>
      <c r="F675" s="5"/>
      <c r="G675" s="5"/>
    </row>
  </sheetData>
  <sortState xmlns:xlrd2="http://schemas.microsoft.com/office/spreadsheetml/2017/richdata2" ref="I102:J669">
    <sortCondition ref="I102:I669"/>
  </sortState>
  <mergeCells count="3">
    <mergeCell ref="AA18:AG18"/>
    <mergeCell ref="AA17:AG17"/>
    <mergeCell ref="AA53:AG53"/>
  </mergeCells>
  <dataValidations count="1">
    <dataValidation type="list" allowBlank="1" showInputMessage="1" showErrorMessage="1" sqref="AA21" xr:uid="{00000000-0002-0000-0200-000000000000}">
      <formula1>$E$102:$E$669</formula1>
    </dataValidation>
  </dataValidations>
  <hyperlinks>
    <hyperlink ref="E99" location="ReturnToTop" display="Return to the top" xr:uid="{00000000-0004-0000-0200-000000000000}"/>
    <hyperlink ref="Q2" location="SeeDistrictList" display="View the district list" xr:uid="{00000000-0004-0000-0200-000001000000}"/>
  </hyperlinks>
  <pageMargins left="0.25" right="0.25" top="0.75" bottom="0.75" header="0.3" footer="0.3"/>
  <pageSetup scale="7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D94D1-2571-4917-805B-EBBA111D27A6}">
  <sheetPr>
    <pageSetUpPr fitToPage="1"/>
  </sheetPr>
  <dimension ref="A1:AL710"/>
  <sheetViews>
    <sheetView topLeftCell="Y18" workbookViewId="0">
      <selection activeCell="AA24" sqref="AA24"/>
    </sheetView>
  </sheetViews>
  <sheetFormatPr defaultColWidth="8.85546875" defaultRowHeight="13" x14ac:dyDescent="0.3"/>
  <cols>
    <col min="1" max="1" width="24.140625" style="1" hidden="1" customWidth="1"/>
    <col min="2" max="2" width="10" style="1" hidden="1" customWidth="1"/>
    <col min="3" max="17" width="8.85546875" style="1" hidden="1" customWidth="1"/>
    <col min="18" max="18" width="23.42578125" style="1" hidden="1" customWidth="1"/>
    <col min="19" max="20" width="8.85546875" style="1" hidden="1" customWidth="1"/>
    <col min="21" max="21" width="10.140625" style="1" hidden="1" customWidth="1"/>
    <col min="22" max="24" width="8.85546875" style="1" hidden="1" customWidth="1"/>
    <col min="25" max="25" width="5.78515625" style="1" customWidth="1"/>
    <col min="26" max="26" width="8.85546875" style="1"/>
    <col min="27" max="27" width="62.78515625" style="1" customWidth="1"/>
    <col min="28" max="28" width="11.5703125" style="1" bestFit="1" customWidth="1"/>
    <col min="29" max="16384" width="8.85546875" style="1"/>
  </cols>
  <sheetData>
    <row r="1" spans="26:28" ht="12.75" hidden="1" customHeight="1" x14ac:dyDescent="0.35">
      <c r="AA1" s="169"/>
      <c r="AB1" s="169"/>
    </row>
    <row r="2" spans="26:28" ht="12.75" hidden="1" customHeight="1" x14ac:dyDescent="0.35">
      <c r="Z2" s="169"/>
      <c r="AA2" s="169"/>
      <c r="AB2" s="169"/>
    </row>
    <row r="3" spans="26:28" ht="12.75" hidden="1" customHeight="1" x14ac:dyDescent="0.35">
      <c r="Z3" s="169"/>
      <c r="AA3" s="169"/>
      <c r="AB3" s="169"/>
    </row>
    <row r="4" spans="26:28" ht="12.75" hidden="1" customHeight="1" x14ac:dyDescent="0.35">
      <c r="Z4" s="169"/>
      <c r="AA4" s="169"/>
      <c r="AB4" s="169"/>
    </row>
    <row r="5" spans="26:28" ht="12.75" hidden="1" customHeight="1" x14ac:dyDescent="0.35">
      <c r="Z5" s="169"/>
      <c r="AA5" s="169"/>
      <c r="AB5" s="169"/>
    </row>
    <row r="6" spans="26:28" ht="12.75" hidden="1" customHeight="1" x14ac:dyDescent="0.35">
      <c r="Z6" s="169"/>
      <c r="AA6" s="169"/>
      <c r="AB6" s="169"/>
    </row>
    <row r="7" spans="26:28" ht="12.75" hidden="1" customHeight="1" x14ac:dyDescent="0.35">
      <c r="Z7" s="169"/>
      <c r="AA7" s="169"/>
      <c r="AB7" s="169"/>
    </row>
    <row r="8" spans="26:28" ht="12.75" hidden="1" customHeight="1" x14ac:dyDescent="0.35">
      <c r="Z8" s="169"/>
      <c r="AA8" s="169"/>
      <c r="AB8" s="169"/>
    </row>
    <row r="9" spans="26:28" ht="12.75" hidden="1" customHeight="1" x14ac:dyDescent="0.35">
      <c r="Z9" s="169"/>
      <c r="AA9" s="169"/>
      <c r="AB9" s="169"/>
    </row>
    <row r="10" spans="26:28" ht="12.75" hidden="1" customHeight="1" x14ac:dyDescent="0.35">
      <c r="Z10" s="169"/>
      <c r="AA10" s="169"/>
      <c r="AB10" s="169"/>
    </row>
    <row r="11" spans="26:28" ht="12.75" hidden="1" customHeight="1" x14ac:dyDescent="0.35">
      <c r="Z11" s="169"/>
      <c r="AA11" s="169"/>
      <c r="AB11" s="169"/>
    </row>
    <row r="12" spans="26:28" ht="12.75" hidden="1" customHeight="1" x14ac:dyDescent="0.35">
      <c r="Z12" s="169"/>
      <c r="AA12" s="169"/>
      <c r="AB12" s="169"/>
    </row>
    <row r="13" spans="26:28" ht="12.75" hidden="1" customHeight="1" x14ac:dyDescent="0.35">
      <c r="Z13" s="169"/>
      <c r="AA13" s="169"/>
      <c r="AB13" s="169"/>
    </row>
    <row r="14" spans="26:28" ht="12.75" hidden="1" customHeight="1" x14ac:dyDescent="0.35">
      <c r="Z14" s="169"/>
      <c r="AA14" s="169"/>
      <c r="AB14" s="169"/>
    </row>
    <row r="15" spans="26:28" ht="12.75" hidden="1" customHeight="1" x14ac:dyDescent="0.35">
      <c r="Z15" s="169"/>
      <c r="AA15" s="169"/>
      <c r="AB15" s="169"/>
    </row>
    <row r="16" spans="26:28" ht="12.75" hidden="1" customHeight="1" x14ac:dyDescent="0.35">
      <c r="Z16" s="169"/>
      <c r="AA16" s="169"/>
      <c r="AB16" s="169"/>
    </row>
    <row r="17" spans="18:38" ht="12.75" hidden="1" customHeight="1" x14ac:dyDescent="0.35">
      <c r="Z17" s="169"/>
      <c r="AA17" s="169"/>
      <c r="AB17" s="169"/>
    </row>
    <row r="18" spans="18:38" ht="12.75" customHeight="1" x14ac:dyDescent="0.35">
      <c r="Y18" s="5"/>
      <c r="Z18" s="168"/>
      <c r="AA18" s="168"/>
      <c r="AB18" s="168"/>
      <c r="AC18" s="5"/>
      <c r="AD18" s="5"/>
      <c r="AE18" s="5"/>
      <c r="AF18" s="5"/>
      <c r="AG18" s="5"/>
      <c r="AH18" s="5"/>
      <c r="AI18" s="5"/>
      <c r="AJ18" s="5"/>
      <c r="AK18" s="5"/>
      <c r="AL18" s="5"/>
    </row>
    <row r="19" spans="18:38" ht="12.75" customHeight="1" x14ac:dyDescent="0.35">
      <c r="Y19" s="5"/>
      <c r="Z19" s="207" t="s">
        <v>1932</v>
      </c>
      <c r="AA19" s="207"/>
      <c r="AB19" s="207"/>
      <c r="AC19" s="5"/>
      <c r="AD19" s="5"/>
      <c r="AE19" s="5"/>
      <c r="AF19" s="5"/>
      <c r="AG19" s="5"/>
      <c r="AH19" s="5"/>
      <c r="AI19" s="5"/>
      <c r="AJ19" s="5"/>
      <c r="AK19" s="5"/>
      <c r="AL19" s="5"/>
    </row>
    <row r="20" spans="18:38" ht="15.5" x14ac:dyDescent="0.35">
      <c r="U20" s="4"/>
      <c r="V20" s="4"/>
      <c r="W20" s="4"/>
      <c r="X20" s="4"/>
      <c r="Y20" s="5"/>
      <c r="Z20" s="207" t="s">
        <v>1943</v>
      </c>
      <c r="AA20" s="206"/>
      <c r="AB20" s="206"/>
      <c r="AC20" s="5"/>
      <c r="AD20" s="5"/>
      <c r="AE20" s="5"/>
      <c r="AF20" s="5"/>
      <c r="AG20" s="5"/>
      <c r="AH20" s="5"/>
      <c r="AI20" s="5"/>
      <c r="AJ20" s="5"/>
      <c r="AK20" s="5"/>
      <c r="AL20" s="5"/>
    </row>
    <row r="21" spans="18:38" ht="29.25" customHeight="1" x14ac:dyDescent="0.3">
      <c r="U21" s="4"/>
      <c r="V21" s="4"/>
      <c r="W21" s="4"/>
      <c r="X21" s="4"/>
      <c r="Y21" s="5"/>
      <c r="Z21" s="251" t="s">
        <v>1269</v>
      </c>
      <c r="AA21" s="252"/>
      <c r="AB21" s="252"/>
      <c r="AC21" s="5"/>
      <c r="AD21" s="5"/>
      <c r="AE21" s="5"/>
      <c r="AF21" s="5"/>
      <c r="AG21" s="5"/>
      <c r="AH21" s="5"/>
      <c r="AI21" s="5"/>
      <c r="AJ21" s="5"/>
      <c r="AK21" s="5"/>
      <c r="AL21" s="5"/>
    </row>
    <row r="22" spans="18:38" x14ac:dyDescent="0.3">
      <c r="U22" s="95" t="s">
        <v>1260</v>
      </c>
      <c r="V22" s="4"/>
      <c r="W22" s="4"/>
      <c r="X22" s="4"/>
      <c r="Y22" s="5"/>
      <c r="Z22" s="5"/>
      <c r="AA22" s="5"/>
      <c r="AB22" s="5"/>
      <c r="AC22" s="5"/>
      <c r="AD22" s="5"/>
      <c r="AE22" s="5"/>
      <c r="AF22" s="5"/>
      <c r="AG22" s="5"/>
      <c r="AH22" s="5"/>
      <c r="AI22" s="5"/>
      <c r="AJ22" s="5"/>
      <c r="AK22" s="5"/>
      <c r="AL22" s="5"/>
    </row>
    <row r="23" spans="18:38" ht="18" x14ac:dyDescent="0.4">
      <c r="U23" s="4"/>
      <c r="V23" s="4"/>
      <c r="W23" s="4"/>
      <c r="X23" s="4"/>
      <c r="Y23" s="5"/>
      <c r="Z23" s="5"/>
      <c r="AA23" s="219" t="s">
        <v>1940</v>
      </c>
      <c r="AB23" s="5"/>
      <c r="AC23" s="5"/>
      <c r="AD23" s="5"/>
      <c r="AE23" s="5"/>
      <c r="AF23" s="5"/>
      <c r="AG23" s="5"/>
      <c r="AH23" s="5"/>
      <c r="AI23" s="5"/>
      <c r="AJ23" s="5"/>
      <c r="AK23" s="5"/>
      <c r="AL23" s="5"/>
    </row>
    <row r="24" spans="18:38" ht="18" x14ac:dyDescent="0.4">
      <c r="U24" s="4">
        <f>VLOOKUP($AA$24,$A$209:$B$708,2,FALSE)</f>
        <v>123460302</v>
      </c>
      <c r="V24" s="4"/>
      <c r="W24" s="4"/>
      <c r="X24" s="4"/>
      <c r="Y24" s="5"/>
      <c r="Z24" s="5"/>
      <c r="AA24" s="225" t="s">
        <v>764</v>
      </c>
      <c r="AB24" s="5"/>
      <c r="AC24" s="5"/>
      <c r="AD24" s="5"/>
      <c r="AE24" s="5"/>
      <c r="AF24" s="5"/>
      <c r="AG24" s="5"/>
      <c r="AH24" s="5"/>
      <c r="AI24" s="5"/>
      <c r="AJ24" s="5"/>
      <c r="AK24" s="5"/>
      <c r="AL24" s="5"/>
    </row>
    <row r="25" spans="18:38" x14ac:dyDescent="0.3">
      <c r="R25" s="1" t="s">
        <v>1266</v>
      </c>
      <c r="S25" s="4">
        <f>VLOOKUP(R25,key_TES!$E$3:$F$1000,2,FALSE)</f>
        <v>21</v>
      </c>
      <c r="T25" s="1">
        <f>VLOOKUP($U$24,data_TES!$A$2:$DZ$3000,S25,FALSE)</f>
        <v>0</v>
      </c>
      <c r="U25" s="4" t="str">
        <f>IF(T25=1,CONCATENATE("Note this district's expenditures per weighted student were used to determine the expenditure level necessary to be a 'succesful' school."),"")</f>
        <v/>
      </c>
      <c r="V25" s="4"/>
      <c r="W25" s="4"/>
      <c r="X25" s="3" t="s">
        <v>750</v>
      </c>
      <c r="Y25" s="5"/>
      <c r="Z25" s="5"/>
      <c r="AA25" s="5"/>
      <c r="AB25" s="5"/>
      <c r="AC25" s="5"/>
      <c r="AD25" s="5"/>
      <c r="AE25" s="5"/>
      <c r="AF25" s="5"/>
      <c r="AG25" s="5"/>
      <c r="AH25" s="5"/>
      <c r="AI25" s="5"/>
      <c r="AJ25" s="5"/>
      <c r="AK25" s="5"/>
      <c r="AL25" s="5"/>
    </row>
    <row r="26" spans="18:38" x14ac:dyDescent="0.3">
      <c r="U26" s="4"/>
      <c r="V26" s="4"/>
      <c r="W26" s="4"/>
      <c r="X26" s="4"/>
      <c r="Y26" s="5"/>
      <c r="Z26" s="5"/>
      <c r="AA26" s="5"/>
      <c r="AB26" s="5"/>
      <c r="AC26" s="5"/>
      <c r="AD26" s="5"/>
      <c r="AE26" s="5"/>
      <c r="AF26" s="5"/>
      <c r="AG26" s="5"/>
      <c r="AH26" s="5"/>
      <c r="AI26" s="5"/>
      <c r="AJ26" s="5"/>
      <c r="AK26" s="5"/>
      <c r="AL26" s="5"/>
    </row>
    <row r="27" spans="18:38" ht="15" thickBot="1" x14ac:dyDescent="0.4">
      <c r="U27" s="4"/>
      <c r="V27" s="4"/>
      <c r="W27" s="4"/>
      <c r="X27" s="4"/>
      <c r="Y27" s="5"/>
      <c r="Z27" s="213" t="s">
        <v>685</v>
      </c>
      <c r="AA27" s="214" t="s">
        <v>1922</v>
      </c>
      <c r="AB27" s="214" t="s">
        <v>1935</v>
      </c>
      <c r="AC27" s="5"/>
      <c r="AD27" s="5"/>
      <c r="AE27" s="5"/>
      <c r="AF27" s="5"/>
      <c r="AG27" s="5"/>
      <c r="AH27" s="5"/>
      <c r="AI27" s="5"/>
      <c r="AJ27" s="5"/>
      <c r="AK27" s="5"/>
      <c r="AL27" s="5"/>
    </row>
    <row r="28" spans="18:38" ht="147" customHeight="1" x14ac:dyDescent="0.3">
      <c r="R28" s="124" t="str">
        <f>CONCATENATE("Determine if expenditures per weighted student fall below $",FIXED(AB28,0,FALSE)," and by how much.")</f>
        <v>Determine if expenditures per weighted student fall below $13,704 and by how much.</v>
      </c>
      <c r="S28" s="124"/>
      <c r="T28" s="124"/>
      <c r="U28" s="124"/>
      <c r="V28" s="124"/>
      <c r="W28" s="124"/>
      <c r="X28" s="124"/>
      <c r="Y28" s="5"/>
      <c r="Z28" s="24" t="s">
        <v>687</v>
      </c>
      <c r="AA28" s="227" t="s">
        <v>1270</v>
      </c>
      <c r="AB28" s="212">
        <v>13704</v>
      </c>
      <c r="AC28" s="5"/>
      <c r="AD28" s="5"/>
      <c r="AE28" s="5"/>
      <c r="AF28" s="5"/>
      <c r="AG28" s="5"/>
      <c r="AH28" s="5"/>
      <c r="AI28" s="5"/>
      <c r="AJ28" s="5"/>
      <c r="AK28" s="5"/>
      <c r="AL28" s="5"/>
    </row>
    <row r="29" spans="18:38" x14ac:dyDescent="0.3">
      <c r="R29" s="124" t="s">
        <v>728</v>
      </c>
      <c r="S29" s="124">
        <f>VLOOKUP(R29,key_TES!$E$3:$F$1000,2,FALSE)</f>
        <v>9</v>
      </c>
      <c r="T29" s="124"/>
      <c r="U29" s="124"/>
      <c r="V29" s="124"/>
      <c r="W29" s="124"/>
      <c r="X29" s="125" t="s">
        <v>750</v>
      </c>
      <c r="Y29" s="5"/>
      <c r="Z29" s="96" t="s">
        <v>690</v>
      </c>
      <c r="AA29" s="98" t="s">
        <v>1261</v>
      </c>
      <c r="AB29" s="99">
        <f>VLOOKUP($U$24,data_TES!$A$2:$DZ$3000,S29,FALSE)</f>
        <v>11304.089</v>
      </c>
      <c r="AC29" s="5"/>
      <c r="AD29" s="5"/>
      <c r="AE29" s="5"/>
      <c r="AF29" s="5"/>
      <c r="AG29" s="5"/>
      <c r="AH29" s="5"/>
      <c r="AI29" s="5"/>
      <c r="AJ29" s="5"/>
      <c r="AK29" s="5"/>
      <c r="AL29" s="5"/>
    </row>
    <row r="30" spans="18:38" x14ac:dyDescent="0.3">
      <c r="R30" s="124" t="s">
        <v>720</v>
      </c>
      <c r="S30" s="124">
        <f>VLOOKUP(R30,key_TES!$E$3:$F$1000,2,FALSE)</f>
        <v>27</v>
      </c>
      <c r="T30" s="124"/>
      <c r="U30" s="124"/>
      <c r="V30" s="124"/>
      <c r="W30" s="124"/>
      <c r="X30" s="125" t="s">
        <v>750</v>
      </c>
      <c r="Y30" s="5"/>
      <c r="Z30" s="96" t="s">
        <v>693</v>
      </c>
      <c r="AA30" s="98" t="s">
        <v>1262</v>
      </c>
      <c r="AB30" s="99">
        <f>VLOOKUP($U$24,data_TES!$A$2:$DZ$3000,S30,FALSE)</f>
        <v>154911235.65599999</v>
      </c>
      <c r="AC30" s="5"/>
      <c r="AD30" s="5"/>
      <c r="AE30" s="5"/>
      <c r="AF30" s="5"/>
      <c r="AG30" s="5"/>
      <c r="AH30" s="5"/>
      <c r="AI30" s="5"/>
      <c r="AJ30" s="5"/>
      <c r="AK30" s="5"/>
      <c r="AL30" s="5"/>
    </row>
    <row r="31" spans="18:38" x14ac:dyDescent="0.3">
      <c r="R31" s="124" t="s">
        <v>727</v>
      </c>
      <c r="S31" s="124">
        <f>VLOOKUP(R31,key_TES!$E$3:$F$1000,2,FALSE)</f>
        <v>8</v>
      </c>
      <c r="T31" s="124"/>
      <c r="U31" s="124"/>
      <c r="V31" s="124"/>
      <c r="W31" s="124"/>
      <c r="X31" s="125" t="s">
        <v>760</v>
      </c>
      <c r="Y31" s="5"/>
      <c r="Z31" s="96" t="s">
        <v>696</v>
      </c>
      <c r="AA31" s="98" t="s">
        <v>1271</v>
      </c>
      <c r="AB31" s="99">
        <f>VLOOKUP($U$24,data_TES!$A$2:$DZ$3000,S31,FALSE)</f>
        <v>158354402.95000002</v>
      </c>
      <c r="AC31" s="5"/>
      <c r="AD31" s="5"/>
      <c r="AE31" s="5"/>
      <c r="AF31" s="5"/>
      <c r="AG31" s="5"/>
      <c r="AH31" s="5"/>
      <c r="AI31" s="5"/>
      <c r="AJ31" s="5"/>
      <c r="AK31" s="5"/>
      <c r="AL31" s="5"/>
    </row>
    <row r="32" spans="18:38" ht="45" customHeight="1" x14ac:dyDescent="0.3">
      <c r="R32" s="124" t="s">
        <v>719</v>
      </c>
      <c r="S32" s="124">
        <f>VLOOKUP(R32,key_TES!$E$3:$F$1000,2,FALSE)</f>
        <v>28</v>
      </c>
      <c r="T32" s="124">
        <f>VLOOKUP($U$24,data_TES!$A$2:$DZ$3000,S32,FALSE)</f>
        <v>0</v>
      </c>
      <c r="U32" s="124" t="str">
        <f>IF(T32=0,V32,W32)</f>
        <v>Because current expenditures (row D) are greater than the adequacy target (row C) for Abington, it will not receive an adequacy payment over the next seven years. The district will be eligible for formula driven increases in the BEF subsidy.</v>
      </c>
      <c r="V32" s="124" t="str">
        <f>CONCATENATE("Because current expenditures (row D) are greater than the adequacy target (row C) for ",AA24,", it will not receive an adequacy payment over the next seven years. The district will be eligible for formula driven increases in the BEF subsidy.")</f>
        <v>Because current expenditures (row D) are greater than the adequacy target (row C) for Abington, it will not receive an adequacy payment over the next seven years. The district will be eligible for formula driven increases in the BEF subsidy.</v>
      </c>
      <c r="W32" s="124" t="s">
        <v>1263</v>
      </c>
      <c r="X32" s="125" t="s">
        <v>750</v>
      </c>
      <c r="Y32" s="5"/>
      <c r="Z32" s="132" t="s">
        <v>699</v>
      </c>
      <c r="AA32" s="133" t="str">
        <f>U32</f>
        <v>Because current expenditures (row D) are greater than the adequacy target (row C) for Abington, it will not receive an adequacy payment over the next seven years. The district will be eligible for formula driven increases in the BEF subsidy.</v>
      </c>
      <c r="AB32" s="134">
        <f>VLOOKUP($U$24,data_TES!$A$2:$DZ$3000,S32,FALSE)</f>
        <v>0</v>
      </c>
      <c r="AC32" s="5"/>
      <c r="AD32" s="5"/>
      <c r="AE32" s="5"/>
      <c r="AF32" s="5"/>
      <c r="AG32" s="5"/>
      <c r="AH32" s="5"/>
      <c r="AI32" s="5"/>
      <c r="AJ32" s="5"/>
      <c r="AK32" s="5"/>
      <c r="AL32" s="5"/>
    </row>
    <row r="33" spans="18:38" ht="14.5" x14ac:dyDescent="0.35">
      <c r="R33" s="124"/>
      <c r="S33" s="124"/>
      <c r="T33" s="124" t="str">
        <f>CONCATENATE("The state's share of the adequacy gap will be reduced by the amount by which local taxes fall below the 33rd percentile of local tax effort.")</f>
        <v>The state's share of the adequacy gap will be reduced by the amount by which local taxes fall below the 33rd percentile of local tax effort.</v>
      </c>
      <c r="U33" s="124"/>
      <c r="V33" s="124"/>
      <c r="W33" s="124"/>
      <c r="X33" s="125" t="s">
        <v>750</v>
      </c>
      <c r="Y33" s="5"/>
      <c r="Z33" s="255" t="str">
        <f>IF(T32&gt;0,"Calculating the State Share of the Adequacy Gap","")</f>
        <v/>
      </c>
      <c r="AA33" s="256"/>
      <c r="AB33" s="256"/>
      <c r="AC33" s="5"/>
      <c r="AD33" s="5"/>
      <c r="AE33" s="5"/>
      <c r="AF33" s="5"/>
      <c r="AG33" s="5"/>
      <c r="AH33" s="5"/>
      <c r="AI33" s="5"/>
      <c r="AJ33" s="5"/>
      <c r="AK33" s="5"/>
      <c r="AL33" s="5"/>
    </row>
    <row r="34" spans="18:38" ht="14.5" x14ac:dyDescent="0.35">
      <c r="R34" s="124" t="s">
        <v>739</v>
      </c>
      <c r="S34" s="124">
        <f>VLOOKUP(R34,key_TES!$E$3:$F$1000,2,FALSE)</f>
        <v>32</v>
      </c>
      <c r="T34" s="124"/>
      <c r="U34" s="124"/>
      <c r="V34" s="124"/>
      <c r="W34" s="124"/>
      <c r="X34" s="125" t="s">
        <v>750</v>
      </c>
      <c r="Y34" s="5"/>
      <c r="Z34" s="257" t="str">
        <f>IF($T$32&gt;0,CONCATENATE("Step 1: Low local effort check"),"")</f>
        <v/>
      </c>
      <c r="AA34" s="258"/>
      <c r="AB34" s="258"/>
      <c r="AC34" s="5"/>
      <c r="AD34" s="5"/>
      <c r="AE34" s="5"/>
      <c r="AF34" s="5"/>
      <c r="AG34" s="5"/>
      <c r="AH34" s="5"/>
      <c r="AI34" s="5"/>
      <c r="AJ34" s="5"/>
      <c r="AK34" s="5"/>
      <c r="AL34" s="5"/>
    </row>
    <row r="35" spans="18:38" ht="60.75" customHeight="1" x14ac:dyDescent="0.3">
      <c r="R35" s="124" t="s">
        <v>1264</v>
      </c>
      <c r="S35" s="124">
        <f>IF(T41&lt;T42,1,0)</f>
        <v>0</v>
      </c>
      <c r="T35" s="124" t="str">
        <f>IF(S35=1,U35,V35)</f>
        <v>Because local taxes as a share of income and property wealth at 1.46% are above the 33rd percentile (1.27%) in Abington, no reductions to the commonwealth's share of the adequacy gap are made in this step. The information in rows F to K is just to illustrate how that determination was made.</v>
      </c>
      <c r="U35" s="124" t="str">
        <f>CONCATENATE("Because local taxes as a share of income and property wealth are in the bottom 33% of districts in ",AA24,", their adequacy payment is reduced by the difference between their local effort now (at ",FIXED(T41,2,TRUE),"%) and what it would be if they had increased their local effort rate to at least 1.27% (the 33rd percentile of local effort).")</f>
        <v>Because local taxes as a share of income and property wealth are in the bottom 33% of districts in Abington, their adequacy payment is reduced by the difference between their local effort now (at 1.46%) and what it would be if they had increased their local effort rate to at least 1.27% (the 33rd percentile of local effort).</v>
      </c>
      <c r="V35" s="124" t="str">
        <f>CONCATENATE("Because local taxes as a share of income and property wealth at ",FIXED(T41,2,TRUE),"% are above the 33rd percentile (1.27%) in ",AA24,", no reductions to the commonwealth's share of the adequacy gap are made in this step. The information in rows F to K is just to illustrate how that determination was made.")</f>
        <v>Because local taxes as a share of income and property wealth at 1.46% are above the 33rd percentile (1.27%) in Abington, no reductions to the commonwealth's share of the adequacy gap are made in this step. The information in rows F to K is just to illustrate how that determination was made.</v>
      </c>
      <c r="W35" s="124"/>
      <c r="X35" s="125" t="s">
        <v>750</v>
      </c>
      <c r="Y35" s="5"/>
      <c r="Z35" s="24"/>
      <c r="AA35" s="253" t="str">
        <f>IF($T$32&gt;0,T35,"")</f>
        <v/>
      </c>
      <c r="AB35" s="259"/>
      <c r="AC35" s="5"/>
      <c r="AD35" s="5"/>
      <c r="AE35" s="5"/>
      <c r="AF35" s="5"/>
      <c r="AG35" s="5"/>
      <c r="AH35" s="5"/>
      <c r="AI35" s="5"/>
      <c r="AJ35" s="5"/>
      <c r="AK35" s="5"/>
      <c r="AL35" s="5"/>
    </row>
    <row r="36" spans="18:38" x14ac:dyDescent="0.3">
      <c r="R36" s="124"/>
      <c r="S36" s="124"/>
      <c r="T36" s="124"/>
      <c r="U36" s="124"/>
      <c r="V36" s="124"/>
      <c r="W36" s="124"/>
      <c r="X36" s="125"/>
      <c r="Y36" s="5"/>
      <c r="Z36" s="24"/>
      <c r="AA36" s="264" t="str">
        <f>IF($T$32&gt;0,CONCATENATE("Calculating the local effort rate in ",AA24,""),"")</f>
        <v/>
      </c>
      <c r="AB36" s="265"/>
      <c r="AC36" s="5"/>
      <c r="AD36" s="5"/>
      <c r="AE36" s="5"/>
      <c r="AF36" s="5"/>
      <c r="AG36" s="5"/>
      <c r="AH36" s="5"/>
      <c r="AI36" s="5"/>
      <c r="AJ36" s="5"/>
      <c r="AK36" s="5"/>
      <c r="AL36" s="5"/>
    </row>
    <row r="37" spans="18:38" x14ac:dyDescent="0.3">
      <c r="R37" s="124" t="s">
        <v>689</v>
      </c>
      <c r="S37" s="124">
        <f>VLOOKUP(R37,key_TES!$E$3:$F$1000,2,FALSE)</f>
        <v>12</v>
      </c>
      <c r="T37" s="124"/>
      <c r="U37" s="124"/>
      <c r="V37" s="124"/>
      <c r="W37" s="124"/>
      <c r="X37" s="125"/>
      <c r="Y37" s="5"/>
      <c r="Z37" s="96" t="str">
        <f>IF($T$32&gt;0,"F","")</f>
        <v/>
      </c>
      <c r="AA37" s="119" t="str">
        <f>IF($T$32&gt;0,"Total Market Values","")</f>
        <v/>
      </c>
      <c r="AB37" s="99" t="str">
        <f>IF($T$32&gt;0,VLOOKUP($U$24,data_TES!$A$2:$DZ$3000,S37,FALSE),"")</f>
        <v/>
      </c>
      <c r="AC37" s="5"/>
      <c r="AD37" s="5"/>
      <c r="AE37" s="5"/>
      <c r="AF37" s="5"/>
      <c r="AG37" s="5"/>
      <c r="AH37" s="5"/>
      <c r="AI37" s="5"/>
      <c r="AJ37" s="5"/>
      <c r="AK37" s="5"/>
      <c r="AL37" s="5"/>
    </row>
    <row r="38" spans="18:38" ht="13.5" thickBot="1" x14ac:dyDescent="0.35">
      <c r="R38" s="124" t="s">
        <v>692</v>
      </c>
      <c r="S38" s="124">
        <f>VLOOKUP(R38,key_TES!$E$3:$F$1000,2,FALSE)</f>
        <v>13</v>
      </c>
      <c r="T38" s="124"/>
      <c r="U38" s="124"/>
      <c r="V38" s="124"/>
      <c r="W38" s="124"/>
      <c r="X38" s="125"/>
      <c r="Y38" s="5"/>
      <c r="Z38" s="111" t="str">
        <f>IF($T$32&gt;0,"G","")</f>
        <v/>
      </c>
      <c r="AA38" s="120" t="str">
        <f>IF($T$32&gt;0,"Personal Income","")</f>
        <v/>
      </c>
      <c r="AB38" s="105" t="str">
        <f>IF($T$32&gt;0,VLOOKUP($U$24,data_TES!$A$2:$DZ$3000,S38,FALSE),"")</f>
        <v/>
      </c>
      <c r="AC38" s="5"/>
      <c r="AD38" s="5"/>
      <c r="AE38" s="5"/>
      <c r="AF38" s="5"/>
      <c r="AG38" s="5"/>
      <c r="AH38" s="5"/>
      <c r="AI38" s="5"/>
      <c r="AJ38" s="5"/>
      <c r="AK38" s="5"/>
      <c r="AL38" s="5"/>
    </row>
    <row r="39" spans="18:38" ht="13.5" thickTop="1" x14ac:dyDescent="0.3">
      <c r="R39" s="124" t="s">
        <v>695</v>
      </c>
      <c r="S39" s="124">
        <f>VLOOKUP(R39,key_TES!$E$3:$F$1000,2,FALSE)</f>
        <v>31</v>
      </c>
      <c r="T39" s="124"/>
      <c r="U39" s="124"/>
      <c r="V39" s="124"/>
      <c r="W39" s="124"/>
      <c r="X39" s="125"/>
      <c r="Y39" s="5"/>
      <c r="Z39" s="24" t="str">
        <f>IF($T$32&gt;0,"H","")</f>
        <v/>
      </c>
      <c r="AA39" s="118" t="str">
        <f>IF($T$32&gt;0,"Sum of Market Values &amp; Personal Income (F+G)","")</f>
        <v/>
      </c>
      <c r="AB39" s="100" t="str">
        <f>IF($T$32&gt;0,VLOOKUP($U$24,data_TES!$A$2:$DZ$3000,S39,FALSE),"")</f>
        <v/>
      </c>
      <c r="AC39" s="5"/>
      <c r="AD39" s="5"/>
      <c r="AE39" s="5"/>
      <c r="AF39" s="5"/>
      <c r="AG39" s="5"/>
      <c r="AH39" s="5"/>
      <c r="AI39" s="5"/>
      <c r="AJ39" s="5"/>
      <c r="AK39" s="5"/>
      <c r="AL39" s="5"/>
    </row>
    <row r="40" spans="18:38" ht="13.5" thickBot="1" x14ac:dyDescent="0.35">
      <c r="R40" s="124" t="s">
        <v>686</v>
      </c>
      <c r="S40" s="124">
        <f>VLOOKUP(R40,key_TES!$E$3:$F$1000,2,FALSE)</f>
        <v>11</v>
      </c>
      <c r="T40" s="124"/>
      <c r="U40" s="124"/>
      <c r="V40" s="124"/>
      <c r="W40" s="124"/>
      <c r="X40" s="125"/>
      <c r="Y40" s="5"/>
      <c r="Z40" s="111" t="str">
        <f>IF($T$32&gt;0,"I","")</f>
        <v/>
      </c>
      <c r="AA40" s="130" t="str">
        <f>IF($T$32&gt;0,CONCATENATE("Local Taxes From All Sources in ",AA24,),"")</f>
        <v/>
      </c>
      <c r="AB40" s="131" t="str">
        <f>IF($T$32&gt;0,VLOOKUP($U$24,data_TES!$A$2:$DZ$3000,S40,FALSE),"")</f>
        <v/>
      </c>
      <c r="AC40" s="5"/>
      <c r="AD40" s="5"/>
      <c r="AE40" s="5"/>
      <c r="AF40" s="5"/>
      <c r="AG40" s="5"/>
      <c r="AH40" s="5"/>
      <c r="AI40" s="5"/>
      <c r="AJ40" s="5"/>
      <c r="AK40" s="5"/>
      <c r="AL40" s="5"/>
    </row>
    <row r="41" spans="18:38" ht="13.5" thickTop="1" x14ac:dyDescent="0.3">
      <c r="R41" s="124" t="s">
        <v>698</v>
      </c>
      <c r="S41" s="124">
        <f>VLOOKUP(R41,key_TES!$E$3:$F$1000,2,FALSE)</f>
        <v>6</v>
      </c>
      <c r="T41" s="126">
        <f>100*(VLOOKUP($U$24,data_TES!$A$2:$DZ$3000,S41,FALSE))</f>
        <v>1.46</v>
      </c>
      <c r="U41" s="124"/>
      <c r="V41" s="124"/>
      <c r="W41" s="124"/>
      <c r="X41" s="125"/>
      <c r="Y41" s="5"/>
      <c r="Z41" s="24" t="str">
        <f>IF($T$32&gt;0,"J","")</f>
        <v/>
      </c>
      <c r="AA41" s="117" t="str">
        <f>IF($T$32&gt;0,CONCATENATE(AA24," Local Effort Rate (J / H)",""),"")</f>
        <v/>
      </c>
      <c r="AB41" s="135" t="str">
        <f>IF($T$32&gt;0,VLOOKUP($U$24,data_TES!$A$2:$DZ$3000,S41,FALSE),"")</f>
        <v/>
      </c>
      <c r="AC41" s="5"/>
      <c r="AD41" s="5"/>
      <c r="AE41" s="5"/>
      <c r="AF41" s="5"/>
      <c r="AG41" s="5"/>
      <c r="AH41" s="5"/>
      <c r="AI41" s="5"/>
      <c r="AJ41" s="5"/>
      <c r="AK41" s="5"/>
      <c r="AL41" s="5"/>
    </row>
    <row r="42" spans="18:38" x14ac:dyDescent="0.3">
      <c r="R42" s="124" t="s">
        <v>701</v>
      </c>
      <c r="S42" s="124">
        <f>VLOOKUP(R42,key_TES!$E$3:$F$1000,2,FALSE)</f>
        <v>29</v>
      </c>
      <c r="T42" s="126">
        <f>100*(VLOOKUP($U$24,data_TES!$A$2:$DZ$3000,S42,FALSE))</f>
        <v>1.27</v>
      </c>
      <c r="U42" s="124"/>
      <c r="V42" s="124"/>
      <c r="W42" s="124"/>
      <c r="X42" s="125"/>
      <c r="Y42" s="5"/>
      <c r="Z42" s="24" t="str">
        <f>IF($T$32&gt;0,"K","")</f>
        <v/>
      </c>
      <c r="AA42" s="117" t="str">
        <f>IF($T$32&gt;0,"Across all school districts the 33rd percentile local effort rate","")</f>
        <v/>
      </c>
      <c r="AB42" s="135" t="str">
        <f>IF($T$32&gt;0,VLOOKUP($U$24,data_TES!$A$2:$DZ$3000,S42,FALSE),"")</f>
        <v/>
      </c>
      <c r="AC42" s="5"/>
      <c r="AD42" s="5"/>
      <c r="AE42" s="5"/>
      <c r="AF42" s="5"/>
      <c r="AG42" s="5"/>
      <c r="AH42" s="5"/>
      <c r="AI42" s="5"/>
      <c r="AJ42" s="5"/>
      <c r="AK42" s="5"/>
      <c r="AL42" s="5"/>
    </row>
    <row r="43" spans="18:38" ht="34.5" customHeight="1" x14ac:dyDescent="0.3">
      <c r="R43" s="124"/>
      <c r="S43" s="124"/>
      <c r="T43" s="1" t="str">
        <f>IF(S35&gt;0,U43,V43)</f>
        <v>% is above the 33rd percentile of school districts statewide.</v>
      </c>
      <c r="U43" s="124" t="s">
        <v>1276</v>
      </c>
      <c r="V43" s="124" t="s">
        <v>1277</v>
      </c>
      <c r="W43" s="124"/>
      <c r="X43" s="125" t="s">
        <v>750</v>
      </c>
      <c r="Y43" s="5"/>
      <c r="Z43" s="24"/>
      <c r="AA43" s="266" t="str">
        <f>IF($T$32&gt;0,CONCATENATE("Local effort in ",AA24," at ",FIXED(T41,2,TRUE),T43),"")</f>
        <v/>
      </c>
      <c r="AB43" s="267"/>
      <c r="AC43" s="5"/>
      <c r="AD43" s="5"/>
      <c r="AE43" s="5"/>
      <c r="AF43" s="5"/>
      <c r="AG43" s="5"/>
      <c r="AH43" s="5"/>
      <c r="AI43" s="5"/>
      <c r="AJ43" s="5"/>
      <c r="AK43" s="5"/>
      <c r="AL43" s="5"/>
    </row>
    <row r="44" spans="18:38" ht="48" customHeight="1" x14ac:dyDescent="0.3">
      <c r="R44" s="124"/>
      <c r="S44" s="124"/>
      <c r="T44" s="1" t="str">
        <f>IF(S35&gt;0,U44,V44)</f>
        <v>Intentionally blank</v>
      </c>
      <c r="U44" s="1" t="str">
        <f>CONCATENATE("Calculating the reduction in the state share of ",AA24,"'s adeqaucy gap to account for its low tax effort. Essentially the state share of adequacy is reduced by the dollar amount by which current local effort falls below the 33rd percentile of tax effort.")</f>
        <v>Calculating the reduction in the state share of Abington's adeqaucy gap to account for its low tax effort. Essentially the state share of adequacy is reduced by the dollar amount by which current local effort falls below the 33rd percentile of tax effort.</v>
      </c>
      <c r="V44" s="1" t="s">
        <v>1278</v>
      </c>
      <c r="W44" s="124"/>
      <c r="X44" s="125"/>
      <c r="Y44" s="5"/>
      <c r="Z44" s="24"/>
      <c r="AA44" s="268" t="str">
        <f>IF($T$32&gt;0,T44,"")</f>
        <v/>
      </c>
      <c r="AB44" s="269"/>
      <c r="AC44" s="5"/>
      <c r="AD44" s="5"/>
      <c r="AE44" s="5"/>
      <c r="AF44" s="5"/>
      <c r="AG44" s="5"/>
      <c r="AH44" s="5"/>
      <c r="AI44" s="5"/>
      <c r="AJ44" s="5"/>
      <c r="AK44" s="5"/>
      <c r="AL44" s="5"/>
    </row>
    <row r="45" spans="18:38" ht="42" customHeight="1" x14ac:dyDescent="0.3">
      <c r="R45" s="124"/>
      <c r="S45" s="124"/>
      <c r="T45" s="124"/>
      <c r="U45" s="124" t="str">
        <f>CONCATENATE("Local taxes in ",AA24," if it taxed property &amp; income by the 33rd percentile local effort rate of 1.27% (K * H)")</f>
        <v>Local taxes in Abington if it taxed property &amp; income by the 33rd percentile local effort rate of 1.27% (K * H)</v>
      </c>
      <c r="V45" s="124"/>
      <c r="W45" s="124"/>
      <c r="X45" s="125" t="s">
        <v>750</v>
      </c>
      <c r="Y45" s="5"/>
      <c r="Z45" s="96" t="str">
        <f>IF($T$32&gt;0,"L","")</f>
        <v/>
      </c>
      <c r="AA45" s="121" t="str">
        <f>IF($T$32&gt;0,IF(S35=1,U45,"Intentionally blank"),"")</f>
        <v/>
      </c>
      <c r="AB45" s="99" t="str">
        <f>IF($T$32&gt;0,IF(S35=1,VLOOKUP($U$24,data_TES!$A$2:$DZ$3000,S34,FALSE),""),"")</f>
        <v/>
      </c>
      <c r="AC45" s="5"/>
      <c r="AD45" s="5"/>
      <c r="AE45" s="5"/>
      <c r="AF45" s="5"/>
      <c r="AG45" s="5"/>
      <c r="AH45" s="5"/>
      <c r="AI45" s="5"/>
      <c r="AJ45" s="5"/>
      <c r="AK45" s="5"/>
      <c r="AL45" s="5"/>
    </row>
    <row r="46" spans="18:38" ht="13.5" thickBot="1" x14ac:dyDescent="0.35">
      <c r="R46" s="124"/>
      <c r="S46" s="124"/>
      <c r="T46" s="1" t="str">
        <f>IF($S$35&gt;0,U46,V46)</f>
        <v>Intentionally blank</v>
      </c>
      <c r="U46" s="124" t="str">
        <f>CONCATENATE("Local Taxes From All Sources in ",AA24,)</f>
        <v>Local Taxes From All Sources in Abington</v>
      </c>
      <c r="V46" s="1" t="s">
        <v>1278</v>
      </c>
      <c r="W46" s="124"/>
      <c r="X46" s="125"/>
      <c r="Y46" s="5"/>
      <c r="Z46" s="103" t="str">
        <f>IF($T$32&gt;0,"M","")</f>
        <v/>
      </c>
      <c r="AA46" s="122" t="str">
        <f>IF($T$32&gt;0,T46,"")</f>
        <v/>
      </c>
      <c r="AB46" s="105" t="str">
        <f>IF(AND($T$32&gt;0,S35&gt;0),VLOOKUP($U$24,data_TES!$A$2:$DZ$3000,S40,FALSE),"")</f>
        <v/>
      </c>
      <c r="AC46" s="5"/>
      <c r="AD46" s="5"/>
      <c r="AE46" s="5"/>
      <c r="AF46" s="5"/>
      <c r="AG46" s="5"/>
      <c r="AH46" s="5"/>
      <c r="AI46" s="5"/>
      <c r="AJ46" s="5"/>
      <c r="AK46" s="5"/>
      <c r="AL46" s="5"/>
    </row>
    <row r="47" spans="18:38" ht="13.5" thickTop="1" x14ac:dyDescent="0.3">
      <c r="R47" s="124" t="s">
        <v>702</v>
      </c>
      <c r="S47" s="124">
        <f>VLOOKUP(R47,key_TES!$E$3:$F$1000,2,FALSE)</f>
        <v>35</v>
      </c>
      <c r="T47" s="1" t="str">
        <f>IF($S$35&gt;0,U47,V47)</f>
        <v>Intentionally blank</v>
      </c>
      <c r="U47" s="124" t="b">
        <f>IF($T$32&gt;0,IF(S35=1,"Difference row L minus row M","Adjustment for low local tax effort"))</f>
        <v>0</v>
      </c>
      <c r="V47" s="1" t="s">
        <v>1278</v>
      </c>
      <c r="W47" s="124"/>
      <c r="X47" s="125" t="s">
        <v>750</v>
      </c>
      <c r="Y47" s="5"/>
      <c r="Z47" s="104" t="str">
        <f>IF($T$32&gt;0,"N","")</f>
        <v/>
      </c>
      <c r="AA47" s="123" t="str">
        <f>IF($T$32&gt;0,T47,"")</f>
        <v/>
      </c>
      <c r="AB47" s="112" t="str">
        <f>IF(AND($T$32&gt;0,S35&gt;0),VLOOKUP($U$24,data_TES!$A$2:$DZ$3000,S47,FALSE),"")</f>
        <v/>
      </c>
      <c r="AC47" s="5"/>
      <c r="AD47" s="5"/>
      <c r="AE47" s="5"/>
      <c r="AF47" s="5"/>
      <c r="AG47" s="5"/>
      <c r="AH47" s="5"/>
      <c r="AI47" s="5"/>
      <c r="AJ47" s="5"/>
      <c r="AK47" s="5"/>
      <c r="AL47" s="5"/>
    </row>
    <row r="48" spans="18:38" ht="13.5" thickBot="1" x14ac:dyDescent="0.35">
      <c r="R48" s="124"/>
      <c r="S48" s="124"/>
      <c r="T48" s="1" t="str">
        <f>IF($S$35&gt;0,U48,V48)</f>
        <v>Intentionally blank</v>
      </c>
      <c r="U48" s="124" t="s">
        <v>1279</v>
      </c>
      <c r="V48" s="1" t="s">
        <v>1278</v>
      </c>
      <c r="W48" s="124"/>
      <c r="X48" s="125"/>
      <c r="Y48" s="5"/>
      <c r="Z48" s="23" t="str">
        <f>IF($T$32&gt;0,"O","")</f>
        <v/>
      </c>
      <c r="AA48" s="107" t="str">
        <f>IF($T$32&gt;0,T48,"")</f>
        <v/>
      </c>
      <c r="AB48" s="106" t="str">
        <f>IF(AND($T$32&gt;0,S35&gt;0),AB32,"")</f>
        <v/>
      </c>
      <c r="AC48" s="5"/>
      <c r="AD48" s="5"/>
      <c r="AE48" s="5"/>
      <c r="AF48" s="5"/>
      <c r="AG48" s="5"/>
      <c r="AH48" s="5"/>
      <c r="AI48" s="5"/>
      <c r="AJ48" s="5"/>
      <c r="AK48" s="5"/>
      <c r="AL48" s="5"/>
    </row>
    <row r="49" spans="18:38" ht="30" customHeight="1" thickTop="1" x14ac:dyDescent="0.3">
      <c r="R49" s="124" t="s">
        <v>730</v>
      </c>
      <c r="S49" s="124">
        <f>VLOOKUP(R49,key_TES!$E$3:$F$1000,2,FALSE)</f>
        <v>39</v>
      </c>
      <c r="T49" s="127">
        <f>VLOOKUP($U$24,data_TES!$A$2:$DZ$3000,S49,FALSE)</f>
        <v>0</v>
      </c>
      <c r="U49" s="124" t="str">
        <f>CONCATENATE("Adequacy Gap adjusted for low local effort ",U50)</f>
        <v>Adequacy Gap adjusted for low local effort (row E)</v>
      </c>
      <c r="V49" s="124" t="s">
        <v>1292</v>
      </c>
      <c r="W49" s="124"/>
      <c r="X49" s="125" t="s">
        <v>750</v>
      </c>
      <c r="Y49" s="5"/>
      <c r="Z49" s="113" t="str">
        <f>IF($T$32&gt;0,"P","")</f>
        <v/>
      </c>
      <c r="AA49" s="115" t="str">
        <f>IF(AND(S35&gt;0,$T$32&gt;0),U49,IF(T32=0,"",V49))</f>
        <v/>
      </c>
      <c r="AB49" s="114" t="str">
        <f>IF($T$32&gt;0,VLOOKUP($U$24,data_TES!$A$2:$DZ$3000,S49,FALSE),"")</f>
        <v/>
      </c>
      <c r="AC49" s="5"/>
      <c r="AD49" s="97"/>
      <c r="AE49" s="5"/>
      <c r="AF49" s="5"/>
      <c r="AG49" s="5"/>
      <c r="AH49" s="5"/>
      <c r="AI49" s="5"/>
      <c r="AJ49" s="5"/>
      <c r="AK49" s="5"/>
      <c r="AL49" s="5"/>
    </row>
    <row r="50" spans="18:38" ht="14.5" x14ac:dyDescent="0.35">
      <c r="R50" s="124"/>
      <c r="S50" s="124">
        <f>VLOOKUP($U$24,data_TES!$A$2:$DZ$3000,S49,FALSE)</f>
        <v>0</v>
      </c>
      <c r="T50" s="124"/>
      <c r="U50" s="124" t="str">
        <f>IF(S35&gt;0,W50,V50)</f>
        <v>(row E)</v>
      </c>
      <c r="V50" s="124" t="s">
        <v>1281</v>
      </c>
      <c r="W50" s="124" t="s">
        <v>1280</v>
      </c>
      <c r="X50" s="125" t="s">
        <v>750</v>
      </c>
      <c r="Y50" s="5"/>
      <c r="Z50" s="260" t="str">
        <f>IF($T$32&gt;0,CONCATENATE("Step 2: Growth, high capacity, and low local effort check"),"")</f>
        <v/>
      </c>
      <c r="AA50" s="261"/>
      <c r="AB50" s="261"/>
      <c r="AC50" s="5"/>
      <c r="AD50" s="5"/>
      <c r="AE50" s="5"/>
      <c r="AF50" s="5"/>
      <c r="AG50" s="5"/>
      <c r="AH50" s="5"/>
      <c r="AI50" s="5"/>
      <c r="AJ50" s="5"/>
      <c r="AK50" s="5"/>
      <c r="AL50" s="5"/>
    </row>
    <row r="51" spans="18:38" ht="36.75" customHeight="1" x14ac:dyDescent="0.3">
      <c r="R51" s="124" t="str">
        <f>CONCATENATE("The state's share of the adequacy gap will be reduced further if any district with an adequacy gap has more tax capacity than typical, has enrollment growing by more than 10% in the last 10 years, and has local effort below the 66th percentile.")</f>
        <v>The state's share of the adequacy gap will be reduced further if any district with an adequacy gap has more tax capacity than typical, has enrollment growing by more than 10% in the last 10 years, and has local effort below the 66th percentile.</v>
      </c>
      <c r="S51" s="124"/>
      <c r="T51" s="124"/>
      <c r="U51" s="124"/>
      <c r="V51" s="124"/>
      <c r="W51" s="124"/>
      <c r="X51" s="125" t="s">
        <v>750</v>
      </c>
      <c r="Y51" s="5"/>
      <c r="Z51" s="96"/>
      <c r="AA51" s="262" t="str">
        <f>IF($T$32&gt;0,CONCATENATE("An adequacy gap may be reduced further if a district has tax effort below the 66th percentile, has been growing by more than 10% in the last 10 years, and has tax capacity above the statewide median:"),"")</f>
        <v/>
      </c>
      <c r="AB51" s="263"/>
      <c r="AC51" s="5"/>
      <c r="AD51" s="5"/>
      <c r="AE51" s="5"/>
      <c r="AF51" s="5"/>
      <c r="AG51" s="5"/>
      <c r="AH51" s="5"/>
      <c r="AI51" s="5"/>
      <c r="AJ51" s="5"/>
      <c r="AK51" s="5"/>
      <c r="AL51" s="5"/>
    </row>
    <row r="52" spans="18:38" x14ac:dyDescent="0.3">
      <c r="R52" s="124"/>
      <c r="S52" s="124"/>
      <c r="T52" s="124"/>
      <c r="U52" s="124"/>
      <c r="V52" s="124"/>
      <c r="W52" s="124"/>
      <c r="X52" s="125" t="s">
        <v>750</v>
      </c>
      <c r="Y52" s="5"/>
      <c r="Z52" s="270" t="str">
        <f>IF($T$32&gt;0,"Q","")</f>
        <v/>
      </c>
      <c r="AA52" s="142" t="str">
        <f>IF($T$32&gt;0,CONCATENATE("Is tax effort in ",AA24," below the 66th percentile (1.55%)?"),"")</f>
        <v/>
      </c>
      <c r="AB52" s="143" t="str">
        <f>IF($T$32&gt;0,U54,"")</f>
        <v/>
      </c>
      <c r="AC52" s="5"/>
      <c r="AD52" s="5"/>
      <c r="AE52" s="5"/>
      <c r="AF52" s="5"/>
      <c r="AG52" s="5"/>
      <c r="AH52" s="5"/>
      <c r="AI52" s="5"/>
      <c r="AJ52" s="5"/>
      <c r="AK52" s="5"/>
      <c r="AL52" s="5"/>
    </row>
    <row r="53" spans="18:38" x14ac:dyDescent="0.3">
      <c r="R53" s="124"/>
      <c r="S53" s="124"/>
      <c r="T53" s="124"/>
      <c r="U53" s="124" t="str">
        <f>CONCATENATE("Local effort rate in ",AA24)</f>
        <v>Local effort rate in Abington</v>
      </c>
      <c r="V53" s="124"/>
      <c r="W53" s="124"/>
      <c r="X53" s="125"/>
      <c r="Y53" s="5"/>
      <c r="Z53" s="271"/>
      <c r="AA53" s="144" t="str">
        <f>IF($T$32&gt;0,U53,"")</f>
        <v/>
      </c>
      <c r="AB53" s="145" t="str">
        <f>IF($T$32&gt;0,VLOOKUP($U$24,data_TES!$A$2:$DZ$3000,S41,FALSE),"")</f>
        <v/>
      </c>
      <c r="AC53" s="5"/>
      <c r="AD53" s="5"/>
      <c r="AE53" s="5"/>
      <c r="AF53" s="5"/>
      <c r="AG53" s="5"/>
      <c r="AH53" s="5"/>
      <c r="AI53" s="5"/>
      <c r="AJ53" s="5"/>
      <c r="AK53" s="5"/>
      <c r="AL53" s="5"/>
    </row>
    <row r="54" spans="18:38" x14ac:dyDescent="0.3">
      <c r="R54" s="124" t="s">
        <v>704</v>
      </c>
      <c r="S54" s="124">
        <f>VLOOKUP(R54,key_TES!$E$3:$F$1000,2,FALSE)</f>
        <v>30</v>
      </c>
      <c r="T54" s="124">
        <f>100*(VLOOKUP($U$24,data_TES!$A$2:$DZ$3000,S54,FALSE))</f>
        <v>1.55</v>
      </c>
      <c r="U54" s="124" t="str">
        <f>IF(T41&lt;T54,"Yes","No")</f>
        <v>Yes</v>
      </c>
      <c r="V54" s="152">
        <f>IF(U54="Yes",1,0)</f>
        <v>1</v>
      </c>
      <c r="W54" s="124"/>
      <c r="X54" s="125"/>
      <c r="Y54" s="5"/>
      <c r="Z54" s="272"/>
      <c r="AA54" s="146" t="str">
        <f>IF($T$32&gt;0,"Across all school districts the 66th percentile local effort rate","")</f>
        <v/>
      </c>
      <c r="AB54" s="147" t="str">
        <f>IF($T$32&gt;0,VLOOKUP($U$24,data_TES!$A$2:$DZ$3000,S54,FALSE),"")</f>
        <v/>
      </c>
      <c r="AC54" s="5"/>
      <c r="AD54" s="5"/>
      <c r="AE54" s="5"/>
      <c r="AF54" s="5"/>
      <c r="AG54" s="5"/>
      <c r="AH54" s="5"/>
      <c r="AI54" s="5"/>
      <c r="AJ54" s="5"/>
      <c r="AK54" s="5"/>
      <c r="AL54" s="5"/>
    </row>
    <row r="55" spans="18:38" ht="29.25" customHeight="1" x14ac:dyDescent="0.3">
      <c r="R55" s="128" t="s">
        <v>729</v>
      </c>
      <c r="S55" s="125">
        <f>VLOOKUP(R55,key_TES!$E$3:$F$1000,2,FALSE)</f>
        <v>10</v>
      </c>
      <c r="T55" s="125" t="str">
        <f>IF($T$32&gt;0,VLOOKUP($U$24,data_TES!$A$2:$DZ$3000,S55,FALSE),"")</f>
        <v/>
      </c>
      <c r="U55" s="125" t="str">
        <f>IF(T55=1,"Yes","No")</f>
        <v>No</v>
      </c>
      <c r="V55" s="152">
        <f>IF(U55="Yes",1,0)</f>
        <v>0</v>
      </c>
      <c r="X55" s="125" t="s">
        <v>750</v>
      </c>
      <c r="Y55" s="5"/>
      <c r="Z55" s="273" t="str">
        <f>IF($T$32&gt;0,"R","")</f>
        <v/>
      </c>
      <c r="AA55" s="153" t="str">
        <f>IF($T$32&gt;0,CONCATENATE("Has enrollment in ",AA24," been growing by more than 10% in the last 10 years?"),"")</f>
        <v/>
      </c>
      <c r="AB55" s="148" t="str">
        <f>IF($T$32&gt;0,U55,"")</f>
        <v/>
      </c>
      <c r="AC55" s="5"/>
      <c r="AD55" s="5"/>
      <c r="AE55" s="5"/>
      <c r="AF55" s="5"/>
      <c r="AG55" s="5"/>
      <c r="AH55" s="5"/>
      <c r="AI55" s="5"/>
      <c r="AJ55" s="5"/>
      <c r="AK55" s="5"/>
      <c r="AL55" s="5"/>
    </row>
    <row r="56" spans="18:38" x14ac:dyDescent="0.3">
      <c r="R56" s="149" t="s">
        <v>1272</v>
      </c>
      <c r="S56" s="125">
        <f>VLOOKUP(R56,key_TES!$E$3:$F$1000,2,FALSE)</f>
        <v>24</v>
      </c>
      <c r="T56" s="125"/>
      <c r="U56" s="125"/>
      <c r="V56" s="125"/>
      <c r="W56" s="124"/>
      <c r="X56" s="125"/>
      <c r="Y56" s="5"/>
      <c r="Z56" s="272"/>
      <c r="AA56" s="151" t="str">
        <f>IF($T$32&gt;0,"Percent change in ADM 2011-12 to 2021-22","")</f>
        <v/>
      </c>
      <c r="AB56" s="150" t="str">
        <f>IF($T$32&gt;0,VLOOKUP($U$24,data_TES!$A$2:$DZ$3000,S56,FALSE),"")</f>
        <v/>
      </c>
      <c r="AC56" s="5"/>
      <c r="AD56" s="5"/>
      <c r="AE56" s="5"/>
      <c r="AF56" s="5"/>
      <c r="AG56" s="5"/>
      <c r="AH56" s="5"/>
      <c r="AI56" s="5"/>
      <c r="AJ56" s="5"/>
      <c r="AK56" s="5"/>
      <c r="AL56" s="5"/>
    </row>
    <row r="57" spans="18:38" ht="36.75" customHeight="1" x14ac:dyDescent="0.3">
      <c r="R57" s="124"/>
      <c r="S57" s="124"/>
      <c r="T57" s="124"/>
      <c r="U57" s="124"/>
      <c r="V57" s="125"/>
      <c r="W57" s="124"/>
      <c r="X57" s="125" t="s">
        <v>750</v>
      </c>
      <c r="Y57" s="5"/>
      <c r="Z57" s="274" t="str">
        <f>IF($T$32&gt;0,"S","")</f>
        <v/>
      </c>
      <c r="AA57" s="116" t="str">
        <f>IF($T$32&gt;0,CONCATENATE("Is the amount of local revenue per weighted student that ",AA24," can raise at the median effort (1.44%) greater than the typical district?"),"")</f>
        <v/>
      </c>
      <c r="AB57" s="23" t="str">
        <f>IF($T$32&gt;0,U58,"")</f>
        <v/>
      </c>
      <c r="AC57" s="5"/>
      <c r="AD57" s="5"/>
      <c r="AE57" s="5"/>
      <c r="AF57" s="5"/>
      <c r="AG57" s="5"/>
      <c r="AH57" s="5"/>
      <c r="AI57" s="5"/>
      <c r="AJ57" s="5"/>
      <c r="AK57" s="5"/>
      <c r="AL57" s="5"/>
    </row>
    <row r="58" spans="18:38" x14ac:dyDescent="0.3">
      <c r="R58" s="124" t="s">
        <v>754</v>
      </c>
      <c r="S58" s="124">
        <f>VLOOKUP(R58,key_TES!$E$3:$F$1000,2,FALSE)</f>
        <v>17</v>
      </c>
      <c r="T58" s="127">
        <f>VLOOKUP($U$24,data_TES!$A$2:$DZ$3000,S58,FALSE)</f>
        <v>13142.76</v>
      </c>
      <c r="U58" s="125" t="str">
        <f>IF(T58&gt;T59,"Yes","No")</f>
        <v>Yes</v>
      </c>
      <c r="V58" s="152">
        <f>IF(U58="Yes",1,0)</f>
        <v>1</v>
      </c>
      <c r="W58" s="124"/>
      <c r="X58" s="154" t="s">
        <v>762</v>
      </c>
      <c r="Y58" s="5"/>
      <c r="Z58" s="271"/>
      <c r="AA58" s="138" t="str">
        <f>IF($T$32&gt;0,CONCATENATE(AA24," : Local Capacity Per Weighted Student",X58),"")</f>
        <v/>
      </c>
      <c r="AB58" s="11" t="str">
        <f>IF($T$32&gt;0,VLOOKUP($U$24,data_TES!$A$2:$DZ$3000,S58,FALSE),"")</f>
        <v/>
      </c>
      <c r="AC58" s="5"/>
      <c r="AD58" s="5"/>
      <c r="AE58" s="5"/>
      <c r="AF58" s="5"/>
      <c r="AG58" s="5"/>
      <c r="AH58" s="5"/>
      <c r="AI58" s="5"/>
      <c r="AJ58" s="5"/>
      <c r="AK58" s="5"/>
      <c r="AL58" s="5"/>
    </row>
    <row r="59" spans="18:38" ht="13.5" thickBot="1" x14ac:dyDescent="0.35">
      <c r="R59" s="124" t="s">
        <v>755</v>
      </c>
      <c r="S59" s="124">
        <f>VLOOKUP(R59,key_TES!$E$3:$F$1000,2,FALSE)</f>
        <v>18</v>
      </c>
      <c r="T59" s="127">
        <f>VLOOKUP($U$24,data_TES!$A$2:$DZ$3000,S59,FALSE)</f>
        <v>8245.6200000000008</v>
      </c>
      <c r="U59" s="124"/>
      <c r="V59" s="125"/>
      <c r="W59" s="124"/>
      <c r="X59" s="125"/>
      <c r="Y59" s="5"/>
      <c r="Z59" s="275"/>
      <c r="AA59" s="139" t="str">
        <f>IF($T$32&gt;0,"Statewide Median Local Capacity Per Weighted Student","")</f>
        <v/>
      </c>
      <c r="AB59" s="140" t="str">
        <f>IF($T$32&gt;0,VLOOKUP($U$24,data_TES!$A$2:$DZ$3000,S59,FALSE),"")</f>
        <v/>
      </c>
      <c r="AC59" s="5"/>
      <c r="AD59" s="5"/>
      <c r="AE59" s="5"/>
      <c r="AF59" s="5"/>
      <c r="AG59" s="5"/>
      <c r="AH59" s="5"/>
      <c r="AI59" s="5"/>
      <c r="AJ59" s="5"/>
      <c r="AK59" s="5"/>
      <c r="AL59" s="5"/>
    </row>
    <row r="60" spans="18:38" ht="71.25" customHeight="1" thickTop="1" x14ac:dyDescent="0.35">
      <c r="R60" s="124"/>
      <c r="S60" s="124"/>
      <c r="T60" s="124"/>
      <c r="V60" s="152">
        <f>IF(SUM(V54,V55,V58)=3,1,0)</f>
        <v>0</v>
      </c>
      <c r="W60" s="124" t="str">
        <f>IF(V60=0,CONCATENATE("Since ",AA24," meets ",U68," of the three criteria above, no further reductions are made to the commonwealth's share of its adequacy gap."),CONCATENATE(W61,W64))</f>
        <v>Since Abington meets only 2 of the three criteria above, no further reductions are made to the commonwealth's share of its adequacy gap.</v>
      </c>
      <c r="X60" s="125" t="s">
        <v>750</v>
      </c>
      <c r="Y60" s="5"/>
      <c r="Z60" s="104" t="str">
        <f>IF($T$32&gt;0,"T","")</f>
        <v/>
      </c>
      <c r="AA60" s="253" t="str">
        <f>IF($T$32&gt;0,W60,"")</f>
        <v/>
      </c>
      <c r="AB60" s="254"/>
      <c r="AC60" s="5"/>
      <c r="AD60" s="5"/>
      <c r="AE60" s="5"/>
      <c r="AF60" s="5"/>
      <c r="AG60" s="5"/>
      <c r="AH60" s="5"/>
      <c r="AI60" s="5"/>
      <c r="AJ60" s="5"/>
      <c r="AK60" s="5"/>
      <c r="AL60" s="5"/>
    </row>
    <row r="61" spans="18:38" x14ac:dyDescent="0.3">
      <c r="R61" s="124" t="s">
        <v>739</v>
      </c>
      <c r="S61" s="124">
        <f>VLOOKUP(R61,key_TES!$E$3:$F$1000,2,FALSE)</f>
        <v>32</v>
      </c>
      <c r="T61" s="124">
        <f>VLOOKUP($U$24,data_TES!$A$2:$DZ$3000,S61,FALSE)</f>
        <v>109945349.7304</v>
      </c>
      <c r="U61" s="124"/>
      <c r="V61" s="125"/>
      <c r="W61" s="124" t="str">
        <f>CONCATENATE("Since ",AA24," meets all three criteria above, the state share of its adequacy gap is reduced by the smaller dollar value of its adequacy gap at the end of Step 1 above (row P)")</f>
        <v>Since Abington meets all three criteria above, the state share of its adequacy gap is reduced by the smaller dollar value of its adequacy gap at the end of Step 1 above (row P)</v>
      </c>
      <c r="X61" s="125" t="s">
        <v>750</v>
      </c>
      <c r="Y61" s="5"/>
      <c r="Z61" s="96" t="str">
        <f>IF($T$32&gt;0,IF($V$67&gt;2,"U",""),"")</f>
        <v/>
      </c>
      <c r="AA61" s="155" t="str">
        <f>IF($T$32&gt;0,IF(V67&gt;2,CONCATENATE("Local taxes in ",AA24," with a tax rate of 1.27% (33rd percentile)"),"Intentionally blank"),"")</f>
        <v/>
      </c>
      <c r="AB61" s="99" t="str">
        <f>IF($T$32&gt;0,IF($V$67&gt;2,VLOOKUP($U$24,data_TES!$A$2:$DZ$3000,S61,FALSE),""),"")</f>
        <v/>
      </c>
      <c r="AC61" s="5"/>
      <c r="AD61" s="5"/>
      <c r="AE61" s="5"/>
      <c r="AF61" s="5"/>
      <c r="AG61" s="5"/>
      <c r="AH61" s="5"/>
      <c r="AI61" s="5"/>
      <c r="AJ61" s="5"/>
      <c r="AK61" s="5"/>
      <c r="AL61" s="5"/>
    </row>
    <row r="62" spans="18:38" ht="13.5" thickBot="1" x14ac:dyDescent="0.35">
      <c r="R62" s="124" t="s">
        <v>686</v>
      </c>
      <c r="S62" s="124">
        <f>VLOOKUP(R62,key_TES!$E$3:$F$1000,2,FALSE)</f>
        <v>11</v>
      </c>
      <c r="T62" s="124">
        <f>VLOOKUP($U$24,data_TES!$A$2:$DZ$3000,S62,FALSE)</f>
        <v>126768926.57000001</v>
      </c>
      <c r="U62" s="124"/>
      <c r="V62" s="125"/>
      <c r="W62" s="124"/>
      <c r="X62" s="125"/>
      <c r="Y62" s="5"/>
      <c r="Z62" s="111" t="str">
        <f>IF($T$32&gt;0,IF($V$67&gt;2,"V",""),"")</f>
        <v/>
      </c>
      <c r="AA62" s="156" t="str">
        <f>IF($T$32&gt;0,IF(V67&gt;2,CONCATENATE("Local taxes collected in ",AA24),"Intentionally blank"),"")</f>
        <v/>
      </c>
      <c r="AB62" s="131" t="str">
        <f>IF($T$32&gt;0,IF($V$67&gt;2,VLOOKUP($U$24,data_TES!$A$2:$DZ$3000,S62,FALSE),""),"")</f>
        <v/>
      </c>
      <c r="AC62" s="5"/>
      <c r="AD62" s="5"/>
      <c r="AE62" s="5"/>
      <c r="AF62" s="5"/>
      <c r="AG62" s="5"/>
      <c r="AH62" s="5"/>
      <c r="AI62" s="5"/>
      <c r="AJ62" s="5"/>
      <c r="AK62" s="5"/>
      <c r="AL62" s="5"/>
    </row>
    <row r="63" spans="18:38" ht="13.5" thickTop="1" x14ac:dyDescent="0.3">
      <c r="R63" s="124"/>
      <c r="S63" s="124"/>
      <c r="T63" s="124"/>
      <c r="U63" s="124"/>
      <c r="V63" s="125"/>
      <c r="W63" s="124"/>
      <c r="X63" s="125"/>
      <c r="Y63" s="5"/>
      <c r="Z63" s="23" t="str">
        <f>IF($T$32&gt;0,IF($V$67&gt;2,"W",""),"")</f>
        <v/>
      </c>
      <c r="AA63" s="101" t="str">
        <f>IF($T$32&gt;0,IF($V$67&gt;2,CONCATENATE("The larger of row U at ",FIXED(T61,TRUE,FALSE)," and row V at ",FIXED(T62,0,FALSE)),"Intentionally blank"),"")</f>
        <v/>
      </c>
      <c r="AB63" s="9" t="str">
        <f>IF($T$32&gt;0,IF($V$67&gt;2,MAX(T61:T62),""),"")</f>
        <v/>
      </c>
      <c r="AC63" s="5"/>
      <c r="AD63" s="5"/>
      <c r="AE63" s="5"/>
      <c r="AF63" s="5"/>
      <c r="AG63" s="5"/>
      <c r="AH63" s="5"/>
      <c r="AI63" s="5"/>
      <c r="AJ63" s="5"/>
      <c r="AK63" s="5"/>
      <c r="AL63" s="5"/>
    </row>
    <row r="64" spans="18:38" ht="13.5" thickBot="1" x14ac:dyDescent="0.35">
      <c r="R64" s="124" t="s">
        <v>740</v>
      </c>
      <c r="S64" s="124">
        <f>VLOOKUP(R64,key_TES!$E$3:$F$1000,2,FALSE)</f>
        <v>33</v>
      </c>
      <c r="T64" s="124"/>
      <c r="U64" s="124"/>
      <c r="V64" s="125"/>
      <c r="W64" s="124" t="s">
        <v>1944</v>
      </c>
      <c r="X64" s="125" t="s">
        <v>750</v>
      </c>
      <c r="Y64" s="5"/>
      <c r="Z64" s="103" t="str">
        <f>IF($T$32&gt;0,IF(V67&gt;2,"X",""),"")</f>
        <v/>
      </c>
      <c r="AA64" s="102" t="str">
        <f>IF($T$32&gt;0,IF(V67&gt;2,CONCATENATE("Local taxes in ",AA24," with at tax rate of 1.55% (66th percentile)"),"Intentionally blank"),"")</f>
        <v/>
      </c>
      <c r="AB64" s="105" t="str">
        <f>IF($T$32&gt;0,IF(V67&gt;2,VLOOKUP($U$24,data_TES!$A$2:$DZ$3000,S64,FALSE),""),"")</f>
        <v/>
      </c>
      <c r="AC64" s="5"/>
      <c r="AD64" s="5"/>
      <c r="AE64" s="5"/>
      <c r="AF64" s="5"/>
      <c r="AG64" s="5"/>
      <c r="AH64" s="5"/>
      <c r="AI64" s="5"/>
      <c r="AJ64" s="5"/>
      <c r="AK64" s="5"/>
      <c r="AL64" s="5"/>
    </row>
    <row r="65" spans="16:38" ht="13.5" thickTop="1" x14ac:dyDescent="0.3">
      <c r="R65" s="124" t="s">
        <v>737</v>
      </c>
      <c r="S65" s="124">
        <f>VLOOKUP(R65,key_TES!$E$3:$F$1000,2,FALSE)</f>
        <v>38</v>
      </c>
      <c r="T65" s="124">
        <f>VLOOKUP($U$24,data_TES!$A$2:$DZ$3000,S65,FALSE)</f>
        <v>0</v>
      </c>
      <c r="U65" s="124" t="b">
        <f>IF(AB65&gt;AB49,1)</f>
        <v>0</v>
      </c>
      <c r="V65" s="125"/>
      <c r="W65" s="124"/>
      <c r="X65" s="125" t="s">
        <v>750</v>
      </c>
      <c r="Y65" s="5"/>
      <c r="Z65" s="104" t="str">
        <f>IF($T$32&gt;0,IF(V67&gt;2,"Y",""),"")</f>
        <v/>
      </c>
      <c r="AA65" s="108" t="str">
        <f>IF($T$32&gt;0,IF(V67&gt;2,CONCATENATE("Row V - Row W"),"Intentionally blank"),"")</f>
        <v/>
      </c>
      <c r="AB65" s="109" t="str">
        <f>IF($T$32&gt;0,IF(V67&gt;2,VLOOKUP($U$24,data_TES!$A$2:$DZ$3000,S65,FALSE),""),"")</f>
        <v/>
      </c>
      <c r="AC65" s="5"/>
      <c r="AD65" s="97"/>
      <c r="AE65" s="5"/>
      <c r="AF65" s="5"/>
      <c r="AG65" s="5"/>
      <c r="AH65" s="5"/>
      <c r="AI65" s="5"/>
      <c r="AJ65" s="5"/>
      <c r="AK65" s="5"/>
      <c r="AL65" s="5"/>
    </row>
    <row r="66" spans="16:38" x14ac:dyDescent="0.3">
      <c r="R66" s="124" t="s">
        <v>707</v>
      </c>
      <c r="S66" s="124">
        <f>VLOOKUP(R66,key_TES!$E$3:$F$1000,2,FALSE)</f>
        <v>41</v>
      </c>
      <c r="T66" s="124"/>
      <c r="U66" s="124" t="e">
        <f>IF(U65=1,CONCATENATE("The smaller of"),CONCATENATE("Row AA at ",FIXED(AB65,0,TRUE)," is smaller than row E so the adequacy gap is calculated as"))</f>
        <v>#VALUE!</v>
      </c>
      <c r="V66" s="125"/>
      <c r="W66" s="124"/>
      <c r="X66" s="125" t="s">
        <v>750</v>
      </c>
      <c r="Y66" s="5"/>
      <c r="Z66" s="96" t="str">
        <f>IF($T$32&gt;0,IF(V67&gt;2,"Z",""),"")</f>
        <v/>
      </c>
      <c r="AA66" s="110" t="str">
        <f>IF($T$32&gt;0,IF(V67&gt;2,CONCATENATE("The smaller value of row Y at ",FIXED(T65,0,FALSE)," and row P at ",FIXED(S50,0,FALSE)),"Intentionally blank"),"")</f>
        <v/>
      </c>
      <c r="AB66" s="99" t="str">
        <f>IF($T$32&gt;0,IF(V67&gt;2,VLOOKUP($U$24,data_TES!$A$2:$DZ$3000,S69,FALSE),""),"")</f>
        <v/>
      </c>
      <c r="AC66" s="5"/>
      <c r="AD66" s="5"/>
      <c r="AE66" s="5"/>
      <c r="AF66" s="5"/>
      <c r="AG66" s="5"/>
      <c r="AH66" s="5"/>
      <c r="AI66" s="5"/>
      <c r="AJ66" s="5"/>
      <c r="AK66" s="5"/>
      <c r="AL66" s="5"/>
    </row>
    <row r="67" spans="16:38" ht="45" customHeight="1" x14ac:dyDescent="0.3">
      <c r="R67" s="124" t="s">
        <v>745</v>
      </c>
      <c r="S67" s="124">
        <f>VLOOKUP(R67,key_TES!$E$3:$F$1000,2,FALSE)</f>
        <v>52</v>
      </c>
      <c r="T67" s="124"/>
      <c r="V67" s="152">
        <f>SUM(V54,V55,V58)</f>
        <v>2</v>
      </c>
      <c r="W67" s="124"/>
      <c r="X67" s="125" t="s">
        <v>750</v>
      </c>
      <c r="Y67" s="5"/>
      <c r="Z67" s="136" t="s">
        <v>1282</v>
      </c>
      <c r="AA67" s="141" t="str">
        <f>CONCATENATE("The final state share of ",AA24,"'s adequacy gap ",R76)</f>
        <v>The final state share of Abington's adequacy gap (row E)</v>
      </c>
      <c r="AB67" s="137">
        <f>IF($T$32&gt;0,VLOOKUP($U$24,data_TES!$A$2:$DZ$3000,S67,FALSE),$T$32)</f>
        <v>0</v>
      </c>
      <c r="AC67" s="5"/>
      <c r="AD67" s="97"/>
      <c r="AE67" s="5"/>
      <c r="AF67" s="5"/>
      <c r="AG67" s="5"/>
      <c r="AH67" s="5"/>
      <c r="AI67" s="5"/>
      <c r="AJ67" s="5"/>
      <c r="AK67" s="5"/>
      <c r="AL67" s="5"/>
    </row>
    <row r="68" spans="16:38" x14ac:dyDescent="0.3">
      <c r="R68" s="124" t="s">
        <v>749</v>
      </c>
      <c r="S68" s="124">
        <f>VLOOKUP(R68,key_TES!$E$3:$F$1000,2,FALSE)</f>
        <v>53</v>
      </c>
      <c r="T68" s="124"/>
      <c r="U68" s="129" t="str">
        <f>IF(V67&gt;0,CONCATENATE("only ",V67),"none")</f>
        <v>only 2</v>
      </c>
      <c r="V68" s="124"/>
      <c r="W68" s="124"/>
      <c r="X68" s="125" t="s">
        <v>750</v>
      </c>
      <c r="Y68" s="5"/>
      <c r="Z68" s="96" t="str">
        <f>IF($T$32&gt;0,"AB","")</f>
        <v/>
      </c>
      <c r="AA68" s="98" t="str">
        <f>IF($T$32&gt;0,CONCATENATE("Adequacy Payment in 2024-25 (AA / 7)"),"")</f>
        <v/>
      </c>
      <c r="AB68" s="99" t="str">
        <f>IF($T$32&gt;0,VLOOKUP($U$24,data_TES!$A$2:$DZ$3000,S68,FALSE),"")</f>
        <v/>
      </c>
      <c r="AC68" s="5"/>
      <c r="AD68" s="5"/>
      <c r="AE68" s="5"/>
      <c r="AF68" s="5"/>
      <c r="AG68" s="5"/>
      <c r="AH68" s="5"/>
      <c r="AI68" s="5"/>
      <c r="AJ68" s="5"/>
      <c r="AK68" s="5"/>
      <c r="AL68" s="5"/>
    </row>
    <row r="69" spans="16:38" ht="49.5" customHeight="1" x14ac:dyDescent="0.3">
      <c r="R69" s="124" t="s">
        <v>705</v>
      </c>
      <c r="S69" s="124">
        <f>VLOOKUP(R69,key_TES!$E$3:$F$1000,2,FALSE)</f>
        <v>40</v>
      </c>
      <c r="T69" s="124"/>
      <c r="U69" s="124" t="str">
        <f>IF(V67&gt;2,U71,U70)</f>
        <v>(row E - row Z)</v>
      </c>
      <c r="V69" s="124"/>
      <c r="W69" s="124"/>
      <c r="X69" s="125" t="s">
        <v>750</v>
      </c>
      <c r="Y69" s="5"/>
      <c r="Z69" s="247" t="str">
        <f>IF($T$32&gt;0,CONCATENATE(X31,U80),"")</f>
        <v/>
      </c>
      <c r="AA69" s="248"/>
      <c r="AB69" s="248"/>
      <c r="AC69" s="5"/>
      <c r="AD69" s="5"/>
      <c r="AE69" s="5"/>
      <c r="AF69" s="5"/>
      <c r="AG69" s="5"/>
      <c r="AH69" s="5"/>
      <c r="AI69" s="5"/>
      <c r="AJ69" s="5"/>
      <c r="AK69" s="5"/>
      <c r="AL69" s="5"/>
    </row>
    <row r="70" spans="16:38" ht="61.5" customHeight="1" x14ac:dyDescent="0.3">
      <c r="Q70" s="1">
        <f>SUM(Q71:Q72)</f>
        <v>1</v>
      </c>
      <c r="R70" s="124"/>
      <c r="S70" s="125" t="str">
        <f>IF(S35=0,Z32,Z47)</f>
        <v>E</v>
      </c>
      <c r="T70" s="124"/>
      <c r="U70" s="124" t="str">
        <f>IF(S35&gt;0,W70,V70)</f>
        <v>(row E - row Z)</v>
      </c>
      <c r="V70" s="124" t="s">
        <v>1283</v>
      </c>
      <c r="W70" s="124" t="s">
        <v>1285</v>
      </c>
      <c r="X70" s="124"/>
      <c r="Y70" s="5"/>
      <c r="Z70" s="249" t="str">
        <f>IF($T$32&gt;0,CONCATENATE(X58,U76,U77,U78),"")</f>
        <v/>
      </c>
      <c r="AA70" s="250"/>
      <c r="AB70" s="250"/>
      <c r="AC70" s="5"/>
      <c r="AD70" s="5"/>
      <c r="AE70" s="5"/>
      <c r="AF70" s="5"/>
      <c r="AG70" s="5"/>
      <c r="AH70" s="5"/>
      <c r="AI70" s="5"/>
      <c r="AJ70" s="5"/>
      <c r="AK70" s="5"/>
      <c r="AL70" s="5"/>
    </row>
    <row r="71" spans="16:38" x14ac:dyDescent="0.3">
      <c r="P71" s="124" t="s">
        <v>1288</v>
      </c>
      <c r="Q71" s="124">
        <f>IF(T32&gt;0,0,1)</f>
        <v>1</v>
      </c>
      <c r="R71" s="1" t="str">
        <f>IF(Q71=1,"(row E)","")</f>
        <v>(row E)</v>
      </c>
      <c r="S71" s="1" t="str">
        <f>IF(Q71=1,"(row E)","")</f>
        <v>(row E)</v>
      </c>
      <c r="T71" s="124"/>
      <c r="U71" s="124" t="s">
        <v>1284</v>
      </c>
      <c r="V71" s="124"/>
      <c r="W71" s="124"/>
      <c r="X71" s="124"/>
      <c r="Y71" s="5"/>
      <c r="Z71" s="228" t="s">
        <v>1934</v>
      </c>
      <c r="AA71" s="5"/>
      <c r="AB71" s="5"/>
      <c r="AC71" s="5"/>
      <c r="AD71" s="5"/>
      <c r="AE71" s="5"/>
      <c r="AF71" s="5"/>
      <c r="AG71" s="5"/>
      <c r="AH71" s="5"/>
      <c r="AI71" s="5"/>
      <c r="AJ71" s="5"/>
      <c r="AK71" s="5"/>
      <c r="AL71" s="5"/>
    </row>
    <row r="72" spans="16:38" x14ac:dyDescent="0.3">
      <c r="P72" s="124" t="s">
        <v>1289</v>
      </c>
      <c r="Q72" s="124">
        <f>IF(AND(Q73=0,Q74=0,T32&gt;0),1,0)</f>
        <v>0</v>
      </c>
      <c r="R72" s="1" t="str">
        <f>IF(Q72=1,"(row E)","")</f>
        <v/>
      </c>
      <c r="S72" s="1" t="str">
        <f>IF(Q72=1,"(row E)","")</f>
        <v/>
      </c>
      <c r="T72" s="124"/>
      <c r="U72" s="124"/>
      <c r="V72" s="124"/>
      <c r="W72" s="124"/>
      <c r="X72" s="124"/>
      <c r="Y72" s="5"/>
      <c r="AA72" s="229"/>
      <c r="AB72" s="229"/>
      <c r="AC72" s="5"/>
      <c r="AD72" s="5"/>
      <c r="AE72" s="5"/>
      <c r="AF72" s="5"/>
      <c r="AG72" s="5"/>
      <c r="AH72" s="5"/>
      <c r="AI72" s="5"/>
      <c r="AJ72" s="5"/>
      <c r="AK72" s="5"/>
      <c r="AL72" s="5"/>
    </row>
    <row r="73" spans="16:38" x14ac:dyDescent="0.3">
      <c r="P73" s="124" t="s">
        <v>1286</v>
      </c>
      <c r="Q73" s="124">
        <f>IF(T41&lt;T42,1,0)</f>
        <v>0</v>
      </c>
      <c r="R73" s="1" t="str">
        <f>IF(AND(Q73=1,Q74=0),"(row E - row N)","")</f>
        <v/>
      </c>
      <c r="T73" s="124"/>
      <c r="U73" s="124"/>
      <c r="V73" s="124"/>
      <c r="W73" s="124"/>
      <c r="X73" s="124"/>
      <c r="Y73" s="5"/>
      <c r="Z73" s="23"/>
      <c r="AA73" s="5"/>
      <c r="AB73" s="5"/>
      <c r="AC73" s="5"/>
      <c r="AD73" s="5"/>
      <c r="AE73" s="5"/>
      <c r="AF73" s="5"/>
      <c r="AG73" s="5"/>
      <c r="AH73" s="5"/>
      <c r="AI73" s="5"/>
      <c r="AJ73" s="5"/>
      <c r="AK73" s="5"/>
      <c r="AL73" s="5"/>
    </row>
    <row r="74" spans="16:38" x14ac:dyDescent="0.3">
      <c r="P74" s="124" t="s">
        <v>1287</v>
      </c>
      <c r="Q74" s="124">
        <f>IF(AND(SUM(V54,V55,V58)=3,T41&lt;T54),1,0)</f>
        <v>0</v>
      </c>
      <c r="R74" s="1" t="str">
        <f>IF(AND(Q73=0,Q74=1),"(row E - row Z)","")</f>
        <v/>
      </c>
      <c r="T74" s="124" t="s">
        <v>1265</v>
      </c>
      <c r="U74" s="124"/>
      <c r="V74" s="124"/>
      <c r="W74" s="124"/>
      <c r="X74" s="125" t="s">
        <v>750</v>
      </c>
      <c r="Y74" s="5"/>
      <c r="Z74" s="23"/>
      <c r="AA74" s="5"/>
      <c r="AB74" s="5"/>
      <c r="AC74" s="5"/>
      <c r="AD74" s="5"/>
      <c r="AE74" s="5"/>
      <c r="AF74" s="5"/>
      <c r="AG74" s="5"/>
      <c r="AH74" s="5"/>
      <c r="AI74" s="5"/>
      <c r="AJ74" s="5"/>
      <c r="AK74" s="5"/>
      <c r="AL74" s="5"/>
    </row>
    <row r="75" spans="16:38" x14ac:dyDescent="0.3">
      <c r="Q75" s="1">
        <f>SUM(Q73:Q74)</f>
        <v>0</v>
      </c>
      <c r="R75" s="1" t="str">
        <f>IF(Q75=2,"(row E - row N - row Z)","")</f>
        <v/>
      </c>
      <c r="S75" s="1" t="s">
        <v>1291</v>
      </c>
      <c r="T75" s="1" t="s">
        <v>1284</v>
      </c>
      <c r="U75" s="4" t="s">
        <v>1290</v>
      </c>
      <c r="V75" s="4"/>
      <c r="W75" s="4"/>
      <c r="X75" s="4"/>
      <c r="Y75" s="5"/>
      <c r="Z75" s="23"/>
      <c r="AA75" s="5"/>
      <c r="AB75" s="5"/>
      <c r="AC75" s="5"/>
      <c r="AD75" s="5"/>
      <c r="AE75" s="5"/>
      <c r="AF75" s="5"/>
      <c r="AG75" s="5"/>
      <c r="AH75" s="5"/>
      <c r="AI75" s="5"/>
      <c r="AJ75" s="5"/>
      <c r="AK75" s="5"/>
      <c r="AL75" s="5"/>
    </row>
    <row r="76" spans="16:38" x14ac:dyDescent="0.3">
      <c r="R76" s="1" t="str">
        <f>CONCATENATE(R71,R72,R73,R74,R75)</f>
        <v>(row E)</v>
      </c>
      <c r="U76" s="8" t="s">
        <v>1273</v>
      </c>
      <c r="V76" s="4"/>
      <c r="W76" s="4"/>
      <c r="X76" s="125" t="s">
        <v>750</v>
      </c>
      <c r="Y76" s="5"/>
      <c r="Z76" s="5"/>
      <c r="AA76" s="5"/>
      <c r="AB76" s="5"/>
      <c r="AC76" s="5"/>
      <c r="AD76" s="5"/>
      <c r="AE76" s="5"/>
      <c r="AF76" s="5"/>
      <c r="AG76" s="5"/>
      <c r="AH76" s="5"/>
      <c r="AI76" s="5"/>
      <c r="AJ76" s="5"/>
      <c r="AK76" s="5"/>
      <c r="AL76" s="5"/>
    </row>
    <row r="77" spans="16:38" x14ac:dyDescent="0.3">
      <c r="U77" s="8" t="s">
        <v>1257</v>
      </c>
      <c r="V77" s="4"/>
      <c r="W77" s="4"/>
      <c r="X77" s="125" t="s">
        <v>750</v>
      </c>
      <c r="Y77" s="5"/>
      <c r="Z77" s="5"/>
      <c r="AA77" s="5"/>
      <c r="AB77" s="5"/>
      <c r="AC77" s="5"/>
      <c r="AD77" s="5"/>
      <c r="AE77" s="5"/>
      <c r="AF77" s="5"/>
      <c r="AG77" s="5"/>
      <c r="AH77" s="5"/>
      <c r="AI77" s="5"/>
      <c r="AJ77" s="5"/>
      <c r="AK77" s="5"/>
      <c r="AL77" s="5"/>
    </row>
    <row r="78" spans="16:38" x14ac:dyDescent="0.3">
      <c r="U78" s="8" t="s">
        <v>1274</v>
      </c>
      <c r="V78" s="4"/>
      <c r="W78" s="4"/>
      <c r="X78" s="125" t="s">
        <v>750</v>
      </c>
      <c r="Y78" s="5"/>
      <c r="Z78" s="5"/>
      <c r="AA78" s="5"/>
      <c r="AB78" s="5"/>
      <c r="AC78" s="5"/>
      <c r="AD78" s="5"/>
      <c r="AE78" s="5"/>
      <c r="AF78" s="5"/>
      <c r="AG78" s="5"/>
      <c r="AH78" s="5"/>
      <c r="AI78" s="5"/>
      <c r="AJ78" s="5"/>
      <c r="AK78" s="5"/>
      <c r="AL78" s="5"/>
    </row>
    <row r="79" spans="16:38" x14ac:dyDescent="0.3">
      <c r="U79" s="4"/>
      <c r="V79" s="4"/>
      <c r="W79" s="4"/>
      <c r="X79" s="4"/>
      <c r="Y79" s="5"/>
      <c r="Z79" s="5"/>
      <c r="AA79" s="5"/>
      <c r="AB79" s="5"/>
      <c r="AC79" s="5"/>
      <c r="AD79" s="5"/>
      <c r="AE79" s="5"/>
      <c r="AF79" s="5"/>
      <c r="AG79" s="5"/>
      <c r="AH79" s="5"/>
      <c r="AI79" s="5"/>
      <c r="AJ79" s="5"/>
      <c r="AK79" s="5"/>
      <c r="AL79" s="5"/>
    </row>
    <row r="80" spans="16:38" x14ac:dyDescent="0.3">
      <c r="U80" s="4" t="s">
        <v>1275</v>
      </c>
      <c r="V80" s="4"/>
      <c r="W80" s="4"/>
      <c r="X80" s="125" t="s">
        <v>750</v>
      </c>
      <c r="Y80" s="5"/>
      <c r="Z80" s="5"/>
      <c r="AA80" s="5"/>
      <c r="AB80" s="5"/>
      <c r="AC80" s="5"/>
      <c r="AD80" s="5"/>
      <c r="AE80" s="5"/>
      <c r="AF80" s="5"/>
      <c r="AG80" s="5"/>
      <c r="AH80" s="5"/>
      <c r="AI80" s="5"/>
      <c r="AJ80" s="5"/>
      <c r="AK80" s="5"/>
      <c r="AL80" s="5"/>
    </row>
    <row r="81" spans="21:38" x14ac:dyDescent="0.3">
      <c r="U81" s="4"/>
      <c r="V81" s="4"/>
      <c r="W81" s="4"/>
      <c r="X81" s="4"/>
      <c r="Y81" s="5"/>
      <c r="Z81" s="5"/>
      <c r="AA81" s="5"/>
      <c r="AB81" s="5"/>
      <c r="AC81" s="5"/>
      <c r="AD81" s="5"/>
      <c r="AE81" s="5"/>
      <c r="AF81" s="5"/>
      <c r="AG81" s="5"/>
      <c r="AH81" s="5"/>
      <c r="AI81" s="5"/>
      <c r="AJ81" s="5"/>
      <c r="AK81" s="5"/>
      <c r="AL81" s="5"/>
    </row>
    <row r="82" spans="21:38" x14ac:dyDescent="0.3">
      <c r="U82" s="4"/>
      <c r="V82" s="4"/>
      <c r="W82" s="4"/>
      <c r="X82" s="4"/>
      <c r="Y82" s="5"/>
      <c r="Z82" s="5"/>
      <c r="AA82" s="5"/>
      <c r="AB82" s="5"/>
      <c r="AC82" s="5"/>
      <c r="AD82" s="5"/>
      <c r="AE82" s="5"/>
      <c r="AF82" s="5"/>
      <c r="AG82" s="5"/>
      <c r="AH82" s="5"/>
      <c r="AI82" s="5"/>
      <c r="AJ82" s="5"/>
      <c r="AK82" s="5"/>
      <c r="AL82" s="5"/>
    </row>
    <row r="83" spans="21:38" x14ac:dyDescent="0.3">
      <c r="U83" s="4"/>
      <c r="V83" s="4"/>
      <c r="W83" s="4"/>
      <c r="X83" s="4"/>
      <c r="Y83" s="5"/>
      <c r="Z83" s="5"/>
      <c r="AA83" s="5"/>
      <c r="AB83" s="5"/>
      <c r="AC83" s="5"/>
      <c r="AD83" s="5"/>
      <c r="AE83" s="5"/>
      <c r="AF83" s="5"/>
      <c r="AG83" s="5"/>
      <c r="AH83" s="5"/>
      <c r="AI83" s="5"/>
      <c r="AJ83" s="5"/>
      <c r="AK83" s="5"/>
      <c r="AL83" s="5"/>
    </row>
    <row r="84" spans="21:38" x14ac:dyDescent="0.3">
      <c r="U84" s="4"/>
      <c r="V84" s="4"/>
      <c r="W84" s="4"/>
      <c r="X84" s="4"/>
      <c r="Y84" s="5"/>
      <c r="Z84" s="5"/>
      <c r="AA84" s="5"/>
      <c r="AB84" s="5"/>
      <c r="AC84" s="5"/>
      <c r="AD84" s="5"/>
      <c r="AE84" s="5"/>
      <c r="AF84" s="5"/>
      <c r="AG84" s="5"/>
      <c r="AH84" s="5"/>
      <c r="AI84" s="5"/>
      <c r="AJ84" s="5"/>
      <c r="AK84" s="5"/>
      <c r="AL84" s="5"/>
    </row>
    <row r="85" spans="21:38" x14ac:dyDescent="0.3">
      <c r="U85" s="4"/>
      <c r="V85" s="4"/>
      <c r="W85" s="4"/>
      <c r="X85" s="4"/>
      <c r="Y85" s="5"/>
      <c r="Z85" s="5"/>
      <c r="AA85" s="5"/>
      <c r="AB85" s="5"/>
      <c r="AC85" s="5"/>
      <c r="AD85" s="5"/>
      <c r="AE85" s="5"/>
      <c r="AF85" s="5"/>
      <c r="AG85" s="5"/>
      <c r="AH85" s="5"/>
      <c r="AI85" s="5"/>
      <c r="AJ85" s="5"/>
      <c r="AK85" s="5"/>
      <c r="AL85" s="5"/>
    </row>
    <row r="86" spans="21:38" x14ac:dyDescent="0.3">
      <c r="U86" s="4"/>
      <c r="V86" s="4"/>
      <c r="W86" s="4"/>
      <c r="X86" s="4"/>
      <c r="Y86" s="5"/>
      <c r="Z86" s="5"/>
      <c r="AA86" s="5"/>
      <c r="AB86" s="5"/>
      <c r="AC86" s="5"/>
      <c r="AD86" s="5"/>
      <c r="AE86" s="5"/>
      <c r="AF86" s="5"/>
      <c r="AG86" s="5"/>
      <c r="AH86" s="5"/>
      <c r="AI86" s="5"/>
      <c r="AJ86" s="5"/>
      <c r="AK86" s="5"/>
      <c r="AL86" s="5"/>
    </row>
    <row r="87" spans="21:38" x14ac:dyDescent="0.3">
      <c r="U87" s="4"/>
      <c r="V87" s="4"/>
      <c r="W87" s="4"/>
      <c r="X87" s="4"/>
      <c r="Y87" s="5"/>
      <c r="Z87" s="5"/>
      <c r="AA87" s="5"/>
      <c r="AB87" s="5"/>
      <c r="AC87" s="5"/>
      <c r="AD87" s="5"/>
      <c r="AE87" s="5"/>
      <c r="AF87" s="5"/>
      <c r="AG87" s="5"/>
      <c r="AH87" s="5"/>
      <c r="AI87" s="5"/>
      <c r="AJ87" s="5"/>
      <c r="AK87" s="5"/>
      <c r="AL87" s="5"/>
    </row>
    <row r="88" spans="21:38" x14ac:dyDescent="0.3">
      <c r="U88" s="4"/>
      <c r="V88" s="4"/>
      <c r="W88" s="4"/>
      <c r="X88" s="4"/>
      <c r="Y88" s="5"/>
      <c r="Z88" s="5"/>
      <c r="AA88" s="5"/>
      <c r="AB88" s="5"/>
      <c r="AC88" s="5"/>
      <c r="AD88" s="5"/>
      <c r="AE88" s="5"/>
      <c r="AF88" s="5"/>
      <c r="AG88" s="5"/>
      <c r="AH88" s="5"/>
      <c r="AI88" s="5"/>
      <c r="AJ88" s="5"/>
      <c r="AK88" s="5"/>
      <c r="AL88" s="5"/>
    </row>
    <row r="89" spans="21:38" x14ac:dyDescent="0.3">
      <c r="U89" s="4"/>
      <c r="V89" s="4"/>
      <c r="W89" s="4"/>
      <c r="X89" s="4"/>
      <c r="Y89" s="5"/>
      <c r="Z89" s="5"/>
      <c r="AA89" s="5"/>
      <c r="AB89" s="5"/>
      <c r="AC89" s="5"/>
      <c r="AD89" s="5"/>
      <c r="AE89" s="5"/>
      <c r="AF89" s="5"/>
      <c r="AG89" s="5"/>
      <c r="AH89" s="5"/>
      <c r="AI89" s="5"/>
      <c r="AJ89" s="5"/>
      <c r="AK89" s="5"/>
      <c r="AL89" s="5"/>
    </row>
    <row r="90" spans="21:38" x14ac:dyDescent="0.3">
      <c r="U90" s="4"/>
      <c r="V90" s="4"/>
      <c r="W90" s="4"/>
      <c r="X90" s="4"/>
      <c r="Y90" s="5"/>
      <c r="Z90" s="5"/>
      <c r="AA90" s="5"/>
      <c r="AB90" s="5"/>
      <c r="AC90" s="5"/>
      <c r="AD90" s="5"/>
      <c r="AE90" s="5"/>
      <c r="AF90" s="5"/>
      <c r="AG90" s="5"/>
      <c r="AH90" s="5"/>
      <c r="AI90" s="5"/>
      <c r="AJ90" s="5"/>
      <c r="AK90" s="5"/>
      <c r="AL90" s="5"/>
    </row>
    <row r="91" spans="21:38" x14ac:dyDescent="0.3">
      <c r="U91" s="4"/>
      <c r="V91" s="4"/>
      <c r="W91" s="4"/>
      <c r="X91" s="4"/>
      <c r="Y91" s="5"/>
      <c r="Z91" s="5"/>
      <c r="AA91" s="5"/>
      <c r="AB91" s="5"/>
      <c r="AC91" s="5"/>
      <c r="AD91" s="5"/>
      <c r="AE91" s="5"/>
      <c r="AF91" s="5"/>
      <c r="AG91" s="5"/>
      <c r="AH91" s="5"/>
      <c r="AI91" s="5"/>
      <c r="AJ91" s="5"/>
      <c r="AK91" s="5"/>
      <c r="AL91" s="5"/>
    </row>
    <row r="92" spans="21:38" x14ac:dyDescent="0.3">
      <c r="U92" s="4"/>
      <c r="V92" s="4"/>
      <c r="W92" s="4"/>
      <c r="X92" s="4"/>
      <c r="Y92" s="5"/>
      <c r="Z92" s="5"/>
      <c r="AA92" s="5"/>
      <c r="AB92" s="5"/>
      <c r="AC92" s="5"/>
      <c r="AD92" s="5"/>
      <c r="AE92" s="5"/>
      <c r="AF92" s="5"/>
      <c r="AG92" s="5"/>
      <c r="AH92" s="5"/>
      <c r="AI92" s="5"/>
      <c r="AJ92" s="5"/>
      <c r="AK92" s="5"/>
      <c r="AL92" s="5"/>
    </row>
    <row r="93" spans="21:38" x14ac:dyDescent="0.3">
      <c r="U93" s="4"/>
      <c r="V93" s="4"/>
      <c r="W93" s="4"/>
      <c r="X93" s="4"/>
      <c r="Y93" s="5"/>
      <c r="Z93" s="5"/>
      <c r="AA93" s="5"/>
      <c r="AB93" s="5"/>
      <c r="AC93" s="5"/>
      <c r="AD93" s="5"/>
      <c r="AE93" s="5"/>
      <c r="AF93" s="5"/>
      <c r="AG93" s="5"/>
      <c r="AH93" s="5"/>
      <c r="AI93" s="5"/>
      <c r="AJ93" s="5"/>
      <c r="AK93" s="5"/>
      <c r="AL93" s="5"/>
    </row>
    <row r="94" spans="21:38" x14ac:dyDescent="0.3">
      <c r="U94" s="4"/>
      <c r="V94" s="4"/>
      <c r="W94" s="4"/>
      <c r="X94" s="4"/>
      <c r="Y94" s="5"/>
      <c r="Z94" s="5"/>
      <c r="AA94" s="5"/>
      <c r="AB94" s="5"/>
      <c r="AC94" s="5"/>
      <c r="AD94" s="5"/>
      <c r="AE94" s="5"/>
      <c r="AF94" s="5"/>
      <c r="AG94" s="5"/>
      <c r="AH94" s="5"/>
      <c r="AI94" s="5"/>
      <c r="AJ94" s="5"/>
      <c r="AK94" s="5"/>
      <c r="AL94" s="5"/>
    </row>
    <row r="95" spans="21:38" x14ac:dyDescent="0.3">
      <c r="U95" s="4"/>
      <c r="V95" s="4"/>
      <c r="W95" s="4"/>
      <c r="X95" s="4"/>
      <c r="Y95" s="5"/>
      <c r="Z95" s="5"/>
      <c r="AA95" s="5"/>
      <c r="AB95" s="5"/>
      <c r="AC95" s="5"/>
      <c r="AD95" s="5"/>
      <c r="AE95" s="5"/>
      <c r="AF95" s="5"/>
      <c r="AG95" s="5"/>
      <c r="AH95" s="5"/>
      <c r="AI95" s="5"/>
      <c r="AJ95" s="5"/>
      <c r="AK95" s="5"/>
      <c r="AL95" s="5"/>
    </row>
    <row r="96" spans="21:38" x14ac:dyDescent="0.3">
      <c r="U96" s="4"/>
      <c r="V96" s="4"/>
      <c r="W96" s="4"/>
      <c r="X96" s="4"/>
      <c r="Y96" s="5"/>
      <c r="Z96" s="5"/>
      <c r="AA96" s="5"/>
      <c r="AB96" s="5"/>
      <c r="AC96" s="5"/>
      <c r="AD96" s="5"/>
      <c r="AE96" s="5"/>
      <c r="AF96" s="5"/>
      <c r="AG96" s="5"/>
      <c r="AH96" s="5"/>
      <c r="AI96" s="5"/>
      <c r="AJ96" s="5"/>
      <c r="AK96" s="5"/>
      <c r="AL96" s="5"/>
    </row>
    <row r="97" spans="21:38" x14ac:dyDescent="0.3">
      <c r="U97" s="4"/>
      <c r="V97" s="4"/>
      <c r="W97" s="4"/>
      <c r="X97" s="4"/>
      <c r="Y97" s="5"/>
      <c r="Z97" s="5"/>
      <c r="AA97" s="5"/>
      <c r="AB97" s="5"/>
      <c r="AC97" s="5"/>
      <c r="AD97" s="5"/>
      <c r="AE97" s="5"/>
      <c r="AF97" s="5"/>
      <c r="AG97" s="5"/>
      <c r="AH97" s="5"/>
      <c r="AI97" s="5"/>
      <c r="AJ97" s="5"/>
      <c r="AK97" s="5"/>
      <c r="AL97" s="5"/>
    </row>
    <row r="98" spans="21:38" x14ac:dyDescent="0.3">
      <c r="U98" s="4"/>
      <c r="V98" s="4"/>
      <c r="W98" s="4"/>
      <c r="X98" s="4"/>
      <c r="Y98" s="5"/>
      <c r="Z98" s="5"/>
      <c r="AA98" s="5"/>
      <c r="AB98" s="5"/>
      <c r="AC98" s="5"/>
      <c r="AD98" s="5"/>
      <c r="AE98" s="5"/>
      <c r="AF98" s="5"/>
      <c r="AG98" s="5"/>
      <c r="AH98" s="5"/>
      <c r="AI98" s="5"/>
      <c r="AJ98" s="5"/>
      <c r="AK98" s="5"/>
      <c r="AL98" s="5"/>
    </row>
    <row r="99" spans="21:38" x14ac:dyDescent="0.3">
      <c r="U99" s="4"/>
      <c r="V99" s="4"/>
      <c r="W99" s="4"/>
      <c r="X99" s="4"/>
      <c r="Y99" s="5"/>
      <c r="Z99" s="5"/>
      <c r="AA99" s="5"/>
      <c r="AB99" s="5"/>
      <c r="AC99" s="5"/>
      <c r="AD99" s="5"/>
      <c r="AE99" s="5"/>
      <c r="AF99" s="5"/>
      <c r="AG99" s="5"/>
      <c r="AH99" s="5"/>
      <c r="AI99" s="5"/>
      <c r="AJ99" s="5"/>
      <c r="AK99" s="5"/>
      <c r="AL99" s="5"/>
    </row>
    <row r="100" spans="21:38" x14ac:dyDescent="0.3">
      <c r="U100" s="4"/>
      <c r="V100" s="4"/>
      <c r="W100" s="4"/>
      <c r="X100" s="4"/>
      <c r="Y100" s="5"/>
      <c r="Z100" s="5"/>
      <c r="AA100" s="5"/>
      <c r="AB100" s="5"/>
      <c r="AC100" s="5"/>
      <c r="AD100" s="5"/>
      <c r="AE100" s="5"/>
      <c r="AF100" s="5"/>
      <c r="AG100" s="5"/>
      <c r="AH100" s="5"/>
      <c r="AI100" s="5"/>
      <c r="AJ100" s="5"/>
      <c r="AK100" s="5"/>
      <c r="AL100" s="5"/>
    </row>
    <row r="101" spans="21:38" x14ac:dyDescent="0.3">
      <c r="U101" s="4"/>
      <c r="V101" s="4"/>
      <c r="W101" s="4"/>
      <c r="X101" s="4"/>
      <c r="Y101" s="5"/>
      <c r="Z101" s="5"/>
      <c r="AA101" s="5"/>
      <c r="AB101" s="5"/>
      <c r="AC101" s="5"/>
      <c r="AD101" s="5"/>
      <c r="AE101" s="5"/>
      <c r="AF101" s="5"/>
      <c r="AG101" s="5"/>
      <c r="AH101" s="5"/>
      <c r="AI101" s="5"/>
      <c r="AJ101" s="5"/>
      <c r="AK101" s="5"/>
      <c r="AL101" s="5"/>
    </row>
    <row r="102" spans="21:38" x14ac:dyDescent="0.3">
      <c r="U102" s="4"/>
      <c r="V102" s="4"/>
      <c r="W102" s="4"/>
      <c r="X102" s="4"/>
      <c r="Y102" s="5"/>
      <c r="Z102" s="5"/>
      <c r="AA102" s="5"/>
      <c r="AB102" s="5"/>
      <c r="AC102" s="5"/>
      <c r="AD102" s="5"/>
      <c r="AE102" s="5"/>
      <c r="AF102" s="5"/>
      <c r="AG102" s="5"/>
      <c r="AH102" s="5"/>
      <c r="AI102" s="5"/>
      <c r="AJ102" s="5"/>
      <c r="AK102" s="5"/>
      <c r="AL102" s="5"/>
    </row>
    <row r="103" spans="21:38" x14ac:dyDescent="0.3">
      <c r="U103" s="4"/>
      <c r="V103" s="4"/>
      <c r="W103" s="4"/>
      <c r="X103" s="4"/>
      <c r="Y103" s="5"/>
      <c r="Z103" s="5"/>
      <c r="AA103" s="5"/>
      <c r="AB103" s="5"/>
      <c r="AC103" s="5"/>
      <c r="AD103" s="5"/>
      <c r="AE103" s="5"/>
      <c r="AF103" s="5"/>
      <c r="AG103" s="5"/>
      <c r="AH103" s="5"/>
      <c r="AI103" s="5"/>
      <c r="AJ103" s="5"/>
      <c r="AK103" s="5"/>
      <c r="AL103" s="5"/>
    </row>
    <row r="104" spans="21:38" x14ac:dyDescent="0.3">
      <c r="U104" s="4"/>
      <c r="V104" s="4"/>
      <c r="W104" s="4"/>
      <c r="X104" s="4"/>
      <c r="Y104" s="5"/>
      <c r="Z104" s="5"/>
      <c r="AA104" s="5"/>
      <c r="AB104" s="5"/>
      <c r="AC104" s="5"/>
      <c r="AD104" s="5"/>
      <c r="AE104" s="5"/>
      <c r="AF104" s="5"/>
      <c r="AG104" s="5"/>
      <c r="AH104" s="5"/>
      <c r="AI104" s="5"/>
      <c r="AJ104" s="5"/>
      <c r="AK104" s="5"/>
      <c r="AL104" s="5"/>
    </row>
    <row r="105" spans="21:38" x14ac:dyDescent="0.3">
      <c r="U105" s="4"/>
      <c r="V105" s="4"/>
      <c r="W105" s="4"/>
      <c r="X105" s="4"/>
      <c r="Y105" s="5"/>
      <c r="Z105" s="5"/>
      <c r="AA105" s="5"/>
      <c r="AB105" s="5"/>
      <c r="AC105" s="5"/>
      <c r="AD105" s="5"/>
      <c r="AE105" s="5"/>
      <c r="AF105" s="5"/>
      <c r="AG105" s="5"/>
      <c r="AH105" s="5"/>
      <c r="AI105" s="5"/>
      <c r="AJ105" s="5"/>
      <c r="AK105" s="5"/>
      <c r="AL105" s="5"/>
    </row>
    <row r="106" spans="21:38" x14ac:dyDescent="0.3">
      <c r="U106" s="4"/>
      <c r="V106" s="4"/>
      <c r="W106" s="4"/>
      <c r="X106" s="4"/>
      <c r="Y106" s="5"/>
      <c r="Z106" s="5"/>
      <c r="AA106" s="5"/>
      <c r="AB106" s="5"/>
      <c r="AC106" s="5"/>
      <c r="AD106" s="5"/>
      <c r="AE106" s="5"/>
      <c r="AF106" s="5"/>
      <c r="AG106" s="5"/>
      <c r="AH106" s="5"/>
      <c r="AI106" s="5"/>
      <c r="AJ106" s="5"/>
      <c r="AK106" s="5"/>
      <c r="AL106" s="5"/>
    </row>
    <row r="107" spans="21:38" x14ac:dyDescent="0.3">
      <c r="U107" s="4"/>
      <c r="V107" s="4"/>
      <c r="W107" s="4"/>
      <c r="X107" s="4"/>
      <c r="Y107" s="5"/>
      <c r="Z107" s="5"/>
      <c r="AA107" s="5"/>
      <c r="AB107" s="5"/>
      <c r="AC107" s="5"/>
      <c r="AD107" s="5"/>
      <c r="AE107" s="5"/>
      <c r="AF107" s="5"/>
      <c r="AG107" s="5"/>
      <c r="AH107" s="5"/>
      <c r="AI107" s="5"/>
      <c r="AJ107" s="5"/>
      <c r="AK107" s="5"/>
      <c r="AL107" s="5"/>
    </row>
    <row r="108" spans="21:38" x14ac:dyDescent="0.3">
      <c r="U108" s="4"/>
      <c r="V108" s="4"/>
      <c r="W108" s="4"/>
      <c r="X108" s="4"/>
      <c r="Y108" s="5"/>
      <c r="Z108" s="5"/>
      <c r="AA108" s="5"/>
      <c r="AB108" s="5"/>
      <c r="AC108" s="5"/>
      <c r="AD108" s="5"/>
      <c r="AE108" s="5"/>
      <c r="AF108" s="5"/>
      <c r="AG108" s="5"/>
      <c r="AH108" s="5"/>
      <c r="AI108" s="5"/>
      <c r="AJ108" s="5"/>
      <c r="AK108" s="5"/>
      <c r="AL108" s="5"/>
    </row>
    <row r="109" spans="21:38" x14ac:dyDescent="0.3">
      <c r="U109" s="4"/>
      <c r="V109" s="4"/>
      <c r="W109" s="4"/>
      <c r="X109" s="4"/>
      <c r="Y109" s="5"/>
      <c r="Z109" s="5"/>
      <c r="AA109" s="5"/>
      <c r="AB109" s="5"/>
      <c r="AC109" s="5"/>
      <c r="AD109" s="5"/>
      <c r="AE109" s="5"/>
      <c r="AF109" s="5"/>
      <c r="AG109" s="5"/>
      <c r="AH109" s="5"/>
      <c r="AI109" s="5"/>
      <c r="AJ109" s="5"/>
      <c r="AK109" s="5"/>
      <c r="AL109" s="5"/>
    </row>
    <row r="110" spans="21:38" x14ac:dyDescent="0.3">
      <c r="U110" s="4"/>
      <c r="V110" s="4"/>
      <c r="W110" s="4"/>
      <c r="X110" s="4"/>
      <c r="Y110" s="5"/>
      <c r="Z110" s="5"/>
      <c r="AA110" s="5"/>
      <c r="AB110" s="5"/>
      <c r="AC110" s="5"/>
      <c r="AD110" s="5"/>
      <c r="AE110" s="5"/>
      <c r="AF110" s="5"/>
      <c r="AG110" s="5"/>
      <c r="AH110" s="5"/>
      <c r="AI110" s="5"/>
      <c r="AJ110" s="5"/>
      <c r="AK110" s="5"/>
      <c r="AL110" s="5"/>
    </row>
    <row r="111" spans="21:38" x14ac:dyDescent="0.3">
      <c r="U111" s="4"/>
      <c r="V111" s="4"/>
      <c r="W111" s="4"/>
      <c r="X111" s="4"/>
      <c r="Y111" s="5"/>
      <c r="Z111" s="5"/>
      <c r="AA111" s="5"/>
      <c r="AB111" s="5"/>
      <c r="AC111" s="5"/>
      <c r="AD111" s="5"/>
      <c r="AE111" s="5"/>
      <c r="AF111" s="5"/>
      <c r="AG111" s="5"/>
      <c r="AH111" s="5"/>
      <c r="AI111" s="5"/>
      <c r="AJ111" s="5"/>
      <c r="AK111" s="5"/>
      <c r="AL111" s="5"/>
    </row>
    <row r="112" spans="21:38" x14ac:dyDescent="0.3">
      <c r="U112" s="4"/>
      <c r="V112" s="4"/>
      <c r="W112" s="4"/>
      <c r="X112" s="4"/>
      <c r="Y112" s="5"/>
      <c r="Z112" s="5"/>
      <c r="AA112" s="5"/>
      <c r="AB112" s="5"/>
      <c r="AC112" s="5"/>
      <c r="AD112" s="5"/>
      <c r="AE112" s="5"/>
      <c r="AF112" s="5"/>
      <c r="AG112" s="5"/>
      <c r="AH112" s="5"/>
      <c r="AI112" s="5"/>
      <c r="AJ112" s="5"/>
      <c r="AK112" s="5"/>
      <c r="AL112" s="5"/>
    </row>
    <row r="113" spans="21:38" x14ac:dyDescent="0.3">
      <c r="U113" s="4"/>
      <c r="V113" s="4"/>
      <c r="W113" s="4"/>
      <c r="X113" s="4"/>
      <c r="Y113" s="5"/>
      <c r="Z113" s="5"/>
      <c r="AA113" s="5"/>
      <c r="AB113" s="5"/>
      <c r="AC113" s="5"/>
      <c r="AD113" s="5"/>
      <c r="AE113" s="5"/>
      <c r="AF113" s="5"/>
      <c r="AG113" s="5"/>
      <c r="AH113" s="5"/>
      <c r="AI113" s="5"/>
      <c r="AJ113" s="5"/>
      <c r="AK113" s="5"/>
      <c r="AL113" s="5"/>
    </row>
    <row r="114" spans="21:38" x14ac:dyDescent="0.3">
      <c r="U114" s="4"/>
      <c r="V114" s="4"/>
      <c r="W114" s="4"/>
      <c r="X114" s="4"/>
      <c r="Y114" s="5"/>
      <c r="Z114" s="5"/>
      <c r="AA114" s="5"/>
      <c r="AB114" s="5"/>
      <c r="AC114" s="5"/>
      <c r="AD114" s="5"/>
      <c r="AE114" s="5"/>
      <c r="AF114" s="5"/>
      <c r="AG114" s="5"/>
      <c r="AH114" s="5"/>
      <c r="AI114" s="5"/>
      <c r="AJ114" s="5"/>
      <c r="AK114" s="5"/>
      <c r="AL114" s="5"/>
    </row>
    <row r="115" spans="21:38" x14ac:dyDescent="0.3">
      <c r="U115" s="4"/>
      <c r="V115" s="4"/>
      <c r="W115" s="4"/>
      <c r="X115" s="4"/>
      <c r="Y115" s="5"/>
      <c r="Z115" s="5"/>
      <c r="AA115" s="5"/>
      <c r="AB115" s="5"/>
      <c r="AC115" s="5"/>
      <c r="AD115" s="5"/>
      <c r="AE115" s="5"/>
      <c r="AF115" s="5"/>
      <c r="AG115" s="5"/>
      <c r="AH115" s="5"/>
      <c r="AI115" s="5"/>
      <c r="AJ115" s="5"/>
      <c r="AK115" s="5"/>
      <c r="AL115" s="5"/>
    </row>
    <row r="116" spans="21:38" x14ac:dyDescent="0.3">
      <c r="U116" s="4"/>
      <c r="V116" s="4"/>
      <c r="W116" s="4"/>
      <c r="X116" s="4"/>
      <c r="Y116" s="5"/>
      <c r="Z116" s="5"/>
      <c r="AA116" s="5"/>
      <c r="AB116" s="5"/>
      <c r="AC116" s="5"/>
      <c r="AD116" s="5"/>
      <c r="AE116" s="5"/>
      <c r="AF116" s="5"/>
      <c r="AG116" s="5"/>
      <c r="AH116" s="5"/>
      <c r="AI116" s="5"/>
      <c r="AJ116" s="5"/>
      <c r="AK116" s="5"/>
      <c r="AL116" s="5"/>
    </row>
    <row r="117" spans="21:38" x14ac:dyDescent="0.3">
      <c r="U117" s="4"/>
      <c r="V117" s="4"/>
      <c r="W117" s="4"/>
      <c r="X117" s="4"/>
      <c r="Y117" s="5"/>
      <c r="Z117" s="5"/>
      <c r="AA117" s="5"/>
      <c r="AB117" s="5"/>
      <c r="AC117" s="5"/>
      <c r="AD117" s="5"/>
      <c r="AE117" s="5"/>
      <c r="AF117" s="5"/>
      <c r="AG117" s="5"/>
      <c r="AH117" s="5"/>
      <c r="AI117" s="5"/>
      <c r="AJ117" s="5"/>
      <c r="AK117" s="5"/>
      <c r="AL117" s="5"/>
    </row>
    <row r="118" spans="21:38" x14ac:dyDescent="0.3">
      <c r="U118" s="4"/>
      <c r="V118" s="4"/>
      <c r="W118" s="4"/>
      <c r="X118" s="4"/>
      <c r="Y118" s="5"/>
      <c r="Z118" s="5"/>
      <c r="AA118" s="5"/>
      <c r="AB118" s="5"/>
      <c r="AC118" s="5"/>
      <c r="AD118" s="5"/>
      <c r="AE118" s="5"/>
      <c r="AF118" s="5"/>
      <c r="AG118" s="5"/>
      <c r="AH118" s="5"/>
      <c r="AI118" s="5"/>
      <c r="AJ118" s="5"/>
      <c r="AK118" s="5"/>
      <c r="AL118" s="5"/>
    </row>
    <row r="119" spans="21:38" x14ac:dyDescent="0.3">
      <c r="U119" s="4"/>
      <c r="V119" s="4"/>
      <c r="W119" s="4"/>
      <c r="X119" s="4"/>
      <c r="Y119" s="5"/>
      <c r="Z119" s="5"/>
      <c r="AA119" s="5"/>
      <c r="AB119" s="5"/>
      <c r="AC119" s="5"/>
      <c r="AD119" s="5"/>
      <c r="AE119" s="5"/>
      <c r="AF119" s="5"/>
      <c r="AG119" s="5"/>
      <c r="AH119" s="5"/>
      <c r="AI119" s="5"/>
      <c r="AJ119" s="5"/>
      <c r="AK119" s="5"/>
      <c r="AL119" s="5"/>
    </row>
    <row r="120" spans="21:38" x14ac:dyDescent="0.3">
      <c r="U120" s="4"/>
      <c r="V120" s="4"/>
      <c r="W120" s="4"/>
      <c r="X120" s="4"/>
      <c r="Y120" s="5"/>
      <c r="Z120" s="5"/>
      <c r="AA120" s="5"/>
      <c r="AB120" s="5"/>
      <c r="AC120" s="5"/>
      <c r="AD120" s="5"/>
      <c r="AE120" s="5"/>
      <c r="AF120" s="5"/>
      <c r="AG120" s="5"/>
      <c r="AH120" s="5"/>
      <c r="AI120" s="5"/>
      <c r="AJ120" s="5"/>
      <c r="AK120" s="5"/>
      <c r="AL120" s="5"/>
    </row>
    <row r="121" spans="21:38" x14ac:dyDescent="0.3">
      <c r="U121" s="4"/>
      <c r="V121" s="4"/>
      <c r="W121" s="4"/>
      <c r="X121" s="4"/>
      <c r="Y121" s="5"/>
      <c r="Z121" s="5"/>
      <c r="AA121" s="5"/>
      <c r="AB121" s="5"/>
      <c r="AC121" s="5"/>
      <c r="AD121" s="5"/>
      <c r="AE121" s="5"/>
      <c r="AF121" s="5"/>
      <c r="AG121" s="5"/>
      <c r="AH121" s="5"/>
      <c r="AI121" s="5"/>
      <c r="AJ121" s="5"/>
      <c r="AK121" s="5"/>
      <c r="AL121" s="5"/>
    </row>
    <row r="122" spans="21:38" x14ac:dyDescent="0.3">
      <c r="U122" s="4"/>
      <c r="V122" s="4"/>
      <c r="W122" s="4"/>
      <c r="X122" s="4"/>
      <c r="Y122" s="5"/>
      <c r="Z122" s="5"/>
      <c r="AA122" s="5"/>
      <c r="AB122" s="5"/>
      <c r="AC122" s="5"/>
      <c r="AD122" s="5"/>
      <c r="AE122" s="5"/>
      <c r="AF122" s="5"/>
      <c r="AG122" s="5"/>
      <c r="AH122" s="5"/>
      <c r="AI122" s="5"/>
      <c r="AJ122" s="5"/>
      <c r="AK122" s="5"/>
      <c r="AL122" s="5"/>
    </row>
    <row r="123" spans="21:38" x14ac:dyDescent="0.3">
      <c r="U123" s="4"/>
      <c r="V123" s="4"/>
      <c r="W123" s="4"/>
      <c r="X123" s="4"/>
      <c r="Y123" s="5"/>
      <c r="Z123" s="5"/>
      <c r="AA123" s="5"/>
      <c r="AB123" s="5"/>
      <c r="AC123" s="5"/>
      <c r="AD123" s="5"/>
      <c r="AE123" s="5"/>
      <c r="AF123" s="5"/>
      <c r="AG123" s="5"/>
      <c r="AH123" s="5"/>
      <c r="AI123" s="5"/>
      <c r="AJ123" s="5"/>
      <c r="AK123" s="5"/>
      <c r="AL123" s="5"/>
    </row>
    <row r="124" spans="21:38" x14ac:dyDescent="0.3">
      <c r="U124" s="4"/>
      <c r="V124" s="4"/>
      <c r="W124" s="4"/>
      <c r="X124" s="4"/>
      <c r="Y124" s="5"/>
      <c r="Z124" s="5"/>
      <c r="AA124" s="5"/>
      <c r="AB124" s="5"/>
      <c r="AC124" s="5"/>
      <c r="AD124" s="5"/>
      <c r="AE124" s="5"/>
      <c r="AF124" s="5"/>
      <c r="AG124" s="5"/>
      <c r="AH124" s="5"/>
      <c r="AI124" s="5"/>
      <c r="AJ124" s="5"/>
      <c r="AK124" s="5"/>
      <c r="AL124" s="5"/>
    </row>
    <row r="125" spans="21:38" x14ac:dyDescent="0.3">
      <c r="U125" s="4"/>
      <c r="V125" s="4"/>
      <c r="W125" s="4"/>
      <c r="X125" s="4"/>
      <c r="Y125" s="5"/>
      <c r="Z125" s="5"/>
      <c r="AA125" s="5"/>
      <c r="AB125" s="5"/>
      <c r="AC125" s="5"/>
      <c r="AD125" s="5"/>
      <c r="AE125" s="5"/>
      <c r="AF125" s="5"/>
      <c r="AG125" s="5"/>
      <c r="AH125" s="5"/>
      <c r="AI125" s="5"/>
      <c r="AJ125" s="5"/>
      <c r="AK125" s="5"/>
      <c r="AL125" s="5"/>
    </row>
    <row r="126" spans="21:38" x14ac:dyDescent="0.3">
      <c r="U126" s="4"/>
      <c r="V126" s="4"/>
      <c r="W126" s="4"/>
      <c r="X126" s="4"/>
      <c r="Y126" s="5"/>
      <c r="Z126" s="5"/>
      <c r="AA126" s="5"/>
      <c r="AB126" s="5"/>
      <c r="AC126" s="5"/>
      <c r="AD126" s="5"/>
      <c r="AE126" s="5"/>
      <c r="AF126" s="5"/>
      <c r="AG126" s="5"/>
      <c r="AH126" s="5"/>
      <c r="AI126" s="5"/>
      <c r="AJ126" s="5"/>
      <c r="AK126" s="5"/>
      <c r="AL126" s="5"/>
    </row>
    <row r="127" spans="21:38" x14ac:dyDescent="0.3">
      <c r="U127" s="4"/>
      <c r="V127" s="4"/>
      <c r="W127" s="4"/>
      <c r="X127" s="4"/>
      <c r="Y127" s="5"/>
      <c r="Z127" s="5"/>
      <c r="AA127" s="5"/>
      <c r="AB127" s="5"/>
      <c r="AC127" s="5"/>
      <c r="AD127" s="5"/>
      <c r="AE127" s="5"/>
      <c r="AF127" s="5"/>
      <c r="AG127" s="5"/>
      <c r="AH127" s="5"/>
      <c r="AI127" s="5"/>
      <c r="AJ127" s="5"/>
      <c r="AK127" s="5"/>
      <c r="AL127" s="5"/>
    </row>
    <row r="128" spans="21:38" x14ac:dyDescent="0.3">
      <c r="U128" s="4"/>
      <c r="V128" s="4"/>
      <c r="W128" s="4"/>
      <c r="X128" s="4"/>
      <c r="Y128" s="5"/>
      <c r="Z128" s="5"/>
      <c r="AA128" s="5"/>
      <c r="AB128" s="5"/>
      <c r="AC128" s="5"/>
      <c r="AD128" s="5"/>
      <c r="AE128" s="5"/>
      <c r="AF128" s="5"/>
      <c r="AG128" s="5"/>
      <c r="AH128" s="5"/>
      <c r="AI128" s="5"/>
      <c r="AJ128" s="5"/>
      <c r="AK128" s="5"/>
      <c r="AL128" s="5"/>
    </row>
    <row r="129" spans="21:38" x14ac:dyDescent="0.3">
      <c r="U129" s="4"/>
      <c r="V129" s="4"/>
      <c r="W129" s="4"/>
      <c r="X129" s="4"/>
      <c r="Y129" s="5"/>
      <c r="Z129" s="5"/>
      <c r="AA129" s="5"/>
      <c r="AB129" s="5"/>
      <c r="AC129" s="5"/>
      <c r="AD129" s="5"/>
      <c r="AE129" s="5"/>
      <c r="AF129" s="5"/>
      <c r="AG129" s="5"/>
      <c r="AH129" s="5"/>
      <c r="AI129" s="5"/>
      <c r="AJ129" s="5"/>
      <c r="AK129" s="5"/>
      <c r="AL129" s="5"/>
    </row>
    <row r="130" spans="21:38" x14ac:dyDescent="0.3">
      <c r="U130" s="4"/>
      <c r="V130" s="4"/>
      <c r="W130" s="4"/>
      <c r="X130" s="4"/>
      <c r="Y130" s="5"/>
      <c r="Z130" s="5"/>
      <c r="AA130" s="5"/>
      <c r="AB130" s="5"/>
      <c r="AC130" s="5"/>
      <c r="AD130" s="5"/>
      <c r="AE130" s="5"/>
      <c r="AF130" s="5"/>
      <c r="AG130" s="5"/>
      <c r="AH130" s="5"/>
      <c r="AI130" s="5"/>
      <c r="AJ130" s="5"/>
      <c r="AK130" s="5"/>
      <c r="AL130" s="5"/>
    </row>
    <row r="131" spans="21:38" x14ac:dyDescent="0.3">
      <c r="U131" s="4"/>
      <c r="V131" s="4"/>
      <c r="W131" s="4"/>
      <c r="X131" s="4"/>
      <c r="Y131" s="5"/>
      <c r="Z131" s="5"/>
      <c r="AA131" s="5"/>
      <c r="AB131" s="5"/>
      <c r="AC131" s="5"/>
      <c r="AD131" s="5"/>
      <c r="AE131" s="5"/>
      <c r="AF131" s="5"/>
      <c r="AG131" s="5"/>
      <c r="AH131" s="5"/>
      <c r="AI131" s="5"/>
      <c r="AJ131" s="5"/>
      <c r="AK131" s="5"/>
      <c r="AL131" s="5"/>
    </row>
    <row r="132" spans="21:38" x14ac:dyDescent="0.3">
      <c r="U132" s="4"/>
      <c r="V132" s="4"/>
      <c r="W132" s="4"/>
      <c r="X132" s="4"/>
      <c r="Y132" s="5"/>
      <c r="Z132" s="5"/>
      <c r="AA132" s="5"/>
      <c r="AB132" s="5"/>
      <c r="AC132" s="5"/>
      <c r="AD132" s="5"/>
      <c r="AE132" s="5"/>
      <c r="AF132" s="5"/>
      <c r="AG132" s="5"/>
      <c r="AH132" s="5"/>
      <c r="AI132" s="5"/>
      <c r="AJ132" s="5"/>
      <c r="AK132" s="5"/>
      <c r="AL132" s="5"/>
    </row>
    <row r="133" spans="21:38" x14ac:dyDescent="0.3">
      <c r="U133" s="4"/>
      <c r="V133" s="4"/>
      <c r="W133" s="4"/>
      <c r="X133" s="4"/>
      <c r="Y133" s="5"/>
      <c r="Z133" s="5"/>
      <c r="AA133" s="5"/>
      <c r="AB133" s="5"/>
      <c r="AC133" s="5"/>
      <c r="AD133" s="5"/>
      <c r="AE133" s="5"/>
      <c r="AF133" s="5"/>
      <c r="AG133" s="5"/>
      <c r="AH133" s="5"/>
      <c r="AI133" s="5"/>
      <c r="AJ133" s="5"/>
      <c r="AK133" s="5"/>
      <c r="AL133" s="5"/>
    </row>
    <row r="134" spans="21:38" x14ac:dyDescent="0.3">
      <c r="U134" s="4"/>
      <c r="V134" s="4"/>
      <c r="W134" s="4"/>
      <c r="X134" s="4"/>
      <c r="Y134" s="5"/>
      <c r="Z134" s="5"/>
      <c r="AA134" s="5"/>
      <c r="AB134" s="5"/>
      <c r="AC134" s="5"/>
      <c r="AD134" s="5"/>
      <c r="AE134" s="5"/>
      <c r="AF134" s="5"/>
      <c r="AG134" s="5"/>
      <c r="AH134" s="5"/>
      <c r="AI134" s="5"/>
      <c r="AJ134" s="5"/>
      <c r="AK134" s="5"/>
      <c r="AL134" s="5"/>
    </row>
    <row r="135" spans="21:38" x14ac:dyDescent="0.3">
      <c r="U135" s="4"/>
      <c r="V135" s="4"/>
      <c r="W135" s="4"/>
      <c r="X135" s="4"/>
      <c r="Y135" s="5"/>
      <c r="Z135" s="5"/>
      <c r="AA135" s="5"/>
      <c r="AB135" s="5"/>
      <c r="AC135" s="5"/>
      <c r="AD135" s="5"/>
      <c r="AE135" s="5"/>
      <c r="AF135" s="5"/>
      <c r="AG135" s="5"/>
      <c r="AH135" s="5"/>
      <c r="AI135" s="5"/>
      <c r="AJ135" s="5"/>
      <c r="AK135" s="5"/>
      <c r="AL135" s="5"/>
    </row>
    <row r="136" spans="21:38" x14ac:dyDescent="0.3">
      <c r="U136" s="4"/>
      <c r="V136" s="4"/>
      <c r="W136" s="4"/>
      <c r="X136" s="4"/>
      <c r="Y136" s="5"/>
      <c r="Z136" s="5"/>
      <c r="AA136" s="5"/>
      <c r="AB136" s="5"/>
      <c r="AC136" s="5"/>
      <c r="AD136" s="5"/>
      <c r="AE136" s="5"/>
      <c r="AF136" s="5"/>
      <c r="AG136" s="5"/>
      <c r="AH136" s="5"/>
      <c r="AI136" s="5"/>
      <c r="AJ136" s="5"/>
      <c r="AK136" s="5"/>
      <c r="AL136" s="5"/>
    </row>
    <row r="137" spans="21:38" x14ac:dyDescent="0.3">
      <c r="U137" s="4"/>
      <c r="V137" s="4"/>
      <c r="W137" s="4"/>
      <c r="X137" s="4"/>
      <c r="Y137" s="5"/>
      <c r="Z137" s="5"/>
      <c r="AA137" s="5"/>
      <c r="AB137" s="5"/>
      <c r="AC137" s="5"/>
      <c r="AD137" s="5"/>
      <c r="AE137" s="5"/>
      <c r="AF137" s="5"/>
      <c r="AG137" s="5"/>
      <c r="AH137" s="5"/>
      <c r="AI137" s="5"/>
      <c r="AJ137" s="5"/>
      <c r="AK137" s="5"/>
      <c r="AL137" s="5"/>
    </row>
    <row r="138" spans="21:38" x14ac:dyDescent="0.3">
      <c r="U138" s="4"/>
      <c r="V138" s="4"/>
      <c r="W138" s="4"/>
      <c r="X138" s="4"/>
      <c r="Y138" s="5"/>
      <c r="Z138" s="5"/>
      <c r="AA138" s="5"/>
      <c r="AB138" s="5"/>
      <c r="AC138" s="5"/>
      <c r="AD138" s="5"/>
      <c r="AE138" s="5"/>
      <c r="AF138" s="5"/>
      <c r="AG138" s="5"/>
      <c r="AH138" s="5"/>
      <c r="AI138" s="5"/>
      <c r="AJ138" s="5"/>
      <c r="AK138" s="5"/>
      <c r="AL138" s="5"/>
    </row>
    <row r="139" spans="21:38" x14ac:dyDescent="0.3">
      <c r="U139" s="4"/>
      <c r="V139" s="4"/>
      <c r="W139" s="4"/>
      <c r="X139" s="4"/>
      <c r="Y139" s="5"/>
      <c r="Z139" s="5"/>
      <c r="AA139" s="5"/>
      <c r="AB139" s="5"/>
      <c r="AC139" s="5"/>
      <c r="AD139" s="5"/>
      <c r="AE139" s="5"/>
      <c r="AF139" s="5"/>
      <c r="AG139" s="5"/>
      <c r="AH139" s="5"/>
      <c r="AI139" s="5"/>
      <c r="AJ139" s="5"/>
      <c r="AK139" s="5"/>
      <c r="AL139" s="5"/>
    </row>
    <row r="140" spans="21:38" x14ac:dyDescent="0.3">
      <c r="U140" s="4"/>
      <c r="V140" s="4"/>
      <c r="W140" s="4"/>
      <c r="X140" s="4"/>
      <c r="Y140" s="5"/>
      <c r="Z140" s="5"/>
      <c r="AA140" s="5"/>
      <c r="AB140" s="5"/>
      <c r="AC140" s="5"/>
      <c r="AD140" s="5"/>
      <c r="AE140" s="5"/>
      <c r="AF140" s="5"/>
      <c r="AG140" s="5"/>
      <c r="AH140" s="5"/>
      <c r="AI140" s="5"/>
      <c r="AJ140" s="5"/>
      <c r="AK140" s="5"/>
      <c r="AL140" s="5"/>
    </row>
    <row r="141" spans="21:38" x14ac:dyDescent="0.3">
      <c r="U141" s="4"/>
      <c r="V141" s="4"/>
      <c r="W141" s="4"/>
      <c r="X141" s="4"/>
      <c r="Y141" s="5"/>
      <c r="Z141" s="5"/>
      <c r="AA141" s="5"/>
      <c r="AB141" s="5"/>
      <c r="AC141" s="5"/>
      <c r="AD141" s="5"/>
      <c r="AE141" s="5"/>
      <c r="AF141" s="5"/>
      <c r="AG141" s="5"/>
      <c r="AH141" s="5"/>
      <c r="AI141" s="5"/>
      <c r="AJ141" s="5"/>
      <c r="AK141" s="5"/>
      <c r="AL141" s="5"/>
    </row>
    <row r="142" spans="21:38" x14ac:dyDescent="0.3">
      <c r="U142" s="4"/>
      <c r="V142" s="4"/>
      <c r="W142" s="4"/>
      <c r="X142" s="4"/>
      <c r="Y142" s="5"/>
      <c r="Z142" s="5"/>
      <c r="AA142" s="5"/>
      <c r="AB142" s="5"/>
      <c r="AC142" s="5"/>
      <c r="AD142" s="5"/>
      <c r="AE142" s="5"/>
      <c r="AF142" s="5"/>
      <c r="AG142" s="5"/>
      <c r="AH142" s="5"/>
      <c r="AI142" s="5"/>
      <c r="AJ142" s="5"/>
      <c r="AK142" s="5"/>
      <c r="AL142" s="5"/>
    </row>
    <row r="143" spans="21:38" x14ac:dyDescent="0.3">
      <c r="U143" s="4"/>
      <c r="V143" s="4"/>
      <c r="W143" s="4"/>
      <c r="X143" s="4"/>
      <c r="Y143" s="5"/>
      <c r="Z143" s="5"/>
      <c r="AA143" s="5"/>
      <c r="AB143" s="5"/>
      <c r="AC143" s="5"/>
      <c r="AD143" s="5"/>
      <c r="AE143" s="5"/>
      <c r="AF143" s="5"/>
      <c r="AG143" s="5"/>
      <c r="AH143" s="5"/>
      <c r="AI143" s="5"/>
      <c r="AJ143" s="5"/>
      <c r="AK143" s="5"/>
      <c r="AL143" s="5"/>
    </row>
    <row r="144" spans="21:38" x14ac:dyDescent="0.3">
      <c r="U144" s="4"/>
      <c r="V144" s="4"/>
      <c r="W144" s="4"/>
      <c r="X144" s="4"/>
      <c r="Y144" s="5"/>
      <c r="Z144" s="5"/>
      <c r="AA144" s="5"/>
      <c r="AB144" s="5"/>
      <c r="AC144" s="5"/>
      <c r="AD144" s="5"/>
      <c r="AE144" s="5"/>
      <c r="AF144" s="5"/>
      <c r="AG144" s="5"/>
      <c r="AH144" s="5"/>
      <c r="AI144" s="5"/>
      <c r="AJ144" s="5"/>
      <c r="AK144" s="5"/>
      <c r="AL144" s="5"/>
    </row>
    <row r="145" spans="21:38" x14ac:dyDescent="0.3">
      <c r="U145" s="4"/>
      <c r="V145" s="4"/>
      <c r="W145" s="4"/>
      <c r="X145" s="4"/>
      <c r="Y145" s="5"/>
      <c r="Z145" s="5"/>
      <c r="AA145" s="5"/>
      <c r="AB145" s="5"/>
      <c r="AC145" s="5"/>
      <c r="AD145" s="5"/>
      <c r="AE145" s="5"/>
      <c r="AF145" s="5"/>
      <c r="AG145" s="5"/>
      <c r="AH145" s="5"/>
      <c r="AI145" s="5"/>
      <c r="AJ145" s="5"/>
      <c r="AK145" s="5"/>
      <c r="AL145" s="5"/>
    </row>
    <row r="146" spans="21:38" x14ac:dyDescent="0.3">
      <c r="U146" s="4"/>
      <c r="V146" s="4"/>
      <c r="W146" s="4"/>
      <c r="X146" s="4"/>
      <c r="Y146" s="5"/>
      <c r="Z146" s="5"/>
      <c r="AA146" s="5"/>
      <c r="AB146" s="5"/>
      <c r="AC146" s="5"/>
      <c r="AD146" s="5"/>
      <c r="AE146" s="5"/>
      <c r="AF146" s="5"/>
      <c r="AG146" s="5"/>
      <c r="AH146" s="5"/>
      <c r="AI146" s="5"/>
      <c r="AJ146" s="5"/>
      <c r="AK146" s="5"/>
      <c r="AL146" s="5"/>
    </row>
    <row r="147" spans="21:38" x14ac:dyDescent="0.3">
      <c r="U147" s="4"/>
      <c r="V147" s="4"/>
      <c r="W147" s="4"/>
      <c r="X147" s="4"/>
      <c r="Y147" s="5"/>
      <c r="Z147" s="5"/>
      <c r="AA147" s="5"/>
      <c r="AB147" s="5"/>
      <c r="AC147" s="5"/>
      <c r="AD147" s="5"/>
      <c r="AE147" s="5"/>
      <c r="AF147" s="5"/>
      <c r="AG147" s="5"/>
      <c r="AH147" s="5"/>
      <c r="AI147" s="5"/>
      <c r="AJ147" s="5"/>
      <c r="AK147" s="5"/>
      <c r="AL147" s="5"/>
    </row>
    <row r="148" spans="21:38" x14ac:dyDescent="0.3">
      <c r="U148" s="4"/>
      <c r="V148" s="4"/>
      <c r="W148" s="4"/>
      <c r="X148" s="4"/>
      <c r="Y148" s="5"/>
      <c r="Z148" s="5"/>
      <c r="AA148" s="5"/>
      <c r="AB148" s="5"/>
      <c r="AC148" s="5"/>
      <c r="AD148" s="5"/>
      <c r="AE148" s="5"/>
      <c r="AF148" s="5"/>
      <c r="AG148" s="5"/>
      <c r="AH148" s="5"/>
      <c r="AI148" s="5"/>
      <c r="AJ148" s="5"/>
      <c r="AK148" s="5"/>
      <c r="AL148" s="5"/>
    </row>
    <row r="149" spans="21:38" x14ac:dyDescent="0.3">
      <c r="U149" s="4"/>
      <c r="V149" s="4"/>
      <c r="W149" s="4"/>
      <c r="X149" s="4"/>
      <c r="Y149" s="5"/>
      <c r="Z149" s="5"/>
      <c r="AA149" s="5"/>
      <c r="AB149" s="5"/>
      <c r="AC149" s="5"/>
      <c r="AD149" s="5"/>
      <c r="AE149" s="5"/>
      <c r="AF149" s="5"/>
      <c r="AG149" s="5"/>
      <c r="AH149" s="5"/>
      <c r="AI149" s="5"/>
      <c r="AJ149" s="5"/>
      <c r="AK149" s="5"/>
      <c r="AL149" s="5"/>
    </row>
    <row r="150" spans="21:38" x14ac:dyDescent="0.3">
      <c r="U150" s="4"/>
      <c r="V150" s="4"/>
      <c r="W150" s="4"/>
      <c r="X150" s="4"/>
      <c r="Y150" s="5"/>
      <c r="Z150" s="5"/>
      <c r="AA150" s="5"/>
      <c r="AB150" s="5"/>
      <c r="AC150" s="5"/>
      <c r="AD150" s="5"/>
      <c r="AE150" s="5"/>
      <c r="AF150" s="5"/>
      <c r="AG150" s="5"/>
      <c r="AH150" s="5"/>
      <c r="AI150" s="5"/>
      <c r="AJ150" s="5"/>
      <c r="AK150" s="5"/>
      <c r="AL150" s="5"/>
    </row>
    <row r="151" spans="21:38" x14ac:dyDescent="0.3">
      <c r="U151" s="4"/>
      <c r="V151" s="4"/>
      <c r="W151" s="4"/>
      <c r="X151" s="4"/>
      <c r="Y151" s="5"/>
      <c r="Z151" s="5"/>
      <c r="AA151" s="5"/>
      <c r="AB151" s="5"/>
      <c r="AC151" s="5"/>
      <c r="AD151" s="5"/>
      <c r="AE151" s="5"/>
      <c r="AF151" s="5"/>
      <c r="AG151" s="5"/>
      <c r="AH151" s="5"/>
      <c r="AI151" s="5"/>
      <c r="AJ151" s="5"/>
      <c r="AK151" s="5"/>
      <c r="AL151" s="5"/>
    </row>
    <row r="152" spans="21:38" x14ac:dyDescent="0.3">
      <c r="U152" s="4"/>
      <c r="V152" s="4"/>
      <c r="W152" s="4"/>
      <c r="X152" s="4"/>
      <c r="Y152" s="5"/>
      <c r="Z152" s="5"/>
      <c r="AA152" s="5"/>
      <c r="AB152" s="5"/>
      <c r="AC152" s="5"/>
      <c r="AD152" s="5"/>
      <c r="AE152" s="5"/>
      <c r="AF152" s="5"/>
      <c r="AG152" s="5"/>
      <c r="AH152" s="5"/>
      <c r="AI152" s="5"/>
      <c r="AJ152" s="5"/>
      <c r="AK152" s="5"/>
      <c r="AL152" s="5"/>
    </row>
    <row r="153" spans="21:38" x14ac:dyDescent="0.3">
      <c r="U153" s="4"/>
      <c r="V153" s="4"/>
      <c r="W153" s="4"/>
      <c r="X153" s="4"/>
      <c r="Y153" s="5"/>
      <c r="Z153" s="5"/>
      <c r="AA153" s="5"/>
      <c r="AB153" s="5"/>
      <c r="AC153" s="5"/>
      <c r="AD153" s="5"/>
      <c r="AE153" s="5"/>
      <c r="AF153" s="5"/>
      <c r="AG153" s="5"/>
      <c r="AH153" s="5"/>
      <c r="AI153" s="5"/>
      <c r="AJ153" s="5"/>
      <c r="AK153" s="5"/>
      <c r="AL153" s="5"/>
    </row>
    <row r="154" spans="21:38" x14ac:dyDescent="0.3">
      <c r="U154" s="4"/>
      <c r="V154" s="4"/>
      <c r="W154" s="4"/>
      <c r="X154" s="4"/>
      <c r="Y154" s="5"/>
      <c r="Z154" s="5"/>
      <c r="AA154" s="5"/>
      <c r="AB154" s="5"/>
      <c r="AC154" s="5"/>
      <c r="AD154" s="5"/>
      <c r="AE154" s="5"/>
      <c r="AF154" s="5"/>
      <c r="AG154" s="5"/>
      <c r="AH154" s="5"/>
      <c r="AI154" s="5"/>
      <c r="AJ154" s="5"/>
      <c r="AK154" s="5"/>
      <c r="AL154" s="5"/>
    </row>
    <row r="155" spans="21:38" x14ac:dyDescent="0.3">
      <c r="U155" s="4"/>
      <c r="V155" s="4"/>
      <c r="W155" s="4"/>
      <c r="X155" s="4"/>
      <c r="Y155" s="5"/>
      <c r="Z155" s="5"/>
      <c r="AA155" s="5"/>
      <c r="AB155" s="5"/>
      <c r="AC155" s="5"/>
      <c r="AD155" s="5"/>
      <c r="AE155" s="5"/>
      <c r="AF155" s="5"/>
      <c r="AG155" s="5"/>
      <c r="AH155" s="5"/>
      <c r="AI155" s="5"/>
      <c r="AJ155" s="5"/>
      <c r="AK155" s="5"/>
      <c r="AL155" s="5"/>
    </row>
    <row r="156" spans="21:38" x14ac:dyDescent="0.3">
      <c r="U156" s="4"/>
      <c r="V156" s="4"/>
      <c r="W156" s="4"/>
      <c r="X156" s="4"/>
      <c r="Y156" s="5"/>
      <c r="Z156" s="5"/>
      <c r="AA156" s="5"/>
      <c r="AB156" s="5"/>
      <c r="AC156" s="5"/>
      <c r="AD156" s="5"/>
      <c r="AE156" s="5"/>
      <c r="AF156" s="5"/>
      <c r="AG156" s="5"/>
      <c r="AH156" s="5"/>
      <c r="AI156" s="5"/>
      <c r="AJ156" s="5"/>
      <c r="AK156" s="5"/>
      <c r="AL156" s="5"/>
    </row>
    <row r="157" spans="21:38" x14ac:dyDescent="0.3">
      <c r="U157" s="4"/>
      <c r="V157" s="4"/>
      <c r="W157" s="4"/>
      <c r="X157" s="4"/>
      <c r="Y157" s="5"/>
      <c r="Z157" s="5"/>
      <c r="AA157" s="5"/>
      <c r="AB157" s="5"/>
      <c r="AC157" s="5"/>
      <c r="AD157" s="5"/>
      <c r="AE157" s="5"/>
      <c r="AF157" s="5"/>
      <c r="AG157" s="5"/>
      <c r="AH157" s="5"/>
      <c r="AI157" s="5"/>
      <c r="AJ157" s="5"/>
      <c r="AK157" s="5"/>
      <c r="AL157" s="5"/>
    </row>
    <row r="158" spans="21:38" x14ac:dyDescent="0.3">
      <c r="U158" s="4"/>
      <c r="V158" s="4"/>
      <c r="W158" s="4"/>
      <c r="X158" s="4"/>
      <c r="Y158" s="5"/>
      <c r="Z158" s="5"/>
      <c r="AA158" s="5"/>
      <c r="AB158" s="5"/>
      <c r="AC158" s="5"/>
      <c r="AD158" s="5"/>
      <c r="AE158" s="5"/>
      <c r="AF158" s="5"/>
      <c r="AG158" s="5"/>
      <c r="AH158" s="5"/>
      <c r="AI158" s="5"/>
      <c r="AJ158" s="5"/>
      <c r="AK158" s="5"/>
      <c r="AL158" s="5"/>
    </row>
    <row r="159" spans="21:38" x14ac:dyDescent="0.3">
      <c r="U159" s="4"/>
      <c r="V159" s="4"/>
      <c r="W159" s="4"/>
      <c r="X159" s="4"/>
      <c r="Y159" s="5"/>
      <c r="Z159" s="5"/>
      <c r="AA159" s="5"/>
      <c r="AB159" s="5"/>
      <c r="AC159" s="5"/>
      <c r="AD159" s="5"/>
      <c r="AE159" s="5"/>
      <c r="AF159" s="5"/>
      <c r="AG159" s="5"/>
      <c r="AH159" s="5"/>
      <c r="AI159" s="5"/>
      <c r="AJ159" s="5"/>
      <c r="AK159" s="5"/>
      <c r="AL159" s="5"/>
    </row>
    <row r="160" spans="21:38" x14ac:dyDescent="0.3">
      <c r="U160" s="4"/>
      <c r="V160" s="4"/>
      <c r="W160" s="4"/>
      <c r="X160" s="4"/>
      <c r="Y160" s="5"/>
      <c r="Z160" s="5"/>
      <c r="AA160" s="5"/>
      <c r="AB160" s="5"/>
      <c r="AC160" s="5"/>
      <c r="AD160" s="5"/>
      <c r="AE160" s="5"/>
      <c r="AF160" s="5"/>
      <c r="AG160" s="5"/>
      <c r="AH160" s="5"/>
      <c r="AI160" s="5"/>
      <c r="AJ160" s="5"/>
      <c r="AK160" s="5"/>
      <c r="AL160" s="5"/>
    </row>
    <row r="161" spans="21:38" x14ac:dyDescent="0.3">
      <c r="U161" s="4"/>
      <c r="V161" s="4"/>
      <c r="W161" s="4"/>
      <c r="X161" s="4"/>
      <c r="Y161" s="5"/>
      <c r="Z161" s="5"/>
      <c r="AA161" s="5"/>
      <c r="AB161" s="5"/>
      <c r="AC161" s="5"/>
      <c r="AD161" s="5"/>
      <c r="AE161" s="5"/>
      <c r="AF161" s="5"/>
      <c r="AG161" s="5"/>
      <c r="AH161" s="5"/>
      <c r="AI161" s="5"/>
      <c r="AJ161" s="5"/>
      <c r="AK161" s="5"/>
      <c r="AL161" s="5"/>
    </row>
    <row r="162" spans="21:38" x14ac:dyDescent="0.3">
      <c r="U162" s="4"/>
      <c r="V162" s="4"/>
      <c r="W162" s="4"/>
      <c r="X162" s="4"/>
      <c r="Y162" s="5"/>
      <c r="Z162" s="5"/>
      <c r="AA162" s="5"/>
      <c r="AB162" s="5"/>
      <c r="AC162" s="5"/>
      <c r="AD162" s="5"/>
      <c r="AE162" s="5"/>
      <c r="AF162" s="5"/>
      <c r="AG162" s="5"/>
      <c r="AH162" s="5"/>
      <c r="AI162" s="5"/>
      <c r="AJ162" s="5"/>
      <c r="AK162" s="5"/>
      <c r="AL162" s="5"/>
    </row>
    <row r="163" spans="21:38" x14ac:dyDescent="0.3">
      <c r="U163" s="4"/>
      <c r="V163" s="4"/>
      <c r="W163" s="4"/>
      <c r="X163" s="4"/>
      <c r="Y163" s="5"/>
      <c r="Z163" s="5"/>
      <c r="AA163" s="5"/>
      <c r="AB163" s="5"/>
      <c r="AC163" s="5"/>
      <c r="AD163" s="5"/>
      <c r="AE163" s="5"/>
      <c r="AF163" s="5"/>
      <c r="AG163" s="5"/>
      <c r="AH163" s="5"/>
      <c r="AI163" s="5"/>
      <c r="AJ163" s="5"/>
      <c r="AK163" s="5"/>
      <c r="AL163" s="5"/>
    </row>
    <row r="164" spans="21:38" x14ac:dyDescent="0.3">
      <c r="U164" s="4"/>
      <c r="V164" s="4"/>
      <c r="W164" s="4"/>
      <c r="X164" s="4"/>
      <c r="Y164" s="5"/>
      <c r="Z164" s="5"/>
      <c r="AA164" s="5"/>
      <c r="AB164" s="5"/>
      <c r="AC164" s="5"/>
      <c r="AD164" s="5"/>
      <c r="AE164" s="5"/>
      <c r="AF164" s="5"/>
      <c r="AG164" s="5"/>
      <c r="AH164" s="5"/>
      <c r="AI164" s="5"/>
      <c r="AJ164" s="5"/>
      <c r="AK164" s="5"/>
      <c r="AL164" s="5"/>
    </row>
    <row r="165" spans="21:38" x14ac:dyDescent="0.3">
      <c r="U165" s="4"/>
      <c r="V165" s="4"/>
      <c r="W165" s="4"/>
      <c r="X165" s="4"/>
      <c r="Y165" s="5"/>
      <c r="Z165" s="5"/>
      <c r="AA165" s="5"/>
      <c r="AB165" s="5"/>
      <c r="AC165" s="5"/>
      <c r="AD165" s="5"/>
      <c r="AE165" s="5"/>
      <c r="AF165" s="5"/>
      <c r="AG165" s="5"/>
      <c r="AH165" s="5"/>
      <c r="AI165" s="5"/>
      <c r="AJ165" s="5"/>
      <c r="AK165" s="5"/>
      <c r="AL165" s="5"/>
    </row>
    <row r="166" spans="21:38" x14ac:dyDescent="0.3">
      <c r="U166" s="4"/>
      <c r="V166" s="4"/>
      <c r="W166" s="4"/>
      <c r="X166" s="4"/>
      <c r="Y166" s="5"/>
      <c r="Z166" s="5"/>
      <c r="AA166" s="5"/>
      <c r="AB166" s="5"/>
      <c r="AC166" s="5"/>
      <c r="AD166" s="5"/>
      <c r="AE166" s="5"/>
      <c r="AF166" s="5"/>
      <c r="AG166" s="5"/>
      <c r="AH166" s="5"/>
      <c r="AI166" s="5"/>
      <c r="AJ166" s="5"/>
      <c r="AK166" s="5"/>
      <c r="AL166" s="5"/>
    </row>
    <row r="167" spans="21:38" x14ac:dyDescent="0.3">
      <c r="U167" s="4"/>
      <c r="V167" s="4"/>
      <c r="W167" s="4"/>
      <c r="X167" s="4"/>
      <c r="Y167" s="5"/>
      <c r="Z167" s="5"/>
      <c r="AA167" s="5"/>
      <c r="AB167" s="5"/>
      <c r="AC167" s="5"/>
      <c r="AD167" s="5"/>
      <c r="AE167" s="5"/>
      <c r="AF167" s="5"/>
      <c r="AG167" s="5"/>
      <c r="AH167" s="5"/>
      <c r="AI167" s="5"/>
      <c r="AJ167" s="5"/>
      <c r="AK167" s="5"/>
      <c r="AL167" s="5"/>
    </row>
    <row r="168" spans="21:38" x14ac:dyDescent="0.3">
      <c r="U168" s="4"/>
      <c r="V168" s="4"/>
      <c r="W168" s="4"/>
      <c r="X168" s="4"/>
      <c r="Y168" s="5"/>
      <c r="Z168" s="5"/>
      <c r="AA168" s="5"/>
      <c r="AB168" s="5"/>
      <c r="AC168" s="5"/>
      <c r="AD168" s="5"/>
      <c r="AE168" s="5"/>
      <c r="AF168" s="5"/>
      <c r="AG168" s="5"/>
      <c r="AH168" s="5"/>
      <c r="AI168" s="5"/>
      <c r="AJ168" s="5"/>
      <c r="AK168" s="5"/>
      <c r="AL168" s="5"/>
    </row>
    <row r="169" spans="21:38" x14ac:dyDescent="0.3">
      <c r="U169" s="4"/>
      <c r="V169" s="4"/>
      <c r="W169" s="4"/>
      <c r="X169" s="4"/>
      <c r="Y169" s="5"/>
      <c r="Z169" s="5"/>
      <c r="AA169" s="5"/>
      <c r="AB169" s="5"/>
      <c r="AC169" s="5"/>
      <c r="AD169" s="5"/>
      <c r="AE169" s="5"/>
      <c r="AF169" s="5"/>
      <c r="AG169" s="5"/>
      <c r="AH169" s="5"/>
      <c r="AI169" s="5"/>
      <c r="AJ169" s="5"/>
      <c r="AK169" s="5"/>
      <c r="AL169" s="5"/>
    </row>
    <row r="170" spans="21:38" x14ac:dyDescent="0.3">
      <c r="U170" s="4"/>
      <c r="V170" s="4"/>
      <c r="W170" s="4"/>
      <c r="X170" s="4"/>
      <c r="Y170" s="5"/>
      <c r="Z170" s="5"/>
      <c r="AA170" s="5"/>
      <c r="AB170" s="5"/>
      <c r="AC170" s="5"/>
      <c r="AD170" s="5"/>
      <c r="AE170" s="5"/>
      <c r="AF170" s="5"/>
      <c r="AG170" s="5"/>
      <c r="AH170" s="5"/>
      <c r="AI170" s="5"/>
      <c r="AJ170" s="5"/>
      <c r="AK170" s="5"/>
      <c r="AL170" s="5"/>
    </row>
    <row r="171" spans="21:38" x14ac:dyDescent="0.3">
      <c r="U171" s="4"/>
      <c r="V171" s="4"/>
      <c r="W171" s="4"/>
      <c r="X171" s="4"/>
      <c r="Y171" s="5"/>
      <c r="Z171" s="5"/>
      <c r="AA171" s="5"/>
      <c r="AB171" s="5"/>
      <c r="AC171" s="5"/>
      <c r="AD171" s="5"/>
      <c r="AE171" s="5"/>
      <c r="AF171" s="5"/>
      <c r="AG171" s="5"/>
      <c r="AH171" s="5"/>
      <c r="AI171" s="5"/>
      <c r="AJ171" s="5"/>
      <c r="AK171" s="5"/>
      <c r="AL171" s="5"/>
    </row>
    <row r="172" spans="21:38" x14ac:dyDescent="0.3">
      <c r="U172" s="4"/>
      <c r="V172" s="4"/>
      <c r="W172" s="4"/>
      <c r="X172" s="4"/>
      <c r="Y172" s="5"/>
      <c r="Z172" s="5"/>
      <c r="AA172" s="5"/>
      <c r="AB172" s="5"/>
      <c r="AC172" s="5"/>
      <c r="AD172" s="5"/>
      <c r="AE172" s="5"/>
      <c r="AF172" s="5"/>
      <c r="AG172" s="5"/>
      <c r="AH172" s="5"/>
      <c r="AI172" s="5"/>
      <c r="AJ172" s="5"/>
      <c r="AK172" s="5"/>
      <c r="AL172" s="5"/>
    </row>
    <row r="173" spans="21:38" x14ac:dyDescent="0.3">
      <c r="U173" s="4"/>
      <c r="V173" s="4"/>
      <c r="W173" s="4"/>
      <c r="X173" s="4"/>
      <c r="Y173" s="5"/>
      <c r="Z173" s="5"/>
      <c r="AA173" s="5"/>
      <c r="AB173" s="5"/>
      <c r="AC173" s="5"/>
      <c r="AD173" s="5"/>
      <c r="AE173" s="5"/>
      <c r="AF173" s="5"/>
      <c r="AG173" s="5"/>
      <c r="AH173" s="5"/>
      <c r="AI173" s="5"/>
      <c r="AJ173" s="5"/>
      <c r="AK173" s="5"/>
      <c r="AL173" s="5"/>
    </row>
    <row r="174" spans="21:38" x14ac:dyDescent="0.3">
      <c r="U174" s="4"/>
      <c r="V174" s="4"/>
      <c r="W174" s="4"/>
      <c r="X174" s="4"/>
      <c r="Y174" s="5"/>
      <c r="Z174" s="5"/>
      <c r="AA174" s="5"/>
      <c r="AB174" s="5"/>
      <c r="AC174" s="5"/>
      <c r="AD174" s="5"/>
      <c r="AE174" s="5"/>
      <c r="AF174" s="5"/>
      <c r="AG174" s="5"/>
      <c r="AH174" s="5"/>
      <c r="AI174" s="5"/>
      <c r="AJ174" s="5"/>
      <c r="AK174" s="5"/>
      <c r="AL174" s="5"/>
    </row>
    <row r="175" spans="21:38" x14ac:dyDescent="0.3">
      <c r="U175" s="4"/>
      <c r="V175" s="4"/>
      <c r="W175" s="4"/>
      <c r="X175" s="4"/>
      <c r="Y175" s="5"/>
      <c r="Z175" s="5"/>
      <c r="AA175" s="5"/>
      <c r="AB175" s="5"/>
      <c r="AC175" s="5"/>
      <c r="AD175" s="5"/>
      <c r="AE175" s="5"/>
      <c r="AF175" s="5"/>
      <c r="AG175" s="5"/>
      <c r="AH175" s="5"/>
      <c r="AI175" s="5"/>
      <c r="AJ175" s="5"/>
      <c r="AK175" s="5"/>
      <c r="AL175" s="5"/>
    </row>
    <row r="176" spans="21:38" x14ac:dyDescent="0.3">
      <c r="U176" s="4"/>
      <c r="V176" s="4"/>
      <c r="W176" s="4"/>
      <c r="X176" s="4"/>
      <c r="Y176" s="5"/>
      <c r="Z176" s="5"/>
      <c r="AA176" s="5"/>
      <c r="AB176" s="5"/>
      <c r="AC176" s="5"/>
      <c r="AD176" s="5"/>
      <c r="AE176" s="5"/>
      <c r="AF176" s="5"/>
      <c r="AG176" s="5"/>
      <c r="AH176" s="5"/>
      <c r="AI176" s="5"/>
      <c r="AJ176" s="5"/>
      <c r="AK176" s="5"/>
      <c r="AL176" s="5"/>
    </row>
    <row r="177" spans="21:38" x14ac:dyDescent="0.3">
      <c r="U177" s="4"/>
      <c r="V177" s="4"/>
      <c r="W177" s="4"/>
      <c r="X177" s="4"/>
      <c r="Y177" s="5"/>
      <c r="Z177" s="5"/>
      <c r="AA177" s="5"/>
      <c r="AB177" s="5"/>
      <c r="AC177" s="5"/>
      <c r="AD177" s="5"/>
      <c r="AE177" s="5"/>
      <c r="AF177" s="5"/>
      <c r="AG177" s="5"/>
      <c r="AH177" s="5"/>
      <c r="AI177" s="5"/>
      <c r="AJ177" s="5"/>
      <c r="AK177" s="5"/>
      <c r="AL177" s="5"/>
    </row>
    <row r="178" spans="21:38" x14ac:dyDescent="0.3">
      <c r="U178" s="4"/>
      <c r="V178" s="4"/>
      <c r="W178" s="4"/>
      <c r="X178" s="4"/>
      <c r="Y178" s="5"/>
      <c r="Z178" s="5"/>
      <c r="AA178" s="5"/>
      <c r="AB178" s="5"/>
      <c r="AC178" s="5"/>
      <c r="AD178" s="5"/>
      <c r="AE178" s="5"/>
      <c r="AF178" s="5"/>
      <c r="AG178" s="5"/>
      <c r="AH178" s="5"/>
      <c r="AI178" s="5"/>
      <c r="AJ178" s="5"/>
      <c r="AK178" s="5"/>
      <c r="AL178" s="5"/>
    </row>
    <row r="179" spans="21:38" x14ac:dyDescent="0.3">
      <c r="U179" s="4"/>
      <c r="V179" s="4"/>
      <c r="W179" s="4"/>
      <c r="X179" s="4"/>
      <c r="Y179" s="5"/>
      <c r="Z179" s="5"/>
      <c r="AA179" s="5"/>
      <c r="AB179" s="5"/>
      <c r="AC179" s="5"/>
      <c r="AD179" s="5"/>
      <c r="AE179" s="5"/>
      <c r="AF179" s="5"/>
      <c r="AG179" s="5"/>
      <c r="AH179" s="5"/>
      <c r="AI179" s="5"/>
      <c r="AJ179" s="5"/>
      <c r="AK179" s="5"/>
      <c r="AL179" s="5"/>
    </row>
    <row r="180" spans="21:38" x14ac:dyDescent="0.3">
      <c r="U180" s="4"/>
      <c r="V180" s="4"/>
      <c r="W180" s="4"/>
      <c r="X180" s="4"/>
      <c r="Y180" s="5"/>
      <c r="Z180" s="5"/>
      <c r="AA180" s="5"/>
      <c r="AB180" s="5"/>
      <c r="AC180" s="5"/>
      <c r="AD180" s="5"/>
      <c r="AE180" s="5"/>
      <c r="AF180" s="5"/>
      <c r="AG180" s="5"/>
      <c r="AH180" s="5"/>
      <c r="AI180" s="5"/>
      <c r="AJ180" s="5"/>
      <c r="AK180" s="5"/>
      <c r="AL180" s="5"/>
    </row>
    <row r="181" spans="21:38" x14ac:dyDescent="0.3">
      <c r="U181" s="4"/>
      <c r="V181" s="4"/>
      <c r="W181" s="4"/>
      <c r="X181" s="4"/>
      <c r="Y181" s="5"/>
      <c r="Z181" s="5"/>
      <c r="AA181" s="5"/>
      <c r="AB181" s="5"/>
      <c r="AC181" s="5"/>
      <c r="AD181" s="5"/>
      <c r="AE181" s="5"/>
      <c r="AF181" s="5"/>
      <c r="AG181" s="5"/>
      <c r="AH181" s="5"/>
      <c r="AI181" s="5"/>
      <c r="AJ181" s="5"/>
      <c r="AK181" s="5"/>
      <c r="AL181" s="5"/>
    </row>
    <row r="182" spans="21:38" x14ac:dyDescent="0.3">
      <c r="U182" s="4"/>
      <c r="V182" s="4"/>
      <c r="W182" s="4"/>
      <c r="X182" s="4"/>
      <c r="Y182" s="5"/>
      <c r="Z182" s="5"/>
      <c r="AA182" s="5"/>
      <c r="AB182" s="5"/>
      <c r="AC182" s="5"/>
      <c r="AD182" s="5"/>
      <c r="AE182" s="5"/>
      <c r="AF182" s="5"/>
      <c r="AG182" s="5"/>
      <c r="AH182" s="5"/>
      <c r="AI182" s="5"/>
      <c r="AJ182" s="5"/>
      <c r="AK182" s="5"/>
      <c r="AL182" s="5"/>
    </row>
    <row r="183" spans="21:38" x14ac:dyDescent="0.3">
      <c r="U183" s="4"/>
      <c r="V183" s="4"/>
      <c r="W183" s="4"/>
      <c r="X183" s="4"/>
      <c r="Y183" s="5"/>
      <c r="Z183" s="5"/>
      <c r="AA183" s="5"/>
      <c r="AB183" s="5"/>
      <c r="AC183" s="5"/>
      <c r="AD183" s="5"/>
      <c r="AE183" s="5"/>
      <c r="AF183" s="5"/>
      <c r="AG183" s="5"/>
      <c r="AH183" s="5"/>
      <c r="AI183" s="5"/>
      <c r="AJ183" s="5"/>
      <c r="AK183" s="5"/>
      <c r="AL183" s="5"/>
    </row>
    <row r="184" spans="21:38" x14ac:dyDescent="0.3">
      <c r="U184" s="4"/>
      <c r="V184" s="4"/>
      <c r="W184" s="4"/>
      <c r="X184" s="4"/>
      <c r="Y184" s="5"/>
      <c r="Z184" s="5"/>
      <c r="AA184" s="5"/>
      <c r="AB184" s="5"/>
      <c r="AC184" s="5"/>
      <c r="AD184" s="5"/>
      <c r="AE184" s="5"/>
      <c r="AF184" s="5"/>
      <c r="AG184" s="5"/>
      <c r="AH184" s="5"/>
      <c r="AI184" s="5"/>
      <c r="AJ184" s="5"/>
      <c r="AK184" s="5"/>
      <c r="AL184" s="5"/>
    </row>
    <row r="185" spans="21:38" x14ac:dyDescent="0.3">
      <c r="U185" s="4"/>
      <c r="V185" s="4"/>
      <c r="W185" s="4"/>
      <c r="X185" s="4"/>
      <c r="Y185" s="5"/>
      <c r="Z185" s="5"/>
      <c r="AA185" s="5"/>
      <c r="AB185" s="5"/>
      <c r="AC185" s="5"/>
      <c r="AD185" s="5"/>
      <c r="AE185" s="5"/>
      <c r="AF185" s="5"/>
      <c r="AG185" s="5"/>
      <c r="AH185" s="5"/>
      <c r="AI185" s="5"/>
      <c r="AJ185" s="5"/>
      <c r="AK185" s="5"/>
      <c r="AL185" s="5"/>
    </row>
    <row r="186" spans="21:38" x14ac:dyDescent="0.3">
      <c r="U186" s="4"/>
      <c r="V186" s="4"/>
      <c r="W186" s="4"/>
      <c r="X186" s="4"/>
      <c r="Y186" s="5"/>
      <c r="Z186" s="5"/>
      <c r="AA186" s="5"/>
      <c r="AB186" s="5"/>
      <c r="AC186" s="5"/>
      <c r="AD186" s="5"/>
      <c r="AE186" s="5"/>
      <c r="AF186" s="5"/>
      <c r="AG186" s="5"/>
      <c r="AH186" s="5"/>
      <c r="AI186" s="5"/>
      <c r="AJ186" s="5"/>
      <c r="AK186" s="5"/>
      <c r="AL186" s="5"/>
    </row>
    <row r="187" spans="21:38" x14ac:dyDescent="0.3">
      <c r="U187" s="4"/>
      <c r="V187" s="4"/>
      <c r="W187" s="4"/>
      <c r="X187" s="4"/>
      <c r="Y187" s="5"/>
      <c r="Z187" s="5"/>
      <c r="AA187" s="5"/>
      <c r="AB187" s="5"/>
      <c r="AC187" s="5"/>
      <c r="AD187" s="5"/>
      <c r="AE187" s="5"/>
      <c r="AF187" s="5"/>
      <c r="AG187" s="5"/>
      <c r="AH187" s="5"/>
      <c r="AI187" s="5"/>
      <c r="AJ187" s="5"/>
      <c r="AK187" s="5"/>
      <c r="AL187" s="5"/>
    </row>
    <row r="188" spans="21:38" x14ac:dyDescent="0.3">
      <c r="U188" s="4"/>
      <c r="V188" s="4"/>
      <c r="W188" s="4"/>
      <c r="X188" s="4"/>
      <c r="Y188" s="5"/>
      <c r="Z188" s="5"/>
      <c r="AA188" s="5"/>
      <c r="AB188" s="5"/>
      <c r="AC188" s="5"/>
      <c r="AD188" s="5"/>
      <c r="AE188" s="5"/>
      <c r="AF188" s="5"/>
      <c r="AG188" s="5"/>
      <c r="AH188" s="5"/>
      <c r="AI188" s="5"/>
      <c r="AJ188" s="5"/>
      <c r="AK188" s="5"/>
      <c r="AL188" s="5"/>
    </row>
    <row r="189" spans="21:38" x14ac:dyDescent="0.3">
      <c r="U189" s="4"/>
      <c r="V189" s="4"/>
      <c r="W189" s="4"/>
      <c r="X189" s="4"/>
      <c r="Y189" s="5"/>
      <c r="Z189" s="5"/>
      <c r="AA189" s="5"/>
      <c r="AB189" s="5"/>
      <c r="AC189" s="5"/>
      <c r="AD189" s="5"/>
      <c r="AE189" s="5"/>
      <c r="AF189" s="5"/>
      <c r="AG189" s="5"/>
      <c r="AH189" s="5"/>
      <c r="AI189" s="5"/>
      <c r="AJ189" s="5"/>
      <c r="AK189" s="5"/>
      <c r="AL189" s="5"/>
    </row>
    <row r="190" spans="21:38" x14ac:dyDescent="0.3">
      <c r="U190" s="4"/>
      <c r="V190" s="4"/>
      <c r="W190" s="4"/>
      <c r="X190" s="4"/>
      <c r="Y190" s="5"/>
      <c r="Z190" s="5"/>
      <c r="AA190" s="5"/>
      <c r="AB190" s="5"/>
      <c r="AC190" s="5"/>
      <c r="AD190" s="5"/>
      <c r="AE190" s="5"/>
      <c r="AF190" s="5"/>
      <c r="AG190" s="5"/>
      <c r="AH190" s="5"/>
      <c r="AI190" s="5"/>
      <c r="AJ190" s="5"/>
      <c r="AK190" s="5"/>
      <c r="AL190" s="5"/>
    </row>
    <row r="191" spans="21:38" x14ac:dyDescent="0.3">
      <c r="U191" s="4"/>
      <c r="V191" s="4"/>
      <c r="W191" s="4"/>
      <c r="X191" s="4"/>
      <c r="Y191" s="5"/>
      <c r="Z191" s="5"/>
      <c r="AA191" s="5"/>
      <c r="AB191" s="5"/>
      <c r="AC191" s="5"/>
      <c r="AD191" s="5"/>
      <c r="AE191" s="5"/>
      <c r="AF191" s="5"/>
      <c r="AG191" s="5"/>
      <c r="AH191" s="5"/>
      <c r="AI191" s="5"/>
      <c r="AJ191" s="5"/>
      <c r="AK191" s="5"/>
      <c r="AL191" s="5"/>
    </row>
    <row r="192" spans="21:38" x14ac:dyDescent="0.3">
      <c r="U192" s="4"/>
      <c r="V192" s="4"/>
      <c r="W192" s="4"/>
      <c r="X192" s="4"/>
      <c r="Y192" s="5"/>
      <c r="Z192" s="5"/>
      <c r="AA192" s="5"/>
      <c r="AB192" s="5"/>
      <c r="AC192" s="5"/>
      <c r="AD192" s="5"/>
      <c r="AE192" s="5"/>
      <c r="AF192" s="5"/>
      <c r="AG192" s="5"/>
      <c r="AH192" s="5"/>
      <c r="AI192" s="5"/>
      <c r="AJ192" s="5"/>
      <c r="AK192" s="5"/>
      <c r="AL192" s="5"/>
    </row>
    <row r="193" spans="1:38" x14ac:dyDescent="0.3">
      <c r="U193" s="4"/>
      <c r="V193" s="4"/>
      <c r="W193" s="4"/>
      <c r="X193" s="4"/>
      <c r="Y193" s="5"/>
      <c r="Z193" s="5"/>
      <c r="AA193" s="5"/>
      <c r="AB193" s="5"/>
      <c r="AC193" s="5"/>
      <c r="AD193" s="5"/>
      <c r="AE193" s="5"/>
      <c r="AF193" s="5"/>
      <c r="AG193" s="5"/>
      <c r="AH193" s="5"/>
      <c r="AI193" s="5"/>
      <c r="AJ193" s="5"/>
      <c r="AK193" s="5"/>
      <c r="AL193" s="5"/>
    </row>
    <row r="194" spans="1:38" x14ac:dyDescent="0.3">
      <c r="U194" s="4"/>
      <c r="V194" s="4"/>
      <c r="W194" s="4"/>
      <c r="X194" s="4"/>
      <c r="Y194" s="5"/>
      <c r="Z194" s="5"/>
      <c r="AA194" s="5"/>
      <c r="AB194" s="5"/>
      <c r="AC194" s="5"/>
      <c r="AD194" s="5"/>
      <c r="AE194" s="5"/>
      <c r="AF194" s="5"/>
      <c r="AG194" s="5"/>
      <c r="AH194" s="5"/>
      <c r="AI194" s="5"/>
      <c r="AJ194" s="5"/>
      <c r="AK194" s="5"/>
      <c r="AL194" s="5"/>
    </row>
    <row r="195" spans="1:38" x14ac:dyDescent="0.3">
      <c r="U195" s="4"/>
      <c r="V195" s="4"/>
      <c r="W195" s="4"/>
      <c r="X195" s="4"/>
      <c r="Y195" s="5"/>
      <c r="Z195" s="5"/>
      <c r="AA195" s="5"/>
      <c r="AB195" s="5"/>
      <c r="AC195" s="5"/>
      <c r="AD195" s="5"/>
      <c r="AE195" s="5"/>
      <c r="AF195" s="5"/>
      <c r="AG195" s="5"/>
      <c r="AH195" s="5"/>
      <c r="AI195" s="5"/>
      <c r="AJ195" s="5"/>
      <c r="AK195" s="5"/>
      <c r="AL195" s="5"/>
    </row>
    <row r="196" spans="1:38" x14ac:dyDescent="0.3">
      <c r="U196" s="4"/>
      <c r="V196" s="4"/>
      <c r="W196" s="4"/>
      <c r="X196" s="4"/>
      <c r="Y196" s="5"/>
      <c r="Z196" s="5"/>
      <c r="AA196" s="5"/>
      <c r="AB196" s="5"/>
      <c r="AC196" s="5"/>
      <c r="AD196" s="5"/>
      <c r="AE196" s="5"/>
      <c r="AF196" s="5"/>
      <c r="AG196" s="5"/>
      <c r="AH196" s="5"/>
      <c r="AI196" s="5"/>
      <c r="AJ196" s="5"/>
      <c r="AK196" s="5"/>
      <c r="AL196" s="5"/>
    </row>
    <row r="197" spans="1:38" x14ac:dyDescent="0.3">
      <c r="U197" s="4"/>
      <c r="V197" s="4"/>
      <c r="W197" s="4"/>
      <c r="X197" s="4"/>
      <c r="Y197" s="5"/>
      <c r="Z197" s="5"/>
      <c r="AA197" s="5"/>
      <c r="AB197" s="5"/>
      <c r="AC197" s="5"/>
      <c r="AD197" s="5"/>
      <c r="AE197" s="5"/>
      <c r="AF197" s="5"/>
      <c r="AG197" s="5"/>
      <c r="AH197" s="5"/>
      <c r="AI197" s="5"/>
      <c r="AJ197" s="5"/>
      <c r="AK197" s="5"/>
      <c r="AL197" s="5"/>
    </row>
    <row r="198" spans="1:38" x14ac:dyDescent="0.3">
      <c r="U198" s="4"/>
      <c r="V198" s="4"/>
      <c r="W198" s="4"/>
      <c r="X198" s="4"/>
      <c r="Y198" s="5"/>
      <c r="Z198" s="5"/>
      <c r="AA198" s="5"/>
      <c r="AB198" s="5"/>
      <c r="AC198" s="5"/>
      <c r="AD198" s="5"/>
      <c r="AE198" s="5"/>
      <c r="AF198" s="5"/>
      <c r="AG198" s="5"/>
      <c r="AH198" s="5"/>
      <c r="AI198" s="5"/>
      <c r="AJ198" s="5"/>
      <c r="AK198" s="5"/>
      <c r="AL198" s="5"/>
    </row>
    <row r="199" spans="1:38" x14ac:dyDescent="0.3">
      <c r="U199" s="4"/>
      <c r="V199" s="4"/>
      <c r="W199" s="4"/>
      <c r="X199" s="4"/>
      <c r="Y199" s="5"/>
      <c r="Z199" s="5"/>
      <c r="AA199" s="5"/>
      <c r="AB199" s="5"/>
      <c r="AC199" s="5"/>
      <c r="AD199" s="5"/>
      <c r="AE199" s="5"/>
      <c r="AF199" s="5"/>
      <c r="AG199" s="5"/>
      <c r="AH199" s="5"/>
      <c r="AI199" s="5"/>
      <c r="AJ199" s="5"/>
      <c r="AK199" s="5"/>
      <c r="AL199" s="5"/>
    </row>
    <row r="200" spans="1:38" x14ac:dyDescent="0.3">
      <c r="U200" s="4"/>
      <c r="V200" s="4"/>
      <c r="W200" s="4"/>
      <c r="X200" s="4"/>
      <c r="Y200" s="5"/>
      <c r="Z200" s="5"/>
      <c r="AA200" s="5"/>
      <c r="AB200" s="5"/>
      <c r="AC200" s="5"/>
      <c r="AD200" s="5"/>
      <c r="AE200" s="5"/>
      <c r="AF200" s="5"/>
      <c r="AG200" s="5"/>
      <c r="AH200" s="5"/>
      <c r="AI200" s="5"/>
      <c r="AJ200" s="5"/>
      <c r="AK200" s="5"/>
      <c r="AL200" s="5"/>
    </row>
    <row r="201" spans="1:38" x14ac:dyDescent="0.3">
      <c r="U201" s="4"/>
      <c r="V201" s="4"/>
      <c r="W201" s="4"/>
      <c r="X201" s="4"/>
      <c r="Y201" s="5"/>
      <c r="Z201" s="5"/>
      <c r="AA201" s="5"/>
      <c r="AB201" s="5"/>
      <c r="AC201" s="5"/>
      <c r="AD201" s="5"/>
      <c r="AE201" s="5"/>
      <c r="AF201" s="5"/>
      <c r="AG201" s="5"/>
      <c r="AH201" s="5"/>
      <c r="AI201" s="5"/>
      <c r="AJ201" s="5"/>
      <c r="AK201" s="5"/>
      <c r="AL201" s="5"/>
    </row>
    <row r="202" spans="1:38" x14ac:dyDescent="0.3">
      <c r="U202" s="4"/>
      <c r="V202" s="4"/>
      <c r="W202" s="4"/>
      <c r="X202" s="4"/>
      <c r="Y202" s="5"/>
      <c r="Z202" s="5"/>
      <c r="AA202" s="5"/>
      <c r="AB202" s="5"/>
      <c r="AC202" s="5"/>
      <c r="AD202" s="5"/>
      <c r="AE202" s="5"/>
      <c r="AF202" s="5"/>
      <c r="AG202" s="5"/>
      <c r="AH202" s="5"/>
      <c r="AI202" s="5"/>
      <c r="AJ202" s="5"/>
      <c r="AK202" s="5"/>
      <c r="AL202" s="5"/>
    </row>
    <row r="203" spans="1:38" x14ac:dyDescent="0.3">
      <c r="U203" s="4"/>
      <c r="V203" s="4"/>
      <c r="W203" s="4"/>
      <c r="X203" s="4"/>
      <c r="Y203" s="5"/>
      <c r="Z203" s="5"/>
      <c r="AA203" s="5"/>
      <c r="AB203" s="5"/>
      <c r="AC203" s="5"/>
      <c r="AD203" s="5"/>
      <c r="AE203" s="5"/>
      <c r="AF203" s="5"/>
      <c r="AG203" s="5"/>
      <c r="AH203" s="5"/>
      <c r="AI203" s="5"/>
      <c r="AJ203" s="5"/>
      <c r="AK203" s="5"/>
      <c r="AL203" s="5"/>
    </row>
    <row r="204" spans="1:38" x14ac:dyDescent="0.3">
      <c r="U204" s="4"/>
      <c r="V204" s="4"/>
      <c r="W204" s="4"/>
      <c r="X204" s="4"/>
      <c r="Y204" s="5"/>
      <c r="Z204" s="5"/>
      <c r="AA204" s="5"/>
      <c r="AB204" s="5"/>
      <c r="AC204" s="5"/>
      <c r="AD204" s="5"/>
      <c r="AE204" s="5"/>
      <c r="AF204" s="5"/>
      <c r="AG204" s="5"/>
      <c r="AH204" s="5"/>
      <c r="AI204" s="5"/>
      <c r="AJ204" s="5"/>
      <c r="AK204" s="5"/>
      <c r="AL204" s="5"/>
    </row>
    <row r="205" spans="1:38" x14ac:dyDescent="0.3">
      <c r="U205" s="4"/>
      <c r="V205" s="4"/>
      <c r="W205" s="4"/>
      <c r="X205" s="4"/>
      <c r="Y205" s="5"/>
      <c r="Z205" s="5"/>
      <c r="AA205" s="5"/>
      <c r="AB205" s="5"/>
      <c r="AC205" s="5"/>
      <c r="AD205" s="5"/>
      <c r="AE205" s="5"/>
      <c r="AF205" s="5"/>
      <c r="AG205" s="5"/>
      <c r="AH205" s="5"/>
      <c r="AI205" s="5"/>
      <c r="AJ205" s="5"/>
      <c r="AK205" s="5"/>
      <c r="AL205" s="5"/>
    </row>
    <row r="206" spans="1:38" x14ac:dyDescent="0.3">
      <c r="A206" s="93" t="s">
        <v>1259</v>
      </c>
      <c r="U206" s="4"/>
      <c r="V206" s="4"/>
      <c r="W206" s="4"/>
      <c r="X206" s="4"/>
      <c r="Y206" s="5"/>
      <c r="Z206" s="5"/>
      <c r="AA206" s="5"/>
      <c r="AB206" s="5"/>
      <c r="AC206" s="5"/>
      <c r="AD206" s="5"/>
      <c r="AE206" s="5"/>
      <c r="AF206" s="5"/>
      <c r="AG206" s="5"/>
      <c r="AH206" s="5"/>
      <c r="AI206" s="5"/>
      <c r="AJ206" s="5"/>
      <c r="AK206" s="5"/>
      <c r="AL206" s="5"/>
    </row>
    <row r="207" spans="1:38" x14ac:dyDescent="0.3">
      <c r="U207" s="4"/>
      <c r="V207" s="4"/>
      <c r="W207" s="4"/>
      <c r="X207" s="4"/>
      <c r="Y207" s="5"/>
      <c r="Z207" s="5"/>
      <c r="AA207" s="5"/>
      <c r="AB207" s="5"/>
      <c r="AC207" s="5"/>
      <c r="AD207" s="5"/>
      <c r="AE207" s="5"/>
      <c r="AF207" s="5"/>
      <c r="AG207" s="5"/>
      <c r="AH207" s="5"/>
      <c r="AI207" s="5"/>
      <c r="AJ207" s="5"/>
      <c r="AK207" s="5"/>
      <c r="AL207" s="5"/>
    </row>
    <row r="208" spans="1:38" x14ac:dyDescent="0.3">
      <c r="A208" s="94" t="s">
        <v>15</v>
      </c>
      <c r="B208" s="1" t="s">
        <v>14</v>
      </c>
      <c r="U208" s="4"/>
      <c r="V208" s="4"/>
      <c r="W208" s="4"/>
      <c r="X208" s="4"/>
      <c r="Y208" s="5"/>
      <c r="Z208" s="5"/>
      <c r="AA208" s="5"/>
      <c r="AB208" s="5"/>
      <c r="AC208" s="5"/>
      <c r="AD208" s="5"/>
      <c r="AE208" s="5"/>
      <c r="AF208" s="5"/>
      <c r="AG208" s="5"/>
      <c r="AH208" s="5"/>
      <c r="AI208" s="5"/>
      <c r="AJ208" s="5"/>
      <c r="AK208" s="5"/>
      <c r="AL208" s="5"/>
    </row>
    <row r="209" spans="1:38" x14ac:dyDescent="0.3">
      <c r="A209" s="1" t="s">
        <v>764</v>
      </c>
      <c r="B209" s="1">
        <v>123460302</v>
      </c>
      <c r="U209" s="4"/>
      <c r="V209" s="4"/>
      <c r="W209" s="4"/>
      <c r="X209" s="4"/>
      <c r="Y209" s="5"/>
      <c r="Z209" s="5"/>
      <c r="AA209" s="5"/>
      <c r="AB209" s="5"/>
      <c r="AC209" s="5"/>
      <c r="AD209" s="5"/>
      <c r="AE209" s="5"/>
      <c r="AF209" s="5"/>
      <c r="AG209" s="5"/>
      <c r="AH209" s="5"/>
      <c r="AI209" s="5"/>
      <c r="AJ209" s="5"/>
      <c r="AK209" s="5"/>
      <c r="AL209" s="5"/>
    </row>
    <row r="210" spans="1:38" x14ac:dyDescent="0.3">
      <c r="A210" s="1" t="s">
        <v>763</v>
      </c>
      <c r="B210" s="1">
        <v>119350303</v>
      </c>
      <c r="U210" s="4"/>
      <c r="V210" s="4"/>
      <c r="W210" s="4"/>
      <c r="X210" s="4"/>
      <c r="Y210" s="5"/>
      <c r="Z210" s="5"/>
      <c r="AA210" s="5"/>
      <c r="AB210" s="5"/>
      <c r="AC210" s="5"/>
      <c r="AD210" s="5"/>
      <c r="AE210" s="5"/>
      <c r="AF210" s="5"/>
      <c r="AG210" s="5"/>
      <c r="AH210" s="5"/>
      <c r="AI210" s="5"/>
      <c r="AJ210" s="5"/>
      <c r="AK210" s="5"/>
      <c r="AL210" s="5"/>
    </row>
    <row r="211" spans="1:38" x14ac:dyDescent="0.3">
      <c r="A211" s="1" t="s">
        <v>765</v>
      </c>
      <c r="B211" s="1">
        <v>101260303</v>
      </c>
      <c r="U211" s="4"/>
      <c r="V211" s="4"/>
      <c r="W211" s="4"/>
      <c r="X211" s="4"/>
      <c r="Y211" s="5"/>
      <c r="Z211" s="5"/>
      <c r="AA211" s="5"/>
      <c r="AB211" s="5"/>
      <c r="AC211" s="5"/>
      <c r="AD211" s="5"/>
      <c r="AE211" s="5"/>
      <c r="AF211" s="5"/>
      <c r="AG211" s="5"/>
      <c r="AH211" s="5"/>
      <c r="AI211" s="5"/>
      <c r="AJ211" s="5"/>
      <c r="AK211" s="5"/>
      <c r="AL211" s="5"/>
    </row>
    <row r="212" spans="1:38" x14ac:dyDescent="0.3">
      <c r="A212" s="1" t="s">
        <v>766</v>
      </c>
      <c r="B212" s="1">
        <v>127040503</v>
      </c>
      <c r="U212" s="4"/>
      <c r="V212" s="4"/>
      <c r="W212" s="4"/>
      <c r="X212" s="4"/>
      <c r="Y212" s="5"/>
      <c r="Z212" s="5"/>
      <c r="AA212" s="5"/>
      <c r="AB212" s="5"/>
      <c r="AC212" s="5"/>
      <c r="AD212" s="5"/>
      <c r="AE212" s="5"/>
      <c r="AF212" s="5"/>
      <c r="AG212" s="5"/>
      <c r="AH212" s="5"/>
      <c r="AI212" s="5"/>
      <c r="AJ212" s="5"/>
      <c r="AK212" s="5"/>
      <c r="AL212" s="5"/>
    </row>
    <row r="213" spans="1:38" x14ac:dyDescent="0.3">
      <c r="A213" s="1" t="s">
        <v>767</v>
      </c>
      <c r="B213" s="1">
        <v>103020603</v>
      </c>
      <c r="U213" s="4"/>
      <c r="V213" s="4"/>
      <c r="W213" s="4"/>
      <c r="X213" s="4"/>
      <c r="Y213" s="5"/>
      <c r="Z213" s="5"/>
      <c r="AA213" s="5"/>
      <c r="AB213" s="5"/>
      <c r="AC213" s="5"/>
      <c r="AD213" s="5"/>
      <c r="AE213" s="5"/>
      <c r="AF213" s="5"/>
      <c r="AG213" s="5"/>
      <c r="AH213" s="5"/>
      <c r="AI213" s="5"/>
      <c r="AJ213" s="5"/>
      <c r="AK213" s="5"/>
      <c r="AL213" s="5"/>
    </row>
    <row r="214" spans="1:38" x14ac:dyDescent="0.3">
      <c r="A214" s="1" t="s">
        <v>768</v>
      </c>
      <c r="B214" s="1">
        <v>106160303</v>
      </c>
      <c r="U214" s="4"/>
      <c r="V214" s="4"/>
      <c r="W214" s="4"/>
      <c r="X214" s="4"/>
      <c r="Y214" s="5"/>
      <c r="Z214" s="5"/>
      <c r="AA214" s="5"/>
      <c r="AB214" s="5"/>
      <c r="AC214" s="5"/>
      <c r="AD214" s="5"/>
      <c r="AE214" s="5"/>
      <c r="AF214" s="5"/>
      <c r="AG214" s="5"/>
      <c r="AH214" s="5"/>
      <c r="AI214" s="5"/>
      <c r="AJ214" s="5"/>
      <c r="AK214" s="5"/>
      <c r="AL214" s="5"/>
    </row>
    <row r="215" spans="1:38" x14ac:dyDescent="0.3">
      <c r="A215" s="1" t="s">
        <v>769</v>
      </c>
      <c r="B215" s="1">
        <v>121390302</v>
      </c>
      <c r="U215" s="4"/>
      <c r="V215" s="4"/>
      <c r="W215" s="4"/>
      <c r="X215" s="4"/>
      <c r="Y215" s="5"/>
      <c r="Z215" s="5"/>
      <c r="AA215" s="5"/>
      <c r="AB215" s="5"/>
      <c r="AC215" s="5"/>
      <c r="AD215" s="5"/>
      <c r="AE215" s="5"/>
      <c r="AF215" s="5"/>
      <c r="AG215" s="5"/>
      <c r="AH215" s="5"/>
      <c r="AI215" s="5"/>
      <c r="AJ215" s="5"/>
      <c r="AK215" s="5"/>
      <c r="AL215" s="5"/>
    </row>
    <row r="216" spans="1:38" x14ac:dyDescent="0.3">
      <c r="A216" s="1" t="s">
        <v>770</v>
      </c>
      <c r="B216" s="1">
        <v>108070502</v>
      </c>
      <c r="U216" s="4"/>
      <c r="V216" s="4"/>
      <c r="W216" s="4"/>
      <c r="X216" s="4"/>
      <c r="Y216" s="5"/>
      <c r="Z216" s="5"/>
      <c r="AA216" s="5"/>
      <c r="AB216" s="5"/>
      <c r="AC216" s="5"/>
      <c r="AD216" s="5"/>
      <c r="AE216" s="5"/>
      <c r="AF216" s="5"/>
      <c r="AG216" s="5"/>
      <c r="AH216" s="5"/>
      <c r="AI216" s="5"/>
      <c r="AJ216" s="5"/>
      <c r="AK216" s="5"/>
      <c r="AL216" s="5"/>
    </row>
    <row r="217" spans="1:38" x14ac:dyDescent="0.3">
      <c r="A217" s="1" t="s">
        <v>771</v>
      </c>
      <c r="B217" s="1">
        <v>127040703</v>
      </c>
      <c r="U217" s="4"/>
      <c r="V217" s="4"/>
      <c r="W217" s="4"/>
      <c r="X217" s="4"/>
      <c r="Y217" s="5"/>
      <c r="Z217" s="5"/>
      <c r="AA217" s="5"/>
      <c r="AB217" s="5"/>
      <c r="AC217" s="5"/>
      <c r="AD217" s="5"/>
      <c r="AE217" s="5"/>
      <c r="AF217" s="5"/>
      <c r="AG217" s="5"/>
      <c r="AH217" s="5"/>
      <c r="AI217" s="5"/>
      <c r="AJ217" s="5"/>
      <c r="AK217" s="5"/>
      <c r="AL217" s="5"/>
    </row>
    <row r="218" spans="1:38" x14ac:dyDescent="0.3">
      <c r="A218" s="1" t="s">
        <v>772</v>
      </c>
      <c r="B218" s="1">
        <v>113380303</v>
      </c>
      <c r="U218" s="4"/>
      <c r="V218" s="4"/>
      <c r="W218" s="4"/>
      <c r="X218" s="4"/>
      <c r="Y218" s="5"/>
      <c r="Z218" s="5"/>
      <c r="AA218" s="5"/>
      <c r="AB218" s="5"/>
      <c r="AC218" s="5"/>
      <c r="AD218" s="5"/>
      <c r="AE218" s="5"/>
      <c r="AF218" s="5"/>
      <c r="AG218" s="5"/>
      <c r="AH218" s="5"/>
      <c r="AI218" s="5"/>
      <c r="AJ218" s="5"/>
      <c r="AK218" s="5"/>
      <c r="AL218" s="5"/>
    </row>
    <row r="219" spans="1:38" x14ac:dyDescent="0.3">
      <c r="A219" s="1" t="s">
        <v>773</v>
      </c>
      <c r="B219" s="1">
        <v>114060503</v>
      </c>
      <c r="U219" s="4"/>
      <c r="V219" s="4"/>
      <c r="W219" s="4"/>
      <c r="X219" s="4"/>
      <c r="Y219" s="5"/>
      <c r="Z219" s="5"/>
      <c r="AA219" s="5"/>
      <c r="AB219" s="5"/>
      <c r="AC219" s="5"/>
      <c r="AD219" s="5"/>
      <c r="AE219" s="5"/>
      <c r="AF219" s="5"/>
      <c r="AG219" s="5"/>
      <c r="AH219" s="5"/>
      <c r="AI219" s="5"/>
      <c r="AJ219" s="5"/>
      <c r="AK219" s="5"/>
      <c r="AL219" s="5"/>
    </row>
    <row r="220" spans="1:38" x14ac:dyDescent="0.3">
      <c r="A220" s="1" t="s">
        <v>774</v>
      </c>
      <c r="B220" s="1">
        <v>128030603</v>
      </c>
      <c r="U220" s="4"/>
      <c r="V220" s="4"/>
      <c r="W220" s="4"/>
      <c r="X220" s="4"/>
      <c r="Y220" s="5"/>
      <c r="Z220" s="5"/>
      <c r="AA220" s="5"/>
      <c r="AB220" s="5"/>
      <c r="AC220" s="5"/>
      <c r="AD220" s="5"/>
      <c r="AE220" s="5"/>
      <c r="AF220" s="5"/>
      <c r="AG220" s="5"/>
      <c r="AH220" s="5"/>
      <c r="AI220" s="5"/>
      <c r="AJ220" s="5"/>
      <c r="AK220" s="5"/>
      <c r="AL220" s="5"/>
    </row>
    <row r="221" spans="1:38" x14ac:dyDescent="0.3">
      <c r="A221" s="1" t="s">
        <v>655</v>
      </c>
      <c r="B221" s="1">
        <v>128030852</v>
      </c>
      <c r="U221" s="4"/>
      <c r="V221" s="4"/>
      <c r="W221" s="4"/>
      <c r="X221" s="4"/>
      <c r="Y221" s="5"/>
      <c r="Z221" s="5"/>
      <c r="AA221" s="5"/>
      <c r="AB221" s="5"/>
      <c r="AC221" s="5"/>
      <c r="AD221" s="5"/>
      <c r="AE221" s="5"/>
      <c r="AF221" s="5"/>
      <c r="AG221" s="5"/>
      <c r="AH221" s="5"/>
      <c r="AI221" s="5"/>
      <c r="AJ221" s="5"/>
      <c r="AK221" s="5"/>
      <c r="AL221" s="5"/>
    </row>
    <row r="222" spans="1:38" x14ac:dyDescent="0.3">
      <c r="A222" s="1" t="s">
        <v>775</v>
      </c>
      <c r="B222" s="1">
        <v>117080503</v>
      </c>
      <c r="U222" s="4"/>
      <c r="V222" s="4"/>
      <c r="W222" s="4"/>
      <c r="X222" s="4"/>
      <c r="Y222" s="5"/>
      <c r="Z222" s="5"/>
      <c r="AA222" s="5"/>
      <c r="AB222" s="5"/>
      <c r="AC222" s="5"/>
      <c r="AD222" s="5"/>
      <c r="AE222" s="5"/>
      <c r="AF222" s="5"/>
      <c r="AG222" s="5"/>
      <c r="AH222" s="5"/>
      <c r="AI222" s="5"/>
      <c r="AJ222" s="5"/>
      <c r="AK222" s="5"/>
      <c r="AL222" s="5"/>
    </row>
    <row r="223" spans="1:38" x14ac:dyDescent="0.3">
      <c r="A223" s="1" t="s">
        <v>776</v>
      </c>
      <c r="B223" s="1">
        <v>109530304</v>
      </c>
      <c r="U223" s="4"/>
      <c r="V223" s="4"/>
      <c r="W223" s="4"/>
      <c r="X223" s="4"/>
      <c r="Y223" s="5"/>
      <c r="Z223" s="5"/>
      <c r="AA223" s="5"/>
      <c r="AB223" s="5"/>
      <c r="AC223" s="5"/>
      <c r="AD223" s="5"/>
      <c r="AE223" s="5"/>
      <c r="AF223" s="5"/>
      <c r="AG223" s="5"/>
      <c r="AH223" s="5"/>
      <c r="AI223" s="5"/>
      <c r="AJ223" s="5"/>
      <c r="AK223" s="5"/>
      <c r="AL223" s="5"/>
    </row>
    <row r="224" spans="1:38" x14ac:dyDescent="0.3">
      <c r="A224" s="1" t="s">
        <v>777</v>
      </c>
      <c r="B224" s="1">
        <v>101630504</v>
      </c>
      <c r="U224" s="4"/>
      <c r="V224" s="4"/>
      <c r="W224" s="4"/>
      <c r="X224" s="4"/>
      <c r="Y224" s="5"/>
      <c r="Z224" s="5"/>
      <c r="AA224" s="5"/>
      <c r="AB224" s="5"/>
      <c r="AC224" s="5"/>
      <c r="AD224" s="5"/>
      <c r="AE224" s="5"/>
      <c r="AF224" s="5"/>
      <c r="AG224" s="5"/>
      <c r="AH224" s="5"/>
      <c r="AI224" s="5"/>
      <c r="AJ224" s="5"/>
      <c r="AK224" s="5"/>
      <c r="AL224" s="5"/>
    </row>
    <row r="225" spans="1:38" x14ac:dyDescent="0.3">
      <c r="A225" s="1" t="s">
        <v>778</v>
      </c>
      <c r="B225" s="1">
        <v>124150503</v>
      </c>
      <c r="U225" s="4"/>
      <c r="V225" s="4"/>
      <c r="W225" s="4"/>
      <c r="X225" s="4"/>
      <c r="Y225" s="5"/>
      <c r="Z225" s="5"/>
      <c r="AA225" s="5"/>
      <c r="AB225" s="5"/>
      <c r="AC225" s="5"/>
      <c r="AD225" s="5"/>
      <c r="AE225" s="5"/>
      <c r="AF225" s="5"/>
      <c r="AG225" s="5"/>
      <c r="AH225" s="5"/>
      <c r="AI225" s="5"/>
      <c r="AJ225" s="5"/>
      <c r="AK225" s="5"/>
      <c r="AL225" s="5"/>
    </row>
    <row r="226" spans="1:38" x14ac:dyDescent="0.3">
      <c r="A226" s="1" t="s">
        <v>779</v>
      </c>
      <c r="B226" s="1">
        <v>103020753</v>
      </c>
      <c r="U226" s="4"/>
      <c r="V226" s="4"/>
      <c r="W226" s="4"/>
      <c r="X226" s="4"/>
      <c r="Y226" s="5"/>
      <c r="Z226" s="5"/>
      <c r="AA226" s="5"/>
      <c r="AB226" s="5"/>
      <c r="AC226" s="5"/>
      <c r="AD226" s="5"/>
      <c r="AE226" s="5"/>
      <c r="AF226" s="5"/>
      <c r="AG226" s="5"/>
      <c r="AH226" s="5"/>
      <c r="AI226" s="5"/>
      <c r="AJ226" s="5"/>
      <c r="AK226" s="5"/>
      <c r="AL226" s="5"/>
    </row>
    <row r="227" spans="1:38" x14ac:dyDescent="0.3">
      <c r="A227" s="1" t="s">
        <v>780</v>
      </c>
      <c r="B227" s="1">
        <v>110141003</v>
      </c>
      <c r="U227" s="4"/>
      <c r="V227" s="4"/>
      <c r="W227" s="4"/>
      <c r="X227" s="4"/>
      <c r="Y227" s="5"/>
      <c r="Z227" s="5"/>
      <c r="AA227" s="5"/>
      <c r="AB227" s="5"/>
      <c r="AC227" s="5"/>
      <c r="AD227" s="5"/>
      <c r="AE227" s="5"/>
      <c r="AF227" s="5"/>
      <c r="AG227" s="5"/>
      <c r="AH227" s="5"/>
      <c r="AI227" s="5"/>
      <c r="AJ227" s="5"/>
      <c r="AK227" s="5"/>
      <c r="AL227" s="5"/>
    </row>
    <row r="228" spans="1:38" x14ac:dyDescent="0.3">
      <c r="A228" s="1" t="s">
        <v>781</v>
      </c>
      <c r="B228" s="1">
        <v>103021102</v>
      </c>
      <c r="U228" s="4"/>
      <c r="V228" s="4"/>
      <c r="W228" s="4"/>
      <c r="X228" s="4"/>
      <c r="Y228" s="5"/>
      <c r="Z228" s="5"/>
      <c r="AA228" s="5"/>
      <c r="AB228" s="5"/>
      <c r="AC228" s="5"/>
      <c r="AD228" s="5"/>
      <c r="AE228" s="5"/>
      <c r="AF228" s="5"/>
      <c r="AG228" s="5"/>
      <c r="AH228" s="5"/>
      <c r="AI228" s="5"/>
      <c r="AJ228" s="5"/>
      <c r="AK228" s="5"/>
      <c r="AL228" s="5"/>
    </row>
    <row r="229" spans="1:38" x14ac:dyDescent="0.3">
      <c r="A229" s="1" t="s">
        <v>782</v>
      </c>
      <c r="B229" s="1">
        <v>120480803</v>
      </c>
      <c r="U229" s="4"/>
      <c r="V229" s="4"/>
      <c r="W229" s="4"/>
      <c r="X229" s="4"/>
      <c r="Y229" s="5"/>
      <c r="Z229" s="5"/>
      <c r="AA229" s="5"/>
      <c r="AB229" s="5"/>
      <c r="AC229" s="5"/>
      <c r="AD229" s="5"/>
      <c r="AE229" s="5"/>
      <c r="AF229" s="5"/>
      <c r="AG229" s="5"/>
      <c r="AH229" s="5"/>
      <c r="AI229" s="5"/>
      <c r="AJ229" s="5"/>
      <c r="AK229" s="5"/>
      <c r="AL229" s="5"/>
    </row>
    <row r="230" spans="1:38" x14ac:dyDescent="0.3">
      <c r="A230" s="1" t="s">
        <v>783</v>
      </c>
      <c r="B230" s="1">
        <v>127041203</v>
      </c>
      <c r="U230" s="4"/>
      <c r="V230" s="4"/>
      <c r="W230" s="4"/>
      <c r="X230" s="4"/>
      <c r="Y230" s="5"/>
      <c r="Z230" s="5"/>
      <c r="AA230" s="5"/>
      <c r="AB230" s="5"/>
      <c r="AC230" s="5"/>
      <c r="AD230" s="5"/>
      <c r="AE230" s="5"/>
      <c r="AF230" s="5"/>
      <c r="AG230" s="5"/>
      <c r="AH230" s="5"/>
      <c r="AI230" s="5"/>
      <c r="AJ230" s="5"/>
      <c r="AK230" s="5"/>
      <c r="AL230" s="5"/>
    </row>
    <row r="231" spans="1:38" x14ac:dyDescent="0.3">
      <c r="A231" s="1" t="s">
        <v>784</v>
      </c>
      <c r="B231" s="1">
        <v>108051003</v>
      </c>
      <c r="U231" s="4"/>
      <c r="V231" s="4"/>
      <c r="W231" s="4"/>
      <c r="X231" s="4"/>
      <c r="Y231" s="5"/>
      <c r="Z231" s="5"/>
      <c r="AA231" s="5"/>
      <c r="AB231" s="5"/>
      <c r="AC231" s="5"/>
      <c r="AD231" s="5"/>
      <c r="AE231" s="5"/>
      <c r="AF231" s="5"/>
      <c r="AG231" s="5"/>
      <c r="AH231" s="5"/>
      <c r="AI231" s="5"/>
      <c r="AJ231" s="5"/>
      <c r="AK231" s="5"/>
      <c r="AL231" s="5"/>
    </row>
    <row r="232" spans="1:38" x14ac:dyDescent="0.3">
      <c r="A232" s="1" t="s">
        <v>785</v>
      </c>
      <c r="B232" s="1">
        <v>107650603</v>
      </c>
      <c r="U232" s="4"/>
      <c r="V232" s="4"/>
      <c r="W232" s="4"/>
      <c r="X232" s="4"/>
      <c r="Y232" s="5"/>
      <c r="Z232" s="5"/>
      <c r="AA232" s="5"/>
      <c r="AB232" s="5"/>
      <c r="AC232" s="5"/>
      <c r="AD232" s="5"/>
      <c r="AE232" s="5"/>
      <c r="AF232" s="5"/>
      <c r="AG232" s="5"/>
      <c r="AH232" s="5"/>
      <c r="AI232" s="5"/>
      <c r="AJ232" s="5"/>
      <c r="AK232" s="5"/>
      <c r="AL232" s="5"/>
    </row>
    <row r="233" spans="1:38" x14ac:dyDescent="0.3">
      <c r="A233" s="1" t="s">
        <v>786</v>
      </c>
      <c r="B233" s="1">
        <v>110141103</v>
      </c>
      <c r="U233" s="4"/>
      <c r="V233" s="4"/>
      <c r="W233" s="4"/>
      <c r="X233" s="4"/>
      <c r="Y233" s="5"/>
      <c r="Z233" s="5"/>
      <c r="AA233" s="5"/>
      <c r="AB233" s="5"/>
      <c r="AC233" s="5"/>
      <c r="AD233" s="5"/>
      <c r="AE233" s="5"/>
      <c r="AF233" s="5"/>
      <c r="AG233" s="5"/>
      <c r="AH233" s="5"/>
      <c r="AI233" s="5"/>
      <c r="AJ233" s="5"/>
      <c r="AK233" s="5"/>
      <c r="AL233" s="5"/>
    </row>
    <row r="234" spans="1:38" x14ac:dyDescent="0.3">
      <c r="A234" s="1" t="s">
        <v>787</v>
      </c>
      <c r="B234" s="1">
        <v>108071003</v>
      </c>
      <c r="U234" s="4"/>
      <c r="V234" s="4"/>
      <c r="W234" s="4"/>
      <c r="X234" s="4"/>
      <c r="Y234" s="5"/>
      <c r="Z234" s="5"/>
      <c r="AA234" s="5"/>
      <c r="AB234" s="5"/>
      <c r="AC234" s="5"/>
      <c r="AD234" s="5"/>
      <c r="AE234" s="5"/>
      <c r="AF234" s="5"/>
      <c r="AG234" s="5"/>
      <c r="AH234" s="5"/>
      <c r="AI234" s="5"/>
      <c r="AJ234" s="5"/>
      <c r="AK234" s="5"/>
      <c r="AL234" s="5"/>
    </row>
    <row r="235" spans="1:38" x14ac:dyDescent="0.3">
      <c r="A235" s="1" t="s">
        <v>788</v>
      </c>
      <c r="B235" s="1">
        <v>122091002</v>
      </c>
      <c r="U235" s="4"/>
      <c r="V235" s="4"/>
      <c r="W235" s="4"/>
      <c r="X235" s="4"/>
      <c r="Y235" s="5"/>
      <c r="Z235" s="5"/>
      <c r="AA235" s="5"/>
      <c r="AB235" s="5"/>
      <c r="AC235" s="5"/>
      <c r="AD235" s="5"/>
      <c r="AE235" s="5"/>
      <c r="AF235" s="5"/>
      <c r="AG235" s="5"/>
      <c r="AH235" s="5"/>
      <c r="AI235" s="5"/>
      <c r="AJ235" s="5"/>
      <c r="AK235" s="5"/>
      <c r="AL235" s="5"/>
    </row>
    <row r="236" spans="1:38" x14ac:dyDescent="0.3">
      <c r="A236" s="1" t="s">
        <v>789</v>
      </c>
      <c r="B236" s="1">
        <v>116191004</v>
      </c>
      <c r="U236" s="4"/>
      <c r="V236" s="4"/>
      <c r="W236" s="4"/>
      <c r="X236" s="4"/>
      <c r="Y236" s="5"/>
      <c r="Z236" s="5"/>
      <c r="AA236" s="5"/>
      <c r="AB236" s="5"/>
      <c r="AC236" s="5"/>
      <c r="AD236" s="5"/>
      <c r="AE236" s="5"/>
      <c r="AF236" s="5"/>
      <c r="AG236" s="5"/>
      <c r="AH236" s="5"/>
      <c r="AI236" s="5"/>
      <c r="AJ236" s="5"/>
      <c r="AK236" s="5"/>
      <c r="AL236" s="5"/>
    </row>
    <row r="237" spans="1:38" x14ac:dyDescent="0.3">
      <c r="A237" s="1" t="s">
        <v>790</v>
      </c>
      <c r="B237" s="1">
        <v>101630903</v>
      </c>
      <c r="U237" s="4"/>
      <c r="V237" s="4"/>
      <c r="W237" s="4"/>
      <c r="X237" s="4"/>
      <c r="Y237" s="5"/>
      <c r="Z237" s="5"/>
      <c r="AA237" s="5"/>
      <c r="AB237" s="5"/>
      <c r="AC237" s="5"/>
      <c r="AD237" s="5"/>
      <c r="AE237" s="5"/>
      <c r="AF237" s="5"/>
      <c r="AG237" s="5"/>
      <c r="AH237" s="5"/>
      <c r="AI237" s="5"/>
      <c r="AJ237" s="5"/>
      <c r="AK237" s="5"/>
      <c r="AL237" s="5"/>
    </row>
    <row r="238" spans="1:38" x14ac:dyDescent="0.3">
      <c r="A238" s="1" t="s">
        <v>791</v>
      </c>
      <c r="B238" s="1">
        <v>108561003</v>
      </c>
      <c r="U238" s="4"/>
      <c r="V238" s="4"/>
      <c r="W238" s="4"/>
      <c r="X238" s="4"/>
      <c r="Y238" s="5"/>
      <c r="Z238" s="5"/>
      <c r="AA238" s="5"/>
      <c r="AB238" s="5"/>
      <c r="AC238" s="5"/>
      <c r="AD238" s="5"/>
      <c r="AE238" s="5"/>
      <c r="AF238" s="5"/>
      <c r="AG238" s="5"/>
      <c r="AH238" s="5"/>
      <c r="AI238" s="5"/>
      <c r="AJ238" s="5"/>
      <c r="AK238" s="5"/>
      <c r="AL238" s="5"/>
    </row>
    <row r="239" spans="1:38" x14ac:dyDescent="0.3">
      <c r="A239" s="1" t="s">
        <v>792</v>
      </c>
      <c r="B239" s="1">
        <v>112011103</v>
      </c>
      <c r="U239" s="4"/>
      <c r="V239" s="4"/>
      <c r="W239" s="4"/>
      <c r="X239" s="4"/>
      <c r="Y239" s="5"/>
      <c r="Z239" s="5"/>
      <c r="AA239" s="5"/>
      <c r="AB239" s="5"/>
      <c r="AC239" s="5"/>
      <c r="AD239" s="5"/>
      <c r="AE239" s="5"/>
      <c r="AF239" s="5"/>
      <c r="AG239" s="5"/>
      <c r="AH239" s="5"/>
      <c r="AI239" s="5"/>
      <c r="AJ239" s="5"/>
      <c r="AK239" s="5"/>
      <c r="AL239" s="5"/>
    </row>
    <row r="240" spans="1:38" x14ac:dyDescent="0.3">
      <c r="A240" s="1" t="s">
        <v>793</v>
      </c>
      <c r="B240" s="1">
        <v>116191103</v>
      </c>
      <c r="U240" s="4"/>
      <c r="V240" s="4"/>
      <c r="W240" s="4"/>
      <c r="X240" s="4"/>
      <c r="Y240" s="5"/>
      <c r="Z240" s="5"/>
      <c r="AA240" s="5"/>
      <c r="AB240" s="5"/>
      <c r="AC240" s="5"/>
      <c r="AD240" s="5"/>
      <c r="AE240" s="5"/>
      <c r="AF240" s="5"/>
      <c r="AG240" s="5"/>
      <c r="AH240" s="5"/>
      <c r="AI240" s="5"/>
      <c r="AJ240" s="5"/>
      <c r="AK240" s="5"/>
      <c r="AL240" s="5"/>
    </row>
    <row r="241" spans="1:38" x14ac:dyDescent="0.3">
      <c r="A241" s="1" t="s">
        <v>794</v>
      </c>
      <c r="B241" s="1">
        <v>103021252</v>
      </c>
      <c r="U241" s="4"/>
      <c r="V241" s="4"/>
      <c r="W241" s="4"/>
      <c r="X241" s="4"/>
      <c r="Y241" s="5"/>
      <c r="Z241" s="5"/>
      <c r="AA241" s="5"/>
      <c r="AB241" s="5"/>
      <c r="AC241" s="5"/>
      <c r="AD241" s="5"/>
      <c r="AE241" s="5"/>
      <c r="AF241" s="5"/>
      <c r="AG241" s="5"/>
      <c r="AH241" s="5"/>
      <c r="AI241" s="5"/>
      <c r="AJ241" s="5"/>
      <c r="AK241" s="5"/>
      <c r="AL241" s="5"/>
    </row>
    <row r="242" spans="1:38" x14ac:dyDescent="0.3">
      <c r="A242" s="1" t="s">
        <v>795</v>
      </c>
      <c r="B242" s="1">
        <v>120481002</v>
      </c>
      <c r="U242" s="4"/>
      <c r="V242" s="4"/>
      <c r="W242" s="4"/>
      <c r="X242" s="4"/>
      <c r="Y242" s="5"/>
      <c r="Z242" s="5"/>
      <c r="AA242" s="5"/>
      <c r="AB242" s="5"/>
      <c r="AC242" s="5"/>
      <c r="AD242" s="5"/>
      <c r="AE242" s="5"/>
      <c r="AF242" s="5"/>
      <c r="AG242" s="5"/>
      <c r="AH242" s="5"/>
      <c r="AI242" s="5"/>
      <c r="AJ242" s="5"/>
      <c r="AK242" s="5"/>
      <c r="AL242" s="5"/>
    </row>
    <row r="243" spans="1:38" x14ac:dyDescent="0.3">
      <c r="A243" s="1" t="s">
        <v>796</v>
      </c>
      <c r="B243" s="1">
        <v>101631003</v>
      </c>
      <c r="U243" s="4"/>
      <c r="V243" s="4"/>
      <c r="W243" s="4"/>
      <c r="X243" s="4"/>
      <c r="Y243" s="5"/>
      <c r="Z243" s="5"/>
      <c r="AA243" s="5"/>
      <c r="AB243" s="5"/>
      <c r="AC243" s="5"/>
      <c r="AD243" s="5"/>
      <c r="AE243" s="5"/>
      <c r="AF243" s="5"/>
      <c r="AG243" s="5"/>
      <c r="AH243" s="5"/>
      <c r="AI243" s="5"/>
      <c r="AJ243" s="5"/>
      <c r="AK243" s="5"/>
      <c r="AL243" s="5"/>
    </row>
    <row r="244" spans="1:38" x14ac:dyDescent="0.3">
      <c r="A244" s="1" t="s">
        <v>797</v>
      </c>
      <c r="B244" s="1">
        <v>127041503</v>
      </c>
      <c r="U244" s="4"/>
      <c r="V244" s="4"/>
      <c r="W244" s="4"/>
      <c r="X244" s="4"/>
      <c r="Y244" s="5"/>
      <c r="Z244" s="5"/>
      <c r="AA244" s="5"/>
      <c r="AB244" s="5"/>
      <c r="AC244" s="5"/>
      <c r="AD244" s="5"/>
      <c r="AE244" s="5"/>
      <c r="AF244" s="5"/>
      <c r="AG244" s="5"/>
      <c r="AH244" s="5"/>
      <c r="AI244" s="5"/>
      <c r="AJ244" s="5"/>
      <c r="AK244" s="5"/>
      <c r="AL244" s="5"/>
    </row>
    <row r="245" spans="1:38" x14ac:dyDescent="0.3">
      <c r="A245" s="1" t="s">
        <v>798</v>
      </c>
      <c r="B245" s="1">
        <v>115210503</v>
      </c>
      <c r="U245" s="4"/>
      <c r="V245" s="4"/>
      <c r="W245" s="4"/>
      <c r="X245" s="4"/>
      <c r="Y245" s="5"/>
      <c r="Z245" s="5"/>
      <c r="AA245" s="5"/>
      <c r="AB245" s="5"/>
      <c r="AC245" s="5"/>
      <c r="AD245" s="5"/>
      <c r="AE245" s="5"/>
      <c r="AF245" s="5"/>
      <c r="AG245" s="5"/>
      <c r="AH245" s="5"/>
      <c r="AI245" s="5"/>
      <c r="AJ245" s="5"/>
      <c r="AK245" s="5"/>
      <c r="AL245" s="5"/>
    </row>
    <row r="246" spans="1:38" x14ac:dyDescent="0.3">
      <c r="A246" s="1" t="s">
        <v>799</v>
      </c>
      <c r="B246" s="1">
        <v>127041603</v>
      </c>
      <c r="U246" s="4"/>
      <c r="V246" s="4"/>
      <c r="W246" s="4"/>
      <c r="X246" s="4"/>
      <c r="Y246" s="5"/>
      <c r="Z246" s="5"/>
      <c r="AA246" s="5"/>
      <c r="AB246" s="5"/>
      <c r="AC246" s="5"/>
      <c r="AD246" s="5"/>
      <c r="AE246" s="5"/>
      <c r="AF246" s="5"/>
      <c r="AG246" s="5"/>
      <c r="AH246" s="5"/>
      <c r="AI246" s="5"/>
      <c r="AJ246" s="5"/>
      <c r="AK246" s="5"/>
      <c r="AL246" s="5"/>
    </row>
    <row r="247" spans="1:38" x14ac:dyDescent="0.3">
      <c r="A247" s="1" t="s">
        <v>800</v>
      </c>
      <c r="B247" s="1">
        <v>108110603</v>
      </c>
      <c r="U247" s="4"/>
      <c r="V247" s="4"/>
      <c r="W247" s="4"/>
      <c r="X247" s="4"/>
      <c r="Y247" s="5"/>
      <c r="Z247" s="5"/>
      <c r="AA247" s="5"/>
      <c r="AB247" s="5"/>
      <c r="AC247" s="5"/>
      <c r="AD247" s="5"/>
      <c r="AE247" s="5"/>
      <c r="AF247" s="5"/>
      <c r="AG247" s="5"/>
      <c r="AH247" s="5"/>
      <c r="AI247" s="5"/>
      <c r="AJ247" s="5"/>
      <c r="AK247" s="5"/>
      <c r="AL247" s="5"/>
    </row>
    <row r="248" spans="1:38" x14ac:dyDescent="0.3">
      <c r="A248" s="1" t="s">
        <v>801</v>
      </c>
      <c r="B248" s="1">
        <v>116191203</v>
      </c>
      <c r="U248" s="4"/>
      <c r="V248" s="4"/>
      <c r="W248" s="4"/>
      <c r="X248" s="4"/>
      <c r="Y248" s="5"/>
      <c r="Z248" s="5"/>
      <c r="AA248" s="5"/>
      <c r="AB248" s="5"/>
      <c r="AC248" s="5"/>
      <c r="AD248" s="5"/>
      <c r="AE248" s="5"/>
      <c r="AF248" s="5"/>
      <c r="AG248" s="5"/>
      <c r="AH248" s="5"/>
      <c r="AI248" s="5"/>
      <c r="AJ248" s="5"/>
      <c r="AK248" s="5"/>
      <c r="AL248" s="5"/>
    </row>
    <row r="249" spans="1:38" x14ac:dyDescent="0.3">
      <c r="A249" s="1" t="s">
        <v>802</v>
      </c>
      <c r="B249" s="1">
        <v>129540803</v>
      </c>
      <c r="U249" s="4"/>
      <c r="V249" s="4"/>
      <c r="W249" s="4"/>
      <c r="X249" s="4"/>
      <c r="Y249" s="5"/>
      <c r="Z249" s="5"/>
      <c r="AA249" s="5"/>
      <c r="AB249" s="5"/>
      <c r="AC249" s="5"/>
      <c r="AD249" s="5"/>
      <c r="AE249" s="5"/>
      <c r="AF249" s="5"/>
      <c r="AG249" s="5"/>
      <c r="AH249" s="5"/>
      <c r="AI249" s="5"/>
      <c r="AJ249" s="5"/>
      <c r="AK249" s="5"/>
      <c r="AL249" s="5"/>
    </row>
    <row r="250" spans="1:38" x14ac:dyDescent="0.3">
      <c r="A250" s="1" t="s">
        <v>803</v>
      </c>
      <c r="B250" s="1">
        <v>119581003</v>
      </c>
      <c r="U250" s="4"/>
      <c r="V250" s="4"/>
      <c r="W250" s="4"/>
      <c r="X250" s="4"/>
      <c r="Y250" s="5"/>
      <c r="Z250" s="5"/>
      <c r="AA250" s="5"/>
      <c r="AB250" s="5"/>
      <c r="AC250" s="5"/>
      <c r="AD250" s="5"/>
      <c r="AE250" s="5"/>
      <c r="AF250" s="5"/>
      <c r="AG250" s="5"/>
      <c r="AH250" s="5"/>
      <c r="AI250" s="5"/>
      <c r="AJ250" s="5"/>
      <c r="AK250" s="5"/>
      <c r="AL250" s="5"/>
    </row>
    <row r="251" spans="1:38" x14ac:dyDescent="0.3">
      <c r="A251" s="1" t="s">
        <v>804</v>
      </c>
      <c r="B251" s="1">
        <v>114060753</v>
      </c>
      <c r="U251" s="4"/>
      <c r="V251" s="4"/>
      <c r="W251" s="4"/>
      <c r="X251" s="4"/>
      <c r="Y251" s="5"/>
      <c r="Z251" s="5"/>
      <c r="AA251" s="5"/>
      <c r="AB251" s="5"/>
      <c r="AC251" s="5"/>
      <c r="AD251" s="5"/>
      <c r="AE251" s="5"/>
      <c r="AF251" s="5"/>
      <c r="AG251" s="5"/>
      <c r="AH251" s="5"/>
      <c r="AI251" s="5"/>
      <c r="AJ251" s="5"/>
      <c r="AK251" s="5"/>
      <c r="AL251" s="5"/>
    </row>
    <row r="252" spans="1:38" x14ac:dyDescent="0.3">
      <c r="A252" s="1" t="s">
        <v>805</v>
      </c>
      <c r="B252" s="1">
        <v>109420803</v>
      </c>
      <c r="U252" s="4"/>
      <c r="V252" s="4"/>
      <c r="W252" s="4"/>
      <c r="X252" s="4"/>
      <c r="Y252" s="5"/>
      <c r="Z252" s="5"/>
      <c r="AA252" s="5"/>
      <c r="AB252" s="5"/>
      <c r="AC252" s="5"/>
      <c r="AD252" s="5"/>
      <c r="AE252" s="5"/>
      <c r="AF252" s="5"/>
      <c r="AG252" s="5"/>
      <c r="AH252" s="5"/>
      <c r="AI252" s="5"/>
      <c r="AJ252" s="5"/>
      <c r="AK252" s="5"/>
      <c r="AL252" s="5"/>
    </row>
    <row r="253" spans="1:38" x14ac:dyDescent="0.3">
      <c r="A253" s="1" t="s">
        <v>806</v>
      </c>
      <c r="B253" s="1">
        <v>114060853</v>
      </c>
      <c r="U253" s="4"/>
      <c r="V253" s="4"/>
      <c r="W253" s="4"/>
      <c r="X253" s="4"/>
      <c r="Y253" s="5"/>
      <c r="Z253" s="5"/>
      <c r="AA253" s="5"/>
      <c r="AB253" s="5"/>
      <c r="AC253" s="5"/>
      <c r="AD253" s="5"/>
      <c r="AE253" s="5"/>
      <c r="AF253" s="5"/>
      <c r="AG253" s="5"/>
      <c r="AH253" s="5"/>
      <c r="AI253" s="5"/>
      <c r="AJ253" s="5"/>
      <c r="AK253" s="5"/>
      <c r="AL253" s="5"/>
    </row>
    <row r="254" spans="1:38" x14ac:dyDescent="0.3">
      <c r="A254" s="1" t="s">
        <v>807</v>
      </c>
      <c r="B254" s="1">
        <v>103021453</v>
      </c>
      <c r="U254" s="4"/>
      <c r="V254" s="4"/>
      <c r="W254" s="4"/>
      <c r="X254" s="4"/>
      <c r="Y254" s="5"/>
      <c r="Z254" s="5"/>
      <c r="AA254" s="5"/>
      <c r="AB254" s="5"/>
      <c r="AC254" s="5"/>
      <c r="AD254" s="5"/>
      <c r="AE254" s="5"/>
      <c r="AF254" s="5"/>
      <c r="AG254" s="5"/>
      <c r="AH254" s="5"/>
      <c r="AI254" s="5"/>
      <c r="AJ254" s="5"/>
      <c r="AK254" s="5"/>
      <c r="AL254" s="5"/>
    </row>
    <row r="255" spans="1:38" x14ac:dyDescent="0.3">
      <c r="A255" s="1" t="s">
        <v>808</v>
      </c>
      <c r="B255" s="1">
        <v>122091303</v>
      </c>
      <c r="U255" s="4"/>
      <c r="V255" s="4"/>
      <c r="W255" s="4"/>
      <c r="X255" s="4"/>
      <c r="Y255" s="5"/>
      <c r="Z255" s="5"/>
      <c r="AA255" s="5"/>
      <c r="AB255" s="5"/>
      <c r="AC255" s="5"/>
      <c r="AD255" s="5"/>
      <c r="AE255" s="5"/>
      <c r="AF255" s="5"/>
      <c r="AG255" s="5"/>
      <c r="AH255" s="5"/>
      <c r="AI255" s="5"/>
      <c r="AJ255" s="5"/>
      <c r="AK255" s="5"/>
      <c r="AL255" s="5"/>
    </row>
    <row r="256" spans="1:38" x14ac:dyDescent="0.3">
      <c r="A256" s="1" t="s">
        <v>809</v>
      </c>
      <c r="B256" s="1">
        <v>122091352</v>
      </c>
      <c r="U256" s="4"/>
      <c r="V256" s="4"/>
      <c r="W256" s="4"/>
      <c r="X256" s="4"/>
      <c r="Y256" s="5"/>
      <c r="Z256" s="5"/>
      <c r="AA256" s="5"/>
      <c r="AB256" s="5"/>
      <c r="AC256" s="5"/>
      <c r="AD256" s="5"/>
      <c r="AE256" s="5"/>
      <c r="AF256" s="5"/>
      <c r="AG256" s="5"/>
      <c r="AH256" s="5"/>
      <c r="AI256" s="5"/>
      <c r="AJ256" s="5"/>
      <c r="AK256" s="5"/>
      <c r="AL256" s="5"/>
    </row>
    <row r="257" spans="1:38" x14ac:dyDescent="0.3">
      <c r="A257" s="1" t="s">
        <v>810</v>
      </c>
      <c r="B257" s="1">
        <v>106330703</v>
      </c>
      <c r="U257" s="4"/>
      <c r="V257" s="4"/>
      <c r="W257" s="4"/>
      <c r="X257" s="4"/>
      <c r="Y257" s="5"/>
      <c r="Z257" s="5"/>
      <c r="AA257" s="5"/>
      <c r="AB257" s="5"/>
      <c r="AC257" s="5"/>
      <c r="AD257" s="5"/>
      <c r="AE257" s="5"/>
      <c r="AF257" s="5"/>
      <c r="AG257" s="5"/>
      <c r="AH257" s="5"/>
      <c r="AI257" s="5"/>
      <c r="AJ257" s="5"/>
      <c r="AK257" s="5"/>
      <c r="AL257" s="5"/>
    </row>
    <row r="258" spans="1:38" x14ac:dyDescent="0.3">
      <c r="A258" s="1" t="s">
        <v>811</v>
      </c>
      <c r="B258" s="1">
        <v>106330803</v>
      </c>
      <c r="U258" s="4"/>
      <c r="V258" s="4"/>
      <c r="W258" s="4"/>
      <c r="X258" s="4"/>
      <c r="Y258" s="5"/>
      <c r="Z258" s="5"/>
      <c r="AA258" s="5"/>
      <c r="AB258" s="5"/>
      <c r="AC258" s="5"/>
      <c r="AD258" s="5"/>
      <c r="AE258" s="5"/>
      <c r="AF258" s="5"/>
      <c r="AG258" s="5"/>
      <c r="AH258" s="5"/>
      <c r="AI258" s="5"/>
      <c r="AJ258" s="5"/>
      <c r="AK258" s="5"/>
      <c r="AL258" s="5"/>
    </row>
    <row r="259" spans="1:38" x14ac:dyDescent="0.3">
      <c r="A259" s="1" t="s">
        <v>812</v>
      </c>
      <c r="B259" s="1">
        <v>101260803</v>
      </c>
      <c r="U259" s="4"/>
      <c r="V259" s="4"/>
      <c r="W259" s="4"/>
      <c r="X259" s="4"/>
      <c r="Y259" s="5"/>
      <c r="Z259" s="5"/>
      <c r="AA259" s="5"/>
      <c r="AB259" s="5"/>
      <c r="AC259" s="5"/>
      <c r="AD259" s="5"/>
      <c r="AE259" s="5"/>
      <c r="AF259" s="5"/>
      <c r="AG259" s="5"/>
      <c r="AH259" s="5"/>
      <c r="AI259" s="5"/>
      <c r="AJ259" s="5"/>
      <c r="AK259" s="5"/>
      <c r="AL259" s="5"/>
    </row>
    <row r="260" spans="1:38" x14ac:dyDescent="0.3">
      <c r="A260" s="1" t="s">
        <v>813</v>
      </c>
      <c r="B260" s="1">
        <v>123460504</v>
      </c>
      <c r="U260" s="4"/>
      <c r="V260" s="4"/>
      <c r="W260" s="4"/>
      <c r="X260" s="4"/>
      <c r="Y260" s="5"/>
      <c r="Z260" s="5"/>
      <c r="AA260" s="5"/>
      <c r="AB260" s="5"/>
      <c r="AC260" s="5"/>
      <c r="AD260" s="5"/>
      <c r="AE260" s="5"/>
      <c r="AF260" s="5"/>
      <c r="AG260" s="5"/>
      <c r="AH260" s="5"/>
      <c r="AI260" s="5"/>
      <c r="AJ260" s="5"/>
      <c r="AK260" s="5"/>
      <c r="AL260" s="5"/>
    </row>
    <row r="261" spans="1:38" x14ac:dyDescent="0.3">
      <c r="A261" s="1" t="s">
        <v>814</v>
      </c>
      <c r="B261" s="1">
        <v>101631203</v>
      </c>
      <c r="U261" s="4"/>
      <c r="V261" s="4"/>
      <c r="W261" s="4"/>
      <c r="X261" s="4"/>
      <c r="Y261" s="5"/>
      <c r="Z261" s="5"/>
      <c r="AA261" s="5"/>
      <c r="AB261" s="5"/>
      <c r="AC261" s="5"/>
      <c r="AD261" s="5"/>
      <c r="AE261" s="5"/>
      <c r="AF261" s="5"/>
      <c r="AG261" s="5"/>
      <c r="AH261" s="5"/>
      <c r="AI261" s="5"/>
      <c r="AJ261" s="5"/>
      <c r="AK261" s="5"/>
      <c r="AL261" s="5"/>
    </row>
    <row r="262" spans="1:38" x14ac:dyDescent="0.3">
      <c r="A262" s="1" t="s">
        <v>815</v>
      </c>
      <c r="B262" s="1">
        <v>107650703</v>
      </c>
      <c r="U262" s="4"/>
      <c r="V262" s="4"/>
      <c r="W262" s="4"/>
      <c r="X262" s="4"/>
      <c r="Y262" s="5"/>
      <c r="Z262" s="5"/>
      <c r="AA262" s="5"/>
      <c r="AB262" s="5"/>
      <c r="AC262" s="5"/>
      <c r="AD262" s="5"/>
      <c r="AE262" s="5"/>
      <c r="AF262" s="5"/>
      <c r="AG262" s="5"/>
      <c r="AH262" s="5"/>
      <c r="AI262" s="5"/>
      <c r="AJ262" s="5"/>
      <c r="AK262" s="5"/>
      <c r="AL262" s="5"/>
    </row>
    <row r="263" spans="1:38" x14ac:dyDescent="0.3">
      <c r="A263" s="1" t="s">
        <v>816</v>
      </c>
      <c r="B263" s="1">
        <v>104101252</v>
      </c>
      <c r="U263" s="4"/>
      <c r="V263" s="4"/>
      <c r="W263" s="4"/>
      <c r="X263" s="4"/>
      <c r="Y263" s="5"/>
      <c r="Z263" s="5"/>
      <c r="AA263" s="5"/>
      <c r="AB263" s="5"/>
      <c r="AC263" s="5"/>
      <c r="AD263" s="5"/>
      <c r="AE263" s="5"/>
      <c r="AF263" s="5"/>
      <c r="AG263" s="5"/>
      <c r="AH263" s="5"/>
      <c r="AI263" s="5"/>
      <c r="AJ263" s="5"/>
      <c r="AK263" s="5"/>
      <c r="AL263" s="5"/>
    </row>
    <row r="264" spans="1:38" x14ac:dyDescent="0.3">
      <c r="A264" s="1" t="s">
        <v>817</v>
      </c>
      <c r="B264" s="1">
        <v>101631503</v>
      </c>
      <c r="U264" s="4"/>
      <c r="V264" s="4"/>
      <c r="W264" s="4"/>
      <c r="X264" s="4"/>
      <c r="Y264" s="5"/>
      <c r="Z264" s="5"/>
      <c r="AA264" s="5"/>
      <c r="AB264" s="5"/>
      <c r="AC264" s="5"/>
      <c r="AD264" s="5"/>
      <c r="AE264" s="5"/>
      <c r="AF264" s="5"/>
      <c r="AG264" s="5"/>
      <c r="AH264" s="5"/>
      <c r="AI264" s="5"/>
      <c r="AJ264" s="5"/>
      <c r="AK264" s="5"/>
      <c r="AL264" s="5"/>
    </row>
    <row r="265" spans="1:38" x14ac:dyDescent="0.3">
      <c r="A265" s="1" t="s">
        <v>818</v>
      </c>
      <c r="B265" s="1">
        <v>108111203</v>
      </c>
      <c r="U265" s="4"/>
      <c r="V265" s="4"/>
      <c r="W265" s="4"/>
      <c r="X265" s="4"/>
      <c r="Y265" s="5"/>
      <c r="Z265" s="5"/>
      <c r="AA265" s="5"/>
      <c r="AB265" s="5"/>
      <c r="AC265" s="5"/>
      <c r="AD265" s="5"/>
      <c r="AE265" s="5"/>
      <c r="AF265" s="5"/>
      <c r="AG265" s="5"/>
      <c r="AH265" s="5"/>
      <c r="AI265" s="5"/>
      <c r="AJ265" s="5"/>
      <c r="AK265" s="5"/>
      <c r="AL265" s="5"/>
    </row>
    <row r="266" spans="1:38" x14ac:dyDescent="0.3">
      <c r="A266" s="1" t="s">
        <v>819</v>
      </c>
      <c r="B266" s="1">
        <v>109122703</v>
      </c>
      <c r="U266" s="4"/>
      <c r="V266" s="4"/>
      <c r="W266" s="4"/>
      <c r="X266" s="4"/>
      <c r="Y266" s="5"/>
      <c r="Z266" s="5"/>
      <c r="AA266" s="5"/>
      <c r="AB266" s="5"/>
      <c r="AC266" s="5"/>
      <c r="AD266" s="5"/>
      <c r="AE266" s="5"/>
      <c r="AF266" s="5"/>
      <c r="AG266" s="5"/>
      <c r="AH266" s="5"/>
      <c r="AI266" s="5"/>
      <c r="AJ266" s="5"/>
      <c r="AK266" s="5"/>
      <c r="AL266" s="5"/>
    </row>
    <row r="267" spans="1:38" x14ac:dyDescent="0.3">
      <c r="A267" s="1" t="s">
        <v>820</v>
      </c>
      <c r="B267" s="1">
        <v>115211003</v>
      </c>
      <c r="U267" s="4"/>
      <c r="V267" s="4"/>
      <c r="W267" s="4"/>
      <c r="X267" s="4"/>
      <c r="Y267" s="5"/>
      <c r="Z267" s="5"/>
      <c r="AA267" s="5"/>
      <c r="AB267" s="5"/>
      <c r="AC267" s="5"/>
      <c r="AD267" s="5"/>
      <c r="AE267" s="5"/>
      <c r="AF267" s="5"/>
      <c r="AG267" s="5"/>
      <c r="AH267" s="5"/>
      <c r="AI267" s="5"/>
      <c r="AJ267" s="5"/>
      <c r="AK267" s="5"/>
      <c r="AL267" s="5"/>
    </row>
    <row r="268" spans="1:38" x14ac:dyDescent="0.3">
      <c r="A268" s="1" t="s">
        <v>821</v>
      </c>
      <c r="B268" s="1">
        <v>101631703</v>
      </c>
      <c r="U268" s="4"/>
      <c r="V268" s="4"/>
      <c r="W268" s="4"/>
      <c r="X268" s="4"/>
      <c r="Y268" s="5"/>
      <c r="Z268" s="5"/>
      <c r="AA268" s="5"/>
      <c r="AB268" s="5"/>
      <c r="AC268" s="5"/>
      <c r="AD268" s="5"/>
      <c r="AE268" s="5"/>
      <c r="AF268" s="5"/>
      <c r="AG268" s="5"/>
      <c r="AH268" s="5"/>
      <c r="AI268" s="5"/>
      <c r="AJ268" s="5"/>
      <c r="AK268" s="5"/>
      <c r="AL268" s="5"/>
    </row>
    <row r="269" spans="1:38" x14ac:dyDescent="0.3">
      <c r="A269" s="1" t="s">
        <v>822</v>
      </c>
      <c r="B269" s="1">
        <v>117081003</v>
      </c>
      <c r="U269" s="4"/>
      <c r="V269" s="4"/>
      <c r="W269" s="4"/>
      <c r="X269" s="4"/>
      <c r="Y269" s="5"/>
      <c r="Z269" s="5"/>
      <c r="AA269" s="5"/>
      <c r="AB269" s="5"/>
      <c r="AC269" s="5"/>
      <c r="AD269" s="5"/>
      <c r="AE269" s="5"/>
      <c r="AF269" s="5"/>
      <c r="AG269" s="5"/>
      <c r="AH269" s="5"/>
      <c r="AI269" s="5"/>
      <c r="AJ269" s="5"/>
      <c r="AK269" s="5"/>
      <c r="AL269" s="5"/>
    </row>
    <row r="270" spans="1:38" x14ac:dyDescent="0.3">
      <c r="A270" s="1" t="s">
        <v>823</v>
      </c>
      <c r="B270" s="1">
        <v>119351303</v>
      </c>
      <c r="U270" s="4"/>
      <c r="V270" s="4"/>
      <c r="W270" s="4"/>
      <c r="X270" s="4"/>
      <c r="Y270" s="5"/>
      <c r="Z270" s="5"/>
      <c r="AA270" s="5"/>
      <c r="AB270" s="5"/>
      <c r="AC270" s="5"/>
      <c r="AD270" s="5"/>
      <c r="AE270" s="5"/>
      <c r="AF270" s="5"/>
      <c r="AG270" s="5"/>
      <c r="AH270" s="5"/>
      <c r="AI270" s="5"/>
      <c r="AJ270" s="5"/>
      <c r="AK270" s="5"/>
      <c r="AL270" s="5"/>
    </row>
    <row r="271" spans="1:38" x14ac:dyDescent="0.3">
      <c r="A271" s="1" t="s">
        <v>824</v>
      </c>
      <c r="B271" s="1">
        <v>115211103</v>
      </c>
      <c r="U271" s="4"/>
      <c r="V271" s="4"/>
      <c r="W271" s="4"/>
      <c r="X271" s="4"/>
      <c r="Y271" s="5"/>
      <c r="Z271" s="5"/>
      <c r="AA271" s="5"/>
      <c r="AB271" s="5"/>
      <c r="AC271" s="5"/>
      <c r="AD271" s="5"/>
      <c r="AE271" s="5"/>
      <c r="AF271" s="5"/>
      <c r="AG271" s="5"/>
      <c r="AH271" s="5"/>
      <c r="AI271" s="5"/>
      <c r="AJ271" s="5"/>
      <c r="AK271" s="5"/>
      <c r="AL271" s="5"/>
    </row>
    <row r="272" spans="1:38" x14ac:dyDescent="0.3">
      <c r="A272" s="1" t="s">
        <v>825</v>
      </c>
      <c r="B272" s="1">
        <v>103021603</v>
      </c>
      <c r="U272" s="4"/>
      <c r="V272" s="4"/>
      <c r="W272" s="4"/>
      <c r="X272" s="4"/>
      <c r="Y272" s="5"/>
      <c r="Z272" s="5"/>
      <c r="AA272" s="5"/>
      <c r="AB272" s="5"/>
      <c r="AC272" s="5"/>
      <c r="AD272" s="5"/>
      <c r="AE272" s="5"/>
      <c r="AF272" s="5"/>
      <c r="AG272" s="5"/>
      <c r="AH272" s="5"/>
      <c r="AI272" s="5"/>
      <c r="AJ272" s="5"/>
      <c r="AK272" s="5"/>
      <c r="AL272" s="5"/>
    </row>
    <row r="273" spans="1:38" x14ac:dyDescent="0.3">
      <c r="A273" s="1" t="s">
        <v>826</v>
      </c>
      <c r="B273" s="1">
        <v>101301303</v>
      </c>
      <c r="U273" s="4"/>
      <c r="V273" s="4"/>
      <c r="W273" s="4"/>
      <c r="X273" s="4"/>
      <c r="Y273" s="5"/>
      <c r="Z273" s="5"/>
      <c r="AA273" s="5"/>
      <c r="AB273" s="5"/>
      <c r="AC273" s="5"/>
      <c r="AD273" s="5"/>
      <c r="AE273" s="5"/>
      <c r="AF273" s="5"/>
      <c r="AG273" s="5"/>
      <c r="AH273" s="5"/>
      <c r="AI273" s="5"/>
      <c r="AJ273" s="5"/>
      <c r="AK273" s="5"/>
      <c r="AL273" s="5"/>
    </row>
    <row r="274" spans="1:38" x14ac:dyDescent="0.3">
      <c r="A274" s="1" t="s">
        <v>827</v>
      </c>
      <c r="B274" s="1">
        <v>121391303</v>
      </c>
      <c r="U274" s="4"/>
      <c r="V274" s="4"/>
      <c r="W274" s="4"/>
      <c r="X274" s="4"/>
      <c r="Y274" s="5"/>
      <c r="Z274" s="5"/>
      <c r="AA274" s="5"/>
      <c r="AB274" s="5"/>
      <c r="AC274" s="5"/>
      <c r="AD274" s="5"/>
      <c r="AE274" s="5"/>
      <c r="AF274" s="5"/>
      <c r="AG274" s="5"/>
      <c r="AH274" s="5"/>
      <c r="AI274" s="5"/>
      <c r="AJ274" s="5"/>
      <c r="AK274" s="5"/>
      <c r="AL274" s="5"/>
    </row>
    <row r="275" spans="1:38" x14ac:dyDescent="0.3">
      <c r="A275" s="1" t="s">
        <v>828</v>
      </c>
      <c r="B275" s="1">
        <v>122092002</v>
      </c>
      <c r="U275" s="4"/>
      <c r="V275" s="4"/>
      <c r="W275" s="4"/>
      <c r="X275" s="4"/>
      <c r="Y275" s="5"/>
      <c r="Z275" s="5"/>
      <c r="AA275" s="5"/>
      <c r="AB275" s="5"/>
      <c r="AC275" s="5"/>
      <c r="AD275" s="5"/>
      <c r="AE275" s="5"/>
      <c r="AF275" s="5"/>
      <c r="AG275" s="5"/>
      <c r="AH275" s="5"/>
      <c r="AI275" s="5"/>
      <c r="AJ275" s="5"/>
      <c r="AK275" s="5"/>
      <c r="AL275" s="5"/>
    </row>
    <row r="276" spans="1:38" x14ac:dyDescent="0.3">
      <c r="A276" s="1" t="s">
        <v>829</v>
      </c>
      <c r="B276" s="1">
        <v>122092102</v>
      </c>
      <c r="U276" s="4"/>
      <c r="V276" s="4"/>
      <c r="W276" s="4"/>
      <c r="X276" s="4"/>
      <c r="Y276" s="5"/>
      <c r="Z276" s="5"/>
      <c r="AA276" s="5"/>
      <c r="AB276" s="5"/>
      <c r="AC276" s="5"/>
      <c r="AD276" s="5"/>
      <c r="AE276" s="5"/>
      <c r="AF276" s="5"/>
      <c r="AG276" s="5"/>
      <c r="AH276" s="5"/>
      <c r="AI276" s="5"/>
      <c r="AJ276" s="5"/>
      <c r="AK276" s="5"/>
      <c r="AL276" s="5"/>
    </row>
    <row r="277" spans="1:38" x14ac:dyDescent="0.3">
      <c r="A277" s="1" t="s">
        <v>830</v>
      </c>
      <c r="B277" s="1">
        <v>108111303</v>
      </c>
      <c r="U277" s="4"/>
      <c r="V277" s="4"/>
      <c r="W277" s="4"/>
      <c r="X277" s="4"/>
      <c r="Y277" s="5"/>
      <c r="Z277" s="5"/>
      <c r="AA277" s="5"/>
      <c r="AB277" s="5"/>
      <c r="AC277" s="5"/>
      <c r="AD277" s="5"/>
      <c r="AE277" s="5"/>
      <c r="AF277" s="5"/>
      <c r="AG277" s="5"/>
      <c r="AH277" s="5"/>
      <c r="AI277" s="5"/>
      <c r="AJ277" s="5"/>
      <c r="AK277" s="5"/>
      <c r="AL277" s="5"/>
    </row>
    <row r="278" spans="1:38" x14ac:dyDescent="0.3">
      <c r="A278" s="1" t="s">
        <v>831</v>
      </c>
      <c r="B278" s="1">
        <v>116191503</v>
      </c>
      <c r="U278" s="4"/>
      <c r="V278" s="4"/>
      <c r="W278" s="4"/>
      <c r="X278" s="4"/>
      <c r="Y278" s="5"/>
      <c r="Z278" s="5"/>
      <c r="AA278" s="5"/>
      <c r="AB278" s="5"/>
      <c r="AC278" s="5"/>
      <c r="AD278" s="5"/>
      <c r="AE278" s="5"/>
      <c r="AF278" s="5"/>
      <c r="AG278" s="5"/>
      <c r="AH278" s="5"/>
      <c r="AI278" s="5"/>
      <c r="AJ278" s="5"/>
      <c r="AK278" s="5"/>
      <c r="AL278" s="5"/>
    </row>
    <row r="279" spans="1:38" x14ac:dyDescent="0.3">
      <c r="A279" s="1" t="s">
        <v>832</v>
      </c>
      <c r="B279" s="1">
        <v>115221402</v>
      </c>
      <c r="U279" s="4"/>
      <c r="V279" s="4"/>
      <c r="W279" s="4"/>
      <c r="X279" s="4"/>
      <c r="Y279" s="5"/>
      <c r="Z279" s="5"/>
      <c r="AA279" s="5"/>
      <c r="AB279" s="5"/>
      <c r="AC279" s="5"/>
      <c r="AD279" s="5"/>
      <c r="AE279" s="5"/>
      <c r="AF279" s="5"/>
      <c r="AG279" s="5"/>
      <c r="AH279" s="5"/>
      <c r="AI279" s="5"/>
      <c r="AJ279" s="5"/>
      <c r="AK279" s="5"/>
      <c r="AL279" s="5"/>
    </row>
    <row r="280" spans="1:38" x14ac:dyDescent="0.3">
      <c r="A280" s="1" t="s">
        <v>833</v>
      </c>
      <c r="B280" s="1">
        <v>111291304</v>
      </c>
      <c r="U280" s="4"/>
      <c r="V280" s="4"/>
      <c r="W280" s="4"/>
      <c r="X280" s="4"/>
      <c r="Y280" s="5"/>
      <c r="Z280" s="5"/>
      <c r="AA280" s="5"/>
      <c r="AB280" s="5"/>
      <c r="AC280" s="5"/>
      <c r="AD280" s="5"/>
      <c r="AE280" s="5"/>
      <c r="AF280" s="5"/>
      <c r="AG280" s="5"/>
      <c r="AH280" s="5"/>
      <c r="AI280" s="5"/>
      <c r="AJ280" s="5"/>
      <c r="AK280" s="5"/>
      <c r="AL280" s="5"/>
    </row>
    <row r="281" spans="1:38" x14ac:dyDescent="0.3">
      <c r="A281" s="1" t="s">
        <v>834</v>
      </c>
      <c r="B281" s="1">
        <v>101301403</v>
      </c>
      <c r="U281" s="4"/>
      <c r="V281" s="4"/>
      <c r="W281" s="4"/>
      <c r="X281" s="4"/>
      <c r="Y281" s="5"/>
      <c r="Z281" s="5"/>
      <c r="AA281" s="5"/>
      <c r="AB281" s="5"/>
      <c r="AC281" s="5"/>
      <c r="AD281" s="5"/>
      <c r="AE281" s="5"/>
      <c r="AF281" s="5"/>
      <c r="AG281" s="5"/>
      <c r="AH281" s="5"/>
      <c r="AI281" s="5"/>
      <c r="AJ281" s="5"/>
      <c r="AK281" s="5"/>
      <c r="AL281" s="5"/>
    </row>
    <row r="282" spans="1:38" x14ac:dyDescent="0.3">
      <c r="A282" s="1" t="s">
        <v>835</v>
      </c>
      <c r="B282" s="1">
        <v>127042003</v>
      </c>
      <c r="U282" s="4"/>
      <c r="V282" s="4"/>
      <c r="W282" s="4"/>
      <c r="X282" s="4"/>
      <c r="Y282" s="5"/>
      <c r="Z282" s="5"/>
      <c r="AA282" s="5"/>
      <c r="AB282" s="5"/>
      <c r="AC282" s="5"/>
      <c r="AD282" s="5"/>
      <c r="AE282" s="5"/>
      <c r="AF282" s="5"/>
      <c r="AG282" s="5"/>
      <c r="AH282" s="5"/>
      <c r="AI282" s="5"/>
      <c r="AJ282" s="5"/>
      <c r="AK282" s="5"/>
      <c r="AL282" s="5"/>
    </row>
    <row r="283" spans="1:38" x14ac:dyDescent="0.3">
      <c r="A283" s="1" t="s">
        <v>836</v>
      </c>
      <c r="B283" s="1">
        <v>112671303</v>
      </c>
      <c r="U283" s="4"/>
      <c r="V283" s="4"/>
      <c r="W283" s="4"/>
      <c r="X283" s="4"/>
      <c r="Y283" s="5"/>
      <c r="Z283" s="5"/>
      <c r="AA283" s="5"/>
      <c r="AB283" s="5"/>
      <c r="AC283" s="5"/>
      <c r="AD283" s="5"/>
      <c r="AE283" s="5"/>
      <c r="AF283" s="5"/>
      <c r="AG283" s="5"/>
      <c r="AH283" s="5"/>
      <c r="AI283" s="5"/>
      <c r="AJ283" s="5"/>
      <c r="AK283" s="5"/>
      <c r="AL283" s="5"/>
    </row>
    <row r="284" spans="1:38" x14ac:dyDescent="0.3">
      <c r="A284" s="1" t="s">
        <v>837</v>
      </c>
      <c r="B284" s="1">
        <v>112281302</v>
      </c>
      <c r="U284" s="4"/>
      <c r="V284" s="4"/>
      <c r="W284" s="4"/>
      <c r="X284" s="4"/>
      <c r="Y284" s="5"/>
      <c r="Z284" s="5"/>
      <c r="AA284" s="5"/>
      <c r="AB284" s="5"/>
      <c r="AC284" s="5"/>
      <c r="AD284" s="5"/>
      <c r="AE284" s="5"/>
      <c r="AF284" s="5"/>
      <c r="AG284" s="5"/>
      <c r="AH284" s="5"/>
      <c r="AI284" s="5"/>
      <c r="AJ284" s="5"/>
      <c r="AK284" s="5"/>
      <c r="AL284" s="5"/>
    </row>
    <row r="285" spans="1:38" x14ac:dyDescent="0.3">
      <c r="A285" s="1" t="s">
        <v>838</v>
      </c>
      <c r="B285" s="1">
        <v>101631803</v>
      </c>
      <c r="U285" s="4"/>
      <c r="V285" s="4"/>
      <c r="W285" s="4"/>
      <c r="X285" s="4"/>
      <c r="Y285" s="5"/>
      <c r="Z285" s="5"/>
      <c r="AA285" s="5"/>
      <c r="AB285" s="5"/>
      <c r="AC285" s="5"/>
      <c r="AD285" s="5"/>
      <c r="AE285" s="5"/>
      <c r="AF285" s="5"/>
      <c r="AG285" s="5"/>
      <c r="AH285" s="5"/>
      <c r="AI285" s="5"/>
      <c r="AJ285" s="5"/>
      <c r="AK285" s="5"/>
      <c r="AL285" s="5"/>
    </row>
    <row r="286" spans="1:38" x14ac:dyDescent="0.3">
      <c r="A286" s="1" t="s">
        <v>839</v>
      </c>
      <c r="B286" s="1">
        <v>103021752</v>
      </c>
      <c r="U286" s="4"/>
      <c r="V286" s="4"/>
      <c r="W286" s="4"/>
      <c r="X286" s="4"/>
      <c r="Y286" s="5"/>
      <c r="Z286" s="5"/>
      <c r="AA286" s="5"/>
      <c r="AB286" s="5"/>
      <c r="AC286" s="5"/>
      <c r="AD286" s="5"/>
      <c r="AE286" s="5"/>
      <c r="AF286" s="5"/>
      <c r="AG286" s="5"/>
      <c r="AH286" s="5"/>
      <c r="AI286" s="5"/>
      <c r="AJ286" s="5"/>
      <c r="AK286" s="5"/>
      <c r="AL286" s="5"/>
    </row>
    <row r="287" spans="1:38" x14ac:dyDescent="0.3">
      <c r="A287" s="1" t="s">
        <v>840</v>
      </c>
      <c r="B287" s="1">
        <v>101631903</v>
      </c>
      <c r="U287" s="4"/>
      <c r="V287" s="4"/>
      <c r="W287" s="4"/>
      <c r="X287" s="4"/>
      <c r="Y287" s="5"/>
      <c r="Z287" s="5"/>
      <c r="AA287" s="5"/>
      <c r="AB287" s="5"/>
      <c r="AC287" s="5"/>
      <c r="AD287" s="5"/>
      <c r="AE287" s="5"/>
      <c r="AF287" s="5"/>
      <c r="AG287" s="5"/>
      <c r="AH287" s="5"/>
      <c r="AI287" s="5"/>
      <c r="AJ287" s="5"/>
      <c r="AK287" s="5"/>
      <c r="AL287" s="5"/>
    </row>
    <row r="288" spans="1:38" x14ac:dyDescent="0.3">
      <c r="A288" s="1" t="s">
        <v>841</v>
      </c>
      <c r="B288" s="1">
        <v>123461302</v>
      </c>
      <c r="U288" s="4"/>
      <c r="V288" s="4"/>
      <c r="W288" s="4"/>
      <c r="X288" s="4"/>
      <c r="Y288" s="5"/>
      <c r="Z288" s="5"/>
      <c r="AA288" s="5"/>
      <c r="AB288" s="5"/>
      <c r="AC288" s="5"/>
      <c r="AD288" s="5"/>
      <c r="AE288" s="5"/>
      <c r="AF288" s="5"/>
      <c r="AG288" s="5"/>
      <c r="AH288" s="5"/>
      <c r="AI288" s="5"/>
      <c r="AJ288" s="5"/>
      <c r="AK288" s="5"/>
      <c r="AL288" s="5"/>
    </row>
    <row r="289" spans="1:38" x14ac:dyDescent="0.3">
      <c r="A289" s="1" t="s">
        <v>842</v>
      </c>
      <c r="B289" s="1">
        <v>125231232</v>
      </c>
      <c r="U289" s="4"/>
      <c r="V289" s="4"/>
      <c r="W289" s="4"/>
      <c r="X289" s="4"/>
      <c r="Y289" s="5"/>
      <c r="Z289" s="5"/>
      <c r="AA289" s="5"/>
      <c r="AB289" s="5"/>
      <c r="AC289" s="5"/>
      <c r="AD289" s="5"/>
      <c r="AE289" s="5"/>
      <c r="AF289" s="5"/>
      <c r="AG289" s="5"/>
      <c r="AH289" s="5"/>
      <c r="AI289" s="5"/>
      <c r="AJ289" s="5"/>
      <c r="AK289" s="5"/>
      <c r="AL289" s="5"/>
    </row>
    <row r="290" spans="1:38" x14ac:dyDescent="0.3">
      <c r="A290" s="1" t="s">
        <v>843</v>
      </c>
      <c r="B290" s="1">
        <v>108051503</v>
      </c>
      <c r="U290" s="4"/>
      <c r="V290" s="4"/>
      <c r="W290" s="4"/>
      <c r="X290" s="4"/>
      <c r="Y290" s="5"/>
      <c r="Z290" s="5"/>
      <c r="AA290" s="5"/>
      <c r="AB290" s="5"/>
      <c r="AC290" s="5"/>
      <c r="AD290" s="5"/>
      <c r="AE290" s="5"/>
      <c r="AF290" s="5"/>
      <c r="AG290" s="5"/>
      <c r="AH290" s="5"/>
      <c r="AI290" s="5"/>
      <c r="AJ290" s="5"/>
      <c r="AK290" s="5"/>
      <c r="AL290" s="5"/>
    </row>
    <row r="291" spans="1:38" x14ac:dyDescent="0.3">
      <c r="A291" s="1" t="s">
        <v>844</v>
      </c>
      <c r="B291" s="1">
        <v>125231303</v>
      </c>
      <c r="U291" s="4"/>
      <c r="V291" s="4"/>
      <c r="W291" s="4"/>
      <c r="X291" s="4"/>
      <c r="Y291" s="5"/>
      <c r="Z291" s="5"/>
      <c r="AA291" s="5"/>
      <c r="AB291" s="5"/>
      <c r="AC291" s="5"/>
      <c r="AD291" s="5"/>
      <c r="AE291" s="5"/>
      <c r="AF291" s="5"/>
      <c r="AG291" s="5"/>
      <c r="AH291" s="5"/>
      <c r="AI291" s="5"/>
      <c r="AJ291" s="5"/>
      <c r="AK291" s="5"/>
      <c r="AL291" s="5"/>
    </row>
    <row r="292" spans="1:38" x14ac:dyDescent="0.3">
      <c r="A292" s="1" t="s">
        <v>845</v>
      </c>
      <c r="B292" s="1">
        <v>103021903</v>
      </c>
      <c r="U292" s="4"/>
      <c r="V292" s="4"/>
      <c r="W292" s="4"/>
      <c r="X292" s="4"/>
      <c r="Y292" s="5"/>
      <c r="Z292" s="5"/>
      <c r="AA292" s="5"/>
      <c r="AB292" s="5"/>
      <c r="AC292" s="5"/>
      <c r="AD292" s="5"/>
      <c r="AE292" s="5"/>
      <c r="AF292" s="5"/>
      <c r="AG292" s="5"/>
      <c r="AH292" s="5"/>
      <c r="AI292" s="5"/>
      <c r="AJ292" s="5"/>
      <c r="AK292" s="5"/>
      <c r="AL292" s="5"/>
    </row>
    <row r="293" spans="1:38" x14ac:dyDescent="0.3">
      <c r="A293" s="1" t="s">
        <v>846</v>
      </c>
      <c r="B293" s="1">
        <v>106161203</v>
      </c>
      <c r="U293" s="4"/>
      <c r="V293" s="4"/>
      <c r="W293" s="4"/>
      <c r="X293" s="4"/>
      <c r="Y293" s="5"/>
      <c r="Z293" s="5"/>
      <c r="AA293" s="5"/>
      <c r="AB293" s="5"/>
      <c r="AC293" s="5"/>
      <c r="AD293" s="5"/>
      <c r="AE293" s="5"/>
      <c r="AF293" s="5"/>
      <c r="AG293" s="5"/>
      <c r="AH293" s="5"/>
      <c r="AI293" s="5"/>
      <c r="AJ293" s="5"/>
      <c r="AK293" s="5"/>
      <c r="AL293" s="5"/>
    </row>
    <row r="294" spans="1:38" x14ac:dyDescent="0.3">
      <c r="A294" s="1" t="s">
        <v>847</v>
      </c>
      <c r="B294" s="1">
        <v>106161703</v>
      </c>
      <c r="U294" s="4"/>
      <c r="V294" s="4"/>
      <c r="W294" s="4"/>
      <c r="X294" s="4"/>
      <c r="Y294" s="5"/>
      <c r="Z294" s="5"/>
      <c r="AA294" s="5"/>
      <c r="AB294" s="5"/>
      <c r="AC294" s="5"/>
      <c r="AD294" s="5"/>
      <c r="AE294" s="5"/>
      <c r="AF294" s="5"/>
      <c r="AG294" s="5"/>
      <c r="AH294" s="5"/>
      <c r="AI294" s="5"/>
      <c r="AJ294" s="5"/>
      <c r="AK294" s="5"/>
      <c r="AL294" s="5"/>
    </row>
    <row r="295" spans="1:38" x14ac:dyDescent="0.3">
      <c r="A295" s="1" t="s">
        <v>848</v>
      </c>
      <c r="B295" s="1">
        <v>108071504</v>
      </c>
      <c r="U295" s="4"/>
      <c r="V295" s="4"/>
      <c r="W295" s="4"/>
      <c r="X295" s="4"/>
      <c r="Y295" s="5"/>
      <c r="Z295" s="5"/>
      <c r="AA295" s="5"/>
      <c r="AB295" s="5"/>
      <c r="AC295" s="5"/>
      <c r="AD295" s="5"/>
      <c r="AE295" s="5"/>
      <c r="AF295" s="5"/>
      <c r="AG295" s="5"/>
      <c r="AH295" s="5"/>
      <c r="AI295" s="5"/>
      <c r="AJ295" s="5"/>
      <c r="AK295" s="5"/>
      <c r="AL295" s="5"/>
    </row>
    <row r="296" spans="1:38" x14ac:dyDescent="0.3">
      <c r="A296" s="1" t="s">
        <v>849</v>
      </c>
      <c r="B296" s="1">
        <v>110171003</v>
      </c>
      <c r="U296" s="4"/>
      <c r="V296" s="4"/>
      <c r="W296" s="4"/>
      <c r="X296" s="4"/>
      <c r="Y296" s="5"/>
      <c r="Z296" s="5"/>
      <c r="AA296" s="5"/>
      <c r="AB296" s="5"/>
      <c r="AC296" s="5"/>
      <c r="AD296" s="5"/>
      <c r="AE296" s="5"/>
      <c r="AF296" s="5"/>
      <c r="AG296" s="5"/>
      <c r="AH296" s="5"/>
      <c r="AI296" s="5"/>
      <c r="AJ296" s="5"/>
      <c r="AK296" s="5"/>
      <c r="AL296" s="5"/>
    </row>
    <row r="297" spans="1:38" x14ac:dyDescent="0.3">
      <c r="A297" s="1" t="s">
        <v>850</v>
      </c>
      <c r="B297" s="1">
        <v>124151902</v>
      </c>
      <c r="U297" s="4"/>
      <c r="V297" s="4"/>
      <c r="W297" s="4"/>
      <c r="X297" s="4"/>
      <c r="Y297" s="5"/>
      <c r="Z297" s="5"/>
      <c r="AA297" s="5"/>
      <c r="AB297" s="5"/>
      <c r="AC297" s="5"/>
      <c r="AD297" s="5"/>
      <c r="AE297" s="5"/>
      <c r="AF297" s="5"/>
      <c r="AG297" s="5"/>
      <c r="AH297" s="5"/>
      <c r="AI297" s="5"/>
      <c r="AJ297" s="5"/>
      <c r="AK297" s="5"/>
      <c r="AL297" s="5"/>
    </row>
    <row r="298" spans="1:38" x14ac:dyDescent="0.3">
      <c r="A298" s="1" t="s">
        <v>851</v>
      </c>
      <c r="B298" s="1">
        <v>113361303</v>
      </c>
      <c r="U298" s="4"/>
      <c r="V298" s="4"/>
      <c r="W298" s="4"/>
      <c r="X298" s="4"/>
      <c r="Y298" s="5"/>
      <c r="Z298" s="5"/>
      <c r="AA298" s="5"/>
      <c r="AB298" s="5"/>
      <c r="AC298" s="5"/>
      <c r="AD298" s="5"/>
      <c r="AE298" s="5"/>
      <c r="AF298" s="5"/>
      <c r="AG298" s="5"/>
      <c r="AH298" s="5"/>
      <c r="AI298" s="5"/>
      <c r="AJ298" s="5"/>
      <c r="AK298" s="5"/>
      <c r="AL298" s="5"/>
    </row>
    <row r="299" spans="1:38" x14ac:dyDescent="0.3">
      <c r="A299" s="1" t="s">
        <v>852</v>
      </c>
      <c r="B299" s="1">
        <v>123461602</v>
      </c>
      <c r="U299" s="4"/>
      <c r="V299" s="4"/>
      <c r="W299" s="4"/>
      <c r="X299" s="4"/>
      <c r="Y299" s="5"/>
      <c r="Z299" s="5"/>
      <c r="AA299" s="5"/>
      <c r="AB299" s="5"/>
      <c r="AC299" s="5"/>
      <c r="AD299" s="5"/>
      <c r="AE299" s="5"/>
      <c r="AF299" s="5"/>
      <c r="AG299" s="5"/>
      <c r="AH299" s="5"/>
      <c r="AI299" s="5"/>
      <c r="AJ299" s="5"/>
      <c r="AK299" s="5"/>
      <c r="AL299" s="5"/>
    </row>
    <row r="300" spans="1:38" x14ac:dyDescent="0.3">
      <c r="A300" s="1" t="s">
        <v>853</v>
      </c>
      <c r="B300" s="1">
        <v>113361503</v>
      </c>
      <c r="U300" s="4"/>
      <c r="V300" s="4"/>
      <c r="W300" s="4"/>
      <c r="X300" s="4"/>
      <c r="Y300" s="5"/>
      <c r="Z300" s="5"/>
      <c r="AA300" s="5"/>
      <c r="AB300" s="5"/>
      <c r="AC300" s="5"/>
      <c r="AD300" s="5"/>
      <c r="AE300" s="5"/>
      <c r="AF300" s="5"/>
      <c r="AG300" s="5"/>
      <c r="AH300" s="5"/>
      <c r="AI300" s="5"/>
      <c r="AJ300" s="5"/>
      <c r="AK300" s="5"/>
      <c r="AL300" s="5"/>
    </row>
    <row r="301" spans="1:38" x14ac:dyDescent="0.3">
      <c r="A301" s="1" t="s">
        <v>854</v>
      </c>
      <c r="B301" s="1">
        <v>104431304</v>
      </c>
      <c r="U301" s="4"/>
      <c r="V301" s="4"/>
      <c r="W301" s="4"/>
      <c r="X301" s="4"/>
      <c r="Y301" s="5"/>
      <c r="Z301" s="5"/>
      <c r="AA301" s="5"/>
      <c r="AB301" s="5"/>
      <c r="AC301" s="5"/>
      <c r="AD301" s="5"/>
      <c r="AE301" s="5"/>
      <c r="AF301" s="5"/>
      <c r="AG301" s="5"/>
      <c r="AH301" s="5"/>
      <c r="AI301" s="5"/>
      <c r="AJ301" s="5"/>
      <c r="AK301" s="5"/>
      <c r="AL301" s="5"/>
    </row>
    <row r="302" spans="1:38" x14ac:dyDescent="0.3">
      <c r="A302" s="1" t="s">
        <v>855</v>
      </c>
      <c r="B302" s="1">
        <v>108561803</v>
      </c>
    </row>
    <row r="303" spans="1:38" x14ac:dyDescent="0.3">
      <c r="A303" s="1" t="s">
        <v>856</v>
      </c>
      <c r="B303" s="1">
        <v>108111403</v>
      </c>
    </row>
    <row r="304" spans="1:38" x14ac:dyDescent="0.3">
      <c r="A304" s="1" t="s">
        <v>857</v>
      </c>
      <c r="B304" s="1">
        <v>113361703</v>
      </c>
    </row>
    <row r="305" spans="1:2" x14ac:dyDescent="0.3">
      <c r="A305" s="1" t="s">
        <v>858</v>
      </c>
      <c r="B305" s="1">
        <v>112011603</v>
      </c>
    </row>
    <row r="306" spans="1:2" x14ac:dyDescent="0.3">
      <c r="A306" s="1" t="s">
        <v>859</v>
      </c>
      <c r="B306" s="1">
        <v>105201033</v>
      </c>
    </row>
    <row r="307" spans="1:2" x14ac:dyDescent="0.3">
      <c r="A307" s="1" t="s">
        <v>860</v>
      </c>
      <c r="B307" s="1">
        <v>101261302</v>
      </c>
    </row>
    <row r="308" spans="1:2" x14ac:dyDescent="0.3">
      <c r="A308" s="1" t="s">
        <v>861</v>
      </c>
      <c r="B308" s="1">
        <v>114061103</v>
      </c>
    </row>
    <row r="309" spans="1:2" x14ac:dyDescent="0.3">
      <c r="A309" s="1" t="s">
        <v>862</v>
      </c>
      <c r="B309" s="1">
        <v>103022103</v>
      </c>
    </row>
    <row r="310" spans="1:2" x14ac:dyDescent="0.3">
      <c r="A310" s="1" t="s">
        <v>863</v>
      </c>
      <c r="B310" s="1">
        <v>113381303</v>
      </c>
    </row>
    <row r="311" spans="1:2" x14ac:dyDescent="0.3">
      <c r="A311" s="1" t="s">
        <v>864</v>
      </c>
      <c r="B311" s="1">
        <v>105251453</v>
      </c>
    </row>
    <row r="312" spans="1:2" x14ac:dyDescent="0.3">
      <c r="A312" s="1" t="s">
        <v>865</v>
      </c>
      <c r="B312" s="1">
        <v>109531304</v>
      </c>
    </row>
    <row r="313" spans="1:2" x14ac:dyDescent="0.3">
      <c r="A313" s="1" t="s">
        <v>866</v>
      </c>
      <c r="B313" s="1">
        <v>122092353</v>
      </c>
    </row>
    <row r="314" spans="1:2" x14ac:dyDescent="0.3">
      <c r="A314" s="1" t="s">
        <v>867</v>
      </c>
      <c r="B314" s="1">
        <v>106611303</v>
      </c>
    </row>
    <row r="315" spans="1:2" x14ac:dyDescent="0.3">
      <c r="A315" s="1" t="s">
        <v>868</v>
      </c>
      <c r="B315" s="1">
        <v>105201352</v>
      </c>
    </row>
    <row r="316" spans="1:2" x14ac:dyDescent="0.3">
      <c r="A316" s="1" t="s">
        <v>869</v>
      </c>
      <c r="B316" s="1">
        <v>118401403</v>
      </c>
    </row>
    <row r="317" spans="1:2" x14ac:dyDescent="0.3">
      <c r="A317" s="1" t="s">
        <v>870</v>
      </c>
      <c r="B317" s="1">
        <v>115211603</v>
      </c>
    </row>
    <row r="318" spans="1:2" x14ac:dyDescent="0.3">
      <c r="A318" s="1" t="s">
        <v>871</v>
      </c>
      <c r="B318" s="1">
        <v>110171803</v>
      </c>
    </row>
    <row r="319" spans="1:2" x14ac:dyDescent="0.3">
      <c r="A319" s="1" t="s">
        <v>872</v>
      </c>
      <c r="B319" s="1">
        <v>118401603</v>
      </c>
    </row>
    <row r="320" spans="1:2" x14ac:dyDescent="0.3">
      <c r="A320" s="1" t="s">
        <v>873</v>
      </c>
      <c r="B320" s="1">
        <v>112671603</v>
      </c>
    </row>
    <row r="321" spans="1:2" x14ac:dyDescent="0.3">
      <c r="A321" s="1" t="s">
        <v>874</v>
      </c>
      <c r="B321" s="1">
        <v>114061503</v>
      </c>
    </row>
    <row r="322" spans="1:2" x14ac:dyDescent="0.3">
      <c r="A322" s="1" t="s">
        <v>875</v>
      </c>
      <c r="B322" s="1">
        <v>116471803</v>
      </c>
    </row>
    <row r="323" spans="1:2" x14ac:dyDescent="0.3">
      <c r="A323" s="1" t="s">
        <v>876</v>
      </c>
      <c r="B323" s="1">
        <v>103022253</v>
      </c>
    </row>
    <row r="324" spans="1:2" x14ac:dyDescent="0.3">
      <c r="A324" s="1" t="s">
        <v>877</v>
      </c>
      <c r="B324" s="1">
        <v>120522003</v>
      </c>
    </row>
    <row r="325" spans="1:2" x14ac:dyDescent="0.3">
      <c r="A325" s="1" t="s">
        <v>878</v>
      </c>
      <c r="B325" s="1">
        <v>107651603</v>
      </c>
    </row>
    <row r="326" spans="1:2" x14ac:dyDescent="0.3">
      <c r="A326" s="1" t="s">
        <v>879</v>
      </c>
      <c r="B326" s="1">
        <v>115221753</v>
      </c>
    </row>
    <row r="327" spans="1:2" x14ac:dyDescent="0.3">
      <c r="A327" s="1" t="s">
        <v>880</v>
      </c>
      <c r="B327" s="1">
        <v>113362203</v>
      </c>
    </row>
    <row r="328" spans="1:2" x14ac:dyDescent="0.3">
      <c r="A328" s="1" t="s">
        <v>881</v>
      </c>
      <c r="B328" s="1">
        <v>112671803</v>
      </c>
    </row>
    <row r="329" spans="1:2" x14ac:dyDescent="0.3">
      <c r="A329" s="1" t="s">
        <v>882</v>
      </c>
      <c r="B329" s="1">
        <v>124152003</v>
      </c>
    </row>
    <row r="330" spans="1:2" x14ac:dyDescent="0.3">
      <c r="A330" s="1" t="s">
        <v>883</v>
      </c>
      <c r="B330" s="1">
        <v>106172003</v>
      </c>
    </row>
    <row r="331" spans="1:2" x14ac:dyDescent="0.3">
      <c r="A331" s="1" t="s">
        <v>884</v>
      </c>
      <c r="B331" s="1">
        <v>119352203</v>
      </c>
    </row>
    <row r="332" spans="1:2" x14ac:dyDescent="0.3">
      <c r="A332" s="1" t="s">
        <v>885</v>
      </c>
      <c r="B332" s="1">
        <v>103022503</v>
      </c>
    </row>
    <row r="333" spans="1:2" x14ac:dyDescent="0.3">
      <c r="A333" s="1" t="s">
        <v>886</v>
      </c>
      <c r="B333" s="1">
        <v>103022803</v>
      </c>
    </row>
    <row r="334" spans="1:2" x14ac:dyDescent="0.3">
      <c r="A334" s="1" t="s">
        <v>887</v>
      </c>
      <c r="B334" s="1">
        <v>117412003</v>
      </c>
    </row>
    <row r="335" spans="1:2" x14ac:dyDescent="0.3">
      <c r="A335" s="1" t="s">
        <v>888</v>
      </c>
      <c r="B335" s="1">
        <v>121392303</v>
      </c>
    </row>
    <row r="336" spans="1:2" x14ac:dyDescent="0.3">
      <c r="A336" s="1" t="s">
        <v>889</v>
      </c>
      <c r="B336" s="1">
        <v>115212503</v>
      </c>
    </row>
    <row r="337" spans="1:2" x14ac:dyDescent="0.3">
      <c r="A337" s="1" t="s">
        <v>890</v>
      </c>
      <c r="B337" s="1">
        <v>120452003</v>
      </c>
    </row>
    <row r="338" spans="1:2" x14ac:dyDescent="0.3">
      <c r="A338" s="1" t="s">
        <v>891</v>
      </c>
      <c r="B338" s="1">
        <v>113362303</v>
      </c>
    </row>
    <row r="339" spans="1:2" x14ac:dyDescent="0.3">
      <c r="A339" s="1" t="s">
        <v>892</v>
      </c>
      <c r="B339" s="1">
        <v>113382303</v>
      </c>
    </row>
    <row r="340" spans="1:2" x14ac:dyDescent="0.3">
      <c r="A340" s="1" t="s">
        <v>893</v>
      </c>
      <c r="B340" s="1">
        <v>112672203</v>
      </c>
    </row>
    <row r="341" spans="1:2" x14ac:dyDescent="0.3">
      <c r="A341" s="1" t="s">
        <v>894</v>
      </c>
      <c r="B341" s="1">
        <v>120483302</v>
      </c>
    </row>
    <row r="342" spans="1:2" x14ac:dyDescent="0.3">
      <c r="A342" s="1" t="s">
        <v>895</v>
      </c>
      <c r="B342" s="1">
        <v>103023153</v>
      </c>
    </row>
    <row r="343" spans="1:2" x14ac:dyDescent="0.3">
      <c r="A343" s="1" t="s">
        <v>896</v>
      </c>
      <c r="B343" s="1">
        <v>113362403</v>
      </c>
    </row>
    <row r="344" spans="1:2" x14ac:dyDescent="0.3">
      <c r="A344" s="1" t="s">
        <v>897</v>
      </c>
      <c r="B344" s="1">
        <v>119582503</v>
      </c>
    </row>
    <row r="345" spans="1:2" x14ac:dyDescent="0.3">
      <c r="A345" s="1" t="s">
        <v>898</v>
      </c>
      <c r="B345" s="1">
        <v>104372003</v>
      </c>
    </row>
    <row r="346" spans="1:2" x14ac:dyDescent="0.3">
      <c r="A346" s="1" t="s">
        <v>899</v>
      </c>
      <c r="B346" s="1">
        <v>113362603</v>
      </c>
    </row>
    <row r="347" spans="1:2" x14ac:dyDescent="0.3">
      <c r="A347" s="1" t="s">
        <v>900</v>
      </c>
      <c r="B347" s="1">
        <v>105252602</v>
      </c>
    </row>
    <row r="348" spans="1:2" x14ac:dyDescent="0.3">
      <c r="A348" s="1" t="s">
        <v>901</v>
      </c>
      <c r="B348" s="1">
        <v>108053003</v>
      </c>
    </row>
    <row r="349" spans="1:2" x14ac:dyDescent="0.3">
      <c r="A349" s="1" t="s">
        <v>902</v>
      </c>
      <c r="B349" s="1">
        <v>114062003</v>
      </c>
    </row>
    <row r="350" spans="1:2" x14ac:dyDescent="0.3">
      <c r="A350" s="1" t="s">
        <v>903</v>
      </c>
      <c r="B350" s="1">
        <v>112013054</v>
      </c>
    </row>
    <row r="351" spans="1:2" x14ac:dyDescent="0.3">
      <c r="A351" s="1" t="s">
        <v>904</v>
      </c>
      <c r="B351" s="1">
        <v>105253303</v>
      </c>
    </row>
    <row r="352" spans="1:2" x14ac:dyDescent="0.3">
      <c r="A352" s="1" t="s">
        <v>905</v>
      </c>
      <c r="B352" s="1">
        <v>112282004</v>
      </c>
    </row>
    <row r="353" spans="1:2" x14ac:dyDescent="0.3">
      <c r="A353" s="1" t="s">
        <v>906</v>
      </c>
      <c r="B353" s="1">
        <v>104432503</v>
      </c>
    </row>
    <row r="354" spans="1:2" x14ac:dyDescent="0.3">
      <c r="A354" s="1" t="s">
        <v>907</v>
      </c>
      <c r="B354" s="1">
        <v>108112003</v>
      </c>
    </row>
    <row r="355" spans="1:2" x14ac:dyDescent="0.3">
      <c r="A355" s="1" t="s">
        <v>908</v>
      </c>
      <c r="B355" s="1">
        <v>114062503</v>
      </c>
    </row>
    <row r="356" spans="1:2" x14ac:dyDescent="0.3">
      <c r="A356" s="1" t="s">
        <v>909</v>
      </c>
      <c r="B356" s="1">
        <v>111292304</v>
      </c>
    </row>
    <row r="357" spans="1:2" x14ac:dyDescent="0.3">
      <c r="A357" s="1" t="s">
        <v>910</v>
      </c>
      <c r="B357" s="1">
        <v>106272003</v>
      </c>
    </row>
    <row r="358" spans="1:2" x14ac:dyDescent="0.3">
      <c r="A358" s="1" t="s">
        <v>911</v>
      </c>
      <c r="B358" s="1">
        <v>119583003</v>
      </c>
    </row>
    <row r="359" spans="1:2" x14ac:dyDescent="0.3">
      <c r="A359" s="1" t="s">
        <v>912</v>
      </c>
      <c r="B359" s="1">
        <v>108112203</v>
      </c>
    </row>
    <row r="360" spans="1:2" x14ac:dyDescent="0.3">
      <c r="A360" s="1" t="s">
        <v>913</v>
      </c>
      <c r="B360" s="1">
        <v>101632403</v>
      </c>
    </row>
    <row r="361" spans="1:2" x14ac:dyDescent="0.3">
      <c r="A361" s="1" t="s">
        <v>914</v>
      </c>
      <c r="B361" s="1">
        <v>105253553</v>
      </c>
    </row>
    <row r="362" spans="1:2" x14ac:dyDescent="0.3">
      <c r="A362" s="1" t="s">
        <v>915</v>
      </c>
      <c r="B362" s="1">
        <v>103023912</v>
      </c>
    </row>
    <row r="363" spans="1:2" x14ac:dyDescent="0.3">
      <c r="A363" s="1" t="s">
        <v>916</v>
      </c>
      <c r="B363" s="1">
        <v>106612203</v>
      </c>
    </row>
    <row r="364" spans="1:2" x14ac:dyDescent="0.3">
      <c r="A364" s="1" t="s">
        <v>917</v>
      </c>
      <c r="B364" s="1">
        <v>107652603</v>
      </c>
    </row>
    <row r="365" spans="1:2" x14ac:dyDescent="0.3">
      <c r="A365" s="1" t="s">
        <v>918</v>
      </c>
      <c r="B365" s="1">
        <v>101262903</v>
      </c>
    </row>
    <row r="366" spans="1:2" x14ac:dyDescent="0.3">
      <c r="A366" s="1" t="s">
        <v>919</v>
      </c>
      <c r="B366" s="1">
        <v>127042853</v>
      </c>
    </row>
    <row r="367" spans="1:2" x14ac:dyDescent="0.3">
      <c r="A367" s="1" t="s">
        <v>920</v>
      </c>
      <c r="B367" s="1">
        <v>128033053</v>
      </c>
    </row>
    <row r="368" spans="1:2" x14ac:dyDescent="0.3">
      <c r="A368" s="1" t="s">
        <v>921</v>
      </c>
      <c r="B368" s="1">
        <v>109532804</v>
      </c>
    </row>
    <row r="369" spans="1:2" x14ac:dyDescent="0.3">
      <c r="A369" s="1" t="s">
        <v>922</v>
      </c>
      <c r="B369" s="1">
        <v>125234103</v>
      </c>
    </row>
    <row r="370" spans="1:2" x14ac:dyDescent="0.3">
      <c r="A370" s="1" t="s">
        <v>923</v>
      </c>
      <c r="B370" s="1">
        <v>103024102</v>
      </c>
    </row>
    <row r="371" spans="1:2" x14ac:dyDescent="0.3">
      <c r="A371" s="1" t="s">
        <v>924</v>
      </c>
      <c r="B371" s="1">
        <v>105253903</v>
      </c>
    </row>
    <row r="372" spans="1:2" x14ac:dyDescent="0.3">
      <c r="A372" s="1" t="s">
        <v>925</v>
      </c>
      <c r="B372" s="1">
        <v>112013753</v>
      </c>
    </row>
    <row r="373" spans="1:2" x14ac:dyDescent="0.3">
      <c r="A373" s="1" t="s">
        <v>926</v>
      </c>
      <c r="B373" s="1">
        <v>105254053</v>
      </c>
    </row>
    <row r="374" spans="1:2" x14ac:dyDescent="0.3">
      <c r="A374" s="1" t="s">
        <v>927</v>
      </c>
      <c r="B374" s="1">
        <v>110173003</v>
      </c>
    </row>
    <row r="375" spans="1:2" x14ac:dyDescent="0.3">
      <c r="A375" s="1" t="s">
        <v>928</v>
      </c>
      <c r="B375" s="1">
        <v>114063003</v>
      </c>
    </row>
    <row r="376" spans="1:2" x14ac:dyDescent="0.3">
      <c r="A376" s="1" t="s">
        <v>929</v>
      </c>
      <c r="B376" s="1">
        <v>124153503</v>
      </c>
    </row>
    <row r="377" spans="1:2" x14ac:dyDescent="0.3">
      <c r="A377" s="1" t="s">
        <v>930</v>
      </c>
      <c r="B377" s="1">
        <v>108112502</v>
      </c>
    </row>
    <row r="378" spans="1:2" x14ac:dyDescent="0.3">
      <c r="A378" s="1" t="s">
        <v>931</v>
      </c>
      <c r="B378" s="1">
        <v>107653102</v>
      </c>
    </row>
    <row r="379" spans="1:2" x14ac:dyDescent="0.3">
      <c r="A379" s="1" t="s">
        <v>932</v>
      </c>
      <c r="B379" s="1">
        <v>118402603</v>
      </c>
    </row>
    <row r="380" spans="1:2" x14ac:dyDescent="0.3">
      <c r="A380" s="1" t="s">
        <v>933</v>
      </c>
      <c r="B380" s="1">
        <v>112283003</v>
      </c>
    </row>
    <row r="381" spans="1:2" x14ac:dyDescent="0.3">
      <c r="A381" s="1" t="s">
        <v>934</v>
      </c>
      <c r="B381" s="1">
        <v>107653203</v>
      </c>
    </row>
    <row r="382" spans="1:2" x14ac:dyDescent="0.3">
      <c r="A382" s="1" t="s">
        <v>935</v>
      </c>
      <c r="B382" s="1">
        <v>104432803</v>
      </c>
    </row>
    <row r="383" spans="1:2" x14ac:dyDescent="0.3">
      <c r="A383" s="1" t="s">
        <v>936</v>
      </c>
      <c r="B383" s="1">
        <v>115503004</v>
      </c>
    </row>
    <row r="384" spans="1:2" x14ac:dyDescent="0.3">
      <c r="A384" s="1" t="s">
        <v>937</v>
      </c>
      <c r="B384" s="1">
        <v>104432903</v>
      </c>
    </row>
    <row r="385" spans="1:2" x14ac:dyDescent="0.3">
      <c r="A385" s="1" t="s">
        <v>938</v>
      </c>
      <c r="B385" s="1">
        <v>115222504</v>
      </c>
    </row>
    <row r="386" spans="1:2" x14ac:dyDescent="0.3">
      <c r="A386" s="1" t="s">
        <v>939</v>
      </c>
      <c r="B386" s="1">
        <v>114063503</v>
      </c>
    </row>
    <row r="387" spans="1:2" x14ac:dyDescent="0.3">
      <c r="A387" s="1" t="s">
        <v>940</v>
      </c>
      <c r="B387" s="1">
        <v>103024603</v>
      </c>
    </row>
    <row r="388" spans="1:2" x14ac:dyDescent="0.3">
      <c r="A388" s="1" t="s">
        <v>941</v>
      </c>
      <c r="B388" s="1">
        <v>118403003</v>
      </c>
    </row>
    <row r="389" spans="1:2" x14ac:dyDescent="0.3">
      <c r="A389" s="1" t="s">
        <v>942</v>
      </c>
      <c r="B389" s="1">
        <v>112672803</v>
      </c>
    </row>
    <row r="390" spans="1:2" x14ac:dyDescent="0.3">
      <c r="A390" s="1" t="s">
        <v>943</v>
      </c>
      <c r="B390" s="1">
        <v>105254353</v>
      </c>
    </row>
    <row r="391" spans="1:2" x14ac:dyDescent="0.3">
      <c r="A391" s="1" t="s">
        <v>944</v>
      </c>
      <c r="B391" s="1">
        <v>110173504</v>
      </c>
    </row>
    <row r="392" spans="1:2" x14ac:dyDescent="0.3">
      <c r="A392" s="1" t="s">
        <v>945</v>
      </c>
      <c r="B392" s="1">
        <v>115222752</v>
      </c>
    </row>
    <row r="393" spans="1:2" x14ac:dyDescent="0.3">
      <c r="A393" s="1" t="s">
        <v>946</v>
      </c>
      <c r="B393" s="1">
        <v>123463603</v>
      </c>
    </row>
    <row r="394" spans="1:2" x14ac:dyDescent="0.3">
      <c r="A394" s="1" t="s">
        <v>947</v>
      </c>
      <c r="B394" s="1">
        <v>125234502</v>
      </c>
    </row>
    <row r="395" spans="1:2" x14ac:dyDescent="0.3">
      <c r="A395" s="1" t="s">
        <v>948</v>
      </c>
      <c r="B395" s="1">
        <v>118403302</v>
      </c>
    </row>
    <row r="396" spans="1:2" x14ac:dyDescent="0.3">
      <c r="A396" s="1" t="s">
        <v>950</v>
      </c>
      <c r="B396" s="1">
        <v>113363103</v>
      </c>
    </row>
    <row r="397" spans="1:2" x14ac:dyDescent="0.3">
      <c r="A397" s="1" t="s">
        <v>949</v>
      </c>
      <c r="B397" s="1">
        <v>107653802</v>
      </c>
    </row>
    <row r="398" spans="1:2" x14ac:dyDescent="0.3">
      <c r="A398" s="1" t="s">
        <v>951</v>
      </c>
      <c r="B398" s="1">
        <v>104433303</v>
      </c>
    </row>
    <row r="399" spans="1:2" x14ac:dyDescent="0.3">
      <c r="A399" s="1" t="s">
        <v>952</v>
      </c>
      <c r="B399" s="1">
        <v>103024753</v>
      </c>
    </row>
    <row r="400" spans="1:2" x14ac:dyDescent="0.3">
      <c r="A400" s="1" t="s">
        <v>953</v>
      </c>
      <c r="B400" s="1">
        <v>108073503</v>
      </c>
    </row>
    <row r="401" spans="1:2" x14ac:dyDescent="0.3">
      <c r="A401" s="1" t="s">
        <v>954</v>
      </c>
      <c r="B401" s="1">
        <v>128323303</v>
      </c>
    </row>
    <row r="402" spans="1:2" x14ac:dyDescent="0.3">
      <c r="A402" s="1" t="s">
        <v>955</v>
      </c>
      <c r="B402" s="1">
        <v>127044103</v>
      </c>
    </row>
    <row r="403" spans="1:2" x14ac:dyDescent="0.3">
      <c r="A403" s="1" t="s">
        <v>956</v>
      </c>
      <c r="B403" s="1">
        <v>111312503</v>
      </c>
    </row>
    <row r="404" spans="1:2" x14ac:dyDescent="0.3">
      <c r="A404" s="1" t="s">
        <v>957</v>
      </c>
      <c r="B404" s="1">
        <v>128323703</v>
      </c>
    </row>
    <row r="405" spans="1:2" x14ac:dyDescent="0.3">
      <c r="A405" s="1" t="s">
        <v>958</v>
      </c>
      <c r="B405" s="1">
        <v>125235103</v>
      </c>
    </row>
    <row r="406" spans="1:2" x14ac:dyDescent="0.3">
      <c r="A406" s="1" t="s">
        <v>959</v>
      </c>
      <c r="B406" s="1">
        <v>105256553</v>
      </c>
    </row>
    <row r="407" spans="1:2" x14ac:dyDescent="0.3">
      <c r="A407" s="1" t="s">
        <v>960</v>
      </c>
      <c r="B407" s="1">
        <v>104433604</v>
      </c>
    </row>
    <row r="408" spans="1:2" x14ac:dyDescent="0.3">
      <c r="A408" s="1" t="s">
        <v>961</v>
      </c>
      <c r="B408" s="1">
        <v>107654103</v>
      </c>
    </row>
    <row r="409" spans="1:2" x14ac:dyDescent="0.3">
      <c r="A409" s="1" t="s">
        <v>962</v>
      </c>
      <c r="B409" s="1">
        <v>101303503</v>
      </c>
    </row>
    <row r="410" spans="1:2" x14ac:dyDescent="0.3">
      <c r="A410" s="1" t="s">
        <v>963</v>
      </c>
      <c r="B410" s="1">
        <v>123463803</v>
      </c>
    </row>
    <row r="411" spans="1:2" x14ac:dyDescent="0.3">
      <c r="A411" s="1" t="s">
        <v>964</v>
      </c>
      <c r="B411" s="1">
        <v>117414003</v>
      </c>
    </row>
    <row r="412" spans="1:2" x14ac:dyDescent="0.3">
      <c r="A412" s="1" t="s">
        <v>965</v>
      </c>
      <c r="B412" s="1">
        <v>121135003</v>
      </c>
    </row>
    <row r="413" spans="1:2" x14ac:dyDescent="0.3">
      <c r="A413" s="1" t="s">
        <v>966</v>
      </c>
      <c r="B413" s="1">
        <v>109243503</v>
      </c>
    </row>
    <row r="414" spans="1:2" x14ac:dyDescent="0.3">
      <c r="A414" s="1" t="s">
        <v>967</v>
      </c>
      <c r="B414" s="1">
        <v>111343603</v>
      </c>
    </row>
    <row r="415" spans="1:2" x14ac:dyDescent="0.3">
      <c r="A415" s="1" t="s">
        <v>968</v>
      </c>
      <c r="B415" s="1">
        <v>111312804</v>
      </c>
    </row>
    <row r="416" spans="1:2" x14ac:dyDescent="0.3">
      <c r="A416" s="1" t="s">
        <v>969</v>
      </c>
      <c r="B416" s="1">
        <v>109422303</v>
      </c>
    </row>
    <row r="417" spans="1:2" x14ac:dyDescent="0.3">
      <c r="A417" s="1" t="s">
        <v>970</v>
      </c>
      <c r="B417" s="1">
        <v>104103603</v>
      </c>
    </row>
    <row r="418" spans="1:2" x14ac:dyDescent="0.3">
      <c r="A418" s="1" t="s">
        <v>971</v>
      </c>
      <c r="B418" s="1">
        <v>124154003</v>
      </c>
    </row>
    <row r="419" spans="1:2" x14ac:dyDescent="0.3">
      <c r="A419" s="1" t="s">
        <v>974</v>
      </c>
      <c r="B419" s="1">
        <v>106166503</v>
      </c>
    </row>
    <row r="420" spans="1:2" x14ac:dyDescent="0.3">
      <c r="A420" s="1" t="s">
        <v>972</v>
      </c>
      <c r="B420" s="1">
        <v>110183602</v>
      </c>
    </row>
    <row r="421" spans="1:2" x14ac:dyDescent="0.3">
      <c r="A421" s="1" t="s">
        <v>973</v>
      </c>
      <c r="B421" s="1">
        <v>103025002</v>
      </c>
    </row>
    <row r="422" spans="1:2" x14ac:dyDescent="0.3">
      <c r="A422" s="1" t="s">
        <v>975</v>
      </c>
      <c r="B422" s="1">
        <v>107654403</v>
      </c>
    </row>
    <row r="423" spans="1:2" x14ac:dyDescent="0.3">
      <c r="A423" s="1" t="s">
        <v>976</v>
      </c>
      <c r="B423" s="1">
        <v>104107803</v>
      </c>
    </row>
    <row r="424" spans="1:2" x14ac:dyDescent="0.3">
      <c r="A424" s="1" t="s">
        <v>977</v>
      </c>
      <c r="B424" s="1">
        <v>114064003</v>
      </c>
    </row>
    <row r="425" spans="1:2" x14ac:dyDescent="0.3">
      <c r="A425" s="1" t="s">
        <v>978</v>
      </c>
      <c r="B425" s="1">
        <v>119665003</v>
      </c>
    </row>
    <row r="426" spans="1:2" x14ac:dyDescent="0.3">
      <c r="A426" s="1" t="s">
        <v>979</v>
      </c>
      <c r="B426" s="1">
        <v>119354603</v>
      </c>
    </row>
    <row r="427" spans="1:2" x14ac:dyDescent="0.3">
      <c r="A427" s="1" t="s">
        <v>980</v>
      </c>
      <c r="B427" s="1">
        <v>118403903</v>
      </c>
    </row>
    <row r="428" spans="1:2" x14ac:dyDescent="0.3">
      <c r="A428" s="1" t="s">
        <v>981</v>
      </c>
      <c r="B428" s="1">
        <v>104433903</v>
      </c>
    </row>
    <row r="429" spans="1:2" x14ac:dyDescent="0.3">
      <c r="A429" s="1" t="s">
        <v>982</v>
      </c>
      <c r="B429" s="1">
        <v>113363603</v>
      </c>
    </row>
    <row r="430" spans="1:2" x14ac:dyDescent="0.3">
      <c r="A430" s="1" t="s">
        <v>624</v>
      </c>
      <c r="B430" s="1">
        <v>113364002</v>
      </c>
    </row>
    <row r="431" spans="1:2" x14ac:dyDescent="0.3">
      <c r="A431" s="1" t="s">
        <v>984</v>
      </c>
      <c r="B431" s="1">
        <v>104374003</v>
      </c>
    </row>
    <row r="432" spans="1:2" x14ac:dyDescent="0.3">
      <c r="A432" s="1" t="s">
        <v>983</v>
      </c>
      <c r="B432" s="1">
        <v>101264003</v>
      </c>
    </row>
    <row r="433" spans="1:2" x14ac:dyDescent="0.3">
      <c r="A433" s="1" t="s">
        <v>625</v>
      </c>
      <c r="B433" s="1">
        <v>113384603</v>
      </c>
    </row>
    <row r="434" spans="1:2" x14ac:dyDescent="0.3">
      <c r="A434" s="1" t="s">
        <v>985</v>
      </c>
      <c r="B434" s="1">
        <v>128034503</v>
      </c>
    </row>
    <row r="435" spans="1:2" x14ac:dyDescent="0.3">
      <c r="A435" s="1" t="s">
        <v>986</v>
      </c>
      <c r="B435" s="1">
        <v>121135503</v>
      </c>
    </row>
    <row r="436" spans="1:2" x14ac:dyDescent="0.3">
      <c r="A436" s="1" t="s">
        <v>987</v>
      </c>
      <c r="B436" s="1">
        <v>116604003</v>
      </c>
    </row>
    <row r="437" spans="1:2" x14ac:dyDescent="0.3">
      <c r="A437" s="1" t="s">
        <v>988</v>
      </c>
      <c r="B437" s="1">
        <v>107654903</v>
      </c>
    </row>
    <row r="438" spans="1:2" x14ac:dyDescent="0.3">
      <c r="A438" s="1" t="s">
        <v>989</v>
      </c>
      <c r="B438" s="1">
        <v>116493503</v>
      </c>
    </row>
    <row r="439" spans="1:2" x14ac:dyDescent="0.3">
      <c r="A439" s="1" t="s">
        <v>990</v>
      </c>
      <c r="B439" s="1">
        <v>112015203</v>
      </c>
    </row>
    <row r="440" spans="1:2" x14ac:dyDescent="0.3">
      <c r="A440" s="1" t="s">
        <v>991</v>
      </c>
      <c r="B440" s="1">
        <v>115224003</v>
      </c>
    </row>
    <row r="441" spans="1:2" x14ac:dyDescent="0.3">
      <c r="A441" s="1" t="s">
        <v>992</v>
      </c>
      <c r="B441" s="1">
        <v>123464502</v>
      </c>
    </row>
    <row r="442" spans="1:2" x14ac:dyDescent="0.3">
      <c r="A442" s="1" t="s">
        <v>993</v>
      </c>
      <c r="B442" s="1">
        <v>123464603</v>
      </c>
    </row>
    <row r="443" spans="1:2" x14ac:dyDescent="0.3">
      <c r="A443" s="1" t="s">
        <v>994</v>
      </c>
      <c r="B443" s="1">
        <v>117414203</v>
      </c>
    </row>
    <row r="444" spans="1:2" x14ac:dyDescent="0.3">
      <c r="A444" s="1" t="s">
        <v>995</v>
      </c>
      <c r="B444" s="1">
        <v>129544503</v>
      </c>
    </row>
    <row r="445" spans="1:2" x14ac:dyDescent="0.3">
      <c r="A445" s="1" t="s">
        <v>996</v>
      </c>
      <c r="B445" s="1">
        <v>113364403</v>
      </c>
    </row>
    <row r="446" spans="1:2" x14ac:dyDescent="0.3">
      <c r="A446" s="1" t="s">
        <v>997</v>
      </c>
      <c r="B446" s="1">
        <v>113364503</v>
      </c>
    </row>
    <row r="447" spans="1:2" x14ac:dyDescent="0.3">
      <c r="A447" s="1" t="s">
        <v>998</v>
      </c>
      <c r="B447" s="1">
        <v>128325203</v>
      </c>
    </row>
    <row r="448" spans="1:2" x14ac:dyDescent="0.3">
      <c r="A448" s="1" t="s">
        <v>999</v>
      </c>
      <c r="B448" s="1">
        <v>125235502</v>
      </c>
    </row>
    <row r="449" spans="1:2" x14ac:dyDescent="0.3">
      <c r="A449" s="1" t="s">
        <v>1000</v>
      </c>
      <c r="B449" s="1">
        <v>104105003</v>
      </c>
    </row>
    <row r="450" spans="1:2" x14ac:dyDescent="0.3">
      <c r="A450" s="1" t="s">
        <v>1001</v>
      </c>
      <c r="B450" s="1">
        <v>101633903</v>
      </c>
    </row>
    <row r="451" spans="1:2" x14ac:dyDescent="0.3">
      <c r="A451" s="1" t="s">
        <v>1002</v>
      </c>
      <c r="B451" s="1">
        <v>103026002</v>
      </c>
    </row>
    <row r="452" spans="1:2" x14ac:dyDescent="0.3">
      <c r="A452" s="1" t="s">
        <v>1003</v>
      </c>
      <c r="B452" s="1">
        <v>115216503</v>
      </c>
    </row>
    <row r="453" spans="1:2" x14ac:dyDescent="0.3">
      <c r="A453" s="1" t="s">
        <v>1004</v>
      </c>
      <c r="B453" s="1">
        <v>104435003</v>
      </c>
    </row>
    <row r="454" spans="1:2" x14ac:dyDescent="0.3">
      <c r="A454" s="1" t="s">
        <v>1005</v>
      </c>
      <c r="B454" s="1">
        <v>123465303</v>
      </c>
    </row>
    <row r="455" spans="1:2" x14ac:dyDescent="0.3">
      <c r="A455" s="1" t="s">
        <v>1006</v>
      </c>
      <c r="B455" s="1">
        <v>108565203</v>
      </c>
    </row>
    <row r="456" spans="1:2" x14ac:dyDescent="0.3">
      <c r="A456" s="1" t="s">
        <v>1007</v>
      </c>
      <c r="B456" s="1">
        <v>119355503</v>
      </c>
    </row>
    <row r="457" spans="1:2" x14ac:dyDescent="0.3">
      <c r="A457" s="1" t="s">
        <v>1008</v>
      </c>
      <c r="B457" s="1">
        <v>115226003</v>
      </c>
    </row>
    <row r="458" spans="1:2" x14ac:dyDescent="0.3">
      <c r="A458" s="1" t="s">
        <v>1009</v>
      </c>
      <c r="B458" s="1">
        <v>116555003</v>
      </c>
    </row>
    <row r="459" spans="1:2" x14ac:dyDescent="0.3">
      <c r="A459" s="1" t="s">
        <v>1010</v>
      </c>
      <c r="B459" s="1">
        <v>127045303</v>
      </c>
    </row>
    <row r="460" spans="1:2" x14ac:dyDescent="0.3">
      <c r="A460" s="1" t="s">
        <v>1011</v>
      </c>
      <c r="B460" s="1">
        <v>111444602</v>
      </c>
    </row>
    <row r="461" spans="1:2" x14ac:dyDescent="0.3">
      <c r="A461" s="1" t="s">
        <v>1012</v>
      </c>
      <c r="B461" s="1">
        <v>116605003</v>
      </c>
    </row>
    <row r="462" spans="1:2" x14ac:dyDescent="0.3">
      <c r="A462" s="1" t="s">
        <v>1013</v>
      </c>
      <c r="B462" s="1">
        <v>105257602</v>
      </c>
    </row>
    <row r="463" spans="1:2" x14ac:dyDescent="0.3">
      <c r="A463" s="1" t="s">
        <v>1014</v>
      </c>
      <c r="B463" s="1">
        <v>115226103</v>
      </c>
    </row>
    <row r="464" spans="1:2" x14ac:dyDescent="0.3">
      <c r="A464" s="1" t="s">
        <v>1015</v>
      </c>
      <c r="B464" s="1">
        <v>116195004</v>
      </c>
    </row>
    <row r="465" spans="1:2" x14ac:dyDescent="0.3">
      <c r="A465" s="1" t="s">
        <v>1016</v>
      </c>
      <c r="B465" s="1">
        <v>116495003</v>
      </c>
    </row>
    <row r="466" spans="1:2" x14ac:dyDescent="0.3">
      <c r="A466" s="1" t="s">
        <v>1017</v>
      </c>
      <c r="B466" s="1">
        <v>129544703</v>
      </c>
    </row>
    <row r="467" spans="1:2" x14ac:dyDescent="0.3">
      <c r="A467" s="1" t="s">
        <v>1018</v>
      </c>
      <c r="B467" s="1">
        <v>104375003</v>
      </c>
    </row>
    <row r="468" spans="1:2" x14ac:dyDescent="0.3">
      <c r="A468" s="1" t="s">
        <v>1019</v>
      </c>
      <c r="B468" s="1">
        <v>107655803</v>
      </c>
    </row>
    <row r="469" spans="1:2" x14ac:dyDescent="0.3">
      <c r="A469" s="1" t="s">
        <v>1020</v>
      </c>
      <c r="B469" s="1">
        <v>104105353</v>
      </c>
    </row>
    <row r="470" spans="1:2" x14ac:dyDescent="0.3">
      <c r="A470" s="1" t="s">
        <v>1021</v>
      </c>
      <c r="B470" s="1">
        <v>117415004</v>
      </c>
    </row>
    <row r="471" spans="1:2" x14ac:dyDescent="0.3">
      <c r="A471" s="1" t="s">
        <v>631</v>
      </c>
      <c r="B471" s="1">
        <v>103026303</v>
      </c>
    </row>
    <row r="472" spans="1:2" x14ac:dyDescent="0.3">
      <c r="A472" s="1" t="s">
        <v>1022</v>
      </c>
      <c r="B472" s="1">
        <v>117415103</v>
      </c>
    </row>
    <row r="473" spans="1:2" x14ac:dyDescent="0.3">
      <c r="A473" s="1" t="s">
        <v>1023</v>
      </c>
      <c r="B473" s="1">
        <v>119584503</v>
      </c>
    </row>
    <row r="474" spans="1:2" x14ac:dyDescent="0.3">
      <c r="A474" s="1" t="s">
        <v>1024</v>
      </c>
      <c r="B474" s="1">
        <v>103026343</v>
      </c>
    </row>
    <row r="475" spans="1:2" x14ac:dyDescent="0.3">
      <c r="A475" s="1" t="s">
        <v>1025</v>
      </c>
      <c r="B475" s="1">
        <v>122097203</v>
      </c>
    </row>
    <row r="476" spans="1:2" x14ac:dyDescent="0.3">
      <c r="A476" s="1" t="s">
        <v>1026</v>
      </c>
      <c r="B476" s="1">
        <v>110175003</v>
      </c>
    </row>
    <row r="477" spans="1:2" x14ac:dyDescent="0.3">
      <c r="A477" s="1" t="s">
        <v>1027</v>
      </c>
      <c r="B477" s="1">
        <v>116495103</v>
      </c>
    </row>
    <row r="478" spans="1:2" x14ac:dyDescent="0.3">
      <c r="A478" s="1" t="s">
        <v>1028</v>
      </c>
      <c r="B478" s="1">
        <v>107655903</v>
      </c>
    </row>
    <row r="479" spans="1:2" x14ac:dyDescent="0.3">
      <c r="A479" s="1" t="s">
        <v>1029</v>
      </c>
      <c r="B479" s="1">
        <v>111316003</v>
      </c>
    </row>
    <row r="480" spans="1:2" x14ac:dyDescent="0.3">
      <c r="A480" s="1" t="s">
        <v>1030</v>
      </c>
      <c r="B480" s="1">
        <v>119584603</v>
      </c>
    </row>
    <row r="481" spans="1:2" x14ac:dyDescent="0.3">
      <c r="A481" s="1" t="s">
        <v>1031</v>
      </c>
      <c r="B481" s="1">
        <v>103026402</v>
      </c>
    </row>
    <row r="482" spans="1:2" x14ac:dyDescent="0.3">
      <c r="A482" s="1" t="s">
        <v>1032</v>
      </c>
      <c r="B482" s="1">
        <v>114065503</v>
      </c>
    </row>
    <row r="483" spans="1:2" x14ac:dyDescent="0.3">
      <c r="A483" s="1" t="s">
        <v>1033</v>
      </c>
      <c r="B483" s="1">
        <v>117415303</v>
      </c>
    </row>
    <row r="484" spans="1:2" x14ac:dyDescent="0.3">
      <c r="A484" s="1" t="s">
        <v>1034</v>
      </c>
      <c r="B484" s="1">
        <v>120484803</v>
      </c>
    </row>
    <row r="485" spans="1:2" x14ac:dyDescent="0.3">
      <c r="A485" s="1" t="s">
        <v>1035</v>
      </c>
      <c r="B485" s="1">
        <v>122097502</v>
      </c>
    </row>
    <row r="486" spans="1:2" x14ac:dyDescent="0.3">
      <c r="A486" s="1" t="s">
        <v>1036</v>
      </c>
      <c r="B486" s="1">
        <v>104375203</v>
      </c>
    </row>
    <row r="487" spans="1:2" x14ac:dyDescent="0.3">
      <c r="A487" s="1" t="s">
        <v>1037</v>
      </c>
      <c r="B487" s="1">
        <v>127045653</v>
      </c>
    </row>
    <row r="488" spans="1:2" x14ac:dyDescent="0.3">
      <c r="A488" s="1" t="s">
        <v>1038</v>
      </c>
      <c r="B488" s="1">
        <v>104375302</v>
      </c>
    </row>
    <row r="489" spans="1:2" x14ac:dyDescent="0.3">
      <c r="A489" s="1" t="s">
        <v>1039</v>
      </c>
      <c r="B489" s="1">
        <v>122097604</v>
      </c>
    </row>
    <row r="490" spans="1:2" x14ac:dyDescent="0.3">
      <c r="A490" s="1" t="s">
        <v>1040</v>
      </c>
      <c r="B490" s="1">
        <v>107656303</v>
      </c>
    </row>
    <row r="491" spans="1:2" x14ac:dyDescent="0.3">
      <c r="A491" s="1" t="s">
        <v>1041</v>
      </c>
      <c r="B491" s="1">
        <v>115504003</v>
      </c>
    </row>
    <row r="492" spans="1:2" x14ac:dyDescent="0.3">
      <c r="A492" s="1" t="s">
        <v>1042</v>
      </c>
      <c r="B492" s="1">
        <v>123465602</v>
      </c>
    </row>
    <row r="493" spans="1:2" x14ac:dyDescent="0.3">
      <c r="A493" s="1" t="s">
        <v>1043</v>
      </c>
      <c r="B493" s="1">
        <v>103026852</v>
      </c>
    </row>
    <row r="494" spans="1:2" x14ac:dyDescent="0.3">
      <c r="A494" s="1" t="s">
        <v>1044</v>
      </c>
      <c r="B494" s="1">
        <v>106167504</v>
      </c>
    </row>
    <row r="495" spans="1:2" x14ac:dyDescent="0.3">
      <c r="A495" s="1" t="s">
        <v>1045</v>
      </c>
      <c r="B495" s="1">
        <v>105258303</v>
      </c>
    </row>
    <row r="496" spans="1:2" x14ac:dyDescent="0.3">
      <c r="A496" s="1" t="s">
        <v>1046</v>
      </c>
      <c r="B496" s="1">
        <v>103026902</v>
      </c>
    </row>
    <row r="497" spans="1:2" x14ac:dyDescent="0.3">
      <c r="A497" s="1" t="s">
        <v>1047</v>
      </c>
      <c r="B497" s="1">
        <v>123465702</v>
      </c>
    </row>
    <row r="498" spans="1:2" x14ac:dyDescent="0.3">
      <c r="A498" s="1" t="s">
        <v>1048</v>
      </c>
      <c r="B498" s="1">
        <v>119356503</v>
      </c>
    </row>
    <row r="499" spans="1:2" x14ac:dyDescent="0.3">
      <c r="A499" s="1" t="s">
        <v>1049</v>
      </c>
      <c r="B499" s="1">
        <v>129545003</v>
      </c>
    </row>
    <row r="500" spans="1:2" x14ac:dyDescent="0.3">
      <c r="A500" s="1" t="s">
        <v>1050</v>
      </c>
      <c r="B500" s="1">
        <v>108565503</v>
      </c>
    </row>
    <row r="501" spans="1:2" x14ac:dyDescent="0.3">
      <c r="A501" s="1" t="s">
        <v>1051</v>
      </c>
      <c r="B501" s="1">
        <v>120484903</v>
      </c>
    </row>
    <row r="502" spans="1:2" x14ac:dyDescent="0.3">
      <c r="A502" s="1" t="s">
        <v>1052</v>
      </c>
      <c r="B502" s="1">
        <v>117083004</v>
      </c>
    </row>
    <row r="503" spans="1:2" x14ac:dyDescent="0.3">
      <c r="A503" s="1" t="s">
        <v>1053</v>
      </c>
      <c r="B503" s="1">
        <v>112674403</v>
      </c>
    </row>
    <row r="504" spans="1:2" x14ac:dyDescent="0.3">
      <c r="A504" s="1" t="s">
        <v>1054</v>
      </c>
      <c r="B504" s="1">
        <v>108056004</v>
      </c>
    </row>
    <row r="505" spans="1:2" x14ac:dyDescent="0.3">
      <c r="A505" s="1" t="s">
        <v>1055</v>
      </c>
      <c r="B505" s="1">
        <v>108114503</v>
      </c>
    </row>
    <row r="506" spans="1:2" x14ac:dyDescent="0.3">
      <c r="A506" s="1" t="s">
        <v>1056</v>
      </c>
      <c r="B506" s="1">
        <v>113385003</v>
      </c>
    </row>
    <row r="507" spans="1:2" x14ac:dyDescent="0.3">
      <c r="A507" s="1" t="s">
        <v>1057</v>
      </c>
      <c r="B507" s="1">
        <v>121394503</v>
      </c>
    </row>
    <row r="508" spans="1:2" x14ac:dyDescent="0.3">
      <c r="A508" s="1" t="s">
        <v>1058</v>
      </c>
      <c r="B508" s="1">
        <v>109535504</v>
      </c>
    </row>
    <row r="509" spans="1:2" x14ac:dyDescent="0.3">
      <c r="A509" s="1" t="s">
        <v>1059</v>
      </c>
      <c r="B509" s="1">
        <v>117596003</v>
      </c>
    </row>
    <row r="510" spans="1:2" x14ac:dyDescent="0.3">
      <c r="A510" s="1" t="s">
        <v>1060</v>
      </c>
      <c r="B510" s="1">
        <v>115674603</v>
      </c>
    </row>
    <row r="511" spans="1:2" x14ac:dyDescent="0.3">
      <c r="A511" s="1" t="s">
        <v>1061</v>
      </c>
      <c r="B511" s="1">
        <v>103026873</v>
      </c>
    </row>
    <row r="512" spans="1:2" x14ac:dyDescent="0.3">
      <c r="A512" s="1" t="s">
        <v>1062</v>
      </c>
      <c r="B512" s="1">
        <v>118406003</v>
      </c>
    </row>
    <row r="513" spans="1:2" x14ac:dyDescent="0.3">
      <c r="A513" s="1" t="s">
        <v>659</v>
      </c>
      <c r="B513" s="1">
        <v>105258503</v>
      </c>
    </row>
    <row r="514" spans="1:2" x14ac:dyDescent="0.3">
      <c r="A514" s="1" t="s">
        <v>1063</v>
      </c>
      <c r="B514" s="1">
        <v>121394603</v>
      </c>
    </row>
    <row r="515" spans="1:2" x14ac:dyDescent="0.3">
      <c r="A515" s="1" t="s">
        <v>1064</v>
      </c>
      <c r="B515" s="1">
        <v>107656502</v>
      </c>
    </row>
    <row r="516" spans="1:2" x14ac:dyDescent="0.3">
      <c r="A516" s="1" t="s">
        <v>1065</v>
      </c>
      <c r="B516" s="1">
        <v>124156503</v>
      </c>
    </row>
    <row r="517" spans="1:2" x14ac:dyDescent="0.3">
      <c r="A517" s="1" t="s">
        <v>1066</v>
      </c>
      <c r="B517" s="1">
        <v>106616203</v>
      </c>
    </row>
    <row r="518" spans="1:2" x14ac:dyDescent="0.3">
      <c r="A518" s="1" t="s">
        <v>1067</v>
      </c>
      <c r="B518" s="1">
        <v>119356603</v>
      </c>
    </row>
    <row r="519" spans="1:2" x14ac:dyDescent="0.3">
      <c r="A519" s="1" t="s">
        <v>1068</v>
      </c>
      <c r="B519" s="1">
        <v>114066503</v>
      </c>
    </row>
    <row r="520" spans="1:2" x14ac:dyDescent="0.3">
      <c r="A520" s="1" t="s">
        <v>1069</v>
      </c>
      <c r="B520" s="1">
        <v>109537504</v>
      </c>
    </row>
    <row r="521" spans="1:2" x14ac:dyDescent="0.3">
      <c r="A521" s="1" t="s">
        <v>1070</v>
      </c>
      <c r="B521" s="1">
        <v>109426003</v>
      </c>
    </row>
    <row r="522" spans="1:2" x14ac:dyDescent="0.3">
      <c r="A522" s="1" t="s">
        <v>1071</v>
      </c>
      <c r="B522" s="1">
        <v>124156603</v>
      </c>
    </row>
    <row r="523" spans="1:2" x14ac:dyDescent="0.3">
      <c r="A523" s="1" t="s">
        <v>1072</v>
      </c>
      <c r="B523" s="1">
        <v>124156703</v>
      </c>
    </row>
    <row r="524" spans="1:2" x14ac:dyDescent="0.3">
      <c r="A524" s="1" t="s">
        <v>1073</v>
      </c>
      <c r="B524" s="1">
        <v>122098003</v>
      </c>
    </row>
    <row r="525" spans="1:2" x14ac:dyDescent="0.3">
      <c r="A525" s="1" t="s">
        <v>1074</v>
      </c>
      <c r="B525" s="1">
        <v>121136503</v>
      </c>
    </row>
    <row r="526" spans="1:2" x14ac:dyDescent="0.3">
      <c r="A526" s="1" t="s">
        <v>1075</v>
      </c>
      <c r="B526" s="1">
        <v>113385303</v>
      </c>
    </row>
    <row r="527" spans="1:2" x14ac:dyDescent="0.3">
      <c r="A527" s="1" t="s">
        <v>1076</v>
      </c>
      <c r="B527" s="1">
        <v>121136603</v>
      </c>
    </row>
    <row r="528" spans="1:2" x14ac:dyDescent="0.3">
      <c r="A528" s="1" t="s">
        <v>1077</v>
      </c>
      <c r="B528" s="1">
        <v>121395103</v>
      </c>
    </row>
    <row r="529" spans="1:2" x14ac:dyDescent="0.3">
      <c r="A529" s="1" t="s">
        <v>1078</v>
      </c>
      <c r="B529" s="1">
        <v>120485603</v>
      </c>
    </row>
    <row r="530" spans="1:2" x14ac:dyDescent="0.3">
      <c r="A530" s="1" t="s">
        <v>1079</v>
      </c>
      <c r="B530" s="1">
        <v>108116003</v>
      </c>
    </row>
    <row r="531" spans="1:2" x14ac:dyDescent="0.3">
      <c r="A531" s="1" t="s">
        <v>1080</v>
      </c>
      <c r="B531" s="1">
        <v>103027352</v>
      </c>
    </row>
    <row r="532" spans="1:2" x14ac:dyDescent="0.3">
      <c r="A532" s="1" t="s">
        <v>1081</v>
      </c>
      <c r="B532" s="1">
        <v>113365203</v>
      </c>
    </row>
    <row r="533" spans="1:2" x14ac:dyDescent="0.3">
      <c r="A533" s="1" t="s">
        <v>1082</v>
      </c>
      <c r="B533" s="1">
        <v>105204703</v>
      </c>
    </row>
    <row r="534" spans="1:2" x14ac:dyDescent="0.3">
      <c r="A534" s="1" t="s">
        <v>1083</v>
      </c>
      <c r="B534" s="1">
        <v>125236903</v>
      </c>
    </row>
    <row r="535" spans="1:2" x14ac:dyDescent="0.3">
      <c r="A535" s="1" t="s">
        <v>1084</v>
      </c>
      <c r="B535" s="1">
        <v>122098103</v>
      </c>
    </row>
    <row r="536" spans="1:2" x14ac:dyDescent="0.3">
      <c r="A536" s="1" t="s">
        <v>1085</v>
      </c>
      <c r="B536" s="1">
        <v>128326303</v>
      </c>
    </row>
    <row r="537" spans="1:2" x14ac:dyDescent="0.3">
      <c r="A537" s="1" t="s">
        <v>1086</v>
      </c>
      <c r="B537" s="1">
        <v>110147003</v>
      </c>
    </row>
    <row r="538" spans="1:2" x14ac:dyDescent="0.3">
      <c r="A538" s="1" t="s">
        <v>1087</v>
      </c>
      <c r="B538" s="1">
        <v>122098202</v>
      </c>
    </row>
    <row r="539" spans="1:2" x14ac:dyDescent="0.3">
      <c r="A539" s="1" t="s">
        <v>1088</v>
      </c>
      <c r="B539" s="1">
        <v>107657103</v>
      </c>
    </row>
    <row r="540" spans="1:2" x14ac:dyDescent="0.3">
      <c r="A540" s="1" t="s">
        <v>1089</v>
      </c>
      <c r="B540" s="1">
        <v>113365303</v>
      </c>
    </row>
    <row r="541" spans="1:2" x14ac:dyDescent="0.3">
      <c r="A541" s="1" t="s">
        <v>1090</v>
      </c>
      <c r="B541" s="1">
        <v>123466103</v>
      </c>
    </row>
    <row r="542" spans="1:2" x14ac:dyDescent="0.3">
      <c r="A542" s="1" t="s">
        <v>1091</v>
      </c>
      <c r="B542" s="1">
        <v>101636503</v>
      </c>
    </row>
    <row r="543" spans="1:2" x14ac:dyDescent="0.3">
      <c r="A543" s="1" t="s">
        <v>1092</v>
      </c>
      <c r="B543" s="1">
        <v>126515001</v>
      </c>
    </row>
    <row r="544" spans="1:2" x14ac:dyDescent="0.3">
      <c r="A544" s="1" t="s">
        <v>1093</v>
      </c>
      <c r="B544" s="1">
        <v>110177003</v>
      </c>
    </row>
    <row r="545" spans="1:2" x14ac:dyDescent="0.3">
      <c r="A545" s="1" t="s">
        <v>1094</v>
      </c>
      <c r="B545" s="1">
        <v>124157203</v>
      </c>
    </row>
    <row r="546" spans="1:2" x14ac:dyDescent="0.3">
      <c r="A546" s="1" t="s">
        <v>1095</v>
      </c>
      <c r="B546" s="1">
        <v>129546003</v>
      </c>
    </row>
    <row r="547" spans="1:2" x14ac:dyDescent="0.3">
      <c r="A547" s="1" t="s">
        <v>1096</v>
      </c>
      <c r="B547" s="1">
        <v>103021003</v>
      </c>
    </row>
    <row r="548" spans="1:2" x14ac:dyDescent="0.3">
      <c r="A548" s="1" t="s">
        <v>1097</v>
      </c>
      <c r="B548" s="1">
        <v>102027451</v>
      </c>
    </row>
    <row r="549" spans="1:2" x14ac:dyDescent="0.3">
      <c r="A549" s="1" t="s">
        <v>1098</v>
      </c>
      <c r="B549" s="1">
        <v>118406602</v>
      </c>
    </row>
    <row r="550" spans="1:2" x14ac:dyDescent="0.3">
      <c r="A550" s="1" t="s">
        <v>1099</v>
      </c>
      <c r="B550" s="1">
        <v>120455203</v>
      </c>
    </row>
    <row r="551" spans="1:2" x14ac:dyDescent="0.3">
      <c r="A551" s="1" t="s">
        <v>1100</v>
      </c>
      <c r="B551" s="1">
        <v>103027503</v>
      </c>
    </row>
    <row r="552" spans="1:2" x14ac:dyDescent="0.3">
      <c r="A552" s="1" t="s">
        <v>1101</v>
      </c>
      <c r="B552" s="1">
        <v>120455403</v>
      </c>
    </row>
    <row r="553" spans="1:2" x14ac:dyDescent="0.3">
      <c r="A553" s="1" t="s">
        <v>1102</v>
      </c>
      <c r="B553" s="1">
        <v>109426303</v>
      </c>
    </row>
    <row r="554" spans="1:2" x14ac:dyDescent="0.3">
      <c r="A554" s="1" t="s">
        <v>1103</v>
      </c>
      <c r="B554" s="1">
        <v>108116303</v>
      </c>
    </row>
    <row r="555" spans="1:2" x14ac:dyDescent="0.3">
      <c r="A555" s="1" t="s">
        <v>1104</v>
      </c>
      <c r="B555" s="1">
        <v>123466303</v>
      </c>
    </row>
    <row r="556" spans="1:2" x14ac:dyDescent="0.3">
      <c r="A556" s="1" t="s">
        <v>1105</v>
      </c>
      <c r="B556" s="1">
        <v>123466403</v>
      </c>
    </row>
    <row r="557" spans="1:2" x14ac:dyDescent="0.3">
      <c r="A557" s="1" t="s">
        <v>1106</v>
      </c>
      <c r="B557" s="1">
        <v>129546103</v>
      </c>
    </row>
    <row r="558" spans="1:2" x14ac:dyDescent="0.3">
      <c r="A558" s="1" t="s">
        <v>1107</v>
      </c>
      <c r="B558" s="1">
        <v>106338003</v>
      </c>
    </row>
    <row r="559" spans="1:2" x14ac:dyDescent="0.3">
      <c r="A559" s="1" t="s">
        <v>1108</v>
      </c>
      <c r="B559" s="1">
        <v>128327303</v>
      </c>
    </row>
    <row r="560" spans="1:2" x14ac:dyDescent="0.3">
      <c r="A560" s="1" t="s">
        <v>1109</v>
      </c>
      <c r="B560" s="1">
        <v>103027753</v>
      </c>
    </row>
    <row r="561" spans="1:2" x14ac:dyDescent="0.3">
      <c r="A561" s="1" t="s">
        <v>1110</v>
      </c>
      <c r="B561" s="1">
        <v>122098403</v>
      </c>
    </row>
    <row r="562" spans="1:2" x14ac:dyDescent="0.3">
      <c r="A562" s="1" t="s">
        <v>1111</v>
      </c>
      <c r="B562" s="1">
        <v>125237603</v>
      </c>
    </row>
    <row r="563" spans="1:2" x14ac:dyDescent="0.3">
      <c r="A563" s="1" t="s">
        <v>1112</v>
      </c>
      <c r="B563" s="1">
        <v>114067002</v>
      </c>
    </row>
    <row r="564" spans="1:2" x14ac:dyDescent="0.3">
      <c r="A564" s="1" t="s">
        <v>1113</v>
      </c>
      <c r="B564" s="1">
        <v>112675503</v>
      </c>
    </row>
    <row r="565" spans="1:2" x14ac:dyDescent="0.3">
      <c r="A565" s="1" t="s">
        <v>1114</v>
      </c>
      <c r="B565" s="1">
        <v>106168003</v>
      </c>
    </row>
    <row r="566" spans="1:2" x14ac:dyDescent="0.3">
      <c r="A566" s="1" t="s">
        <v>1115</v>
      </c>
      <c r="B566" s="1">
        <v>104435303</v>
      </c>
    </row>
    <row r="567" spans="1:2" x14ac:dyDescent="0.3">
      <c r="A567" s="1" t="s">
        <v>1116</v>
      </c>
      <c r="B567" s="1">
        <v>108116503</v>
      </c>
    </row>
    <row r="568" spans="1:2" x14ac:dyDescent="0.3">
      <c r="A568" s="1" t="s">
        <v>1117</v>
      </c>
      <c r="B568" s="1">
        <v>109246003</v>
      </c>
    </row>
    <row r="569" spans="1:2" x14ac:dyDescent="0.3">
      <c r="A569" s="1" t="s">
        <v>1118</v>
      </c>
      <c r="B569" s="1">
        <v>125237702</v>
      </c>
    </row>
    <row r="570" spans="1:2" x14ac:dyDescent="0.3">
      <c r="A570" s="1" t="s">
        <v>1119</v>
      </c>
      <c r="B570" s="1">
        <v>101637002</v>
      </c>
    </row>
    <row r="571" spans="1:2" x14ac:dyDescent="0.3">
      <c r="A571" s="1" t="s">
        <v>1120</v>
      </c>
      <c r="B571" s="1">
        <v>128321103</v>
      </c>
    </row>
    <row r="572" spans="1:2" x14ac:dyDescent="0.3">
      <c r="A572" s="1" t="s">
        <v>1122</v>
      </c>
      <c r="B572" s="1">
        <v>119357003</v>
      </c>
    </row>
    <row r="573" spans="1:2" x14ac:dyDescent="0.3">
      <c r="A573" s="1" t="s">
        <v>1121</v>
      </c>
      <c r="B573" s="1">
        <v>127045853</v>
      </c>
    </row>
    <row r="574" spans="1:2" x14ac:dyDescent="0.3">
      <c r="A574" s="1" t="s">
        <v>1123</v>
      </c>
      <c r="B574" s="1">
        <v>103028203</v>
      </c>
    </row>
    <row r="575" spans="1:2" x14ac:dyDescent="0.3">
      <c r="A575" s="1" t="s">
        <v>1124</v>
      </c>
      <c r="B575" s="1">
        <v>127046903</v>
      </c>
    </row>
    <row r="576" spans="1:2" x14ac:dyDescent="0.3">
      <c r="A576" s="1" t="s">
        <v>1125</v>
      </c>
      <c r="B576" s="1">
        <v>108566303</v>
      </c>
    </row>
    <row r="577" spans="1:2" x14ac:dyDescent="0.3">
      <c r="A577" s="1" t="s">
        <v>1126</v>
      </c>
      <c r="B577" s="1">
        <v>125237903</v>
      </c>
    </row>
    <row r="578" spans="1:2" x14ac:dyDescent="0.3">
      <c r="A578" s="1" t="s">
        <v>1127</v>
      </c>
      <c r="B578" s="1">
        <v>129546803</v>
      </c>
    </row>
    <row r="579" spans="1:2" x14ac:dyDescent="0.3">
      <c r="A579" s="1" t="s">
        <v>1128</v>
      </c>
      <c r="B579" s="1">
        <v>109248003</v>
      </c>
    </row>
    <row r="580" spans="1:2" x14ac:dyDescent="0.3">
      <c r="A580" s="1" t="s">
        <v>1129</v>
      </c>
      <c r="B580" s="1">
        <v>121395603</v>
      </c>
    </row>
    <row r="581" spans="1:2" x14ac:dyDescent="0.3">
      <c r="A581" s="1" t="s">
        <v>1130</v>
      </c>
      <c r="B581" s="1">
        <v>108567004</v>
      </c>
    </row>
    <row r="582" spans="1:2" x14ac:dyDescent="0.3">
      <c r="A582" s="1" t="s">
        <v>1131</v>
      </c>
      <c r="B582" s="1">
        <v>120486003</v>
      </c>
    </row>
    <row r="583" spans="1:2" x14ac:dyDescent="0.3">
      <c r="A583" s="1" t="s">
        <v>1132</v>
      </c>
      <c r="B583" s="1">
        <v>117086003</v>
      </c>
    </row>
    <row r="584" spans="1:2" x14ac:dyDescent="0.3">
      <c r="A584" s="1" t="s">
        <v>1133</v>
      </c>
      <c r="B584" s="1">
        <v>129547303</v>
      </c>
    </row>
    <row r="585" spans="1:2" x14ac:dyDescent="0.3">
      <c r="A585" s="1" t="s">
        <v>1134</v>
      </c>
      <c r="B585" s="1">
        <v>114067503</v>
      </c>
    </row>
    <row r="586" spans="1:2" x14ac:dyDescent="0.3">
      <c r="A586" s="1" t="s">
        <v>1135</v>
      </c>
      <c r="B586" s="1">
        <v>119357402</v>
      </c>
    </row>
    <row r="587" spans="1:2" x14ac:dyDescent="0.3">
      <c r="A587" s="1" t="s">
        <v>1136</v>
      </c>
      <c r="B587" s="1">
        <v>116557103</v>
      </c>
    </row>
    <row r="588" spans="1:2" x14ac:dyDescent="0.3">
      <c r="A588" s="1" t="s">
        <v>1137</v>
      </c>
      <c r="B588" s="1">
        <v>104107903</v>
      </c>
    </row>
    <row r="589" spans="1:2" x14ac:dyDescent="0.3">
      <c r="A589" s="1" t="s">
        <v>1138</v>
      </c>
      <c r="B589" s="1">
        <v>108567204</v>
      </c>
    </row>
    <row r="590" spans="1:2" x14ac:dyDescent="0.3">
      <c r="A590" s="1" t="s">
        <v>1139</v>
      </c>
      <c r="B590" s="1">
        <v>103028302</v>
      </c>
    </row>
    <row r="591" spans="1:2" x14ac:dyDescent="0.3">
      <c r="A591" s="1" t="s">
        <v>1140</v>
      </c>
      <c r="B591" s="1">
        <v>116496503</v>
      </c>
    </row>
    <row r="592" spans="1:2" x14ac:dyDescent="0.3">
      <c r="A592" s="1" t="s">
        <v>1141</v>
      </c>
      <c r="B592" s="1">
        <v>108567404</v>
      </c>
    </row>
    <row r="593" spans="1:2" x14ac:dyDescent="0.3">
      <c r="A593" s="1" t="s">
        <v>1142</v>
      </c>
      <c r="B593" s="1">
        <v>104435603</v>
      </c>
    </row>
    <row r="594" spans="1:2" x14ac:dyDescent="0.3">
      <c r="A594" s="1" t="s">
        <v>1143</v>
      </c>
      <c r="B594" s="1">
        <v>104435703</v>
      </c>
    </row>
    <row r="595" spans="1:2" x14ac:dyDescent="0.3">
      <c r="A595" s="1" t="s">
        <v>1144</v>
      </c>
      <c r="B595" s="1">
        <v>129547203</v>
      </c>
    </row>
    <row r="596" spans="1:2" x14ac:dyDescent="0.3">
      <c r="A596" s="1" t="s">
        <v>1145</v>
      </c>
      <c r="B596" s="1">
        <v>104376203</v>
      </c>
    </row>
    <row r="597" spans="1:2" x14ac:dyDescent="0.3">
      <c r="A597" s="1" t="s">
        <v>1146</v>
      </c>
      <c r="B597" s="1">
        <v>116496603</v>
      </c>
    </row>
    <row r="598" spans="1:2" x14ac:dyDescent="0.3">
      <c r="A598" s="1" t="s">
        <v>1147</v>
      </c>
      <c r="B598" s="1">
        <v>115218003</v>
      </c>
    </row>
    <row r="599" spans="1:2" x14ac:dyDescent="0.3">
      <c r="A599" s="1" t="s">
        <v>1148</v>
      </c>
      <c r="B599" s="1">
        <v>104107503</v>
      </c>
    </row>
    <row r="600" spans="1:2" x14ac:dyDescent="0.3">
      <c r="A600" s="1" t="s">
        <v>1149</v>
      </c>
      <c r="B600" s="1">
        <v>109427503</v>
      </c>
    </row>
    <row r="601" spans="1:2" x14ac:dyDescent="0.3">
      <c r="A601" s="1" t="s">
        <v>1150</v>
      </c>
      <c r="B601" s="1">
        <v>113367003</v>
      </c>
    </row>
    <row r="602" spans="1:2" x14ac:dyDescent="0.3">
      <c r="A602" s="1" t="s">
        <v>1151</v>
      </c>
      <c r="B602" s="1">
        <v>108567703</v>
      </c>
    </row>
    <row r="603" spans="1:2" x14ac:dyDescent="0.3">
      <c r="A603" s="1" t="s">
        <v>1152</v>
      </c>
      <c r="B603" s="1">
        <v>123467103</v>
      </c>
    </row>
    <row r="604" spans="1:2" x14ac:dyDescent="0.3">
      <c r="A604" s="1" t="s">
        <v>1153</v>
      </c>
      <c r="B604" s="1">
        <v>103028653</v>
      </c>
    </row>
    <row r="605" spans="1:2" x14ac:dyDescent="0.3">
      <c r="A605" s="1" t="s">
        <v>1154</v>
      </c>
      <c r="B605" s="1">
        <v>112676203</v>
      </c>
    </row>
    <row r="606" spans="1:2" x14ac:dyDescent="0.3">
      <c r="A606" s="1" t="s">
        <v>1155</v>
      </c>
      <c r="B606" s="1">
        <v>103028703</v>
      </c>
    </row>
    <row r="607" spans="1:2" x14ac:dyDescent="0.3">
      <c r="A607" s="1" t="s">
        <v>1156</v>
      </c>
      <c r="B607" s="1">
        <v>115218303</v>
      </c>
    </row>
    <row r="608" spans="1:2" x14ac:dyDescent="0.3">
      <c r="A608" s="1" t="s">
        <v>1157</v>
      </c>
      <c r="B608" s="1">
        <v>103028753</v>
      </c>
    </row>
    <row r="609" spans="1:2" x14ac:dyDescent="0.3">
      <c r="A609" s="1" t="s">
        <v>1158</v>
      </c>
      <c r="B609" s="1">
        <v>127047404</v>
      </c>
    </row>
    <row r="610" spans="1:2" x14ac:dyDescent="0.3">
      <c r="A610" s="1" t="s">
        <v>1159</v>
      </c>
      <c r="B610" s="1">
        <v>112676403</v>
      </c>
    </row>
    <row r="611" spans="1:2" x14ac:dyDescent="0.3">
      <c r="A611" s="1" t="s">
        <v>1160</v>
      </c>
      <c r="B611" s="1">
        <v>117416103</v>
      </c>
    </row>
    <row r="612" spans="1:2" x14ac:dyDescent="0.3">
      <c r="A612" s="1" t="s">
        <v>1161</v>
      </c>
      <c r="B612" s="1">
        <v>125238402</v>
      </c>
    </row>
    <row r="613" spans="1:2" x14ac:dyDescent="0.3">
      <c r="A613" s="1" t="s">
        <v>1162</v>
      </c>
      <c r="B613" s="1">
        <v>101306503</v>
      </c>
    </row>
    <row r="614" spans="1:2" x14ac:dyDescent="0.3">
      <c r="A614" s="1" t="s">
        <v>1163</v>
      </c>
      <c r="B614" s="1">
        <v>116197503</v>
      </c>
    </row>
    <row r="615" spans="1:2" x14ac:dyDescent="0.3">
      <c r="A615" s="1" t="s">
        <v>1164</v>
      </c>
      <c r="B615" s="1">
        <v>111297504</v>
      </c>
    </row>
    <row r="616" spans="1:2" x14ac:dyDescent="0.3">
      <c r="A616" s="1" t="s">
        <v>1165</v>
      </c>
      <c r="B616" s="1">
        <v>111317503</v>
      </c>
    </row>
    <row r="617" spans="1:2" x14ac:dyDescent="0.3">
      <c r="A617" s="1" t="s">
        <v>1166</v>
      </c>
      <c r="B617" s="1">
        <v>121395703</v>
      </c>
    </row>
    <row r="618" spans="1:2" x14ac:dyDescent="0.3">
      <c r="A618" s="1" t="s">
        <v>1167</v>
      </c>
      <c r="B618" s="1">
        <v>117597003</v>
      </c>
    </row>
    <row r="619" spans="1:2" x14ac:dyDescent="0.3">
      <c r="A619" s="1" t="s">
        <v>1168</v>
      </c>
      <c r="B619" s="1">
        <v>112676503</v>
      </c>
    </row>
    <row r="620" spans="1:2" x14ac:dyDescent="0.3">
      <c r="A620" s="1" t="s">
        <v>1169</v>
      </c>
      <c r="B620" s="1">
        <v>107657503</v>
      </c>
    </row>
    <row r="621" spans="1:2" x14ac:dyDescent="0.3">
      <c r="A621" s="1" t="s">
        <v>1170</v>
      </c>
      <c r="B621" s="1">
        <v>108077503</v>
      </c>
    </row>
    <row r="622" spans="1:2" x14ac:dyDescent="0.3">
      <c r="A622" s="1" t="s">
        <v>1171</v>
      </c>
      <c r="B622" s="1">
        <v>112676703</v>
      </c>
    </row>
    <row r="623" spans="1:2" x14ac:dyDescent="0.3">
      <c r="A623" s="1" t="s">
        <v>1172</v>
      </c>
      <c r="B623" s="1">
        <v>125238502</v>
      </c>
    </row>
    <row r="624" spans="1:2" x14ac:dyDescent="0.3">
      <c r="A624" s="1" t="s">
        <v>1173</v>
      </c>
      <c r="B624" s="1">
        <v>123467203</v>
      </c>
    </row>
    <row r="625" spans="1:2" x14ac:dyDescent="0.3">
      <c r="A625" s="1" t="s">
        <v>1174</v>
      </c>
      <c r="B625" s="1">
        <v>123467303</v>
      </c>
    </row>
    <row r="626" spans="1:2" x14ac:dyDescent="0.3">
      <c r="A626" s="1" t="s">
        <v>1175</v>
      </c>
      <c r="B626" s="1">
        <v>110148002</v>
      </c>
    </row>
    <row r="627" spans="1:2" x14ac:dyDescent="0.3">
      <c r="A627" s="1" t="s">
        <v>1176</v>
      </c>
      <c r="B627" s="1">
        <v>103028833</v>
      </c>
    </row>
    <row r="628" spans="1:2" x14ac:dyDescent="0.3">
      <c r="A628" s="1" t="s">
        <v>1177</v>
      </c>
      <c r="B628" s="1">
        <v>115228003</v>
      </c>
    </row>
    <row r="629" spans="1:2" x14ac:dyDescent="0.3">
      <c r="A629" s="1" t="s">
        <v>1178</v>
      </c>
      <c r="B629" s="1">
        <v>103028853</v>
      </c>
    </row>
    <row r="630" spans="1:2" x14ac:dyDescent="0.3">
      <c r="A630" s="1" t="s">
        <v>1179</v>
      </c>
      <c r="B630" s="1">
        <v>120456003</v>
      </c>
    </row>
    <row r="631" spans="1:2" x14ac:dyDescent="0.3">
      <c r="A631" s="1" t="s">
        <v>1180</v>
      </c>
      <c r="B631" s="1">
        <v>117576303</v>
      </c>
    </row>
    <row r="632" spans="1:2" x14ac:dyDescent="0.3">
      <c r="A632" s="1" t="s">
        <v>1181</v>
      </c>
      <c r="B632" s="1">
        <v>119586503</v>
      </c>
    </row>
    <row r="633" spans="1:2" x14ac:dyDescent="0.3">
      <c r="A633" s="1" t="s">
        <v>1182</v>
      </c>
      <c r="B633" s="1">
        <v>115228303</v>
      </c>
    </row>
    <row r="634" spans="1:2" x14ac:dyDescent="0.3">
      <c r="A634" s="1" t="s">
        <v>1183</v>
      </c>
      <c r="B634" s="1">
        <v>115506003</v>
      </c>
    </row>
    <row r="635" spans="1:2" x14ac:dyDescent="0.3">
      <c r="A635" s="1" t="s">
        <v>1184</v>
      </c>
      <c r="B635" s="1">
        <v>129547603</v>
      </c>
    </row>
    <row r="636" spans="1:2" x14ac:dyDescent="0.3">
      <c r="A636" s="1" t="s">
        <v>1185</v>
      </c>
      <c r="B636" s="1">
        <v>106617203</v>
      </c>
    </row>
    <row r="637" spans="1:2" x14ac:dyDescent="0.3">
      <c r="A637" s="1" t="s">
        <v>1186</v>
      </c>
      <c r="B637" s="1">
        <v>117086503</v>
      </c>
    </row>
    <row r="638" spans="1:2" x14ac:dyDescent="0.3">
      <c r="A638" s="1" t="s">
        <v>1187</v>
      </c>
      <c r="B638" s="1">
        <v>124157802</v>
      </c>
    </row>
    <row r="639" spans="1:2" x14ac:dyDescent="0.3">
      <c r="A639" s="1" t="s">
        <v>1188</v>
      </c>
      <c r="B639" s="1">
        <v>101638003</v>
      </c>
    </row>
    <row r="640" spans="1:2" x14ac:dyDescent="0.3">
      <c r="A640" s="1" t="s">
        <v>1189</v>
      </c>
      <c r="B640" s="1">
        <v>129547803</v>
      </c>
    </row>
    <row r="641" spans="1:2" x14ac:dyDescent="0.3">
      <c r="A641" s="1" t="s">
        <v>1190</v>
      </c>
      <c r="B641" s="1">
        <v>117086653</v>
      </c>
    </row>
    <row r="642" spans="1:2" x14ac:dyDescent="0.3">
      <c r="A642" s="1" t="s">
        <v>1191</v>
      </c>
      <c r="B642" s="1">
        <v>114068003</v>
      </c>
    </row>
    <row r="643" spans="1:2" x14ac:dyDescent="0.3">
      <c r="A643" s="1" t="s">
        <v>1192</v>
      </c>
      <c r="B643" s="1">
        <v>118667503</v>
      </c>
    </row>
    <row r="644" spans="1:2" x14ac:dyDescent="0.3">
      <c r="A644" s="1" t="s">
        <v>1193</v>
      </c>
      <c r="B644" s="1">
        <v>108568404</v>
      </c>
    </row>
    <row r="645" spans="1:2" x14ac:dyDescent="0.3">
      <c r="A645" s="1" t="s">
        <v>1194</v>
      </c>
      <c r="B645" s="1">
        <v>112286003</v>
      </c>
    </row>
    <row r="646" spans="1:2" x14ac:dyDescent="0.3">
      <c r="A646" s="1" t="s">
        <v>1195</v>
      </c>
      <c r="B646" s="1">
        <v>108058003</v>
      </c>
    </row>
    <row r="647" spans="1:2" x14ac:dyDescent="0.3">
      <c r="A647" s="1" t="s">
        <v>1196</v>
      </c>
      <c r="B647" s="1">
        <v>114068103</v>
      </c>
    </row>
    <row r="648" spans="1:2" x14ac:dyDescent="0.3">
      <c r="A648" s="1" t="s">
        <v>1197</v>
      </c>
      <c r="B648" s="1">
        <v>108078003</v>
      </c>
    </row>
    <row r="649" spans="1:2" x14ac:dyDescent="0.3">
      <c r="A649" s="1" t="s">
        <v>634</v>
      </c>
      <c r="B649" s="1">
        <v>106169003</v>
      </c>
    </row>
    <row r="650" spans="1:2" x14ac:dyDescent="0.3">
      <c r="A650" s="1" t="s">
        <v>1198</v>
      </c>
      <c r="B650" s="1">
        <v>104377003</v>
      </c>
    </row>
    <row r="651" spans="1:2" x14ac:dyDescent="0.3">
      <c r="A651" s="1" t="s">
        <v>1199</v>
      </c>
      <c r="B651" s="1">
        <v>105259103</v>
      </c>
    </row>
    <row r="652" spans="1:2" x14ac:dyDescent="0.3">
      <c r="A652" s="1" t="s">
        <v>1200</v>
      </c>
      <c r="B652" s="1">
        <v>101268003</v>
      </c>
    </row>
    <row r="653" spans="1:2" x14ac:dyDescent="0.3">
      <c r="A653" s="1" t="s">
        <v>1201</v>
      </c>
      <c r="B653" s="1">
        <v>124158503</v>
      </c>
    </row>
    <row r="654" spans="1:2" x14ac:dyDescent="0.3">
      <c r="A654" s="1" t="s">
        <v>1202</v>
      </c>
      <c r="B654" s="1">
        <v>128328003</v>
      </c>
    </row>
    <row r="655" spans="1:2" x14ac:dyDescent="0.3">
      <c r="A655" s="1" t="s">
        <v>1203</v>
      </c>
      <c r="B655" s="1">
        <v>112018523</v>
      </c>
    </row>
    <row r="656" spans="1:2" x14ac:dyDescent="0.3">
      <c r="A656" s="1" t="s">
        <v>1204</v>
      </c>
      <c r="B656" s="1">
        <v>125239452</v>
      </c>
    </row>
    <row r="657" spans="1:2" x14ac:dyDescent="0.3">
      <c r="A657" s="1" t="s">
        <v>1205</v>
      </c>
      <c r="B657" s="1">
        <v>115229003</v>
      </c>
    </row>
    <row r="658" spans="1:2" x14ac:dyDescent="0.3">
      <c r="A658" s="1" t="s">
        <v>1206</v>
      </c>
      <c r="B658" s="1">
        <v>123468303</v>
      </c>
    </row>
    <row r="659" spans="1:2" x14ac:dyDescent="0.3">
      <c r="A659" s="1" t="s">
        <v>1207</v>
      </c>
      <c r="B659" s="1">
        <v>123468402</v>
      </c>
    </row>
    <row r="660" spans="1:2" x14ac:dyDescent="0.3">
      <c r="A660" s="1" t="s">
        <v>1208</v>
      </c>
      <c r="B660" s="1">
        <v>123468503</v>
      </c>
    </row>
    <row r="661" spans="1:2" x14ac:dyDescent="0.3">
      <c r="A661" s="1" t="s">
        <v>1209</v>
      </c>
      <c r="B661" s="1">
        <v>123468603</v>
      </c>
    </row>
    <row r="662" spans="1:2" x14ac:dyDescent="0.3">
      <c r="A662" s="1" t="s">
        <v>1210</v>
      </c>
      <c r="B662" s="1">
        <v>103029203</v>
      </c>
    </row>
    <row r="663" spans="1:2" x14ac:dyDescent="0.3">
      <c r="A663" s="1" t="s">
        <v>1211</v>
      </c>
      <c r="B663" s="1">
        <v>106618603</v>
      </c>
    </row>
    <row r="664" spans="1:2" x14ac:dyDescent="0.3">
      <c r="A664" s="1" t="s">
        <v>1212</v>
      </c>
      <c r="B664" s="1">
        <v>119358403</v>
      </c>
    </row>
    <row r="665" spans="1:2" x14ac:dyDescent="0.3">
      <c r="A665" s="1" t="s">
        <v>1213</v>
      </c>
      <c r="B665" s="1">
        <v>119648303</v>
      </c>
    </row>
    <row r="666" spans="1:2" x14ac:dyDescent="0.3">
      <c r="A666" s="1" t="s">
        <v>1214</v>
      </c>
      <c r="B666" s="1">
        <v>125239603</v>
      </c>
    </row>
    <row r="667" spans="1:2" x14ac:dyDescent="0.3">
      <c r="A667" s="1" t="s">
        <v>1215</v>
      </c>
      <c r="B667" s="1">
        <v>105628302</v>
      </c>
    </row>
    <row r="668" spans="1:2" x14ac:dyDescent="0.3">
      <c r="A668" s="1" t="s">
        <v>1216</v>
      </c>
      <c r="B668" s="1">
        <v>116498003</v>
      </c>
    </row>
    <row r="669" spans="1:2" x14ac:dyDescent="0.3">
      <c r="A669" s="1" t="s">
        <v>1217</v>
      </c>
      <c r="B669" s="1">
        <v>113369003</v>
      </c>
    </row>
    <row r="670" spans="1:2" x14ac:dyDescent="0.3">
      <c r="A670" s="1" t="s">
        <v>593</v>
      </c>
      <c r="B670" s="1">
        <v>101638803</v>
      </c>
    </row>
    <row r="671" spans="1:2" x14ac:dyDescent="0.3">
      <c r="A671" s="1" t="s">
        <v>1218</v>
      </c>
      <c r="B671" s="1">
        <v>105259703</v>
      </c>
    </row>
    <row r="672" spans="1:2" x14ac:dyDescent="0.3">
      <c r="A672" s="1" t="s">
        <v>1219</v>
      </c>
      <c r="B672" s="1">
        <v>119648703</v>
      </c>
    </row>
    <row r="673" spans="1:2" x14ac:dyDescent="0.3">
      <c r="A673" s="1" t="s">
        <v>1220</v>
      </c>
      <c r="B673" s="1">
        <v>112289003</v>
      </c>
    </row>
    <row r="674" spans="1:2" x14ac:dyDescent="0.3">
      <c r="A674" s="1" t="s">
        <v>1221</v>
      </c>
      <c r="B674" s="1">
        <v>121139004</v>
      </c>
    </row>
    <row r="675" spans="1:2" x14ac:dyDescent="0.3">
      <c r="A675" s="1" t="s">
        <v>1222</v>
      </c>
      <c r="B675" s="1">
        <v>117598503</v>
      </c>
    </row>
    <row r="676" spans="1:2" x14ac:dyDescent="0.3">
      <c r="A676" s="1" t="s">
        <v>1223</v>
      </c>
      <c r="B676" s="1">
        <v>103029403</v>
      </c>
    </row>
    <row r="677" spans="1:2" x14ac:dyDescent="0.3">
      <c r="A677" s="1" t="s">
        <v>1224</v>
      </c>
      <c r="B677" s="1">
        <v>110179003</v>
      </c>
    </row>
    <row r="678" spans="1:2" x14ac:dyDescent="0.3">
      <c r="A678" s="1" t="s">
        <v>1225</v>
      </c>
      <c r="B678" s="1">
        <v>124159002</v>
      </c>
    </row>
    <row r="679" spans="1:2" x14ac:dyDescent="0.3">
      <c r="A679" s="1" t="s">
        <v>1226</v>
      </c>
      <c r="B679" s="1">
        <v>101308503</v>
      </c>
    </row>
    <row r="680" spans="1:2" x14ac:dyDescent="0.3">
      <c r="A680" s="1" t="s">
        <v>1227</v>
      </c>
      <c r="B680" s="1">
        <v>103029553</v>
      </c>
    </row>
    <row r="681" spans="1:2" x14ac:dyDescent="0.3">
      <c r="A681" s="1" t="s">
        <v>1228</v>
      </c>
      <c r="B681" s="1">
        <v>104437503</v>
      </c>
    </row>
    <row r="682" spans="1:2" x14ac:dyDescent="0.3">
      <c r="A682" s="1" t="s">
        <v>1229</v>
      </c>
      <c r="B682" s="1">
        <v>103029603</v>
      </c>
    </row>
    <row r="683" spans="1:2" x14ac:dyDescent="0.3">
      <c r="A683" s="1" t="s">
        <v>1230</v>
      </c>
      <c r="B683" s="1">
        <v>115508003</v>
      </c>
    </row>
    <row r="684" spans="1:2" x14ac:dyDescent="0.3">
      <c r="A684" s="1" t="s">
        <v>1231</v>
      </c>
      <c r="B684" s="1">
        <v>115219002</v>
      </c>
    </row>
    <row r="685" spans="1:2" x14ac:dyDescent="0.3">
      <c r="A685" s="1" t="s">
        <v>1232</v>
      </c>
      <c r="B685" s="1">
        <v>112678503</v>
      </c>
    </row>
    <row r="686" spans="1:2" x14ac:dyDescent="0.3">
      <c r="A686" s="1" t="s">
        <v>1233</v>
      </c>
      <c r="B686" s="1">
        <v>127049303</v>
      </c>
    </row>
    <row r="687" spans="1:2" x14ac:dyDescent="0.3">
      <c r="A687" s="1" t="s">
        <v>1234</v>
      </c>
      <c r="B687" s="1">
        <v>119648903</v>
      </c>
    </row>
    <row r="688" spans="1:2" x14ac:dyDescent="0.3">
      <c r="A688" s="1" t="s">
        <v>1235</v>
      </c>
      <c r="B688" s="1">
        <v>108118503</v>
      </c>
    </row>
    <row r="689" spans="1:2" x14ac:dyDescent="0.3">
      <c r="A689" s="1" t="s">
        <v>1236</v>
      </c>
      <c r="B689" s="1">
        <v>121397803</v>
      </c>
    </row>
    <row r="690" spans="1:2" x14ac:dyDescent="0.3">
      <c r="A690" s="1" t="s">
        <v>1237</v>
      </c>
      <c r="B690" s="1">
        <v>118408852</v>
      </c>
    </row>
    <row r="691" spans="1:2" x14ac:dyDescent="0.3">
      <c r="A691" s="1" t="s">
        <v>1238</v>
      </c>
      <c r="B691" s="1">
        <v>103029803</v>
      </c>
    </row>
    <row r="692" spans="1:2" x14ac:dyDescent="0.3">
      <c r="A692" s="1" t="s">
        <v>1239</v>
      </c>
      <c r="B692" s="1">
        <v>125239652</v>
      </c>
    </row>
    <row r="693" spans="1:2" x14ac:dyDescent="0.3">
      <c r="A693" s="1" t="s">
        <v>1240</v>
      </c>
      <c r="B693" s="1">
        <v>129548803</v>
      </c>
    </row>
    <row r="694" spans="1:2" x14ac:dyDescent="0.3">
      <c r="A694" s="1" t="s">
        <v>1241</v>
      </c>
      <c r="B694" s="1">
        <v>108079004</v>
      </c>
    </row>
    <row r="695" spans="1:2" x14ac:dyDescent="0.3">
      <c r="A695" s="1" t="s">
        <v>1242</v>
      </c>
      <c r="B695" s="1">
        <v>117417202</v>
      </c>
    </row>
    <row r="696" spans="1:2" x14ac:dyDescent="0.3">
      <c r="A696" s="1" t="s">
        <v>1243</v>
      </c>
      <c r="B696" s="1">
        <v>104378003</v>
      </c>
    </row>
    <row r="697" spans="1:2" x14ac:dyDescent="0.3">
      <c r="A697" s="1" t="s">
        <v>1245</v>
      </c>
      <c r="B697" s="1">
        <v>114069103</v>
      </c>
    </row>
    <row r="698" spans="1:2" x14ac:dyDescent="0.3">
      <c r="A698" s="1" t="s">
        <v>1244</v>
      </c>
      <c r="B698" s="1">
        <v>120488603</v>
      </c>
    </row>
    <row r="699" spans="1:2" x14ac:dyDescent="0.3">
      <c r="A699" s="1" t="s">
        <v>1246</v>
      </c>
      <c r="B699" s="1">
        <v>108569103</v>
      </c>
    </row>
    <row r="700" spans="1:2" x14ac:dyDescent="0.3">
      <c r="A700" s="1" t="s">
        <v>1247</v>
      </c>
      <c r="B700" s="1">
        <v>123469303</v>
      </c>
    </row>
    <row r="701" spans="1:2" x14ac:dyDescent="0.3">
      <c r="A701" s="1" t="s">
        <v>1248</v>
      </c>
      <c r="B701" s="1">
        <v>103029902</v>
      </c>
    </row>
    <row r="702" spans="1:2" x14ac:dyDescent="0.3">
      <c r="A702" s="1" t="s">
        <v>1249</v>
      </c>
      <c r="B702" s="1">
        <v>117089003</v>
      </c>
    </row>
    <row r="703" spans="1:2" x14ac:dyDescent="0.3">
      <c r="A703" s="1" t="s">
        <v>1250</v>
      </c>
      <c r="B703" s="1">
        <v>118409203</v>
      </c>
    </row>
    <row r="704" spans="1:2" x14ac:dyDescent="0.3">
      <c r="A704" s="1" t="s">
        <v>1251</v>
      </c>
      <c r="B704" s="1">
        <v>118409302</v>
      </c>
    </row>
    <row r="705" spans="1:2" x14ac:dyDescent="0.3">
      <c r="A705" s="1" t="s">
        <v>1252</v>
      </c>
      <c r="B705" s="1">
        <v>114069353</v>
      </c>
    </row>
    <row r="706" spans="1:2" x14ac:dyDescent="0.3">
      <c r="A706" s="1" t="s">
        <v>1253</v>
      </c>
      <c r="B706" s="1">
        <v>112679002</v>
      </c>
    </row>
    <row r="707" spans="1:2" x14ac:dyDescent="0.3">
      <c r="A707" s="1" t="s">
        <v>1254</v>
      </c>
      <c r="B707" s="1">
        <v>112679403</v>
      </c>
    </row>
    <row r="708" spans="1:2" x14ac:dyDescent="0.3">
      <c r="A708" s="1" t="s">
        <v>1255</v>
      </c>
      <c r="B708" s="1">
        <v>107658903</v>
      </c>
    </row>
    <row r="710" spans="1:2" x14ac:dyDescent="0.3">
      <c r="A710" s="93" t="s">
        <v>1259</v>
      </c>
    </row>
  </sheetData>
  <mergeCells count="15">
    <mergeCell ref="Z69:AB69"/>
    <mergeCell ref="Z70:AB70"/>
    <mergeCell ref="Z21:AB21"/>
    <mergeCell ref="AA60:AB60"/>
    <mergeCell ref="Z33:AB33"/>
    <mergeCell ref="Z34:AB34"/>
    <mergeCell ref="AA35:AB35"/>
    <mergeCell ref="Z50:AB50"/>
    <mergeCell ref="AA51:AB51"/>
    <mergeCell ref="AA36:AB36"/>
    <mergeCell ref="AA43:AB43"/>
    <mergeCell ref="AA44:AB44"/>
    <mergeCell ref="Z52:Z54"/>
    <mergeCell ref="Z55:Z56"/>
    <mergeCell ref="Z57:Z59"/>
  </mergeCells>
  <dataValidations count="1">
    <dataValidation type="list" allowBlank="1" showInputMessage="1" showErrorMessage="1" sqref="AA24" xr:uid="{00000000-0002-0000-0300-000000000000}">
      <formula1>$A$209:$A$708</formula1>
    </dataValidation>
  </dataValidations>
  <hyperlinks>
    <hyperlink ref="A206" location="Top" display="Return to top" xr:uid="{00000000-0004-0000-0300-000000000000}"/>
    <hyperlink ref="A710" location="Top" display="Return to top" xr:uid="{00000000-0004-0000-0300-000001000000}"/>
    <hyperlink ref="U22" location="DistrictList" display="View district list" xr:uid="{00000000-0004-0000-0300-000002000000}"/>
  </hyperlinks>
  <printOptions horizontalCentered="1"/>
  <pageMargins left="0.25" right="0.25" top="0.75" bottom="0.75" header="0.3" footer="0.3"/>
  <pageSetup scale="55" orientation="portrait" r:id="rId1"/>
  <ignoredErrors>
    <ignoredError sqref="AB55 AB57 AA4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0C150-40E2-44E6-9F7A-4558CE4C3D42}">
  <sheetPr>
    <pageSetUpPr fitToPage="1"/>
  </sheetPr>
  <dimension ref="A1:L700"/>
  <sheetViews>
    <sheetView topLeftCell="E6" zoomScale="70" zoomScaleNormal="70" workbookViewId="0">
      <selection activeCell="G12" sqref="G12"/>
    </sheetView>
  </sheetViews>
  <sheetFormatPr defaultColWidth="8.85546875" defaultRowHeight="14.5" x14ac:dyDescent="0.35"/>
  <cols>
    <col min="1" max="3" width="26.78515625" style="21" hidden="1" customWidth="1"/>
    <col min="4" max="4" width="5.78515625" style="21" hidden="1" customWidth="1"/>
    <col min="5" max="5" width="5.78515625" style="21" customWidth="1"/>
    <col min="6" max="6" width="7.5703125" style="21" bestFit="1" customWidth="1"/>
    <col min="7" max="7" width="83.85546875" style="21" customWidth="1"/>
    <col min="8" max="8" width="17.42578125" style="21" customWidth="1"/>
    <col min="9" max="9" width="5.78515625" style="21" customWidth="1"/>
    <col min="10" max="10" width="10.78515625" style="21" bestFit="1" customWidth="1"/>
    <col min="11" max="11" width="8.85546875" style="21"/>
    <col min="12" max="12" width="11" style="21" bestFit="1" customWidth="1"/>
    <col min="13" max="16384" width="8.85546875" style="21"/>
  </cols>
  <sheetData>
    <row r="1" spans="1:11" hidden="1" x14ac:dyDescent="0.35">
      <c r="J1" s="29"/>
      <c r="K1" s="29"/>
    </row>
    <row r="2" spans="1:11" hidden="1" x14ac:dyDescent="0.35">
      <c r="J2" s="29"/>
      <c r="K2" s="29"/>
    </row>
    <row r="3" spans="1:11" hidden="1" x14ac:dyDescent="0.35">
      <c r="J3" s="29"/>
      <c r="K3" s="29"/>
    </row>
    <row r="4" spans="1:11" hidden="1" x14ac:dyDescent="0.35">
      <c r="J4" s="29"/>
      <c r="K4" s="29"/>
    </row>
    <row r="5" spans="1:11" hidden="1" x14ac:dyDescent="0.35">
      <c r="J5" s="29"/>
      <c r="K5" s="29"/>
    </row>
    <row r="6" spans="1:11" x14ac:dyDescent="0.35">
      <c r="E6" s="29"/>
      <c r="F6" s="29"/>
      <c r="G6" s="29"/>
      <c r="H6" s="29"/>
      <c r="I6" s="29"/>
      <c r="J6" s="29"/>
      <c r="K6" s="29"/>
    </row>
    <row r="7" spans="1:11" x14ac:dyDescent="0.35">
      <c r="D7" s="29"/>
      <c r="E7" s="29"/>
      <c r="F7" s="276" t="s">
        <v>1933</v>
      </c>
      <c r="G7" s="277"/>
      <c r="H7" s="277"/>
      <c r="I7" s="29"/>
      <c r="J7" s="29"/>
      <c r="K7" s="29"/>
    </row>
    <row r="8" spans="1:11" ht="15.5" x14ac:dyDescent="0.35">
      <c r="D8" s="29"/>
      <c r="E8" s="29"/>
      <c r="F8" s="278" t="s">
        <v>1945</v>
      </c>
      <c r="G8" s="279"/>
      <c r="H8" s="206"/>
      <c r="I8" s="29"/>
      <c r="J8" s="29"/>
      <c r="K8" s="29"/>
    </row>
    <row r="9" spans="1:11" ht="35.25" customHeight="1" x14ac:dyDescent="0.35">
      <c r="D9" s="29"/>
      <c r="E9" s="29"/>
      <c r="F9" s="280" t="s">
        <v>1946</v>
      </c>
      <c r="G9" s="281"/>
      <c r="H9" s="281"/>
      <c r="I9" s="29"/>
      <c r="J9" s="29"/>
      <c r="K9" s="29"/>
    </row>
    <row r="10" spans="1:11" x14ac:dyDescent="0.35">
      <c r="D10" s="29"/>
      <c r="E10" s="29"/>
      <c r="F10" s="29"/>
      <c r="G10" s="29"/>
      <c r="H10" s="29"/>
      <c r="I10" s="29"/>
      <c r="J10" s="29"/>
      <c r="K10" s="29"/>
    </row>
    <row r="11" spans="1:11" ht="18" x14ac:dyDescent="0.4">
      <c r="A11" s="22"/>
      <c r="B11" s="22"/>
      <c r="C11" s="22"/>
      <c r="D11" s="30"/>
      <c r="E11" s="30"/>
      <c r="F11" s="29"/>
      <c r="G11" s="220" t="s">
        <v>1940</v>
      </c>
      <c r="H11" s="29"/>
      <c r="I11" s="29"/>
      <c r="J11" s="29"/>
      <c r="K11" s="29"/>
    </row>
    <row r="12" spans="1:11" ht="18" x14ac:dyDescent="0.4">
      <c r="A12" s="49"/>
      <c r="B12" s="50">
        <f>VLOOKUP(G12,A201:B700,2,FALSE)</f>
        <v>123460302</v>
      </c>
      <c r="C12" s="50"/>
      <c r="D12" s="30"/>
      <c r="E12" s="30"/>
      <c r="F12" s="29"/>
      <c r="G12" s="224" t="s">
        <v>764</v>
      </c>
      <c r="H12" s="29"/>
      <c r="I12" s="29"/>
      <c r="J12" s="29"/>
      <c r="K12" s="29"/>
    </row>
    <row r="13" spans="1:11" x14ac:dyDescent="0.35">
      <c r="A13" s="49"/>
      <c r="B13" s="49"/>
      <c r="C13" s="49"/>
      <c r="D13" s="30"/>
      <c r="E13" s="30"/>
      <c r="F13" s="77" t="s">
        <v>685</v>
      </c>
      <c r="G13" s="32"/>
      <c r="H13" s="32"/>
      <c r="I13" s="29"/>
      <c r="J13" s="29"/>
      <c r="K13" s="29"/>
    </row>
    <row r="14" spans="1:11" x14ac:dyDescent="0.35">
      <c r="A14" s="49" t="s">
        <v>686</v>
      </c>
      <c r="B14" s="50">
        <f>VLOOKUP(A14,key_TES!$E$3:$AA$1000,2,FALSE)</f>
        <v>11</v>
      </c>
      <c r="C14" s="50"/>
      <c r="D14" s="30"/>
      <c r="E14" s="30"/>
      <c r="F14" s="77" t="s">
        <v>687</v>
      </c>
      <c r="G14" s="32" t="s">
        <v>688</v>
      </c>
      <c r="H14" s="33">
        <f>VLOOKUP($B$12,data_TES!$A$2:$BX$1000,B14,FALSE)</f>
        <v>126768926.57000001</v>
      </c>
      <c r="I14" s="29"/>
      <c r="J14" s="29"/>
      <c r="K14" s="29"/>
    </row>
    <row r="15" spans="1:11" x14ac:dyDescent="0.35">
      <c r="A15" s="49" t="s">
        <v>689</v>
      </c>
      <c r="B15" s="50">
        <f>VLOOKUP(A15,key_TES!$E$3:$AA$1000,2,FALSE)</f>
        <v>12</v>
      </c>
      <c r="C15" s="50"/>
      <c r="D15" s="30"/>
      <c r="E15" s="30"/>
      <c r="F15" s="31" t="s">
        <v>690</v>
      </c>
      <c r="G15" s="34" t="s">
        <v>691</v>
      </c>
      <c r="H15" s="35">
        <f>VLOOKUP($B$12,data_TES!$A$2:$BX$1000,B15,FALSE)</f>
        <v>5913968853</v>
      </c>
      <c r="I15" s="29"/>
      <c r="J15" s="29"/>
      <c r="K15" s="29"/>
    </row>
    <row r="16" spans="1:11" ht="15" thickBot="1" x14ac:dyDescent="0.4">
      <c r="A16" s="49" t="s">
        <v>692</v>
      </c>
      <c r="B16" s="50">
        <f>VLOOKUP(A16,key_TES!$E$3:$AA$1000,2,FALSE)</f>
        <v>13</v>
      </c>
      <c r="C16" s="50"/>
      <c r="D16" s="30"/>
      <c r="E16" s="30"/>
      <c r="F16" s="78" t="s">
        <v>693</v>
      </c>
      <c r="G16" s="36" t="s">
        <v>694</v>
      </c>
      <c r="H16" s="37">
        <f>VLOOKUP($B$12,data_TES!$A$2:$BX$1000,B16,FALSE)</f>
        <v>2743145299</v>
      </c>
      <c r="I16" s="29"/>
      <c r="J16" s="29"/>
      <c r="K16" s="29"/>
    </row>
    <row r="17" spans="1:12" ht="15" thickTop="1" x14ac:dyDescent="0.35">
      <c r="A17" s="49" t="s">
        <v>695</v>
      </c>
      <c r="B17" s="50">
        <f>VLOOKUP(A17,key_TES!$E$3:$AA$1000,2,FALSE)</f>
        <v>31</v>
      </c>
      <c r="C17" s="50"/>
      <c r="D17" s="30"/>
      <c r="E17" s="30"/>
      <c r="F17" s="79" t="s">
        <v>696</v>
      </c>
      <c r="G17" s="38" t="s">
        <v>697</v>
      </c>
      <c r="H17" s="39">
        <f>VLOOKUP($B$12,data_TES!$A$2:$BX$1000,B17,FALSE)</f>
        <v>8657114152</v>
      </c>
      <c r="I17" s="29"/>
      <c r="J17" s="29"/>
      <c r="K17" s="29"/>
    </row>
    <row r="18" spans="1:12" x14ac:dyDescent="0.35">
      <c r="A18" s="49" t="s">
        <v>698</v>
      </c>
      <c r="B18" s="50">
        <f>VLOOKUP(A18,key_TES!$E$3:$AA$1000,2,FALSE)</f>
        <v>6</v>
      </c>
      <c r="C18" s="50"/>
      <c r="D18" s="30"/>
      <c r="E18" s="30"/>
      <c r="F18" s="92" t="s">
        <v>699</v>
      </c>
      <c r="G18" s="90" t="s">
        <v>700</v>
      </c>
      <c r="H18" s="40">
        <f>VLOOKUP($B$12,data_TES!$A$2:$BX$1000,B18,FALSE)</f>
        <v>1.46E-2</v>
      </c>
      <c r="I18" s="41"/>
      <c r="J18" s="29"/>
      <c r="K18" s="29"/>
    </row>
    <row r="19" spans="1:12" x14ac:dyDescent="0.35">
      <c r="A19" s="49" t="s">
        <v>701</v>
      </c>
      <c r="B19" s="50">
        <f>VLOOKUP(A19,key_TES!$E$3:$AA$1000,2,FALSE)</f>
        <v>29</v>
      </c>
      <c r="C19" s="50"/>
      <c r="D19" s="30"/>
      <c r="E19" s="30"/>
      <c r="F19" s="31" t="s">
        <v>702</v>
      </c>
      <c r="G19" s="34" t="s">
        <v>703</v>
      </c>
      <c r="H19" s="42">
        <f>VLOOKUP($B$12,data_TES!$A$2:$BX$1000,B19,FALSE)</f>
        <v>1.2699999999999999E-2</v>
      </c>
      <c r="I19" s="29"/>
      <c r="J19" s="29"/>
      <c r="K19" s="29"/>
    </row>
    <row r="20" spans="1:12" ht="15" thickBot="1" x14ac:dyDescent="0.4">
      <c r="A20" s="49" t="s">
        <v>704</v>
      </c>
      <c r="B20" s="50">
        <f>VLOOKUP(A20,key_TES!$E$3:$AA$1000,2,FALSE)</f>
        <v>30</v>
      </c>
      <c r="C20" s="50"/>
      <c r="D20" s="30"/>
      <c r="E20" s="30"/>
      <c r="F20" s="77" t="s">
        <v>705</v>
      </c>
      <c r="G20" s="43" t="s">
        <v>1258</v>
      </c>
      <c r="H20" s="44">
        <f>VLOOKUP($B$12,data_TES!$A$2:$BX$1000,B20,FALSE)</f>
        <v>1.55E-2</v>
      </c>
      <c r="I20" s="29"/>
      <c r="J20" s="29"/>
      <c r="K20" s="29"/>
    </row>
    <row r="21" spans="1:12" ht="15" thickTop="1" x14ac:dyDescent="0.35">
      <c r="A21" s="49" t="s">
        <v>706</v>
      </c>
      <c r="B21" s="50">
        <f>VLOOKUP(A21,key_TES!$E$3:$AA$1000,2,FALSE)</f>
        <v>48</v>
      </c>
      <c r="C21" s="51">
        <f>VLOOKUP($B$12,data_TES!$A$2:$BX$1000,B21,FALSE)</f>
        <v>0</v>
      </c>
      <c r="D21" s="30"/>
      <c r="E21" s="30"/>
      <c r="F21" s="291" t="s">
        <v>707</v>
      </c>
      <c r="G21" s="294" t="str">
        <f>C25</f>
        <v>Local taxes collected from all sources as percent of the sum of market values and personal income are in the bottom 66% of school districts (compare row E to row G), therefore, Abington does not qualify for a tax equity supplement.</v>
      </c>
      <c r="H21" s="295"/>
      <c r="I21" s="29"/>
      <c r="J21" s="29"/>
      <c r="K21" s="29"/>
    </row>
    <row r="22" spans="1:12" x14ac:dyDescent="0.35">
      <c r="A22" s="49"/>
      <c r="B22" s="49"/>
      <c r="D22" s="30"/>
      <c r="E22" s="30"/>
      <c r="F22" s="292"/>
      <c r="G22" s="296"/>
      <c r="H22" s="296"/>
      <c r="I22" s="29"/>
      <c r="J22" s="29"/>
      <c r="K22" s="29"/>
    </row>
    <row r="23" spans="1:12" x14ac:dyDescent="0.35">
      <c r="A23" s="49" t="s">
        <v>735</v>
      </c>
      <c r="B23" s="50">
        <f>VLOOKUP(A23,key_TES!$E$3:$AA$1000,2,FALSE)</f>
        <v>43</v>
      </c>
      <c r="C23" s="54">
        <f>VLOOKUP(B12,data_TES!A2:AS501,B23,FALSE)</f>
        <v>0</v>
      </c>
      <c r="D23" s="29"/>
      <c r="E23" s="29"/>
      <c r="F23" s="292"/>
      <c r="G23" s="296"/>
      <c r="H23" s="296"/>
      <c r="I23" s="29"/>
      <c r="J23" s="29"/>
      <c r="K23" s="29"/>
    </row>
    <row r="24" spans="1:12" x14ac:dyDescent="0.35">
      <c r="C24" s="55">
        <f>IF(C23=0,1,0)</f>
        <v>1</v>
      </c>
      <c r="D24" s="46" t="s">
        <v>750</v>
      </c>
      <c r="E24" s="46"/>
      <c r="F24" s="292"/>
      <c r="G24" s="296"/>
      <c r="H24" s="296"/>
      <c r="I24" s="29"/>
      <c r="J24" s="29"/>
      <c r="K24" s="29"/>
    </row>
    <row r="25" spans="1:12" x14ac:dyDescent="0.35">
      <c r="A25" s="49"/>
      <c r="B25" s="49"/>
      <c r="C25" s="49" t="str">
        <f>IF(C24=1,C27,C28)</f>
        <v>Local taxes collected from all sources as percent of the sum of market values and personal income are in the bottom 66% of school districts (compare row E to row G), therefore, Abington does not qualify for a tax equity supplement.</v>
      </c>
      <c r="D25" s="46" t="s">
        <v>750</v>
      </c>
      <c r="E25" s="46"/>
      <c r="F25" s="293"/>
      <c r="G25" s="297"/>
      <c r="H25" s="297"/>
      <c r="I25" s="29"/>
      <c r="J25" s="29"/>
      <c r="K25" s="29"/>
    </row>
    <row r="26" spans="1:12" ht="32.25" customHeight="1" thickBot="1" x14ac:dyDescent="0.4">
      <c r="A26" s="49" t="s">
        <v>740</v>
      </c>
      <c r="B26" s="50">
        <f>VLOOKUP(A26,key_TES!$E$3:$AA$1000,2,FALSE)</f>
        <v>33</v>
      </c>
      <c r="C26" s="49"/>
      <c r="D26" s="46" t="s">
        <v>750</v>
      </c>
      <c r="E26" s="46"/>
      <c r="F26" s="80" t="str">
        <f>IF($C$24=0,"I","")</f>
        <v/>
      </c>
      <c r="G26" s="76" t="str">
        <f>IF(C24=0,CONCATENATE("Local taxes in ",G12," if they were collected at the lower tax rate represented by the 66th percentile local effort rate of 1.55% ( row D* row G)"),"")</f>
        <v/>
      </c>
      <c r="H26" s="84" t="str">
        <f>IF(C24=0,VLOOKUP(B12,data_TES!A2:AS501,B26,FALSE),"")</f>
        <v/>
      </c>
      <c r="I26" s="29"/>
      <c r="J26" s="29"/>
      <c r="K26" s="29"/>
    </row>
    <row r="27" spans="1:12" ht="42" customHeight="1" thickTop="1" x14ac:dyDescent="0.35">
      <c r="A27" s="56" t="e">
        <f>IF(H26&gt;10000000,H26/1000000,H26)</f>
        <v>#VALUE!</v>
      </c>
      <c r="B27" s="56">
        <f>IF(H14&gt;10000000,H14/1000000,H14)</f>
        <v>126.76892657</v>
      </c>
      <c r="C27" s="49" t="str">
        <f>CONCATENATE("Local taxes collected from all sources as percent of the sum of market values and personal income are in the bottom 66% of school districts (compare row E to row G), therefore, ",G12," does not qualify for a tax equity supplement.")</f>
        <v>Local taxes collected from all sources as percent of the sum of market values and personal income are in the bottom 66% of school districts (compare row E to row G), therefore, Abington does not qualify for a tax equity supplement.</v>
      </c>
      <c r="D27" s="46" t="s">
        <v>750</v>
      </c>
      <c r="E27" s="46"/>
      <c r="F27" s="81" t="str">
        <f>IF($C$24=0,"J","")</f>
        <v/>
      </c>
      <c r="G27" s="72" t="str">
        <f>IF(C24=0,"The difference between local taxes as they are and what they would be if the district taxed its available income and property wealth at the lower 66th percentile local effort rate (row A- row I).","")</f>
        <v/>
      </c>
      <c r="H27" s="33" t="str">
        <f>IF(C24=0,VLOOKUP(B12,data_TES!A2:AS501,B23,FALSE),"")</f>
        <v/>
      </c>
      <c r="I27" s="29"/>
      <c r="J27" s="85"/>
      <c r="K27" s="29"/>
      <c r="L27" s="48"/>
    </row>
    <row r="28" spans="1:12" x14ac:dyDescent="0.35">
      <c r="A28" s="52" t="str">
        <f>IF(H26&gt;1000000,"million","")</f>
        <v>million</v>
      </c>
      <c r="B28" s="55" t="str">
        <f>IF(H14&gt;1000000,"million","")</f>
        <v>million</v>
      </c>
      <c r="C28" s="49" t="str">
        <f>CONCATENATE("Local taxes collected from all sources as percent of the sum of market values and personal income are in the top 44% of school districts (row E &gt;= row G), therefore, ",G12," qualifies for a tax equity supplement which is calculated as follows:")</f>
        <v>Local taxes collected from all sources as percent of the sum of market values and personal income are in the top 44% of school districts (row E &gt;= row G), therefore, Abington qualifies for a tax equity supplement which is calculated as follows:</v>
      </c>
      <c r="D28" s="46" t="s">
        <v>750</v>
      </c>
      <c r="E28" s="46"/>
      <c r="F28" s="45" t="str">
        <f>IF($C$24=0,"K","")</f>
        <v/>
      </c>
      <c r="G28" s="29" t="str">
        <f>IF(C24=0,CONCATENATE("Local Capacity Per Weighted Student",C31),"")</f>
        <v/>
      </c>
      <c r="H28" s="35" t="str">
        <f>IF($C$24=0,VLOOKUP($B$12,data_TES!$A$2:$AS$501,B31,FALSE),"")</f>
        <v/>
      </c>
      <c r="I28" s="29"/>
      <c r="J28" s="29"/>
      <c r="K28" s="29"/>
    </row>
    <row r="29" spans="1:12" x14ac:dyDescent="0.35">
      <c r="A29" s="47" t="str">
        <f>IF(H17&gt;1000000000,"billion",IF(H17&gt;1000000,"million",""))</f>
        <v>billion</v>
      </c>
      <c r="B29" s="54">
        <f>VLOOKUP(B12,data_TES!A2:AS501,B26,FALSE)</f>
        <v>134185269.35600001</v>
      </c>
      <c r="C29" s="49" t="e">
        <f>CONCATENATE("The dollar amount of ",G12,"'s tax equity supplement is determined by taking the difference between the district's current local taxes $",FIXED(B27,1,TRUE)," ",B28," and what its local taxes would be at the 66th percentile (A-I) = ",FIXED(H27,0,FALSE),".")</f>
        <v>#VALUE!</v>
      </c>
      <c r="D29" s="46" t="s">
        <v>750</v>
      </c>
      <c r="E29" s="46"/>
      <c r="F29" s="45" t="str">
        <f>IF($C$24=0,"L","")</f>
        <v/>
      </c>
      <c r="G29" s="29" t="str">
        <f>IF(C24=0,"Statewide Median Local Capacity Per Weighted Student","")</f>
        <v/>
      </c>
      <c r="H29" s="35" t="str">
        <f>IF($C$24=0,VLOOKUP($B$12,data_TES!$A$2:$AS$501,B32,FALSE),"")</f>
        <v/>
      </c>
      <c r="I29" s="29"/>
      <c r="J29" s="29"/>
      <c r="K29" s="29"/>
    </row>
    <row r="30" spans="1:12" x14ac:dyDescent="0.35">
      <c r="A30" s="53">
        <f>IF(H17&gt;1000000000,H17/1000000000,IF(H17&gt;1000000,H17/1000000,""))</f>
        <v>8.6571141520000001</v>
      </c>
      <c r="C30" s="49"/>
      <c r="D30" s="29"/>
      <c r="E30" s="29"/>
      <c r="F30" s="82" t="str">
        <f>IF($C$24=0,"M","")</f>
        <v/>
      </c>
      <c r="G30" s="29" t="str">
        <f>IF(C24=0,CONCATENATE("Capacity index",C32),"")</f>
        <v/>
      </c>
      <c r="H30" s="59" t="str">
        <f>IF($C$24=0,VLOOKUP($B$12,data_TES!$A$2:$AS$501,B33,FALSE),"")</f>
        <v/>
      </c>
      <c r="I30" s="29"/>
      <c r="J30" s="29"/>
      <c r="K30" s="29"/>
    </row>
    <row r="31" spans="1:12" x14ac:dyDescent="0.35">
      <c r="A31" s="1" t="s">
        <v>754</v>
      </c>
      <c r="B31" s="50">
        <f>VLOOKUP(A31,key_TES!$E$3:$AA$1000,2,FALSE)</f>
        <v>17</v>
      </c>
      <c r="C31" s="71" t="s">
        <v>760</v>
      </c>
      <c r="D31" s="46" t="s">
        <v>750</v>
      </c>
      <c r="E31" s="46"/>
      <c r="F31" s="289" t="str">
        <f>IF($C$24=0,"N","")</f>
        <v/>
      </c>
      <c r="G31" s="285" t="str">
        <f>IF(C24=0,C40,"")</f>
        <v/>
      </c>
      <c r="H31" s="286"/>
      <c r="I31" s="29"/>
      <c r="J31" s="29"/>
      <c r="K31" s="29"/>
    </row>
    <row r="32" spans="1:12" x14ac:dyDescent="0.35">
      <c r="A32" s="1" t="s">
        <v>755</v>
      </c>
      <c r="B32" s="50">
        <f>VLOOKUP(A32,key_TES!$E$3:$AA$1000,2,FALSE)</f>
        <v>18</v>
      </c>
      <c r="C32" s="70" t="s">
        <v>762</v>
      </c>
      <c r="D32" s="29"/>
      <c r="E32" s="29"/>
      <c r="F32" s="290"/>
      <c r="G32" s="287"/>
      <c r="H32" s="287"/>
      <c r="I32" s="29"/>
      <c r="J32" s="29"/>
      <c r="K32" s="29"/>
    </row>
    <row r="33" spans="1:12" x14ac:dyDescent="0.35">
      <c r="A33" s="1" t="s">
        <v>753</v>
      </c>
      <c r="B33" s="50">
        <f>VLOOKUP(A33,key_TES!$E$3:$AA$1000,2,FALSE)</f>
        <v>16</v>
      </c>
      <c r="C33" s="57">
        <f>(1-VLOOKUP($B$12,data_TES!$A$2:$AS$501,B33,FALSE))*100</f>
        <v>59.000000000000007</v>
      </c>
      <c r="D33" s="29"/>
      <c r="E33" s="29"/>
      <c r="F33" s="290"/>
      <c r="G33" s="287"/>
      <c r="H33" s="287"/>
      <c r="I33" s="29"/>
      <c r="J33" s="29"/>
      <c r="K33" s="29"/>
      <c r="L33" s="60"/>
    </row>
    <row r="34" spans="1:12" x14ac:dyDescent="0.35">
      <c r="A34" s="49"/>
      <c r="B34" s="52">
        <f>VLOOKUP($B$12,data_TES!$A$2:$AS$501,B33,FALSE)</f>
        <v>0.41</v>
      </c>
      <c r="C34" s="58">
        <f>100*(VLOOKUP($B$12,data_TES!$A$2:$AS$501,B33,FALSE))</f>
        <v>41</v>
      </c>
      <c r="D34" s="61"/>
      <c r="E34" s="61"/>
      <c r="F34" s="254"/>
      <c r="G34" s="288"/>
      <c r="H34" s="288"/>
      <c r="I34" s="29"/>
      <c r="J34" s="29"/>
      <c r="K34" s="29"/>
      <c r="L34" s="48"/>
    </row>
    <row r="35" spans="1:12" x14ac:dyDescent="0.35">
      <c r="C35" s="73" t="str">
        <f>CONCATENATE(G12,"'s taxable income and property on a per weighted student basis is ",FIXED(C33,0,TRUE),C36,C37)</f>
        <v>Abington's taxable income and property on a per weighted student basis is 59% greater than statewide median (compare row K to row L) so the extra tax effort that it is making (the revenue collected by a high tax rate) is discounted by the extent to which it has greater tax capacity than the typical Pennsylvania school district (multiply row J by row M).</v>
      </c>
      <c r="D35" s="46" t="s">
        <v>750</v>
      </c>
      <c r="E35" s="46"/>
      <c r="F35" s="89" t="str">
        <f>IF($C$24=0,"O","")</f>
        <v/>
      </c>
      <c r="G35" s="90" t="str">
        <f>IF(C24=0,"Tax Equity Supplement (J*M)","")</f>
        <v/>
      </c>
      <c r="H35" s="91" t="str">
        <f>IF($C$24=0,VLOOKUP($B$12,data_TES!$A$2:$CX$501,B39,FALSE),"")</f>
        <v/>
      </c>
      <c r="I35" s="29"/>
      <c r="J35" s="29"/>
      <c r="K35" s="29"/>
    </row>
    <row r="36" spans="1:12" ht="43.5" customHeight="1" thickBot="1" x14ac:dyDescent="0.4">
      <c r="C36" s="8" t="str">
        <f>CONCATENATE("% greater than statewide median (compare row K to row L) so the extra tax effort that it is making (the revenue collected by a high tax rate) ")</f>
        <v xml:space="preserve">% greater than statewide median (compare row K to row L) so the extra tax effort that it is making (the revenue collected by a high tax rate) </v>
      </c>
      <c r="D36" s="46" t="s">
        <v>750</v>
      </c>
      <c r="E36" s="46"/>
      <c r="F36" s="83" t="str">
        <f>IF($C$24=0,"P","")</f>
        <v/>
      </c>
      <c r="G36" s="88" t="str">
        <f>IF(C24=0,CONCATENATE("Tax Equity Supplement for 2024-25"," (The majority report of the Basic Education Funding Commission called for a seven year phase in, therefore, row O divided by 7)"),"")</f>
        <v/>
      </c>
      <c r="H36" s="69" t="str">
        <f>IF($C$24=0,VLOOKUP($B$12,data_TES!$A$2:$CX$501,B40,FALSE),"")</f>
        <v/>
      </c>
      <c r="I36" s="29"/>
      <c r="J36" s="29"/>
      <c r="K36" s="29"/>
    </row>
    <row r="37" spans="1:12" ht="51.75" customHeight="1" thickTop="1" x14ac:dyDescent="0.35">
      <c r="A37" s="1" t="s">
        <v>706</v>
      </c>
      <c r="B37" s="50">
        <f>VLOOKUP(A37,key_TES!$E$3:$AA$1000,2,FALSE)</f>
        <v>48</v>
      </c>
      <c r="C37" s="8" t="str">
        <f>CONCATENATE("is discounted by the extent to which it has greater tax capacity than the typical Pennsylvania school district (multiply row J by row M).")</f>
        <v>is discounted by the extent to which it has greater tax capacity than the typical Pennsylvania school district (multiply row J by row M).</v>
      </c>
      <c r="D37" s="46" t="s">
        <v>750</v>
      </c>
      <c r="E37" s="46"/>
      <c r="F37" s="29"/>
      <c r="G37" s="282" t="str">
        <f>IF(C24=0,CONCATENATE(C31,C42,C43,C44),"")</f>
        <v/>
      </c>
      <c r="H37" s="283"/>
      <c r="I37" s="29"/>
      <c r="J37" s="85"/>
      <c r="K37" s="85"/>
    </row>
    <row r="38" spans="1:12" x14ac:dyDescent="0.35">
      <c r="A38" s="1" t="s">
        <v>746</v>
      </c>
      <c r="B38" s="50">
        <f>VLOOKUP(A38,key_TES!$E$3:$AA$1000,2,FALSE)</f>
        <v>50</v>
      </c>
      <c r="C38" s="74" t="str">
        <f>CONCATENATE(G12,"'s taxable income and property on a per weighted student basis is ",C39," the statewide median, so its tax equity supplement is set to ",FIXED(C34,0,TRUE),"% of the amount by which its tax collections exceed what they would be if they only taxed themselves at the 66th percentile (J*M)")</f>
        <v>Abington's taxable income and property on a per weighted student basis is at the statewide median, so its tax equity supplement is set to 41% of the amount by which its tax collections exceed what they would be if they only taxed themselves at the 66th percentile (J*M)</v>
      </c>
      <c r="D38" s="46" t="s">
        <v>750</v>
      </c>
      <c r="E38" s="46"/>
      <c r="F38" s="29"/>
      <c r="G38" s="282" t="str">
        <f>IF(C24=0,CONCATENATE(C32,C46),"")</f>
        <v/>
      </c>
      <c r="H38" s="284"/>
      <c r="I38" s="29"/>
      <c r="J38" s="86"/>
      <c r="K38" s="85"/>
    </row>
    <row r="39" spans="1:12" x14ac:dyDescent="0.35">
      <c r="A39" s="1" t="s">
        <v>751</v>
      </c>
      <c r="B39" s="50">
        <f>VLOOKUP(A39,key_TES!$E$3:$AA$1000,2,FALSE)</f>
        <v>56</v>
      </c>
      <c r="C39" s="75" t="str">
        <f>IF(H28&lt;H29,"below","at")</f>
        <v>at</v>
      </c>
      <c r="D39" s="46" t="s">
        <v>750</v>
      </c>
      <c r="E39" s="46"/>
      <c r="F39" s="228" t="s">
        <v>1934</v>
      </c>
      <c r="G39" s="29"/>
      <c r="H39" s="29"/>
      <c r="I39" s="29"/>
      <c r="J39" s="87"/>
      <c r="K39" s="29"/>
    </row>
    <row r="40" spans="1:12" x14ac:dyDescent="0.35">
      <c r="A40" s="1" t="s">
        <v>752</v>
      </c>
      <c r="B40" s="50">
        <f>VLOOKUP(A40,key_TES!$E$3:$AA$1000,2,FALSE)</f>
        <v>57</v>
      </c>
      <c r="C40" s="8" t="str">
        <f>IF(B34&lt;1,C35,C38)</f>
        <v>Abington's taxable income and property on a per weighted student basis is 59% greater than statewide median (compare row K to row L) so the extra tax effort that it is making (the revenue collected by a high tax rate) is discounted by the extent to which it has greater tax capacity than the typical Pennsylvania school district (multiply row J by row M).</v>
      </c>
      <c r="D40" s="46" t="s">
        <v>750</v>
      </c>
      <c r="E40" s="46"/>
      <c r="F40" s="29"/>
      <c r="G40" s="29"/>
      <c r="H40" s="29"/>
      <c r="I40" s="29"/>
      <c r="J40" s="29"/>
      <c r="K40" s="29"/>
    </row>
    <row r="41" spans="1:12" x14ac:dyDescent="0.35">
      <c r="D41" s="46" t="s">
        <v>750</v>
      </c>
      <c r="E41" s="46"/>
      <c r="F41" s="29"/>
      <c r="G41" s="29"/>
      <c r="H41" s="230"/>
      <c r="I41" s="29"/>
      <c r="J41" s="29"/>
      <c r="K41" s="29"/>
    </row>
    <row r="42" spans="1:12" x14ac:dyDescent="0.35">
      <c r="C42" s="8" t="s">
        <v>761</v>
      </c>
      <c r="D42" s="46" t="s">
        <v>750</v>
      </c>
      <c r="E42" s="46"/>
      <c r="F42" s="29"/>
      <c r="G42" s="29"/>
      <c r="H42" s="231"/>
      <c r="I42" s="29"/>
      <c r="J42" s="29"/>
      <c r="K42" s="29"/>
    </row>
    <row r="43" spans="1:12" x14ac:dyDescent="0.35">
      <c r="A43" s="1" t="s">
        <v>754</v>
      </c>
      <c r="C43" s="8" t="s">
        <v>1257</v>
      </c>
      <c r="F43" s="29"/>
      <c r="G43" s="29"/>
      <c r="H43" s="29"/>
      <c r="I43" s="29"/>
      <c r="J43" s="29"/>
      <c r="K43" s="29"/>
    </row>
    <row r="44" spans="1:12" x14ac:dyDescent="0.35">
      <c r="A44" s="1" t="s">
        <v>755</v>
      </c>
      <c r="C44" s="8" t="s">
        <v>1947</v>
      </c>
      <c r="D44" s="46" t="s">
        <v>750</v>
      </c>
      <c r="E44" s="46"/>
      <c r="F44" s="29"/>
      <c r="G44" s="29"/>
      <c r="H44" s="29"/>
      <c r="I44" s="29"/>
      <c r="J44" s="29"/>
      <c r="K44" s="29"/>
    </row>
    <row r="45" spans="1:12" x14ac:dyDescent="0.35">
      <c r="C45" s="8"/>
    </row>
    <row r="46" spans="1:12" x14ac:dyDescent="0.35">
      <c r="C46" s="8" t="s">
        <v>1256</v>
      </c>
    </row>
    <row r="200" spans="1:2" x14ac:dyDescent="0.35">
      <c r="A200" s="21" t="s">
        <v>15</v>
      </c>
      <c r="B200" s="21" t="s">
        <v>14</v>
      </c>
    </row>
    <row r="201" spans="1:2" x14ac:dyDescent="0.35">
      <c r="A201" s="21" t="s">
        <v>764</v>
      </c>
      <c r="B201" s="21">
        <v>123460302</v>
      </c>
    </row>
    <row r="202" spans="1:2" x14ac:dyDescent="0.35">
      <c r="A202" s="21" t="s">
        <v>763</v>
      </c>
      <c r="B202" s="21">
        <v>119350303</v>
      </c>
    </row>
    <row r="203" spans="1:2" x14ac:dyDescent="0.35">
      <c r="A203" s="21" t="s">
        <v>765</v>
      </c>
      <c r="B203" s="21">
        <v>101260303</v>
      </c>
    </row>
    <row r="204" spans="1:2" x14ac:dyDescent="0.35">
      <c r="A204" s="21" t="s">
        <v>766</v>
      </c>
      <c r="B204" s="21">
        <v>127040503</v>
      </c>
    </row>
    <row r="205" spans="1:2" x14ac:dyDescent="0.35">
      <c r="A205" s="21" t="s">
        <v>767</v>
      </c>
      <c r="B205" s="21">
        <v>103020603</v>
      </c>
    </row>
    <row r="206" spans="1:2" x14ac:dyDescent="0.35">
      <c r="A206" s="21" t="s">
        <v>768</v>
      </c>
      <c r="B206" s="21">
        <v>106160303</v>
      </c>
    </row>
    <row r="207" spans="1:2" x14ac:dyDescent="0.35">
      <c r="A207" s="21" t="s">
        <v>769</v>
      </c>
      <c r="B207" s="21">
        <v>121390302</v>
      </c>
    </row>
    <row r="208" spans="1:2" x14ac:dyDescent="0.35">
      <c r="A208" s="21" t="s">
        <v>770</v>
      </c>
      <c r="B208" s="21">
        <v>108070502</v>
      </c>
    </row>
    <row r="209" spans="1:2" x14ac:dyDescent="0.35">
      <c r="A209" s="21" t="s">
        <v>771</v>
      </c>
      <c r="B209" s="21">
        <v>127040703</v>
      </c>
    </row>
    <row r="210" spans="1:2" x14ac:dyDescent="0.35">
      <c r="A210" s="21" t="s">
        <v>772</v>
      </c>
      <c r="B210" s="21">
        <v>113380303</v>
      </c>
    </row>
    <row r="211" spans="1:2" x14ac:dyDescent="0.35">
      <c r="A211" s="21" t="s">
        <v>773</v>
      </c>
      <c r="B211" s="21">
        <v>114060503</v>
      </c>
    </row>
    <row r="212" spans="1:2" x14ac:dyDescent="0.35">
      <c r="A212" s="21" t="s">
        <v>774</v>
      </c>
      <c r="B212" s="21">
        <v>128030603</v>
      </c>
    </row>
    <row r="213" spans="1:2" x14ac:dyDescent="0.35">
      <c r="A213" s="21" t="s">
        <v>655</v>
      </c>
      <c r="B213" s="21">
        <v>128030852</v>
      </c>
    </row>
    <row r="214" spans="1:2" x14ac:dyDescent="0.35">
      <c r="A214" s="21" t="s">
        <v>775</v>
      </c>
      <c r="B214" s="21">
        <v>117080503</v>
      </c>
    </row>
    <row r="215" spans="1:2" x14ac:dyDescent="0.35">
      <c r="A215" s="21" t="s">
        <v>776</v>
      </c>
      <c r="B215" s="21">
        <v>109530304</v>
      </c>
    </row>
    <row r="216" spans="1:2" x14ac:dyDescent="0.35">
      <c r="A216" s="21" t="s">
        <v>777</v>
      </c>
      <c r="B216" s="21">
        <v>101630504</v>
      </c>
    </row>
    <row r="217" spans="1:2" x14ac:dyDescent="0.35">
      <c r="A217" s="21" t="s">
        <v>778</v>
      </c>
      <c r="B217" s="21">
        <v>124150503</v>
      </c>
    </row>
    <row r="218" spans="1:2" x14ac:dyDescent="0.35">
      <c r="A218" s="21" t="s">
        <v>779</v>
      </c>
      <c r="B218" s="21">
        <v>103020753</v>
      </c>
    </row>
    <row r="219" spans="1:2" x14ac:dyDescent="0.35">
      <c r="A219" s="21" t="s">
        <v>780</v>
      </c>
      <c r="B219" s="21">
        <v>110141003</v>
      </c>
    </row>
    <row r="220" spans="1:2" x14ac:dyDescent="0.35">
      <c r="A220" s="21" t="s">
        <v>781</v>
      </c>
      <c r="B220" s="21">
        <v>103021102</v>
      </c>
    </row>
    <row r="221" spans="1:2" x14ac:dyDescent="0.35">
      <c r="A221" s="21" t="s">
        <v>782</v>
      </c>
      <c r="B221" s="21">
        <v>120480803</v>
      </c>
    </row>
    <row r="222" spans="1:2" x14ac:dyDescent="0.35">
      <c r="A222" s="21" t="s">
        <v>783</v>
      </c>
      <c r="B222" s="21">
        <v>127041203</v>
      </c>
    </row>
    <row r="223" spans="1:2" x14ac:dyDescent="0.35">
      <c r="A223" s="21" t="s">
        <v>784</v>
      </c>
      <c r="B223" s="21">
        <v>108051003</v>
      </c>
    </row>
    <row r="224" spans="1:2" x14ac:dyDescent="0.35">
      <c r="A224" s="21" t="s">
        <v>785</v>
      </c>
      <c r="B224" s="21">
        <v>107650603</v>
      </c>
    </row>
    <row r="225" spans="1:2" x14ac:dyDescent="0.35">
      <c r="A225" s="21" t="s">
        <v>786</v>
      </c>
      <c r="B225" s="21">
        <v>110141103</v>
      </c>
    </row>
    <row r="226" spans="1:2" x14ac:dyDescent="0.35">
      <c r="A226" s="21" t="s">
        <v>787</v>
      </c>
      <c r="B226" s="21">
        <v>108071003</v>
      </c>
    </row>
    <row r="227" spans="1:2" x14ac:dyDescent="0.35">
      <c r="A227" s="21" t="s">
        <v>788</v>
      </c>
      <c r="B227" s="21">
        <v>122091002</v>
      </c>
    </row>
    <row r="228" spans="1:2" x14ac:dyDescent="0.35">
      <c r="A228" s="21" t="s">
        <v>789</v>
      </c>
      <c r="B228" s="21">
        <v>116191004</v>
      </c>
    </row>
    <row r="229" spans="1:2" x14ac:dyDescent="0.35">
      <c r="A229" s="21" t="s">
        <v>790</v>
      </c>
      <c r="B229" s="21">
        <v>101630903</v>
      </c>
    </row>
    <row r="230" spans="1:2" x14ac:dyDescent="0.35">
      <c r="A230" s="21" t="s">
        <v>791</v>
      </c>
      <c r="B230" s="21">
        <v>108561003</v>
      </c>
    </row>
    <row r="231" spans="1:2" x14ac:dyDescent="0.35">
      <c r="A231" s="21" t="s">
        <v>792</v>
      </c>
      <c r="B231" s="21">
        <v>112011103</v>
      </c>
    </row>
    <row r="232" spans="1:2" x14ac:dyDescent="0.35">
      <c r="A232" s="21" t="s">
        <v>793</v>
      </c>
      <c r="B232" s="21">
        <v>116191103</v>
      </c>
    </row>
    <row r="233" spans="1:2" x14ac:dyDescent="0.35">
      <c r="A233" s="21" t="s">
        <v>794</v>
      </c>
      <c r="B233" s="21">
        <v>103021252</v>
      </c>
    </row>
    <row r="234" spans="1:2" x14ac:dyDescent="0.35">
      <c r="A234" s="21" t="s">
        <v>795</v>
      </c>
      <c r="B234" s="21">
        <v>120481002</v>
      </c>
    </row>
    <row r="235" spans="1:2" x14ac:dyDescent="0.35">
      <c r="A235" s="21" t="s">
        <v>796</v>
      </c>
      <c r="B235" s="21">
        <v>101631003</v>
      </c>
    </row>
    <row r="236" spans="1:2" x14ac:dyDescent="0.35">
      <c r="A236" s="21" t="s">
        <v>797</v>
      </c>
      <c r="B236" s="21">
        <v>127041503</v>
      </c>
    </row>
    <row r="237" spans="1:2" x14ac:dyDescent="0.35">
      <c r="A237" s="21" t="s">
        <v>798</v>
      </c>
      <c r="B237" s="21">
        <v>115210503</v>
      </c>
    </row>
    <row r="238" spans="1:2" x14ac:dyDescent="0.35">
      <c r="A238" s="21" t="s">
        <v>799</v>
      </c>
      <c r="B238" s="21">
        <v>127041603</v>
      </c>
    </row>
    <row r="239" spans="1:2" x14ac:dyDescent="0.35">
      <c r="A239" s="21" t="s">
        <v>800</v>
      </c>
      <c r="B239" s="21">
        <v>108110603</v>
      </c>
    </row>
    <row r="240" spans="1:2" x14ac:dyDescent="0.35">
      <c r="A240" s="21" t="s">
        <v>801</v>
      </c>
      <c r="B240" s="21">
        <v>116191203</v>
      </c>
    </row>
    <row r="241" spans="1:2" x14ac:dyDescent="0.35">
      <c r="A241" s="21" t="s">
        <v>802</v>
      </c>
      <c r="B241" s="21">
        <v>129540803</v>
      </c>
    </row>
    <row r="242" spans="1:2" x14ac:dyDescent="0.35">
      <c r="A242" s="21" t="s">
        <v>803</v>
      </c>
      <c r="B242" s="21">
        <v>119581003</v>
      </c>
    </row>
    <row r="243" spans="1:2" x14ac:dyDescent="0.35">
      <c r="A243" s="21" t="s">
        <v>804</v>
      </c>
      <c r="B243" s="21">
        <v>114060753</v>
      </c>
    </row>
    <row r="244" spans="1:2" x14ac:dyDescent="0.35">
      <c r="A244" s="21" t="s">
        <v>805</v>
      </c>
      <c r="B244" s="21">
        <v>109420803</v>
      </c>
    </row>
    <row r="245" spans="1:2" x14ac:dyDescent="0.35">
      <c r="A245" s="21" t="s">
        <v>806</v>
      </c>
      <c r="B245" s="21">
        <v>114060853</v>
      </c>
    </row>
    <row r="246" spans="1:2" x14ac:dyDescent="0.35">
      <c r="A246" s="21" t="s">
        <v>807</v>
      </c>
      <c r="B246" s="21">
        <v>103021453</v>
      </c>
    </row>
    <row r="247" spans="1:2" x14ac:dyDescent="0.35">
      <c r="A247" s="21" t="s">
        <v>808</v>
      </c>
      <c r="B247" s="21">
        <v>122091303</v>
      </c>
    </row>
    <row r="248" spans="1:2" x14ac:dyDescent="0.35">
      <c r="A248" s="21" t="s">
        <v>809</v>
      </c>
      <c r="B248" s="21">
        <v>122091352</v>
      </c>
    </row>
    <row r="249" spans="1:2" x14ac:dyDescent="0.35">
      <c r="A249" s="21" t="s">
        <v>810</v>
      </c>
      <c r="B249" s="21">
        <v>106330703</v>
      </c>
    </row>
    <row r="250" spans="1:2" x14ac:dyDescent="0.35">
      <c r="A250" s="21" t="s">
        <v>811</v>
      </c>
      <c r="B250" s="21">
        <v>106330803</v>
      </c>
    </row>
    <row r="251" spans="1:2" x14ac:dyDescent="0.35">
      <c r="A251" s="21" t="s">
        <v>812</v>
      </c>
      <c r="B251" s="21">
        <v>101260803</v>
      </c>
    </row>
    <row r="252" spans="1:2" x14ac:dyDescent="0.35">
      <c r="A252" s="21" t="s">
        <v>813</v>
      </c>
      <c r="B252" s="21">
        <v>123460504</v>
      </c>
    </row>
    <row r="253" spans="1:2" x14ac:dyDescent="0.35">
      <c r="A253" s="21" t="s">
        <v>814</v>
      </c>
      <c r="B253" s="21">
        <v>101631203</v>
      </c>
    </row>
    <row r="254" spans="1:2" x14ac:dyDescent="0.35">
      <c r="A254" s="21" t="s">
        <v>815</v>
      </c>
      <c r="B254" s="21">
        <v>107650703</v>
      </c>
    </row>
    <row r="255" spans="1:2" x14ac:dyDescent="0.35">
      <c r="A255" s="21" t="s">
        <v>816</v>
      </c>
      <c r="B255" s="21">
        <v>104101252</v>
      </c>
    </row>
    <row r="256" spans="1:2" x14ac:dyDescent="0.35">
      <c r="A256" s="21" t="s">
        <v>817</v>
      </c>
      <c r="B256" s="21">
        <v>101631503</v>
      </c>
    </row>
    <row r="257" spans="1:2" x14ac:dyDescent="0.35">
      <c r="A257" s="21" t="s">
        <v>818</v>
      </c>
      <c r="B257" s="21">
        <v>108111203</v>
      </c>
    </row>
    <row r="258" spans="1:2" x14ac:dyDescent="0.35">
      <c r="A258" s="21" t="s">
        <v>819</v>
      </c>
      <c r="B258" s="21">
        <v>109122703</v>
      </c>
    </row>
    <row r="259" spans="1:2" x14ac:dyDescent="0.35">
      <c r="A259" s="21" t="s">
        <v>820</v>
      </c>
      <c r="B259" s="21">
        <v>115211003</v>
      </c>
    </row>
    <row r="260" spans="1:2" x14ac:dyDescent="0.35">
      <c r="A260" s="21" t="s">
        <v>821</v>
      </c>
      <c r="B260" s="21">
        <v>101631703</v>
      </c>
    </row>
    <row r="261" spans="1:2" x14ac:dyDescent="0.35">
      <c r="A261" s="21" t="s">
        <v>822</v>
      </c>
      <c r="B261" s="21">
        <v>117081003</v>
      </c>
    </row>
    <row r="262" spans="1:2" x14ac:dyDescent="0.35">
      <c r="A262" s="21" t="s">
        <v>823</v>
      </c>
      <c r="B262" s="21">
        <v>119351303</v>
      </c>
    </row>
    <row r="263" spans="1:2" x14ac:dyDescent="0.35">
      <c r="A263" s="21" t="s">
        <v>824</v>
      </c>
      <c r="B263" s="21">
        <v>115211103</v>
      </c>
    </row>
    <row r="264" spans="1:2" x14ac:dyDescent="0.35">
      <c r="A264" s="21" t="s">
        <v>825</v>
      </c>
      <c r="B264" s="21">
        <v>103021603</v>
      </c>
    </row>
    <row r="265" spans="1:2" x14ac:dyDescent="0.35">
      <c r="A265" s="21" t="s">
        <v>826</v>
      </c>
      <c r="B265" s="21">
        <v>101301303</v>
      </c>
    </row>
    <row r="266" spans="1:2" x14ac:dyDescent="0.35">
      <c r="A266" s="21" t="s">
        <v>827</v>
      </c>
      <c r="B266" s="21">
        <v>121391303</v>
      </c>
    </row>
    <row r="267" spans="1:2" x14ac:dyDescent="0.35">
      <c r="A267" s="21" t="s">
        <v>828</v>
      </c>
      <c r="B267" s="21">
        <v>122092002</v>
      </c>
    </row>
    <row r="268" spans="1:2" x14ac:dyDescent="0.35">
      <c r="A268" s="21" t="s">
        <v>829</v>
      </c>
      <c r="B268" s="21">
        <v>122092102</v>
      </c>
    </row>
    <row r="269" spans="1:2" x14ac:dyDescent="0.35">
      <c r="A269" s="21" t="s">
        <v>830</v>
      </c>
      <c r="B269" s="21">
        <v>108111303</v>
      </c>
    </row>
    <row r="270" spans="1:2" x14ac:dyDescent="0.35">
      <c r="A270" s="21" t="s">
        <v>831</v>
      </c>
      <c r="B270" s="21">
        <v>116191503</v>
      </c>
    </row>
    <row r="271" spans="1:2" x14ac:dyDescent="0.35">
      <c r="A271" s="21" t="s">
        <v>832</v>
      </c>
      <c r="B271" s="21">
        <v>115221402</v>
      </c>
    </row>
    <row r="272" spans="1:2" x14ac:dyDescent="0.35">
      <c r="A272" s="21" t="s">
        <v>833</v>
      </c>
      <c r="B272" s="21">
        <v>111291304</v>
      </c>
    </row>
    <row r="273" spans="1:2" x14ac:dyDescent="0.35">
      <c r="A273" s="21" t="s">
        <v>834</v>
      </c>
      <c r="B273" s="21">
        <v>101301403</v>
      </c>
    </row>
    <row r="274" spans="1:2" x14ac:dyDescent="0.35">
      <c r="A274" s="21" t="s">
        <v>835</v>
      </c>
      <c r="B274" s="21">
        <v>127042003</v>
      </c>
    </row>
    <row r="275" spans="1:2" x14ac:dyDescent="0.35">
      <c r="A275" s="21" t="s">
        <v>836</v>
      </c>
      <c r="B275" s="21">
        <v>112671303</v>
      </c>
    </row>
    <row r="276" spans="1:2" x14ac:dyDescent="0.35">
      <c r="A276" s="21" t="s">
        <v>837</v>
      </c>
      <c r="B276" s="21">
        <v>112281302</v>
      </c>
    </row>
    <row r="277" spans="1:2" x14ac:dyDescent="0.35">
      <c r="A277" s="21" t="s">
        <v>838</v>
      </c>
      <c r="B277" s="21">
        <v>101631803</v>
      </c>
    </row>
    <row r="278" spans="1:2" x14ac:dyDescent="0.35">
      <c r="A278" s="21" t="s">
        <v>839</v>
      </c>
      <c r="B278" s="21">
        <v>103021752</v>
      </c>
    </row>
    <row r="279" spans="1:2" x14ac:dyDescent="0.35">
      <c r="A279" s="21" t="s">
        <v>840</v>
      </c>
      <c r="B279" s="21">
        <v>101631903</v>
      </c>
    </row>
    <row r="280" spans="1:2" x14ac:dyDescent="0.35">
      <c r="A280" s="21" t="s">
        <v>841</v>
      </c>
      <c r="B280" s="21">
        <v>123461302</v>
      </c>
    </row>
    <row r="281" spans="1:2" x14ac:dyDescent="0.35">
      <c r="A281" s="21" t="s">
        <v>842</v>
      </c>
      <c r="B281" s="21">
        <v>125231232</v>
      </c>
    </row>
    <row r="282" spans="1:2" x14ac:dyDescent="0.35">
      <c r="A282" s="21" t="s">
        <v>843</v>
      </c>
      <c r="B282" s="21">
        <v>108051503</v>
      </c>
    </row>
    <row r="283" spans="1:2" x14ac:dyDescent="0.35">
      <c r="A283" s="21" t="s">
        <v>844</v>
      </c>
      <c r="B283" s="21">
        <v>125231303</v>
      </c>
    </row>
    <row r="284" spans="1:2" x14ac:dyDescent="0.35">
      <c r="A284" s="21" t="s">
        <v>845</v>
      </c>
      <c r="B284" s="21">
        <v>103021903</v>
      </c>
    </row>
    <row r="285" spans="1:2" x14ac:dyDescent="0.35">
      <c r="A285" s="21" t="s">
        <v>846</v>
      </c>
      <c r="B285" s="21">
        <v>106161203</v>
      </c>
    </row>
    <row r="286" spans="1:2" x14ac:dyDescent="0.35">
      <c r="A286" s="21" t="s">
        <v>847</v>
      </c>
      <c r="B286" s="21">
        <v>106161703</v>
      </c>
    </row>
    <row r="287" spans="1:2" x14ac:dyDescent="0.35">
      <c r="A287" s="21" t="s">
        <v>848</v>
      </c>
      <c r="B287" s="21">
        <v>108071504</v>
      </c>
    </row>
    <row r="288" spans="1:2" x14ac:dyDescent="0.35">
      <c r="A288" s="21" t="s">
        <v>849</v>
      </c>
      <c r="B288" s="21">
        <v>110171003</v>
      </c>
    </row>
    <row r="289" spans="1:2" x14ac:dyDescent="0.35">
      <c r="A289" s="21" t="s">
        <v>850</v>
      </c>
      <c r="B289" s="21">
        <v>124151902</v>
      </c>
    </row>
    <row r="290" spans="1:2" x14ac:dyDescent="0.35">
      <c r="A290" s="21" t="s">
        <v>851</v>
      </c>
      <c r="B290" s="21">
        <v>113361303</v>
      </c>
    </row>
    <row r="291" spans="1:2" x14ac:dyDescent="0.35">
      <c r="A291" s="21" t="s">
        <v>852</v>
      </c>
      <c r="B291" s="21">
        <v>123461602</v>
      </c>
    </row>
    <row r="292" spans="1:2" x14ac:dyDescent="0.35">
      <c r="A292" s="21" t="s">
        <v>853</v>
      </c>
      <c r="B292" s="21">
        <v>113361503</v>
      </c>
    </row>
    <row r="293" spans="1:2" x14ac:dyDescent="0.35">
      <c r="A293" s="21" t="s">
        <v>854</v>
      </c>
      <c r="B293" s="21">
        <v>104431304</v>
      </c>
    </row>
    <row r="294" spans="1:2" x14ac:dyDescent="0.35">
      <c r="A294" s="21" t="s">
        <v>855</v>
      </c>
      <c r="B294" s="21">
        <v>108561803</v>
      </c>
    </row>
    <row r="295" spans="1:2" x14ac:dyDescent="0.35">
      <c r="A295" s="21" t="s">
        <v>856</v>
      </c>
      <c r="B295" s="21">
        <v>108111403</v>
      </c>
    </row>
    <row r="296" spans="1:2" x14ac:dyDescent="0.35">
      <c r="A296" s="21" t="s">
        <v>857</v>
      </c>
      <c r="B296" s="21">
        <v>113361703</v>
      </c>
    </row>
    <row r="297" spans="1:2" x14ac:dyDescent="0.35">
      <c r="A297" s="21" t="s">
        <v>858</v>
      </c>
      <c r="B297" s="21">
        <v>112011603</v>
      </c>
    </row>
    <row r="298" spans="1:2" x14ac:dyDescent="0.35">
      <c r="A298" s="21" t="s">
        <v>859</v>
      </c>
      <c r="B298" s="21">
        <v>105201033</v>
      </c>
    </row>
    <row r="299" spans="1:2" x14ac:dyDescent="0.35">
      <c r="A299" s="21" t="s">
        <v>860</v>
      </c>
      <c r="B299" s="21">
        <v>101261302</v>
      </c>
    </row>
    <row r="300" spans="1:2" x14ac:dyDescent="0.35">
      <c r="A300" s="21" t="s">
        <v>861</v>
      </c>
      <c r="B300" s="21">
        <v>114061103</v>
      </c>
    </row>
    <row r="301" spans="1:2" x14ac:dyDescent="0.35">
      <c r="A301" s="21" t="s">
        <v>862</v>
      </c>
      <c r="B301" s="21">
        <v>103022103</v>
      </c>
    </row>
    <row r="302" spans="1:2" x14ac:dyDescent="0.35">
      <c r="A302" s="21" t="s">
        <v>863</v>
      </c>
      <c r="B302" s="21">
        <v>113381303</v>
      </c>
    </row>
    <row r="303" spans="1:2" x14ac:dyDescent="0.35">
      <c r="A303" s="21" t="s">
        <v>864</v>
      </c>
      <c r="B303" s="21">
        <v>105251453</v>
      </c>
    </row>
    <row r="304" spans="1:2" x14ac:dyDescent="0.35">
      <c r="A304" s="21" t="s">
        <v>865</v>
      </c>
      <c r="B304" s="21">
        <v>109531304</v>
      </c>
    </row>
    <row r="305" spans="1:2" x14ac:dyDescent="0.35">
      <c r="A305" s="21" t="s">
        <v>866</v>
      </c>
      <c r="B305" s="21">
        <v>122092353</v>
      </c>
    </row>
    <row r="306" spans="1:2" x14ac:dyDescent="0.35">
      <c r="A306" s="21" t="s">
        <v>867</v>
      </c>
      <c r="B306" s="21">
        <v>106611303</v>
      </c>
    </row>
    <row r="307" spans="1:2" x14ac:dyDescent="0.35">
      <c r="A307" s="21" t="s">
        <v>868</v>
      </c>
      <c r="B307" s="21">
        <v>105201352</v>
      </c>
    </row>
    <row r="308" spans="1:2" x14ac:dyDescent="0.35">
      <c r="A308" s="21" t="s">
        <v>869</v>
      </c>
      <c r="B308" s="21">
        <v>118401403</v>
      </c>
    </row>
    <row r="309" spans="1:2" x14ac:dyDescent="0.35">
      <c r="A309" s="21" t="s">
        <v>870</v>
      </c>
      <c r="B309" s="21">
        <v>115211603</v>
      </c>
    </row>
    <row r="310" spans="1:2" x14ac:dyDescent="0.35">
      <c r="A310" s="21" t="s">
        <v>871</v>
      </c>
      <c r="B310" s="21">
        <v>110171803</v>
      </c>
    </row>
    <row r="311" spans="1:2" x14ac:dyDescent="0.35">
      <c r="A311" s="21" t="s">
        <v>872</v>
      </c>
      <c r="B311" s="21">
        <v>118401603</v>
      </c>
    </row>
    <row r="312" spans="1:2" x14ac:dyDescent="0.35">
      <c r="A312" s="21" t="s">
        <v>873</v>
      </c>
      <c r="B312" s="21">
        <v>112671603</v>
      </c>
    </row>
    <row r="313" spans="1:2" x14ac:dyDescent="0.35">
      <c r="A313" s="21" t="s">
        <v>874</v>
      </c>
      <c r="B313" s="21">
        <v>114061503</v>
      </c>
    </row>
    <row r="314" spans="1:2" x14ac:dyDescent="0.35">
      <c r="A314" s="21" t="s">
        <v>875</v>
      </c>
      <c r="B314" s="21">
        <v>116471803</v>
      </c>
    </row>
    <row r="315" spans="1:2" x14ac:dyDescent="0.35">
      <c r="A315" s="21" t="s">
        <v>876</v>
      </c>
      <c r="B315" s="21">
        <v>103022253</v>
      </c>
    </row>
    <row r="316" spans="1:2" x14ac:dyDescent="0.35">
      <c r="A316" s="21" t="s">
        <v>877</v>
      </c>
      <c r="B316" s="21">
        <v>120522003</v>
      </c>
    </row>
    <row r="317" spans="1:2" x14ac:dyDescent="0.35">
      <c r="A317" s="21" t="s">
        <v>878</v>
      </c>
      <c r="B317" s="21">
        <v>107651603</v>
      </c>
    </row>
    <row r="318" spans="1:2" x14ac:dyDescent="0.35">
      <c r="A318" s="21" t="s">
        <v>879</v>
      </c>
      <c r="B318" s="21">
        <v>115221753</v>
      </c>
    </row>
    <row r="319" spans="1:2" x14ac:dyDescent="0.35">
      <c r="A319" s="21" t="s">
        <v>880</v>
      </c>
      <c r="B319" s="21">
        <v>113362203</v>
      </c>
    </row>
    <row r="320" spans="1:2" x14ac:dyDescent="0.35">
      <c r="A320" s="21" t="s">
        <v>881</v>
      </c>
      <c r="B320" s="21">
        <v>112671803</v>
      </c>
    </row>
    <row r="321" spans="1:2" x14ac:dyDescent="0.35">
      <c r="A321" s="21" t="s">
        <v>882</v>
      </c>
      <c r="B321" s="21">
        <v>124152003</v>
      </c>
    </row>
    <row r="322" spans="1:2" x14ac:dyDescent="0.35">
      <c r="A322" s="21" t="s">
        <v>883</v>
      </c>
      <c r="B322" s="21">
        <v>106172003</v>
      </c>
    </row>
    <row r="323" spans="1:2" x14ac:dyDescent="0.35">
      <c r="A323" s="21" t="s">
        <v>884</v>
      </c>
      <c r="B323" s="21">
        <v>119352203</v>
      </c>
    </row>
    <row r="324" spans="1:2" x14ac:dyDescent="0.35">
      <c r="A324" s="21" t="s">
        <v>885</v>
      </c>
      <c r="B324" s="21">
        <v>103022503</v>
      </c>
    </row>
    <row r="325" spans="1:2" x14ac:dyDescent="0.35">
      <c r="A325" s="21" t="s">
        <v>886</v>
      </c>
      <c r="B325" s="21">
        <v>103022803</v>
      </c>
    </row>
    <row r="326" spans="1:2" x14ac:dyDescent="0.35">
      <c r="A326" s="21" t="s">
        <v>887</v>
      </c>
      <c r="B326" s="21">
        <v>117412003</v>
      </c>
    </row>
    <row r="327" spans="1:2" x14ac:dyDescent="0.35">
      <c r="A327" s="21" t="s">
        <v>888</v>
      </c>
      <c r="B327" s="21">
        <v>121392303</v>
      </c>
    </row>
    <row r="328" spans="1:2" x14ac:dyDescent="0.35">
      <c r="A328" s="21" t="s">
        <v>889</v>
      </c>
      <c r="B328" s="21">
        <v>115212503</v>
      </c>
    </row>
    <row r="329" spans="1:2" x14ac:dyDescent="0.35">
      <c r="A329" s="21" t="s">
        <v>890</v>
      </c>
      <c r="B329" s="21">
        <v>120452003</v>
      </c>
    </row>
    <row r="330" spans="1:2" x14ac:dyDescent="0.35">
      <c r="A330" s="21" t="s">
        <v>891</v>
      </c>
      <c r="B330" s="21">
        <v>113362303</v>
      </c>
    </row>
    <row r="331" spans="1:2" x14ac:dyDescent="0.35">
      <c r="A331" s="21" t="s">
        <v>892</v>
      </c>
      <c r="B331" s="21">
        <v>113382303</v>
      </c>
    </row>
    <row r="332" spans="1:2" x14ac:dyDescent="0.35">
      <c r="A332" s="21" t="s">
        <v>893</v>
      </c>
      <c r="B332" s="21">
        <v>112672203</v>
      </c>
    </row>
    <row r="333" spans="1:2" x14ac:dyDescent="0.35">
      <c r="A333" s="21" t="s">
        <v>894</v>
      </c>
      <c r="B333" s="21">
        <v>120483302</v>
      </c>
    </row>
    <row r="334" spans="1:2" x14ac:dyDescent="0.35">
      <c r="A334" s="21" t="s">
        <v>895</v>
      </c>
      <c r="B334" s="21">
        <v>103023153</v>
      </c>
    </row>
    <row r="335" spans="1:2" x14ac:dyDescent="0.35">
      <c r="A335" s="21" t="s">
        <v>896</v>
      </c>
      <c r="B335" s="21">
        <v>113362403</v>
      </c>
    </row>
    <row r="336" spans="1:2" x14ac:dyDescent="0.35">
      <c r="A336" s="21" t="s">
        <v>897</v>
      </c>
      <c r="B336" s="21">
        <v>119582503</v>
      </c>
    </row>
    <row r="337" spans="1:2" x14ac:dyDescent="0.35">
      <c r="A337" s="21" t="s">
        <v>898</v>
      </c>
      <c r="B337" s="21">
        <v>104372003</v>
      </c>
    </row>
    <row r="338" spans="1:2" x14ac:dyDescent="0.35">
      <c r="A338" s="21" t="s">
        <v>899</v>
      </c>
      <c r="B338" s="21">
        <v>113362603</v>
      </c>
    </row>
    <row r="339" spans="1:2" x14ac:dyDescent="0.35">
      <c r="A339" s="21" t="s">
        <v>900</v>
      </c>
      <c r="B339" s="21">
        <v>105252602</v>
      </c>
    </row>
    <row r="340" spans="1:2" x14ac:dyDescent="0.35">
      <c r="A340" s="21" t="s">
        <v>901</v>
      </c>
      <c r="B340" s="21">
        <v>108053003</v>
      </c>
    </row>
    <row r="341" spans="1:2" x14ac:dyDescent="0.35">
      <c r="A341" s="21" t="s">
        <v>902</v>
      </c>
      <c r="B341" s="21">
        <v>114062003</v>
      </c>
    </row>
    <row r="342" spans="1:2" x14ac:dyDescent="0.35">
      <c r="A342" s="21" t="s">
        <v>903</v>
      </c>
      <c r="B342" s="21">
        <v>112013054</v>
      </c>
    </row>
    <row r="343" spans="1:2" x14ac:dyDescent="0.35">
      <c r="A343" s="21" t="s">
        <v>904</v>
      </c>
      <c r="B343" s="21">
        <v>105253303</v>
      </c>
    </row>
    <row r="344" spans="1:2" x14ac:dyDescent="0.35">
      <c r="A344" s="21" t="s">
        <v>905</v>
      </c>
      <c r="B344" s="21">
        <v>112282004</v>
      </c>
    </row>
    <row r="345" spans="1:2" x14ac:dyDescent="0.35">
      <c r="A345" s="21" t="s">
        <v>906</v>
      </c>
      <c r="B345" s="21">
        <v>104432503</v>
      </c>
    </row>
    <row r="346" spans="1:2" x14ac:dyDescent="0.35">
      <c r="A346" s="21" t="s">
        <v>907</v>
      </c>
      <c r="B346" s="21">
        <v>108112003</v>
      </c>
    </row>
    <row r="347" spans="1:2" x14ac:dyDescent="0.35">
      <c r="A347" s="21" t="s">
        <v>908</v>
      </c>
      <c r="B347" s="21">
        <v>114062503</v>
      </c>
    </row>
    <row r="348" spans="1:2" x14ac:dyDescent="0.35">
      <c r="A348" s="21" t="s">
        <v>909</v>
      </c>
      <c r="B348" s="21">
        <v>111292304</v>
      </c>
    </row>
    <row r="349" spans="1:2" x14ac:dyDescent="0.35">
      <c r="A349" s="21" t="s">
        <v>910</v>
      </c>
      <c r="B349" s="21">
        <v>106272003</v>
      </c>
    </row>
    <row r="350" spans="1:2" x14ac:dyDescent="0.35">
      <c r="A350" s="21" t="s">
        <v>911</v>
      </c>
      <c r="B350" s="21">
        <v>119583003</v>
      </c>
    </row>
    <row r="351" spans="1:2" x14ac:dyDescent="0.35">
      <c r="A351" s="21" t="s">
        <v>912</v>
      </c>
      <c r="B351" s="21">
        <v>108112203</v>
      </c>
    </row>
    <row r="352" spans="1:2" x14ac:dyDescent="0.35">
      <c r="A352" s="21" t="s">
        <v>913</v>
      </c>
      <c r="B352" s="21">
        <v>101632403</v>
      </c>
    </row>
    <row r="353" spans="1:2" x14ac:dyDescent="0.35">
      <c r="A353" s="21" t="s">
        <v>914</v>
      </c>
      <c r="B353" s="21">
        <v>105253553</v>
      </c>
    </row>
    <row r="354" spans="1:2" x14ac:dyDescent="0.35">
      <c r="A354" s="21" t="s">
        <v>915</v>
      </c>
      <c r="B354" s="21">
        <v>103023912</v>
      </c>
    </row>
    <row r="355" spans="1:2" x14ac:dyDescent="0.35">
      <c r="A355" s="21" t="s">
        <v>916</v>
      </c>
      <c r="B355" s="21">
        <v>106612203</v>
      </c>
    </row>
    <row r="356" spans="1:2" x14ac:dyDescent="0.35">
      <c r="A356" s="21" t="s">
        <v>917</v>
      </c>
      <c r="B356" s="21">
        <v>107652603</v>
      </c>
    </row>
    <row r="357" spans="1:2" x14ac:dyDescent="0.35">
      <c r="A357" s="21" t="s">
        <v>918</v>
      </c>
      <c r="B357" s="21">
        <v>101262903</v>
      </c>
    </row>
    <row r="358" spans="1:2" x14ac:dyDescent="0.35">
      <c r="A358" s="21" t="s">
        <v>919</v>
      </c>
      <c r="B358" s="21">
        <v>127042853</v>
      </c>
    </row>
    <row r="359" spans="1:2" x14ac:dyDescent="0.35">
      <c r="A359" s="21" t="s">
        <v>920</v>
      </c>
      <c r="B359" s="21">
        <v>128033053</v>
      </c>
    </row>
    <row r="360" spans="1:2" x14ac:dyDescent="0.35">
      <c r="A360" s="21" t="s">
        <v>921</v>
      </c>
      <c r="B360" s="21">
        <v>109532804</v>
      </c>
    </row>
    <row r="361" spans="1:2" x14ac:dyDescent="0.35">
      <c r="A361" s="21" t="s">
        <v>922</v>
      </c>
      <c r="B361" s="21">
        <v>125234103</v>
      </c>
    </row>
    <row r="362" spans="1:2" x14ac:dyDescent="0.35">
      <c r="A362" s="21" t="s">
        <v>923</v>
      </c>
      <c r="B362" s="21">
        <v>103024102</v>
      </c>
    </row>
    <row r="363" spans="1:2" x14ac:dyDescent="0.35">
      <c r="A363" s="21" t="s">
        <v>924</v>
      </c>
      <c r="B363" s="21">
        <v>105253903</v>
      </c>
    </row>
    <row r="364" spans="1:2" x14ac:dyDescent="0.35">
      <c r="A364" s="21" t="s">
        <v>925</v>
      </c>
      <c r="B364" s="21">
        <v>112013753</v>
      </c>
    </row>
    <row r="365" spans="1:2" x14ac:dyDescent="0.35">
      <c r="A365" s="21" t="s">
        <v>926</v>
      </c>
      <c r="B365" s="21">
        <v>105254053</v>
      </c>
    </row>
    <row r="366" spans="1:2" x14ac:dyDescent="0.35">
      <c r="A366" s="21" t="s">
        <v>927</v>
      </c>
      <c r="B366" s="21">
        <v>110173003</v>
      </c>
    </row>
    <row r="367" spans="1:2" x14ac:dyDescent="0.35">
      <c r="A367" s="21" t="s">
        <v>928</v>
      </c>
      <c r="B367" s="21">
        <v>114063003</v>
      </c>
    </row>
    <row r="368" spans="1:2" x14ac:dyDescent="0.35">
      <c r="A368" s="21" t="s">
        <v>929</v>
      </c>
      <c r="B368" s="21">
        <v>124153503</v>
      </c>
    </row>
    <row r="369" spans="1:2" x14ac:dyDescent="0.35">
      <c r="A369" s="21" t="s">
        <v>930</v>
      </c>
      <c r="B369" s="21">
        <v>108112502</v>
      </c>
    </row>
    <row r="370" spans="1:2" x14ac:dyDescent="0.35">
      <c r="A370" s="21" t="s">
        <v>931</v>
      </c>
      <c r="B370" s="21">
        <v>107653102</v>
      </c>
    </row>
    <row r="371" spans="1:2" x14ac:dyDescent="0.35">
      <c r="A371" s="21" t="s">
        <v>932</v>
      </c>
      <c r="B371" s="21">
        <v>118402603</v>
      </c>
    </row>
    <row r="372" spans="1:2" x14ac:dyDescent="0.35">
      <c r="A372" s="21" t="s">
        <v>933</v>
      </c>
      <c r="B372" s="21">
        <v>112283003</v>
      </c>
    </row>
    <row r="373" spans="1:2" x14ac:dyDescent="0.35">
      <c r="A373" s="21" t="s">
        <v>934</v>
      </c>
      <c r="B373" s="21">
        <v>107653203</v>
      </c>
    </row>
    <row r="374" spans="1:2" x14ac:dyDescent="0.35">
      <c r="A374" s="21" t="s">
        <v>935</v>
      </c>
      <c r="B374" s="21">
        <v>104432803</v>
      </c>
    </row>
    <row r="375" spans="1:2" x14ac:dyDescent="0.35">
      <c r="A375" s="21" t="s">
        <v>936</v>
      </c>
      <c r="B375" s="21">
        <v>115503004</v>
      </c>
    </row>
    <row r="376" spans="1:2" x14ac:dyDescent="0.35">
      <c r="A376" s="21" t="s">
        <v>937</v>
      </c>
      <c r="B376" s="21">
        <v>104432903</v>
      </c>
    </row>
    <row r="377" spans="1:2" x14ac:dyDescent="0.35">
      <c r="A377" s="21" t="s">
        <v>938</v>
      </c>
      <c r="B377" s="21">
        <v>115222504</v>
      </c>
    </row>
    <row r="378" spans="1:2" x14ac:dyDescent="0.35">
      <c r="A378" s="21" t="s">
        <v>939</v>
      </c>
      <c r="B378" s="21">
        <v>114063503</v>
      </c>
    </row>
    <row r="379" spans="1:2" x14ac:dyDescent="0.35">
      <c r="A379" s="21" t="s">
        <v>940</v>
      </c>
      <c r="B379" s="21">
        <v>103024603</v>
      </c>
    </row>
    <row r="380" spans="1:2" x14ac:dyDescent="0.35">
      <c r="A380" s="21" t="s">
        <v>941</v>
      </c>
      <c r="B380" s="21">
        <v>118403003</v>
      </c>
    </row>
    <row r="381" spans="1:2" x14ac:dyDescent="0.35">
      <c r="A381" s="21" t="s">
        <v>942</v>
      </c>
      <c r="B381" s="21">
        <v>112672803</v>
      </c>
    </row>
    <row r="382" spans="1:2" x14ac:dyDescent="0.35">
      <c r="A382" s="21" t="s">
        <v>943</v>
      </c>
      <c r="B382" s="21">
        <v>105254353</v>
      </c>
    </row>
    <row r="383" spans="1:2" x14ac:dyDescent="0.35">
      <c r="A383" s="21" t="s">
        <v>944</v>
      </c>
      <c r="B383" s="21">
        <v>110173504</v>
      </c>
    </row>
    <row r="384" spans="1:2" x14ac:dyDescent="0.35">
      <c r="A384" s="21" t="s">
        <v>945</v>
      </c>
      <c r="B384" s="21">
        <v>115222752</v>
      </c>
    </row>
    <row r="385" spans="1:2" x14ac:dyDescent="0.35">
      <c r="A385" s="21" t="s">
        <v>946</v>
      </c>
      <c r="B385" s="21">
        <v>123463603</v>
      </c>
    </row>
    <row r="386" spans="1:2" x14ac:dyDescent="0.35">
      <c r="A386" s="21" t="s">
        <v>947</v>
      </c>
      <c r="B386" s="21">
        <v>125234502</v>
      </c>
    </row>
    <row r="387" spans="1:2" x14ac:dyDescent="0.35">
      <c r="A387" s="21" t="s">
        <v>948</v>
      </c>
      <c r="B387" s="21">
        <v>118403302</v>
      </c>
    </row>
    <row r="388" spans="1:2" x14ac:dyDescent="0.35">
      <c r="A388" s="21" t="s">
        <v>950</v>
      </c>
      <c r="B388" s="21">
        <v>113363103</v>
      </c>
    </row>
    <row r="389" spans="1:2" x14ac:dyDescent="0.35">
      <c r="A389" s="21" t="s">
        <v>949</v>
      </c>
      <c r="B389" s="21">
        <v>107653802</v>
      </c>
    </row>
    <row r="390" spans="1:2" x14ac:dyDescent="0.35">
      <c r="A390" s="21" t="s">
        <v>951</v>
      </c>
      <c r="B390" s="21">
        <v>104433303</v>
      </c>
    </row>
    <row r="391" spans="1:2" x14ac:dyDescent="0.35">
      <c r="A391" s="21" t="s">
        <v>952</v>
      </c>
      <c r="B391" s="21">
        <v>103024753</v>
      </c>
    </row>
    <row r="392" spans="1:2" x14ac:dyDescent="0.35">
      <c r="A392" s="21" t="s">
        <v>953</v>
      </c>
      <c r="B392" s="21">
        <v>108073503</v>
      </c>
    </row>
    <row r="393" spans="1:2" x14ac:dyDescent="0.35">
      <c r="A393" s="21" t="s">
        <v>954</v>
      </c>
      <c r="B393" s="21">
        <v>128323303</v>
      </c>
    </row>
    <row r="394" spans="1:2" x14ac:dyDescent="0.35">
      <c r="A394" s="21" t="s">
        <v>955</v>
      </c>
      <c r="B394" s="21">
        <v>127044103</v>
      </c>
    </row>
    <row r="395" spans="1:2" x14ac:dyDescent="0.35">
      <c r="A395" s="21" t="s">
        <v>956</v>
      </c>
      <c r="B395" s="21">
        <v>111312503</v>
      </c>
    </row>
    <row r="396" spans="1:2" x14ac:dyDescent="0.35">
      <c r="A396" s="21" t="s">
        <v>957</v>
      </c>
      <c r="B396" s="21">
        <v>128323703</v>
      </c>
    </row>
    <row r="397" spans="1:2" x14ac:dyDescent="0.35">
      <c r="A397" s="21" t="s">
        <v>958</v>
      </c>
      <c r="B397" s="21">
        <v>125235103</v>
      </c>
    </row>
    <row r="398" spans="1:2" x14ac:dyDescent="0.35">
      <c r="A398" s="21" t="s">
        <v>959</v>
      </c>
      <c r="B398" s="21">
        <v>105256553</v>
      </c>
    </row>
    <row r="399" spans="1:2" x14ac:dyDescent="0.35">
      <c r="A399" s="21" t="s">
        <v>960</v>
      </c>
      <c r="B399" s="21">
        <v>104433604</v>
      </c>
    </row>
    <row r="400" spans="1:2" x14ac:dyDescent="0.35">
      <c r="A400" s="21" t="s">
        <v>961</v>
      </c>
      <c r="B400" s="21">
        <v>107654103</v>
      </c>
    </row>
    <row r="401" spans="1:2" x14ac:dyDescent="0.35">
      <c r="A401" s="21" t="s">
        <v>962</v>
      </c>
      <c r="B401" s="21">
        <v>101303503</v>
      </c>
    </row>
    <row r="402" spans="1:2" x14ac:dyDescent="0.35">
      <c r="A402" s="21" t="s">
        <v>963</v>
      </c>
      <c r="B402" s="21">
        <v>123463803</v>
      </c>
    </row>
    <row r="403" spans="1:2" x14ac:dyDescent="0.35">
      <c r="A403" s="21" t="s">
        <v>964</v>
      </c>
      <c r="B403" s="21">
        <v>117414003</v>
      </c>
    </row>
    <row r="404" spans="1:2" x14ac:dyDescent="0.35">
      <c r="A404" s="21" t="s">
        <v>965</v>
      </c>
      <c r="B404" s="21">
        <v>121135003</v>
      </c>
    </row>
    <row r="405" spans="1:2" x14ac:dyDescent="0.35">
      <c r="A405" s="21" t="s">
        <v>966</v>
      </c>
      <c r="B405" s="21">
        <v>109243503</v>
      </c>
    </row>
    <row r="406" spans="1:2" x14ac:dyDescent="0.35">
      <c r="A406" s="21" t="s">
        <v>967</v>
      </c>
      <c r="B406" s="21">
        <v>111343603</v>
      </c>
    </row>
    <row r="407" spans="1:2" x14ac:dyDescent="0.35">
      <c r="A407" s="21" t="s">
        <v>968</v>
      </c>
      <c r="B407" s="21">
        <v>111312804</v>
      </c>
    </row>
    <row r="408" spans="1:2" x14ac:dyDescent="0.35">
      <c r="A408" s="21" t="s">
        <v>969</v>
      </c>
      <c r="B408" s="21">
        <v>109422303</v>
      </c>
    </row>
    <row r="409" spans="1:2" x14ac:dyDescent="0.35">
      <c r="A409" s="21" t="s">
        <v>970</v>
      </c>
      <c r="B409" s="21">
        <v>104103603</v>
      </c>
    </row>
    <row r="410" spans="1:2" x14ac:dyDescent="0.35">
      <c r="A410" s="21" t="s">
        <v>971</v>
      </c>
      <c r="B410" s="21">
        <v>124154003</v>
      </c>
    </row>
    <row r="411" spans="1:2" x14ac:dyDescent="0.35">
      <c r="A411" s="21" t="s">
        <v>974</v>
      </c>
      <c r="B411" s="21">
        <v>106166503</v>
      </c>
    </row>
    <row r="412" spans="1:2" x14ac:dyDescent="0.35">
      <c r="A412" s="21" t="s">
        <v>972</v>
      </c>
      <c r="B412" s="21">
        <v>110183602</v>
      </c>
    </row>
    <row r="413" spans="1:2" x14ac:dyDescent="0.35">
      <c r="A413" s="21" t="s">
        <v>973</v>
      </c>
      <c r="B413" s="21">
        <v>103025002</v>
      </c>
    </row>
    <row r="414" spans="1:2" x14ac:dyDescent="0.35">
      <c r="A414" s="21" t="s">
        <v>975</v>
      </c>
      <c r="B414" s="21">
        <v>107654403</v>
      </c>
    </row>
    <row r="415" spans="1:2" x14ac:dyDescent="0.35">
      <c r="A415" s="21" t="s">
        <v>976</v>
      </c>
      <c r="B415" s="21">
        <v>104107803</v>
      </c>
    </row>
    <row r="416" spans="1:2" x14ac:dyDescent="0.35">
      <c r="A416" s="21" t="s">
        <v>977</v>
      </c>
      <c r="B416" s="21">
        <v>114064003</v>
      </c>
    </row>
    <row r="417" spans="1:2" x14ac:dyDescent="0.35">
      <c r="A417" s="21" t="s">
        <v>978</v>
      </c>
      <c r="B417" s="21">
        <v>119665003</v>
      </c>
    </row>
    <row r="418" spans="1:2" x14ac:dyDescent="0.35">
      <c r="A418" s="21" t="s">
        <v>979</v>
      </c>
      <c r="B418" s="21">
        <v>119354603</v>
      </c>
    </row>
    <row r="419" spans="1:2" x14ac:dyDescent="0.35">
      <c r="A419" s="21" t="s">
        <v>980</v>
      </c>
      <c r="B419" s="21">
        <v>118403903</v>
      </c>
    </row>
    <row r="420" spans="1:2" x14ac:dyDescent="0.35">
      <c r="A420" s="21" t="s">
        <v>981</v>
      </c>
      <c r="B420" s="21">
        <v>104433903</v>
      </c>
    </row>
    <row r="421" spans="1:2" x14ac:dyDescent="0.35">
      <c r="A421" s="21" t="s">
        <v>982</v>
      </c>
      <c r="B421" s="21">
        <v>113363603</v>
      </c>
    </row>
    <row r="422" spans="1:2" x14ac:dyDescent="0.35">
      <c r="A422" s="21" t="s">
        <v>624</v>
      </c>
      <c r="B422" s="21">
        <v>113364002</v>
      </c>
    </row>
    <row r="423" spans="1:2" x14ac:dyDescent="0.35">
      <c r="A423" s="21" t="s">
        <v>984</v>
      </c>
      <c r="B423" s="21">
        <v>104374003</v>
      </c>
    </row>
    <row r="424" spans="1:2" x14ac:dyDescent="0.35">
      <c r="A424" s="21" t="s">
        <v>983</v>
      </c>
      <c r="B424" s="21">
        <v>101264003</v>
      </c>
    </row>
    <row r="425" spans="1:2" x14ac:dyDescent="0.35">
      <c r="A425" s="21" t="s">
        <v>625</v>
      </c>
      <c r="B425" s="21">
        <v>113384603</v>
      </c>
    </row>
    <row r="426" spans="1:2" x14ac:dyDescent="0.35">
      <c r="A426" s="21" t="s">
        <v>985</v>
      </c>
      <c r="B426" s="21">
        <v>128034503</v>
      </c>
    </row>
    <row r="427" spans="1:2" x14ac:dyDescent="0.35">
      <c r="A427" s="21" t="s">
        <v>986</v>
      </c>
      <c r="B427" s="21">
        <v>121135503</v>
      </c>
    </row>
    <row r="428" spans="1:2" x14ac:dyDescent="0.35">
      <c r="A428" s="21" t="s">
        <v>987</v>
      </c>
      <c r="B428" s="21">
        <v>116604003</v>
      </c>
    </row>
    <row r="429" spans="1:2" x14ac:dyDescent="0.35">
      <c r="A429" s="21" t="s">
        <v>988</v>
      </c>
      <c r="B429" s="21">
        <v>107654903</v>
      </c>
    </row>
    <row r="430" spans="1:2" x14ac:dyDescent="0.35">
      <c r="A430" s="21" t="s">
        <v>989</v>
      </c>
      <c r="B430" s="21">
        <v>116493503</v>
      </c>
    </row>
    <row r="431" spans="1:2" x14ac:dyDescent="0.35">
      <c r="A431" s="21" t="s">
        <v>990</v>
      </c>
      <c r="B431" s="21">
        <v>112015203</v>
      </c>
    </row>
    <row r="432" spans="1:2" x14ac:dyDescent="0.35">
      <c r="A432" s="21" t="s">
        <v>991</v>
      </c>
      <c r="B432" s="21">
        <v>115224003</v>
      </c>
    </row>
    <row r="433" spans="1:2" x14ac:dyDescent="0.35">
      <c r="A433" s="21" t="s">
        <v>992</v>
      </c>
      <c r="B433" s="21">
        <v>123464502</v>
      </c>
    </row>
    <row r="434" spans="1:2" x14ac:dyDescent="0.35">
      <c r="A434" s="21" t="s">
        <v>993</v>
      </c>
      <c r="B434" s="21">
        <v>123464603</v>
      </c>
    </row>
    <row r="435" spans="1:2" x14ac:dyDescent="0.35">
      <c r="A435" s="21" t="s">
        <v>994</v>
      </c>
      <c r="B435" s="21">
        <v>117414203</v>
      </c>
    </row>
    <row r="436" spans="1:2" x14ac:dyDescent="0.35">
      <c r="A436" s="21" t="s">
        <v>995</v>
      </c>
      <c r="B436" s="21">
        <v>129544503</v>
      </c>
    </row>
    <row r="437" spans="1:2" x14ac:dyDescent="0.35">
      <c r="A437" s="21" t="s">
        <v>996</v>
      </c>
      <c r="B437" s="21">
        <v>113364403</v>
      </c>
    </row>
    <row r="438" spans="1:2" x14ac:dyDescent="0.35">
      <c r="A438" s="21" t="s">
        <v>997</v>
      </c>
      <c r="B438" s="21">
        <v>113364503</v>
      </c>
    </row>
    <row r="439" spans="1:2" x14ac:dyDescent="0.35">
      <c r="A439" s="21" t="s">
        <v>998</v>
      </c>
      <c r="B439" s="21">
        <v>128325203</v>
      </c>
    </row>
    <row r="440" spans="1:2" x14ac:dyDescent="0.35">
      <c r="A440" s="21" t="s">
        <v>999</v>
      </c>
      <c r="B440" s="21">
        <v>125235502</v>
      </c>
    </row>
    <row r="441" spans="1:2" x14ac:dyDescent="0.35">
      <c r="A441" s="21" t="s">
        <v>1000</v>
      </c>
      <c r="B441" s="21">
        <v>104105003</v>
      </c>
    </row>
    <row r="442" spans="1:2" x14ac:dyDescent="0.35">
      <c r="A442" s="21" t="s">
        <v>1001</v>
      </c>
      <c r="B442" s="21">
        <v>101633903</v>
      </c>
    </row>
    <row r="443" spans="1:2" x14ac:dyDescent="0.35">
      <c r="A443" s="21" t="s">
        <v>1002</v>
      </c>
      <c r="B443" s="21">
        <v>103026002</v>
      </c>
    </row>
    <row r="444" spans="1:2" x14ac:dyDescent="0.35">
      <c r="A444" s="21" t="s">
        <v>1003</v>
      </c>
      <c r="B444" s="21">
        <v>115216503</v>
      </c>
    </row>
    <row r="445" spans="1:2" x14ac:dyDescent="0.35">
      <c r="A445" s="21" t="s">
        <v>1004</v>
      </c>
      <c r="B445" s="21">
        <v>104435003</v>
      </c>
    </row>
    <row r="446" spans="1:2" x14ac:dyDescent="0.35">
      <c r="A446" s="21" t="s">
        <v>1005</v>
      </c>
      <c r="B446" s="21">
        <v>123465303</v>
      </c>
    </row>
    <row r="447" spans="1:2" x14ac:dyDescent="0.35">
      <c r="A447" s="21" t="s">
        <v>1006</v>
      </c>
      <c r="B447" s="21">
        <v>108565203</v>
      </c>
    </row>
    <row r="448" spans="1:2" x14ac:dyDescent="0.35">
      <c r="A448" s="21" t="s">
        <v>1007</v>
      </c>
      <c r="B448" s="21">
        <v>119355503</v>
      </c>
    </row>
    <row r="449" spans="1:2" x14ac:dyDescent="0.35">
      <c r="A449" s="21" t="s">
        <v>1008</v>
      </c>
      <c r="B449" s="21">
        <v>115226003</v>
      </c>
    </row>
    <row r="450" spans="1:2" x14ac:dyDescent="0.35">
      <c r="A450" s="21" t="s">
        <v>1009</v>
      </c>
      <c r="B450" s="21">
        <v>116555003</v>
      </c>
    </row>
    <row r="451" spans="1:2" x14ac:dyDescent="0.35">
      <c r="A451" s="21" t="s">
        <v>1010</v>
      </c>
      <c r="B451" s="21">
        <v>127045303</v>
      </c>
    </row>
    <row r="452" spans="1:2" x14ac:dyDescent="0.35">
      <c r="A452" s="21" t="s">
        <v>1011</v>
      </c>
      <c r="B452" s="21">
        <v>111444602</v>
      </c>
    </row>
    <row r="453" spans="1:2" x14ac:dyDescent="0.35">
      <c r="A453" s="21" t="s">
        <v>1012</v>
      </c>
      <c r="B453" s="21">
        <v>116605003</v>
      </c>
    </row>
    <row r="454" spans="1:2" x14ac:dyDescent="0.35">
      <c r="A454" s="21" t="s">
        <v>1013</v>
      </c>
      <c r="B454" s="21">
        <v>105257602</v>
      </c>
    </row>
    <row r="455" spans="1:2" x14ac:dyDescent="0.35">
      <c r="A455" s="21" t="s">
        <v>1014</v>
      </c>
      <c r="B455" s="21">
        <v>115226103</v>
      </c>
    </row>
    <row r="456" spans="1:2" x14ac:dyDescent="0.35">
      <c r="A456" s="21" t="s">
        <v>1015</v>
      </c>
      <c r="B456" s="21">
        <v>116195004</v>
      </c>
    </row>
    <row r="457" spans="1:2" x14ac:dyDescent="0.35">
      <c r="A457" s="21" t="s">
        <v>1016</v>
      </c>
      <c r="B457" s="21">
        <v>116495003</v>
      </c>
    </row>
    <row r="458" spans="1:2" x14ac:dyDescent="0.35">
      <c r="A458" s="21" t="s">
        <v>1017</v>
      </c>
      <c r="B458" s="21">
        <v>129544703</v>
      </c>
    </row>
    <row r="459" spans="1:2" x14ac:dyDescent="0.35">
      <c r="A459" s="21" t="s">
        <v>1018</v>
      </c>
      <c r="B459" s="21">
        <v>104375003</v>
      </c>
    </row>
    <row r="460" spans="1:2" x14ac:dyDescent="0.35">
      <c r="A460" s="21" t="s">
        <v>1019</v>
      </c>
      <c r="B460" s="21">
        <v>107655803</v>
      </c>
    </row>
    <row r="461" spans="1:2" x14ac:dyDescent="0.35">
      <c r="A461" s="21" t="s">
        <v>1020</v>
      </c>
      <c r="B461" s="21">
        <v>104105353</v>
      </c>
    </row>
    <row r="462" spans="1:2" x14ac:dyDescent="0.35">
      <c r="A462" s="21" t="s">
        <v>1021</v>
      </c>
      <c r="B462" s="21">
        <v>117415004</v>
      </c>
    </row>
    <row r="463" spans="1:2" x14ac:dyDescent="0.35">
      <c r="A463" s="21" t="s">
        <v>631</v>
      </c>
      <c r="B463" s="21">
        <v>103026303</v>
      </c>
    </row>
    <row r="464" spans="1:2" x14ac:dyDescent="0.35">
      <c r="A464" s="21" t="s">
        <v>1022</v>
      </c>
      <c r="B464" s="21">
        <v>117415103</v>
      </c>
    </row>
    <row r="465" spans="1:2" x14ac:dyDescent="0.35">
      <c r="A465" s="21" t="s">
        <v>1023</v>
      </c>
      <c r="B465" s="21">
        <v>119584503</v>
      </c>
    </row>
    <row r="466" spans="1:2" x14ac:dyDescent="0.35">
      <c r="A466" s="21" t="s">
        <v>1024</v>
      </c>
      <c r="B466" s="21">
        <v>103026343</v>
      </c>
    </row>
    <row r="467" spans="1:2" x14ac:dyDescent="0.35">
      <c r="A467" s="21" t="s">
        <v>1025</v>
      </c>
      <c r="B467" s="21">
        <v>122097203</v>
      </c>
    </row>
    <row r="468" spans="1:2" x14ac:dyDescent="0.35">
      <c r="A468" s="21" t="s">
        <v>1026</v>
      </c>
      <c r="B468" s="21">
        <v>110175003</v>
      </c>
    </row>
    <row r="469" spans="1:2" x14ac:dyDescent="0.35">
      <c r="A469" s="21" t="s">
        <v>1027</v>
      </c>
      <c r="B469" s="21">
        <v>116495103</v>
      </c>
    </row>
    <row r="470" spans="1:2" x14ac:dyDescent="0.35">
      <c r="A470" s="21" t="s">
        <v>1028</v>
      </c>
      <c r="B470" s="21">
        <v>107655903</v>
      </c>
    </row>
    <row r="471" spans="1:2" x14ac:dyDescent="0.35">
      <c r="A471" s="21" t="s">
        <v>1029</v>
      </c>
      <c r="B471" s="21">
        <v>111316003</v>
      </c>
    </row>
    <row r="472" spans="1:2" x14ac:dyDescent="0.35">
      <c r="A472" s="21" t="s">
        <v>1030</v>
      </c>
      <c r="B472" s="21">
        <v>119584603</v>
      </c>
    </row>
    <row r="473" spans="1:2" x14ac:dyDescent="0.35">
      <c r="A473" s="21" t="s">
        <v>1031</v>
      </c>
      <c r="B473" s="21">
        <v>103026402</v>
      </c>
    </row>
    <row r="474" spans="1:2" x14ac:dyDescent="0.35">
      <c r="A474" s="21" t="s">
        <v>1032</v>
      </c>
      <c r="B474" s="21">
        <v>114065503</v>
      </c>
    </row>
    <row r="475" spans="1:2" x14ac:dyDescent="0.35">
      <c r="A475" s="21" t="s">
        <v>1033</v>
      </c>
      <c r="B475" s="21">
        <v>117415303</v>
      </c>
    </row>
    <row r="476" spans="1:2" x14ac:dyDescent="0.35">
      <c r="A476" s="21" t="s">
        <v>1034</v>
      </c>
      <c r="B476" s="21">
        <v>120484803</v>
      </c>
    </row>
    <row r="477" spans="1:2" x14ac:dyDescent="0.35">
      <c r="A477" s="21" t="s">
        <v>1035</v>
      </c>
      <c r="B477" s="21">
        <v>122097502</v>
      </c>
    </row>
    <row r="478" spans="1:2" x14ac:dyDescent="0.35">
      <c r="A478" s="21" t="s">
        <v>1036</v>
      </c>
      <c r="B478" s="21">
        <v>104375203</v>
      </c>
    </row>
    <row r="479" spans="1:2" x14ac:dyDescent="0.35">
      <c r="A479" s="21" t="s">
        <v>1037</v>
      </c>
      <c r="B479" s="21">
        <v>127045653</v>
      </c>
    </row>
    <row r="480" spans="1:2" x14ac:dyDescent="0.35">
      <c r="A480" s="21" t="s">
        <v>1038</v>
      </c>
      <c r="B480" s="21">
        <v>104375302</v>
      </c>
    </row>
    <row r="481" spans="1:2" x14ac:dyDescent="0.35">
      <c r="A481" s="21" t="s">
        <v>1039</v>
      </c>
      <c r="B481" s="21">
        <v>122097604</v>
      </c>
    </row>
    <row r="482" spans="1:2" x14ac:dyDescent="0.35">
      <c r="A482" s="21" t="s">
        <v>1040</v>
      </c>
      <c r="B482" s="21">
        <v>107656303</v>
      </c>
    </row>
    <row r="483" spans="1:2" x14ac:dyDescent="0.35">
      <c r="A483" s="21" t="s">
        <v>1041</v>
      </c>
      <c r="B483" s="21">
        <v>115504003</v>
      </c>
    </row>
    <row r="484" spans="1:2" x14ac:dyDescent="0.35">
      <c r="A484" s="21" t="s">
        <v>1042</v>
      </c>
      <c r="B484" s="21">
        <v>123465602</v>
      </c>
    </row>
    <row r="485" spans="1:2" x14ac:dyDescent="0.35">
      <c r="A485" s="21" t="s">
        <v>1043</v>
      </c>
      <c r="B485" s="21">
        <v>103026852</v>
      </c>
    </row>
    <row r="486" spans="1:2" x14ac:dyDescent="0.35">
      <c r="A486" s="21" t="s">
        <v>1044</v>
      </c>
      <c r="B486" s="21">
        <v>106167504</v>
      </c>
    </row>
    <row r="487" spans="1:2" x14ac:dyDescent="0.35">
      <c r="A487" s="21" t="s">
        <v>1045</v>
      </c>
      <c r="B487" s="21">
        <v>105258303</v>
      </c>
    </row>
    <row r="488" spans="1:2" x14ac:dyDescent="0.35">
      <c r="A488" s="21" t="s">
        <v>1046</v>
      </c>
      <c r="B488" s="21">
        <v>103026902</v>
      </c>
    </row>
    <row r="489" spans="1:2" x14ac:dyDescent="0.35">
      <c r="A489" s="21" t="s">
        <v>1047</v>
      </c>
      <c r="B489" s="21">
        <v>123465702</v>
      </c>
    </row>
    <row r="490" spans="1:2" x14ac:dyDescent="0.35">
      <c r="A490" s="21" t="s">
        <v>1048</v>
      </c>
      <c r="B490" s="21">
        <v>119356503</v>
      </c>
    </row>
    <row r="491" spans="1:2" x14ac:dyDescent="0.35">
      <c r="A491" s="21" t="s">
        <v>1049</v>
      </c>
      <c r="B491" s="21">
        <v>129545003</v>
      </c>
    </row>
    <row r="492" spans="1:2" x14ac:dyDescent="0.35">
      <c r="A492" s="21" t="s">
        <v>1050</v>
      </c>
      <c r="B492" s="21">
        <v>108565503</v>
      </c>
    </row>
    <row r="493" spans="1:2" x14ac:dyDescent="0.35">
      <c r="A493" s="21" t="s">
        <v>1051</v>
      </c>
      <c r="B493" s="21">
        <v>120484903</v>
      </c>
    </row>
    <row r="494" spans="1:2" x14ac:dyDescent="0.35">
      <c r="A494" s="21" t="s">
        <v>1052</v>
      </c>
      <c r="B494" s="21">
        <v>117083004</v>
      </c>
    </row>
    <row r="495" spans="1:2" x14ac:dyDescent="0.35">
      <c r="A495" s="21" t="s">
        <v>1053</v>
      </c>
      <c r="B495" s="21">
        <v>112674403</v>
      </c>
    </row>
    <row r="496" spans="1:2" x14ac:dyDescent="0.35">
      <c r="A496" s="21" t="s">
        <v>1054</v>
      </c>
      <c r="B496" s="21">
        <v>108056004</v>
      </c>
    </row>
    <row r="497" spans="1:2" x14ac:dyDescent="0.35">
      <c r="A497" s="21" t="s">
        <v>1055</v>
      </c>
      <c r="B497" s="21">
        <v>108114503</v>
      </c>
    </row>
    <row r="498" spans="1:2" x14ac:dyDescent="0.35">
      <c r="A498" s="21" t="s">
        <v>1056</v>
      </c>
      <c r="B498" s="21">
        <v>113385003</v>
      </c>
    </row>
    <row r="499" spans="1:2" x14ac:dyDescent="0.35">
      <c r="A499" s="21" t="s">
        <v>1057</v>
      </c>
      <c r="B499" s="21">
        <v>121394503</v>
      </c>
    </row>
    <row r="500" spans="1:2" x14ac:dyDescent="0.35">
      <c r="A500" s="21" t="s">
        <v>1058</v>
      </c>
      <c r="B500" s="21">
        <v>109535504</v>
      </c>
    </row>
    <row r="501" spans="1:2" x14ac:dyDescent="0.35">
      <c r="A501" s="21" t="s">
        <v>1059</v>
      </c>
      <c r="B501" s="21">
        <v>117596003</v>
      </c>
    </row>
    <row r="502" spans="1:2" x14ac:dyDescent="0.35">
      <c r="A502" s="21" t="s">
        <v>1060</v>
      </c>
      <c r="B502" s="21">
        <v>115674603</v>
      </c>
    </row>
    <row r="503" spans="1:2" x14ac:dyDescent="0.35">
      <c r="A503" s="21" t="s">
        <v>1061</v>
      </c>
      <c r="B503" s="21">
        <v>103026873</v>
      </c>
    </row>
    <row r="504" spans="1:2" x14ac:dyDescent="0.35">
      <c r="A504" s="21" t="s">
        <v>1062</v>
      </c>
      <c r="B504" s="21">
        <v>118406003</v>
      </c>
    </row>
    <row r="505" spans="1:2" x14ac:dyDescent="0.35">
      <c r="A505" s="21" t="s">
        <v>659</v>
      </c>
      <c r="B505" s="21">
        <v>105258503</v>
      </c>
    </row>
    <row r="506" spans="1:2" x14ac:dyDescent="0.35">
      <c r="A506" s="21" t="s">
        <v>1063</v>
      </c>
      <c r="B506" s="21">
        <v>121394603</v>
      </c>
    </row>
    <row r="507" spans="1:2" x14ac:dyDescent="0.35">
      <c r="A507" s="21" t="s">
        <v>1064</v>
      </c>
      <c r="B507" s="21">
        <v>107656502</v>
      </c>
    </row>
    <row r="508" spans="1:2" x14ac:dyDescent="0.35">
      <c r="A508" s="21" t="s">
        <v>1065</v>
      </c>
      <c r="B508" s="21">
        <v>124156503</v>
      </c>
    </row>
    <row r="509" spans="1:2" x14ac:dyDescent="0.35">
      <c r="A509" s="21" t="s">
        <v>1066</v>
      </c>
      <c r="B509" s="21">
        <v>106616203</v>
      </c>
    </row>
    <row r="510" spans="1:2" x14ac:dyDescent="0.35">
      <c r="A510" s="21" t="s">
        <v>1067</v>
      </c>
      <c r="B510" s="21">
        <v>119356603</v>
      </c>
    </row>
    <row r="511" spans="1:2" x14ac:dyDescent="0.35">
      <c r="A511" s="21" t="s">
        <v>1068</v>
      </c>
      <c r="B511" s="21">
        <v>114066503</v>
      </c>
    </row>
    <row r="512" spans="1:2" x14ac:dyDescent="0.35">
      <c r="A512" s="21" t="s">
        <v>1069</v>
      </c>
      <c r="B512" s="21">
        <v>109537504</v>
      </c>
    </row>
    <row r="513" spans="1:2" x14ac:dyDescent="0.35">
      <c r="A513" s="21" t="s">
        <v>1070</v>
      </c>
      <c r="B513" s="21">
        <v>109426003</v>
      </c>
    </row>
    <row r="514" spans="1:2" x14ac:dyDescent="0.35">
      <c r="A514" s="21" t="s">
        <v>1071</v>
      </c>
      <c r="B514" s="21">
        <v>124156603</v>
      </c>
    </row>
    <row r="515" spans="1:2" x14ac:dyDescent="0.35">
      <c r="A515" s="21" t="s">
        <v>1072</v>
      </c>
      <c r="B515" s="21">
        <v>124156703</v>
      </c>
    </row>
    <row r="516" spans="1:2" x14ac:dyDescent="0.35">
      <c r="A516" s="21" t="s">
        <v>1073</v>
      </c>
      <c r="B516" s="21">
        <v>122098003</v>
      </c>
    </row>
    <row r="517" spans="1:2" x14ac:dyDescent="0.35">
      <c r="A517" s="21" t="s">
        <v>1074</v>
      </c>
      <c r="B517" s="21">
        <v>121136503</v>
      </c>
    </row>
    <row r="518" spans="1:2" x14ac:dyDescent="0.35">
      <c r="A518" s="21" t="s">
        <v>1075</v>
      </c>
      <c r="B518" s="21">
        <v>113385303</v>
      </c>
    </row>
    <row r="519" spans="1:2" x14ac:dyDescent="0.35">
      <c r="A519" s="21" t="s">
        <v>1076</v>
      </c>
      <c r="B519" s="21">
        <v>121136603</v>
      </c>
    </row>
    <row r="520" spans="1:2" x14ac:dyDescent="0.35">
      <c r="A520" s="21" t="s">
        <v>1077</v>
      </c>
      <c r="B520" s="21">
        <v>121395103</v>
      </c>
    </row>
    <row r="521" spans="1:2" x14ac:dyDescent="0.35">
      <c r="A521" s="21" t="s">
        <v>1078</v>
      </c>
      <c r="B521" s="21">
        <v>120485603</v>
      </c>
    </row>
    <row r="522" spans="1:2" x14ac:dyDescent="0.35">
      <c r="A522" s="21" t="s">
        <v>1079</v>
      </c>
      <c r="B522" s="21">
        <v>108116003</v>
      </c>
    </row>
    <row r="523" spans="1:2" x14ac:dyDescent="0.35">
      <c r="A523" s="21" t="s">
        <v>1080</v>
      </c>
      <c r="B523" s="21">
        <v>103027352</v>
      </c>
    </row>
    <row r="524" spans="1:2" x14ac:dyDescent="0.35">
      <c r="A524" s="21" t="s">
        <v>1081</v>
      </c>
      <c r="B524" s="21">
        <v>113365203</v>
      </c>
    </row>
    <row r="525" spans="1:2" x14ac:dyDescent="0.35">
      <c r="A525" s="21" t="s">
        <v>1082</v>
      </c>
      <c r="B525" s="21">
        <v>105204703</v>
      </c>
    </row>
    <row r="526" spans="1:2" x14ac:dyDescent="0.35">
      <c r="A526" s="21" t="s">
        <v>1083</v>
      </c>
      <c r="B526" s="21">
        <v>125236903</v>
      </c>
    </row>
    <row r="527" spans="1:2" x14ac:dyDescent="0.35">
      <c r="A527" s="21" t="s">
        <v>1084</v>
      </c>
      <c r="B527" s="21">
        <v>122098103</v>
      </c>
    </row>
    <row r="528" spans="1:2" x14ac:dyDescent="0.35">
      <c r="A528" s="21" t="s">
        <v>1085</v>
      </c>
      <c r="B528" s="21">
        <v>128326303</v>
      </c>
    </row>
    <row r="529" spans="1:2" x14ac:dyDescent="0.35">
      <c r="A529" s="21" t="s">
        <v>1086</v>
      </c>
      <c r="B529" s="21">
        <v>110147003</v>
      </c>
    </row>
    <row r="530" spans="1:2" x14ac:dyDescent="0.35">
      <c r="A530" s="21" t="s">
        <v>1087</v>
      </c>
      <c r="B530" s="21">
        <v>122098202</v>
      </c>
    </row>
    <row r="531" spans="1:2" x14ac:dyDescent="0.35">
      <c r="A531" s="21" t="s">
        <v>1088</v>
      </c>
      <c r="B531" s="21">
        <v>107657103</v>
      </c>
    </row>
    <row r="532" spans="1:2" x14ac:dyDescent="0.35">
      <c r="A532" s="21" t="s">
        <v>1089</v>
      </c>
      <c r="B532" s="21">
        <v>113365303</v>
      </c>
    </row>
    <row r="533" spans="1:2" x14ac:dyDescent="0.35">
      <c r="A533" s="21" t="s">
        <v>1090</v>
      </c>
      <c r="B533" s="21">
        <v>123466103</v>
      </c>
    </row>
    <row r="534" spans="1:2" x14ac:dyDescent="0.35">
      <c r="A534" s="21" t="s">
        <v>1091</v>
      </c>
      <c r="B534" s="21">
        <v>101636503</v>
      </c>
    </row>
    <row r="535" spans="1:2" x14ac:dyDescent="0.35">
      <c r="A535" s="21" t="s">
        <v>1092</v>
      </c>
      <c r="B535" s="21">
        <v>126515001</v>
      </c>
    </row>
    <row r="536" spans="1:2" x14ac:dyDescent="0.35">
      <c r="A536" s="21" t="s">
        <v>1093</v>
      </c>
      <c r="B536" s="21">
        <v>110177003</v>
      </c>
    </row>
    <row r="537" spans="1:2" x14ac:dyDescent="0.35">
      <c r="A537" s="21" t="s">
        <v>1094</v>
      </c>
      <c r="B537" s="21">
        <v>124157203</v>
      </c>
    </row>
    <row r="538" spans="1:2" x14ac:dyDescent="0.35">
      <c r="A538" s="21" t="s">
        <v>1095</v>
      </c>
      <c r="B538" s="21">
        <v>129546003</v>
      </c>
    </row>
    <row r="539" spans="1:2" x14ac:dyDescent="0.35">
      <c r="A539" s="21" t="s">
        <v>1096</v>
      </c>
      <c r="B539" s="21">
        <v>103021003</v>
      </c>
    </row>
    <row r="540" spans="1:2" x14ac:dyDescent="0.35">
      <c r="A540" s="21" t="s">
        <v>1097</v>
      </c>
      <c r="B540" s="21">
        <v>102027451</v>
      </c>
    </row>
    <row r="541" spans="1:2" x14ac:dyDescent="0.35">
      <c r="A541" s="21" t="s">
        <v>1098</v>
      </c>
      <c r="B541" s="21">
        <v>118406602</v>
      </c>
    </row>
    <row r="542" spans="1:2" x14ac:dyDescent="0.35">
      <c r="A542" s="21" t="s">
        <v>1099</v>
      </c>
      <c r="B542" s="21">
        <v>120455203</v>
      </c>
    </row>
    <row r="543" spans="1:2" x14ac:dyDescent="0.35">
      <c r="A543" s="21" t="s">
        <v>1100</v>
      </c>
      <c r="B543" s="21">
        <v>103027503</v>
      </c>
    </row>
    <row r="544" spans="1:2" x14ac:dyDescent="0.35">
      <c r="A544" s="21" t="s">
        <v>1101</v>
      </c>
      <c r="B544" s="21">
        <v>120455403</v>
      </c>
    </row>
    <row r="545" spans="1:2" x14ac:dyDescent="0.35">
      <c r="A545" s="21" t="s">
        <v>1102</v>
      </c>
      <c r="B545" s="21">
        <v>109426303</v>
      </c>
    </row>
    <row r="546" spans="1:2" x14ac:dyDescent="0.35">
      <c r="A546" s="21" t="s">
        <v>1103</v>
      </c>
      <c r="B546" s="21">
        <v>108116303</v>
      </c>
    </row>
    <row r="547" spans="1:2" x14ac:dyDescent="0.35">
      <c r="A547" s="21" t="s">
        <v>1104</v>
      </c>
      <c r="B547" s="21">
        <v>123466303</v>
      </c>
    </row>
    <row r="548" spans="1:2" x14ac:dyDescent="0.35">
      <c r="A548" s="21" t="s">
        <v>1105</v>
      </c>
      <c r="B548" s="21">
        <v>123466403</v>
      </c>
    </row>
    <row r="549" spans="1:2" x14ac:dyDescent="0.35">
      <c r="A549" s="21" t="s">
        <v>1106</v>
      </c>
      <c r="B549" s="21">
        <v>129546103</v>
      </c>
    </row>
    <row r="550" spans="1:2" x14ac:dyDescent="0.35">
      <c r="A550" s="21" t="s">
        <v>1107</v>
      </c>
      <c r="B550" s="21">
        <v>106338003</v>
      </c>
    </row>
    <row r="551" spans="1:2" x14ac:dyDescent="0.35">
      <c r="A551" s="21" t="s">
        <v>1108</v>
      </c>
      <c r="B551" s="21">
        <v>128327303</v>
      </c>
    </row>
    <row r="552" spans="1:2" x14ac:dyDescent="0.35">
      <c r="A552" s="21" t="s">
        <v>1109</v>
      </c>
      <c r="B552" s="21">
        <v>103027753</v>
      </c>
    </row>
    <row r="553" spans="1:2" x14ac:dyDescent="0.35">
      <c r="A553" s="21" t="s">
        <v>1110</v>
      </c>
      <c r="B553" s="21">
        <v>122098403</v>
      </c>
    </row>
    <row r="554" spans="1:2" x14ac:dyDescent="0.35">
      <c r="A554" s="21" t="s">
        <v>1111</v>
      </c>
      <c r="B554" s="21">
        <v>125237603</v>
      </c>
    </row>
    <row r="555" spans="1:2" x14ac:dyDescent="0.35">
      <c r="A555" s="21" t="s">
        <v>1112</v>
      </c>
      <c r="B555" s="21">
        <v>114067002</v>
      </c>
    </row>
    <row r="556" spans="1:2" x14ac:dyDescent="0.35">
      <c r="A556" s="21" t="s">
        <v>1113</v>
      </c>
      <c r="B556" s="21">
        <v>112675503</v>
      </c>
    </row>
    <row r="557" spans="1:2" x14ac:dyDescent="0.35">
      <c r="A557" s="21" t="s">
        <v>1114</v>
      </c>
      <c r="B557" s="21">
        <v>106168003</v>
      </c>
    </row>
    <row r="558" spans="1:2" x14ac:dyDescent="0.35">
      <c r="A558" s="21" t="s">
        <v>1115</v>
      </c>
      <c r="B558" s="21">
        <v>104435303</v>
      </c>
    </row>
    <row r="559" spans="1:2" x14ac:dyDescent="0.35">
      <c r="A559" s="21" t="s">
        <v>1116</v>
      </c>
      <c r="B559" s="21">
        <v>108116503</v>
      </c>
    </row>
    <row r="560" spans="1:2" x14ac:dyDescent="0.35">
      <c r="A560" s="21" t="s">
        <v>1117</v>
      </c>
      <c r="B560" s="21">
        <v>109246003</v>
      </c>
    </row>
    <row r="561" spans="1:2" x14ac:dyDescent="0.35">
      <c r="A561" s="21" t="s">
        <v>1118</v>
      </c>
      <c r="B561" s="21">
        <v>125237702</v>
      </c>
    </row>
    <row r="562" spans="1:2" x14ac:dyDescent="0.35">
      <c r="A562" s="21" t="s">
        <v>1119</v>
      </c>
      <c r="B562" s="21">
        <v>101637002</v>
      </c>
    </row>
    <row r="563" spans="1:2" x14ac:dyDescent="0.35">
      <c r="A563" s="21" t="s">
        <v>1120</v>
      </c>
      <c r="B563" s="21">
        <v>128321103</v>
      </c>
    </row>
    <row r="564" spans="1:2" x14ac:dyDescent="0.35">
      <c r="A564" s="21" t="s">
        <v>1122</v>
      </c>
      <c r="B564" s="21">
        <v>119357003</v>
      </c>
    </row>
    <row r="565" spans="1:2" x14ac:dyDescent="0.35">
      <c r="A565" s="21" t="s">
        <v>1121</v>
      </c>
      <c r="B565" s="21">
        <v>127045853</v>
      </c>
    </row>
    <row r="566" spans="1:2" x14ac:dyDescent="0.35">
      <c r="A566" s="21" t="s">
        <v>1123</v>
      </c>
      <c r="B566" s="21">
        <v>103028203</v>
      </c>
    </row>
    <row r="567" spans="1:2" x14ac:dyDescent="0.35">
      <c r="A567" s="21" t="s">
        <v>1124</v>
      </c>
      <c r="B567" s="21">
        <v>127046903</v>
      </c>
    </row>
    <row r="568" spans="1:2" x14ac:dyDescent="0.35">
      <c r="A568" s="21" t="s">
        <v>1125</v>
      </c>
      <c r="B568" s="21">
        <v>108566303</v>
      </c>
    </row>
    <row r="569" spans="1:2" x14ac:dyDescent="0.35">
      <c r="A569" s="21" t="s">
        <v>1126</v>
      </c>
      <c r="B569" s="21">
        <v>125237903</v>
      </c>
    </row>
    <row r="570" spans="1:2" x14ac:dyDescent="0.35">
      <c r="A570" s="21" t="s">
        <v>1127</v>
      </c>
      <c r="B570" s="21">
        <v>129546803</v>
      </c>
    </row>
    <row r="571" spans="1:2" x14ac:dyDescent="0.35">
      <c r="A571" s="21" t="s">
        <v>1128</v>
      </c>
      <c r="B571" s="21">
        <v>109248003</v>
      </c>
    </row>
    <row r="572" spans="1:2" x14ac:dyDescent="0.35">
      <c r="A572" s="21" t="s">
        <v>1129</v>
      </c>
      <c r="B572" s="21">
        <v>121395603</v>
      </c>
    </row>
    <row r="573" spans="1:2" x14ac:dyDescent="0.35">
      <c r="A573" s="21" t="s">
        <v>1130</v>
      </c>
      <c r="B573" s="21">
        <v>108567004</v>
      </c>
    </row>
    <row r="574" spans="1:2" x14ac:dyDescent="0.35">
      <c r="A574" s="21" t="s">
        <v>1131</v>
      </c>
      <c r="B574" s="21">
        <v>120486003</v>
      </c>
    </row>
    <row r="575" spans="1:2" x14ac:dyDescent="0.35">
      <c r="A575" s="21" t="s">
        <v>1132</v>
      </c>
      <c r="B575" s="21">
        <v>117086003</v>
      </c>
    </row>
    <row r="576" spans="1:2" x14ac:dyDescent="0.35">
      <c r="A576" s="21" t="s">
        <v>1133</v>
      </c>
      <c r="B576" s="21">
        <v>129547303</v>
      </c>
    </row>
    <row r="577" spans="1:2" x14ac:dyDescent="0.35">
      <c r="A577" s="21" t="s">
        <v>1134</v>
      </c>
      <c r="B577" s="21">
        <v>114067503</v>
      </c>
    </row>
    <row r="578" spans="1:2" x14ac:dyDescent="0.35">
      <c r="A578" s="21" t="s">
        <v>1135</v>
      </c>
      <c r="B578" s="21">
        <v>119357402</v>
      </c>
    </row>
    <row r="579" spans="1:2" x14ac:dyDescent="0.35">
      <c r="A579" s="21" t="s">
        <v>1136</v>
      </c>
      <c r="B579" s="21">
        <v>116557103</v>
      </c>
    </row>
    <row r="580" spans="1:2" x14ac:dyDescent="0.35">
      <c r="A580" s="21" t="s">
        <v>1137</v>
      </c>
      <c r="B580" s="21">
        <v>104107903</v>
      </c>
    </row>
    <row r="581" spans="1:2" x14ac:dyDescent="0.35">
      <c r="A581" s="21" t="s">
        <v>1138</v>
      </c>
      <c r="B581" s="21">
        <v>108567204</v>
      </c>
    </row>
    <row r="582" spans="1:2" x14ac:dyDescent="0.35">
      <c r="A582" s="21" t="s">
        <v>1139</v>
      </c>
      <c r="B582" s="21">
        <v>103028302</v>
      </c>
    </row>
    <row r="583" spans="1:2" x14ac:dyDescent="0.35">
      <c r="A583" s="21" t="s">
        <v>1140</v>
      </c>
      <c r="B583" s="21">
        <v>116496503</v>
      </c>
    </row>
    <row r="584" spans="1:2" x14ac:dyDescent="0.35">
      <c r="A584" s="21" t="s">
        <v>1141</v>
      </c>
      <c r="B584" s="21">
        <v>108567404</v>
      </c>
    </row>
    <row r="585" spans="1:2" x14ac:dyDescent="0.35">
      <c r="A585" s="21" t="s">
        <v>1142</v>
      </c>
      <c r="B585" s="21">
        <v>104435603</v>
      </c>
    </row>
    <row r="586" spans="1:2" x14ac:dyDescent="0.35">
      <c r="A586" s="21" t="s">
        <v>1143</v>
      </c>
      <c r="B586" s="21">
        <v>104435703</v>
      </c>
    </row>
    <row r="587" spans="1:2" x14ac:dyDescent="0.35">
      <c r="A587" s="21" t="s">
        <v>1144</v>
      </c>
      <c r="B587" s="21">
        <v>129547203</v>
      </c>
    </row>
    <row r="588" spans="1:2" x14ac:dyDescent="0.35">
      <c r="A588" s="21" t="s">
        <v>1145</v>
      </c>
      <c r="B588" s="21">
        <v>104376203</v>
      </c>
    </row>
    <row r="589" spans="1:2" x14ac:dyDescent="0.35">
      <c r="A589" s="21" t="s">
        <v>1146</v>
      </c>
      <c r="B589" s="21">
        <v>116496603</v>
      </c>
    </row>
    <row r="590" spans="1:2" x14ac:dyDescent="0.35">
      <c r="A590" s="21" t="s">
        <v>1147</v>
      </c>
      <c r="B590" s="21">
        <v>115218003</v>
      </c>
    </row>
    <row r="591" spans="1:2" x14ac:dyDescent="0.35">
      <c r="A591" s="21" t="s">
        <v>1148</v>
      </c>
      <c r="B591" s="21">
        <v>104107503</v>
      </c>
    </row>
    <row r="592" spans="1:2" x14ac:dyDescent="0.35">
      <c r="A592" s="21" t="s">
        <v>1149</v>
      </c>
      <c r="B592" s="21">
        <v>109427503</v>
      </c>
    </row>
    <row r="593" spans="1:2" x14ac:dyDescent="0.35">
      <c r="A593" s="21" t="s">
        <v>1150</v>
      </c>
      <c r="B593" s="21">
        <v>113367003</v>
      </c>
    </row>
    <row r="594" spans="1:2" x14ac:dyDescent="0.35">
      <c r="A594" s="21" t="s">
        <v>1151</v>
      </c>
      <c r="B594" s="21">
        <v>108567703</v>
      </c>
    </row>
    <row r="595" spans="1:2" x14ac:dyDescent="0.35">
      <c r="A595" s="21" t="s">
        <v>1152</v>
      </c>
      <c r="B595" s="21">
        <v>123467103</v>
      </c>
    </row>
    <row r="596" spans="1:2" x14ac:dyDescent="0.35">
      <c r="A596" s="21" t="s">
        <v>1153</v>
      </c>
      <c r="B596" s="21">
        <v>103028653</v>
      </c>
    </row>
    <row r="597" spans="1:2" x14ac:dyDescent="0.35">
      <c r="A597" s="21" t="s">
        <v>1154</v>
      </c>
      <c r="B597" s="21">
        <v>112676203</v>
      </c>
    </row>
    <row r="598" spans="1:2" x14ac:dyDescent="0.35">
      <c r="A598" s="21" t="s">
        <v>1155</v>
      </c>
      <c r="B598" s="21">
        <v>103028703</v>
      </c>
    </row>
    <row r="599" spans="1:2" x14ac:dyDescent="0.35">
      <c r="A599" s="21" t="s">
        <v>1156</v>
      </c>
      <c r="B599" s="21">
        <v>115218303</v>
      </c>
    </row>
    <row r="600" spans="1:2" x14ac:dyDescent="0.35">
      <c r="A600" s="21" t="s">
        <v>1157</v>
      </c>
      <c r="B600" s="21">
        <v>103028753</v>
      </c>
    </row>
    <row r="601" spans="1:2" x14ac:dyDescent="0.35">
      <c r="A601" s="21" t="s">
        <v>1158</v>
      </c>
      <c r="B601" s="21">
        <v>127047404</v>
      </c>
    </row>
    <row r="602" spans="1:2" x14ac:dyDescent="0.35">
      <c r="A602" s="21" t="s">
        <v>1159</v>
      </c>
      <c r="B602" s="21">
        <v>112676403</v>
      </c>
    </row>
    <row r="603" spans="1:2" x14ac:dyDescent="0.35">
      <c r="A603" s="21" t="s">
        <v>1160</v>
      </c>
      <c r="B603" s="21">
        <v>117416103</v>
      </c>
    </row>
    <row r="604" spans="1:2" x14ac:dyDescent="0.35">
      <c r="A604" s="21" t="s">
        <v>1161</v>
      </c>
      <c r="B604" s="21">
        <v>125238402</v>
      </c>
    </row>
    <row r="605" spans="1:2" x14ac:dyDescent="0.35">
      <c r="A605" s="21" t="s">
        <v>1162</v>
      </c>
      <c r="B605" s="21">
        <v>101306503</v>
      </c>
    </row>
    <row r="606" spans="1:2" x14ac:dyDescent="0.35">
      <c r="A606" s="21" t="s">
        <v>1163</v>
      </c>
      <c r="B606" s="21">
        <v>116197503</v>
      </c>
    </row>
    <row r="607" spans="1:2" x14ac:dyDescent="0.35">
      <c r="A607" s="21" t="s">
        <v>1164</v>
      </c>
      <c r="B607" s="21">
        <v>111297504</v>
      </c>
    </row>
    <row r="608" spans="1:2" x14ac:dyDescent="0.35">
      <c r="A608" s="21" t="s">
        <v>1165</v>
      </c>
      <c r="B608" s="21">
        <v>111317503</v>
      </c>
    </row>
    <row r="609" spans="1:2" x14ac:dyDescent="0.35">
      <c r="A609" s="21" t="s">
        <v>1166</v>
      </c>
      <c r="B609" s="21">
        <v>121395703</v>
      </c>
    </row>
    <row r="610" spans="1:2" x14ac:dyDescent="0.35">
      <c r="A610" s="21" t="s">
        <v>1167</v>
      </c>
      <c r="B610" s="21">
        <v>117597003</v>
      </c>
    </row>
    <row r="611" spans="1:2" x14ac:dyDescent="0.35">
      <c r="A611" s="21" t="s">
        <v>1168</v>
      </c>
      <c r="B611" s="21">
        <v>112676503</v>
      </c>
    </row>
    <row r="612" spans="1:2" x14ac:dyDescent="0.35">
      <c r="A612" s="21" t="s">
        <v>1169</v>
      </c>
      <c r="B612" s="21">
        <v>107657503</v>
      </c>
    </row>
    <row r="613" spans="1:2" x14ac:dyDescent="0.35">
      <c r="A613" s="21" t="s">
        <v>1170</v>
      </c>
      <c r="B613" s="21">
        <v>108077503</v>
      </c>
    </row>
    <row r="614" spans="1:2" x14ac:dyDescent="0.35">
      <c r="A614" s="21" t="s">
        <v>1171</v>
      </c>
      <c r="B614" s="21">
        <v>112676703</v>
      </c>
    </row>
    <row r="615" spans="1:2" x14ac:dyDescent="0.35">
      <c r="A615" s="21" t="s">
        <v>1172</v>
      </c>
      <c r="B615" s="21">
        <v>125238502</v>
      </c>
    </row>
    <row r="616" spans="1:2" x14ac:dyDescent="0.35">
      <c r="A616" s="21" t="s">
        <v>1173</v>
      </c>
      <c r="B616" s="21">
        <v>123467203</v>
      </c>
    </row>
    <row r="617" spans="1:2" x14ac:dyDescent="0.35">
      <c r="A617" s="21" t="s">
        <v>1174</v>
      </c>
      <c r="B617" s="21">
        <v>123467303</v>
      </c>
    </row>
    <row r="618" spans="1:2" x14ac:dyDescent="0.35">
      <c r="A618" s="21" t="s">
        <v>1175</v>
      </c>
      <c r="B618" s="21">
        <v>110148002</v>
      </c>
    </row>
    <row r="619" spans="1:2" x14ac:dyDescent="0.35">
      <c r="A619" s="21" t="s">
        <v>1176</v>
      </c>
      <c r="B619" s="21">
        <v>103028833</v>
      </c>
    </row>
    <row r="620" spans="1:2" x14ac:dyDescent="0.35">
      <c r="A620" s="21" t="s">
        <v>1177</v>
      </c>
      <c r="B620" s="21">
        <v>115228003</v>
      </c>
    </row>
    <row r="621" spans="1:2" x14ac:dyDescent="0.35">
      <c r="A621" s="21" t="s">
        <v>1178</v>
      </c>
      <c r="B621" s="21">
        <v>103028853</v>
      </c>
    </row>
    <row r="622" spans="1:2" x14ac:dyDescent="0.35">
      <c r="A622" s="21" t="s">
        <v>1179</v>
      </c>
      <c r="B622" s="21">
        <v>120456003</v>
      </c>
    </row>
    <row r="623" spans="1:2" x14ac:dyDescent="0.35">
      <c r="A623" s="21" t="s">
        <v>1180</v>
      </c>
      <c r="B623" s="21">
        <v>117576303</v>
      </c>
    </row>
    <row r="624" spans="1:2" x14ac:dyDescent="0.35">
      <c r="A624" s="21" t="s">
        <v>1181</v>
      </c>
      <c r="B624" s="21">
        <v>119586503</v>
      </c>
    </row>
    <row r="625" spans="1:2" x14ac:dyDescent="0.35">
      <c r="A625" s="21" t="s">
        <v>1182</v>
      </c>
      <c r="B625" s="21">
        <v>115228303</v>
      </c>
    </row>
    <row r="626" spans="1:2" x14ac:dyDescent="0.35">
      <c r="A626" s="21" t="s">
        <v>1183</v>
      </c>
      <c r="B626" s="21">
        <v>115506003</v>
      </c>
    </row>
    <row r="627" spans="1:2" x14ac:dyDescent="0.35">
      <c r="A627" s="21" t="s">
        <v>1184</v>
      </c>
      <c r="B627" s="21">
        <v>129547603</v>
      </c>
    </row>
    <row r="628" spans="1:2" x14ac:dyDescent="0.35">
      <c r="A628" s="21" t="s">
        <v>1185</v>
      </c>
      <c r="B628" s="21">
        <v>106617203</v>
      </c>
    </row>
    <row r="629" spans="1:2" x14ac:dyDescent="0.35">
      <c r="A629" s="21" t="s">
        <v>1186</v>
      </c>
      <c r="B629" s="21">
        <v>117086503</v>
      </c>
    </row>
    <row r="630" spans="1:2" x14ac:dyDescent="0.35">
      <c r="A630" s="21" t="s">
        <v>1187</v>
      </c>
      <c r="B630" s="21">
        <v>124157802</v>
      </c>
    </row>
    <row r="631" spans="1:2" x14ac:dyDescent="0.35">
      <c r="A631" s="21" t="s">
        <v>1188</v>
      </c>
      <c r="B631" s="21">
        <v>101638003</v>
      </c>
    </row>
    <row r="632" spans="1:2" x14ac:dyDescent="0.35">
      <c r="A632" s="21" t="s">
        <v>1189</v>
      </c>
      <c r="B632" s="21">
        <v>129547803</v>
      </c>
    </row>
    <row r="633" spans="1:2" x14ac:dyDescent="0.35">
      <c r="A633" s="21" t="s">
        <v>1190</v>
      </c>
      <c r="B633" s="21">
        <v>117086653</v>
      </c>
    </row>
    <row r="634" spans="1:2" x14ac:dyDescent="0.35">
      <c r="A634" s="21" t="s">
        <v>1191</v>
      </c>
      <c r="B634" s="21">
        <v>114068003</v>
      </c>
    </row>
    <row r="635" spans="1:2" x14ac:dyDescent="0.35">
      <c r="A635" s="21" t="s">
        <v>1192</v>
      </c>
      <c r="B635" s="21">
        <v>118667503</v>
      </c>
    </row>
    <row r="636" spans="1:2" x14ac:dyDescent="0.35">
      <c r="A636" s="21" t="s">
        <v>1193</v>
      </c>
      <c r="B636" s="21">
        <v>108568404</v>
      </c>
    </row>
    <row r="637" spans="1:2" x14ac:dyDescent="0.35">
      <c r="A637" s="21" t="s">
        <v>1194</v>
      </c>
      <c r="B637" s="21">
        <v>112286003</v>
      </c>
    </row>
    <row r="638" spans="1:2" x14ac:dyDescent="0.35">
      <c r="A638" s="21" t="s">
        <v>1195</v>
      </c>
      <c r="B638" s="21">
        <v>108058003</v>
      </c>
    </row>
    <row r="639" spans="1:2" x14ac:dyDescent="0.35">
      <c r="A639" s="21" t="s">
        <v>1196</v>
      </c>
      <c r="B639" s="21">
        <v>114068103</v>
      </c>
    </row>
    <row r="640" spans="1:2" x14ac:dyDescent="0.35">
      <c r="A640" s="21" t="s">
        <v>1197</v>
      </c>
      <c r="B640" s="21">
        <v>108078003</v>
      </c>
    </row>
    <row r="641" spans="1:2" x14ac:dyDescent="0.35">
      <c r="A641" s="21" t="s">
        <v>634</v>
      </c>
      <c r="B641" s="21">
        <v>106169003</v>
      </c>
    </row>
    <row r="642" spans="1:2" x14ac:dyDescent="0.35">
      <c r="A642" s="21" t="s">
        <v>1198</v>
      </c>
      <c r="B642" s="21">
        <v>104377003</v>
      </c>
    </row>
    <row r="643" spans="1:2" x14ac:dyDescent="0.35">
      <c r="A643" s="21" t="s">
        <v>1199</v>
      </c>
      <c r="B643" s="21">
        <v>105259103</v>
      </c>
    </row>
    <row r="644" spans="1:2" x14ac:dyDescent="0.35">
      <c r="A644" s="21" t="s">
        <v>1200</v>
      </c>
      <c r="B644" s="21">
        <v>101268003</v>
      </c>
    </row>
    <row r="645" spans="1:2" x14ac:dyDescent="0.35">
      <c r="A645" s="21" t="s">
        <v>1201</v>
      </c>
      <c r="B645" s="21">
        <v>124158503</v>
      </c>
    </row>
    <row r="646" spans="1:2" x14ac:dyDescent="0.35">
      <c r="A646" s="21" t="s">
        <v>1202</v>
      </c>
      <c r="B646" s="21">
        <v>128328003</v>
      </c>
    </row>
    <row r="647" spans="1:2" x14ac:dyDescent="0.35">
      <c r="A647" s="21" t="s">
        <v>1203</v>
      </c>
      <c r="B647" s="21">
        <v>112018523</v>
      </c>
    </row>
    <row r="648" spans="1:2" x14ac:dyDescent="0.35">
      <c r="A648" s="21" t="s">
        <v>1204</v>
      </c>
      <c r="B648" s="21">
        <v>125239452</v>
      </c>
    </row>
    <row r="649" spans="1:2" x14ac:dyDescent="0.35">
      <c r="A649" s="21" t="s">
        <v>1205</v>
      </c>
      <c r="B649" s="21">
        <v>115229003</v>
      </c>
    </row>
    <row r="650" spans="1:2" x14ac:dyDescent="0.35">
      <c r="A650" s="21" t="s">
        <v>1206</v>
      </c>
      <c r="B650" s="21">
        <v>123468303</v>
      </c>
    </row>
    <row r="651" spans="1:2" x14ac:dyDescent="0.35">
      <c r="A651" s="21" t="s">
        <v>1207</v>
      </c>
      <c r="B651" s="21">
        <v>123468402</v>
      </c>
    </row>
    <row r="652" spans="1:2" x14ac:dyDescent="0.35">
      <c r="A652" s="21" t="s">
        <v>1208</v>
      </c>
      <c r="B652" s="21">
        <v>123468503</v>
      </c>
    </row>
    <row r="653" spans="1:2" x14ac:dyDescent="0.35">
      <c r="A653" s="21" t="s">
        <v>1209</v>
      </c>
      <c r="B653" s="21">
        <v>123468603</v>
      </c>
    </row>
    <row r="654" spans="1:2" x14ac:dyDescent="0.35">
      <c r="A654" s="21" t="s">
        <v>1210</v>
      </c>
      <c r="B654" s="21">
        <v>103029203</v>
      </c>
    </row>
    <row r="655" spans="1:2" x14ac:dyDescent="0.35">
      <c r="A655" s="21" t="s">
        <v>1211</v>
      </c>
      <c r="B655" s="21">
        <v>106618603</v>
      </c>
    </row>
    <row r="656" spans="1:2" x14ac:dyDescent="0.35">
      <c r="A656" s="21" t="s">
        <v>1212</v>
      </c>
      <c r="B656" s="21">
        <v>119358403</v>
      </c>
    </row>
    <row r="657" spans="1:2" x14ac:dyDescent="0.35">
      <c r="A657" s="21" t="s">
        <v>1213</v>
      </c>
      <c r="B657" s="21">
        <v>119648303</v>
      </c>
    </row>
    <row r="658" spans="1:2" x14ac:dyDescent="0.35">
      <c r="A658" s="21" t="s">
        <v>1214</v>
      </c>
      <c r="B658" s="21">
        <v>125239603</v>
      </c>
    </row>
    <row r="659" spans="1:2" x14ac:dyDescent="0.35">
      <c r="A659" s="21" t="s">
        <v>1215</v>
      </c>
      <c r="B659" s="21">
        <v>105628302</v>
      </c>
    </row>
    <row r="660" spans="1:2" x14ac:dyDescent="0.35">
      <c r="A660" s="21" t="s">
        <v>1216</v>
      </c>
      <c r="B660" s="21">
        <v>116498003</v>
      </c>
    </row>
    <row r="661" spans="1:2" x14ac:dyDescent="0.35">
      <c r="A661" s="21" t="s">
        <v>1217</v>
      </c>
      <c r="B661" s="21">
        <v>113369003</v>
      </c>
    </row>
    <row r="662" spans="1:2" x14ac:dyDescent="0.35">
      <c r="A662" s="21" t="s">
        <v>593</v>
      </c>
      <c r="B662" s="21">
        <v>101638803</v>
      </c>
    </row>
    <row r="663" spans="1:2" x14ac:dyDescent="0.35">
      <c r="A663" s="21" t="s">
        <v>1218</v>
      </c>
      <c r="B663" s="21">
        <v>105259703</v>
      </c>
    </row>
    <row r="664" spans="1:2" x14ac:dyDescent="0.35">
      <c r="A664" s="21" t="s">
        <v>1219</v>
      </c>
      <c r="B664" s="21">
        <v>119648703</v>
      </c>
    </row>
    <row r="665" spans="1:2" x14ac:dyDescent="0.35">
      <c r="A665" s="21" t="s">
        <v>1220</v>
      </c>
      <c r="B665" s="21">
        <v>112289003</v>
      </c>
    </row>
    <row r="666" spans="1:2" x14ac:dyDescent="0.35">
      <c r="A666" s="21" t="s">
        <v>1221</v>
      </c>
      <c r="B666" s="21">
        <v>121139004</v>
      </c>
    </row>
    <row r="667" spans="1:2" x14ac:dyDescent="0.35">
      <c r="A667" s="21" t="s">
        <v>1222</v>
      </c>
      <c r="B667" s="21">
        <v>117598503</v>
      </c>
    </row>
    <row r="668" spans="1:2" x14ac:dyDescent="0.35">
      <c r="A668" s="21" t="s">
        <v>1223</v>
      </c>
      <c r="B668" s="21">
        <v>103029403</v>
      </c>
    </row>
    <row r="669" spans="1:2" x14ac:dyDescent="0.35">
      <c r="A669" s="21" t="s">
        <v>1224</v>
      </c>
      <c r="B669" s="21">
        <v>110179003</v>
      </c>
    </row>
    <row r="670" spans="1:2" x14ac:dyDescent="0.35">
      <c r="A670" s="21" t="s">
        <v>1225</v>
      </c>
      <c r="B670" s="21">
        <v>124159002</v>
      </c>
    </row>
    <row r="671" spans="1:2" x14ac:dyDescent="0.35">
      <c r="A671" s="21" t="s">
        <v>1226</v>
      </c>
      <c r="B671" s="21">
        <v>101308503</v>
      </c>
    </row>
    <row r="672" spans="1:2" x14ac:dyDescent="0.35">
      <c r="A672" s="21" t="s">
        <v>1227</v>
      </c>
      <c r="B672" s="21">
        <v>103029553</v>
      </c>
    </row>
    <row r="673" spans="1:2" x14ac:dyDescent="0.35">
      <c r="A673" s="21" t="s">
        <v>1228</v>
      </c>
      <c r="B673" s="21">
        <v>104437503</v>
      </c>
    </row>
    <row r="674" spans="1:2" x14ac:dyDescent="0.35">
      <c r="A674" s="21" t="s">
        <v>1229</v>
      </c>
      <c r="B674" s="21">
        <v>103029603</v>
      </c>
    </row>
    <row r="675" spans="1:2" x14ac:dyDescent="0.35">
      <c r="A675" s="21" t="s">
        <v>1230</v>
      </c>
      <c r="B675" s="21">
        <v>115508003</v>
      </c>
    </row>
    <row r="676" spans="1:2" x14ac:dyDescent="0.35">
      <c r="A676" s="21" t="s">
        <v>1231</v>
      </c>
      <c r="B676" s="21">
        <v>115219002</v>
      </c>
    </row>
    <row r="677" spans="1:2" x14ac:dyDescent="0.35">
      <c r="A677" s="21" t="s">
        <v>1232</v>
      </c>
      <c r="B677" s="21">
        <v>112678503</v>
      </c>
    </row>
    <row r="678" spans="1:2" x14ac:dyDescent="0.35">
      <c r="A678" s="21" t="s">
        <v>1233</v>
      </c>
      <c r="B678" s="21">
        <v>127049303</v>
      </c>
    </row>
    <row r="679" spans="1:2" x14ac:dyDescent="0.35">
      <c r="A679" s="21" t="s">
        <v>1234</v>
      </c>
      <c r="B679" s="21">
        <v>119648903</v>
      </c>
    </row>
    <row r="680" spans="1:2" x14ac:dyDescent="0.35">
      <c r="A680" s="21" t="s">
        <v>1235</v>
      </c>
      <c r="B680" s="21">
        <v>108118503</v>
      </c>
    </row>
    <row r="681" spans="1:2" x14ac:dyDescent="0.35">
      <c r="A681" s="21" t="s">
        <v>1236</v>
      </c>
      <c r="B681" s="21">
        <v>121397803</v>
      </c>
    </row>
    <row r="682" spans="1:2" x14ac:dyDescent="0.35">
      <c r="A682" s="21" t="s">
        <v>1237</v>
      </c>
      <c r="B682" s="21">
        <v>118408852</v>
      </c>
    </row>
    <row r="683" spans="1:2" x14ac:dyDescent="0.35">
      <c r="A683" s="21" t="s">
        <v>1238</v>
      </c>
      <c r="B683" s="21">
        <v>103029803</v>
      </c>
    </row>
    <row r="684" spans="1:2" x14ac:dyDescent="0.35">
      <c r="A684" s="21" t="s">
        <v>1239</v>
      </c>
      <c r="B684" s="21">
        <v>125239652</v>
      </c>
    </row>
    <row r="685" spans="1:2" x14ac:dyDescent="0.35">
      <c r="A685" s="21" t="s">
        <v>1240</v>
      </c>
      <c r="B685" s="21">
        <v>129548803</v>
      </c>
    </row>
    <row r="686" spans="1:2" x14ac:dyDescent="0.35">
      <c r="A686" s="21" t="s">
        <v>1241</v>
      </c>
      <c r="B686" s="21">
        <v>108079004</v>
      </c>
    </row>
    <row r="687" spans="1:2" x14ac:dyDescent="0.35">
      <c r="A687" s="21" t="s">
        <v>1242</v>
      </c>
      <c r="B687" s="21">
        <v>117417202</v>
      </c>
    </row>
    <row r="688" spans="1:2" x14ac:dyDescent="0.35">
      <c r="A688" s="21" t="s">
        <v>1243</v>
      </c>
      <c r="B688" s="21">
        <v>104378003</v>
      </c>
    </row>
    <row r="689" spans="1:2" x14ac:dyDescent="0.35">
      <c r="A689" s="21" t="s">
        <v>1245</v>
      </c>
      <c r="B689" s="21">
        <v>114069103</v>
      </c>
    </row>
    <row r="690" spans="1:2" x14ac:dyDescent="0.35">
      <c r="A690" s="21" t="s">
        <v>1244</v>
      </c>
      <c r="B690" s="21">
        <v>120488603</v>
      </c>
    </row>
    <row r="691" spans="1:2" x14ac:dyDescent="0.35">
      <c r="A691" s="21" t="s">
        <v>1246</v>
      </c>
      <c r="B691" s="21">
        <v>108569103</v>
      </c>
    </row>
    <row r="692" spans="1:2" x14ac:dyDescent="0.35">
      <c r="A692" s="21" t="s">
        <v>1247</v>
      </c>
      <c r="B692" s="21">
        <v>123469303</v>
      </c>
    </row>
    <row r="693" spans="1:2" x14ac:dyDescent="0.35">
      <c r="A693" s="21" t="s">
        <v>1248</v>
      </c>
      <c r="B693" s="21">
        <v>103029902</v>
      </c>
    </row>
    <row r="694" spans="1:2" x14ac:dyDescent="0.35">
      <c r="A694" s="21" t="s">
        <v>1249</v>
      </c>
      <c r="B694" s="21">
        <v>117089003</v>
      </c>
    </row>
    <row r="695" spans="1:2" x14ac:dyDescent="0.35">
      <c r="A695" s="21" t="s">
        <v>1250</v>
      </c>
      <c r="B695" s="21">
        <v>118409203</v>
      </c>
    </row>
    <row r="696" spans="1:2" x14ac:dyDescent="0.35">
      <c r="A696" s="21" t="s">
        <v>1251</v>
      </c>
      <c r="B696" s="21">
        <v>118409302</v>
      </c>
    </row>
    <row r="697" spans="1:2" x14ac:dyDescent="0.35">
      <c r="A697" s="21" t="s">
        <v>1252</v>
      </c>
      <c r="B697" s="21">
        <v>114069353</v>
      </c>
    </row>
    <row r="698" spans="1:2" x14ac:dyDescent="0.35">
      <c r="A698" s="21" t="s">
        <v>1253</v>
      </c>
      <c r="B698" s="21">
        <v>112679002</v>
      </c>
    </row>
    <row r="699" spans="1:2" x14ac:dyDescent="0.35">
      <c r="A699" s="21" t="s">
        <v>1254</v>
      </c>
      <c r="B699" s="21">
        <v>112679403</v>
      </c>
    </row>
    <row r="700" spans="1:2" x14ac:dyDescent="0.35">
      <c r="A700" s="21" t="s">
        <v>1255</v>
      </c>
      <c r="B700" s="21">
        <v>107658903</v>
      </c>
    </row>
  </sheetData>
  <sortState xmlns:xlrd2="http://schemas.microsoft.com/office/spreadsheetml/2017/richdata2" ref="A201:B700">
    <sortCondition ref="A201:A700"/>
  </sortState>
  <mergeCells count="9">
    <mergeCell ref="F7:H7"/>
    <mergeCell ref="F8:G8"/>
    <mergeCell ref="F9:H9"/>
    <mergeCell ref="G37:H37"/>
    <mergeCell ref="G38:H38"/>
    <mergeCell ref="G31:H34"/>
    <mergeCell ref="F31:F34"/>
    <mergeCell ref="F21:F25"/>
    <mergeCell ref="G21:H25"/>
  </mergeCells>
  <dataValidations count="1">
    <dataValidation type="list" allowBlank="1" showInputMessage="1" showErrorMessage="1" sqref="G12" xr:uid="{00000000-0002-0000-0400-000000000000}">
      <formula1>$A$201:$A$700</formula1>
    </dataValidation>
  </dataValidations>
  <pageMargins left="0.25" right="0.25" top="0.75" bottom="0.75" header="0.3" footer="0.3"/>
  <pageSetup scale="8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9391B-9210-4C14-9BE2-BB8A9D1A1B47}">
  <sheetPr>
    <tabColor rgb="FFC00000"/>
  </sheetPr>
  <dimension ref="A1:B6"/>
  <sheetViews>
    <sheetView workbookViewId="0">
      <selection activeCell="B7" sqref="B7"/>
    </sheetView>
  </sheetViews>
  <sheetFormatPr defaultColWidth="8.85546875" defaultRowHeight="14.5" x14ac:dyDescent="0.35"/>
  <cols>
    <col min="1" max="1" width="8.140625" style="21" bestFit="1" customWidth="1"/>
    <col min="2" max="2" width="14.640625" style="21" bestFit="1" customWidth="1"/>
    <col min="3" max="16384" width="8.85546875" style="21"/>
  </cols>
  <sheetData>
    <row r="1" spans="1:2" x14ac:dyDescent="0.35">
      <c r="A1" s="21" t="s">
        <v>1295</v>
      </c>
      <c r="B1" s="21" t="s">
        <v>1296</v>
      </c>
    </row>
    <row r="2" spans="1:2" x14ac:dyDescent="0.35">
      <c r="A2" s="200">
        <v>1</v>
      </c>
      <c r="B2" s="21" t="s">
        <v>1293</v>
      </c>
    </row>
    <row r="3" spans="1:2" x14ac:dyDescent="0.35">
      <c r="A3" s="200">
        <v>2</v>
      </c>
      <c r="B3" s="215" t="s">
        <v>1294</v>
      </c>
    </row>
    <row r="4" spans="1:2" x14ac:dyDescent="0.35">
      <c r="A4" s="200">
        <v>3</v>
      </c>
      <c r="B4" s="215" t="s">
        <v>1936</v>
      </c>
    </row>
    <row r="5" spans="1:2" x14ac:dyDescent="0.35">
      <c r="A5" s="200">
        <v>4</v>
      </c>
      <c r="B5" s="215" t="s">
        <v>1942</v>
      </c>
    </row>
    <row r="6" spans="1:2" x14ac:dyDescent="0.35">
      <c r="A6" s="200">
        <v>5</v>
      </c>
      <c r="B6" s="215" t="s">
        <v>1948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98FB6-B0EC-4AA5-A185-D053E38F55E7}">
  <dimension ref="B3:F1002"/>
  <sheetViews>
    <sheetView workbookViewId="0">
      <selection activeCell="B26" sqref="B26"/>
    </sheetView>
  </sheetViews>
  <sheetFormatPr defaultColWidth="8.85546875" defaultRowHeight="13" x14ac:dyDescent="0.3"/>
  <cols>
    <col min="1" max="1" width="8.85546875" style="1"/>
    <col min="2" max="2" width="28.2109375" style="1" bestFit="1" customWidth="1"/>
    <col min="3" max="16384" width="8.85546875" style="1"/>
  </cols>
  <sheetData>
    <row r="3" spans="2:6" x14ac:dyDescent="0.3">
      <c r="B3" s="1" t="s">
        <v>14</v>
      </c>
      <c r="C3" s="1">
        <v>1</v>
      </c>
      <c r="E3" s="1" t="s">
        <v>757</v>
      </c>
      <c r="F3" s="1">
        <v>15</v>
      </c>
    </row>
    <row r="4" spans="2:6" x14ac:dyDescent="0.3">
      <c r="B4" s="1" t="s">
        <v>15</v>
      </c>
      <c r="C4" s="1">
        <v>2</v>
      </c>
      <c r="E4" s="1" t="s">
        <v>692</v>
      </c>
      <c r="F4" s="1">
        <v>13</v>
      </c>
    </row>
    <row r="5" spans="2:6" x14ac:dyDescent="0.3">
      <c r="B5" s="1" t="s">
        <v>590</v>
      </c>
      <c r="C5" s="1">
        <v>3</v>
      </c>
      <c r="E5" s="1" t="s">
        <v>719</v>
      </c>
      <c r="F5" s="1">
        <v>28</v>
      </c>
    </row>
    <row r="6" spans="2:6" x14ac:dyDescent="0.3">
      <c r="B6" s="1" t="s">
        <v>721</v>
      </c>
      <c r="C6" s="1">
        <v>4</v>
      </c>
      <c r="E6" s="1" t="s">
        <v>720</v>
      </c>
      <c r="F6" s="1">
        <v>27</v>
      </c>
    </row>
    <row r="7" spans="2:6" x14ac:dyDescent="0.3">
      <c r="B7" s="1" t="s">
        <v>722</v>
      </c>
      <c r="C7" s="1">
        <v>5</v>
      </c>
      <c r="E7" s="1" t="s">
        <v>14</v>
      </c>
      <c r="F7" s="1">
        <v>1</v>
      </c>
    </row>
    <row r="8" spans="2:6" x14ac:dyDescent="0.3">
      <c r="B8" s="1" t="s">
        <v>698</v>
      </c>
      <c r="C8" s="1">
        <v>6</v>
      </c>
      <c r="E8" s="1" t="s">
        <v>1266</v>
      </c>
      <c r="F8" s="1">
        <v>21</v>
      </c>
    </row>
    <row r="9" spans="2:6" x14ac:dyDescent="0.3">
      <c r="B9" s="1" t="s">
        <v>725</v>
      </c>
      <c r="C9" s="1">
        <v>7</v>
      </c>
      <c r="E9" s="1" t="s">
        <v>1268</v>
      </c>
      <c r="F9" s="1">
        <v>23</v>
      </c>
    </row>
    <row r="10" spans="2:6" x14ac:dyDescent="0.3">
      <c r="B10" s="1" t="s">
        <v>727</v>
      </c>
      <c r="C10" s="1">
        <v>8</v>
      </c>
      <c r="E10" s="1" t="s">
        <v>723</v>
      </c>
      <c r="F10" s="1">
        <v>46</v>
      </c>
    </row>
    <row r="11" spans="2:6" x14ac:dyDescent="0.3">
      <c r="B11" s="1" t="s">
        <v>728</v>
      </c>
      <c r="C11" s="1">
        <v>9</v>
      </c>
      <c r="E11" s="1" t="s">
        <v>724</v>
      </c>
      <c r="F11" s="1">
        <v>44</v>
      </c>
    </row>
    <row r="12" spans="2:6" x14ac:dyDescent="0.3">
      <c r="B12" s="1" t="s">
        <v>729</v>
      </c>
      <c r="C12" s="1">
        <v>10</v>
      </c>
      <c r="E12" s="1" t="s">
        <v>726</v>
      </c>
      <c r="F12" s="1">
        <v>45</v>
      </c>
    </row>
    <row r="13" spans="2:6" x14ac:dyDescent="0.3">
      <c r="B13" s="1" t="s">
        <v>686</v>
      </c>
      <c r="C13" s="1">
        <v>11</v>
      </c>
      <c r="E13" s="1" t="s">
        <v>590</v>
      </c>
      <c r="F13" s="1">
        <v>3</v>
      </c>
    </row>
    <row r="14" spans="2:6" x14ac:dyDescent="0.3">
      <c r="B14" s="1" t="s">
        <v>689</v>
      </c>
      <c r="C14" s="1">
        <v>12</v>
      </c>
      <c r="E14" s="1" t="s">
        <v>727</v>
      </c>
      <c r="F14" s="1">
        <v>8</v>
      </c>
    </row>
    <row r="15" spans="2:6" x14ac:dyDescent="0.3">
      <c r="B15" s="1" t="s">
        <v>692</v>
      </c>
      <c r="C15" s="1">
        <v>13</v>
      </c>
      <c r="E15" s="1" t="s">
        <v>730</v>
      </c>
      <c r="F15" s="1">
        <v>39</v>
      </c>
    </row>
    <row r="16" spans="2:6" x14ac:dyDescent="0.3">
      <c r="B16" s="1" t="s">
        <v>731</v>
      </c>
      <c r="C16" s="1">
        <v>14</v>
      </c>
      <c r="E16" s="1" t="s">
        <v>702</v>
      </c>
      <c r="F16" s="1">
        <v>35</v>
      </c>
    </row>
    <row r="17" spans="2:6" x14ac:dyDescent="0.3">
      <c r="B17" s="1" t="s">
        <v>757</v>
      </c>
      <c r="C17" s="1">
        <v>15</v>
      </c>
      <c r="E17" s="1" t="s">
        <v>705</v>
      </c>
      <c r="F17" s="1">
        <v>40</v>
      </c>
    </row>
    <row r="18" spans="2:6" x14ac:dyDescent="0.3">
      <c r="B18" s="1" t="s">
        <v>753</v>
      </c>
      <c r="C18" s="1">
        <v>16</v>
      </c>
      <c r="E18" s="1" t="s">
        <v>729</v>
      </c>
      <c r="F18" s="1">
        <v>10</v>
      </c>
    </row>
    <row r="19" spans="2:6" x14ac:dyDescent="0.3">
      <c r="B19" s="1" t="s">
        <v>754</v>
      </c>
      <c r="C19" s="1">
        <v>17</v>
      </c>
      <c r="E19" s="1" t="s">
        <v>707</v>
      </c>
      <c r="F19" s="1">
        <v>41</v>
      </c>
    </row>
    <row r="20" spans="2:6" x14ac:dyDescent="0.3">
      <c r="B20" s="1" t="s">
        <v>755</v>
      </c>
      <c r="C20" s="1">
        <v>18</v>
      </c>
      <c r="E20" s="1" t="s">
        <v>733</v>
      </c>
      <c r="F20" s="1">
        <v>42</v>
      </c>
    </row>
    <row r="21" spans="2:6" x14ac:dyDescent="0.3">
      <c r="B21" s="1" t="s">
        <v>758</v>
      </c>
      <c r="C21" s="1">
        <v>19</v>
      </c>
      <c r="E21" s="1" t="s">
        <v>735</v>
      </c>
      <c r="F21" s="1">
        <v>43</v>
      </c>
    </row>
    <row r="22" spans="2:6" x14ac:dyDescent="0.3">
      <c r="B22" s="1" t="s">
        <v>759</v>
      </c>
      <c r="C22" s="1">
        <v>20</v>
      </c>
      <c r="E22" s="1" t="s">
        <v>736</v>
      </c>
      <c r="F22" s="1">
        <v>47</v>
      </c>
    </row>
    <row r="23" spans="2:6" x14ac:dyDescent="0.3">
      <c r="B23" s="1" t="s">
        <v>1266</v>
      </c>
      <c r="C23" s="1">
        <v>21</v>
      </c>
      <c r="E23" s="1" t="s">
        <v>722</v>
      </c>
      <c r="F23" s="1">
        <v>5</v>
      </c>
    </row>
    <row r="24" spans="2:6" x14ac:dyDescent="0.3">
      <c r="B24" s="1" t="s">
        <v>1267</v>
      </c>
      <c r="C24" s="1">
        <v>22</v>
      </c>
      <c r="E24" s="1" t="s">
        <v>737</v>
      </c>
      <c r="F24" s="1">
        <v>38</v>
      </c>
    </row>
    <row r="25" spans="2:6" x14ac:dyDescent="0.3">
      <c r="B25" s="1" t="s">
        <v>1268</v>
      </c>
      <c r="C25" s="1">
        <v>23</v>
      </c>
      <c r="E25" s="1" t="s">
        <v>738</v>
      </c>
      <c r="F25" s="1">
        <v>37</v>
      </c>
    </row>
    <row r="26" spans="2:6" x14ac:dyDescent="0.3">
      <c r="B26" s="1" t="s">
        <v>1272</v>
      </c>
      <c r="C26" s="1">
        <v>24</v>
      </c>
      <c r="E26" s="1" t="s">
        <v>725</v>
      </c>
      <c r="F26" s="1">
        <v>7</v>
      </c>
    </row>
    <row r="27" spans="2:6" x14ac:dyDescent="0.3">
      <c r="B27" s="1" t="s">
        <v>732</v>
      </c>
      <c r="C27" s="1">
        <v>25</v>
      </c>
      <c r="E27" s="1" t="s">
        <v>721</v>
      </c>
      <c r="F27" s="1">
        <v>4</v>
      </c>
    </row>
    <row r="28" spans="2:6" x14ac:dyDescent="0.3">
      <c r="B28" s="1" t="s">
        <v>734</v>
      </c>
      <c r="C28" s="1">
        <v>26</v>
      </c>
      <c r="E28" s="1" t="s">
        <v>731</v>
      </c>
      <c r="F28" s="1">
        <v>14</v>
      </c>
    </row>
    <row r="29" spans="2:6" x14ac:dyDescent="0.3">
      <c r="B29" s="1" t="s">
        <v>720</v>
      </c>
      <c r="C29" s="1">
        <v>27</v>
      </c>
      <c r="E29" s="1" t="s">
        <v>686</v>
      </c>
      <c r="F29" s="1">
        <v>11</v>
      </c>
    </row>
    <row r="30" spans="2:6" x14ac:dyDescent="0.3">
      <c r="B30" s="1" t="s">
        <v>719</v>
      </c>
      <c r="C30" s="1">
        <v>28</v>
      </c>
      <c r="E30" s="1" t="s">
        <v>698</v>
      </c>
      <c r="F30" s="1">
        <v>6</v>
      </c>
    </row>
    <row r="31" spans="2:6" x14ac:dyDescent="0.3">
      <c r="B31" s="1" t="s">
        <v>701</v>
      </c>
      <c r="C31" s="1">
        <v>29</v>
      </c>
      <c r="E31" s="1" t="s">
        <v>741</v>
      </c>
      <c r="F31" s="1">
        <v>34</v>
      </c>
    </row>
    <row r="32" spans="2:6" x14ac:dyDescent="0.3">
      <c r="B32" s="1" t="s">
        <v>704</v>
      </c>
      <c r="C32" s="1">
        <v>30</v>
      </c>
      <c r="E32" s="1" t="s">
        <v>1267</v>
      </c>
      <c r="F32" s="1">
        <v>22</v>
      </c>
    </row>
    <row r="33" spans="2:6" x14ac:dyDescent="0.3">
      <c r="B33" s="1" t="s">
        <v>695</v>
      </c>
      <c r="C33" s="1">
        <v>31</v>
      </c>
      <c r="E33" s="1" t="s">
        <v>695</v>
      </c>
      <c r="F33" s="1">
        <v>31</v>
      </c>
    </row>
    <row r="34" spans="2:6" x14ac:dyDescent="0.3">
      <c r="B34" s="1" t="s">
        <v>739</v>
      </c>
      <c r="C34" s="1">
        <v>32</v>
      </c>
      <c r="E34" s="1" t="s">
        <v>753</v>
      </c>
      <c r="F34" s="1">
        <v>16</v>
      </c>
    </row>
    <row r="35" spans="2:6" x14ac:dyDescent="0.3">
      <c r="B35" s="1" t="s">
        <v>740</v>
      </c>
      <c r="C35" s="1">
        <v>33</v>
      </c>
      <c r="E35" s="1" t="s">
        <v>754</v>
      </c>
      <c r="F35" s="1">
        <v>17</v>
      </c>
    </row>
    <row r="36" spans="2:6" x14ac:dyDescent="0.3">
      <c r="B36" s="1" t="s">
        <v>741</v>
      </c>
      <c r="C36" s="1">
        <v>34</v>
      </c>
      <c r="E36" s="1" t="s">
        <v>755</v>
      </c>
      <c r="F36" s="1">
        <v>18</v>
      </c>
    </row>
    <row r="37" spans="2:6" x14ac:dyDescent="0.3">
      <c r="B37" s="1" t="s">
        <v>702</v>
      </c>
      <c r="C37" s="1">
        <v>35</v>
      </c>
      <c r="E37" s="1" t="s">
        <v>752</v>
      </c>
      <c r="F37" s="1">
        <v>57</v>
      </c>
    </row>
    <row r="38" spans="2:6" x14ac:dyDescent="0.3">
      <c r="B38" s="1" t="s">
        <v>742</v>
      </c>
      <c r="C38" s="1">
        <v>36</v>
      </c>
      <c r="E38" s="1" t="s">
        <v>751</v>
      </c>
      <c r="F38" s="1">
        <v>56</v>
      </c>
    </row>
    <row r="39" spans="2:6" x14ac:dyDescent="0.3">
      <c r="B39" s="1" t="s">
        <v>738</v>
      </c>
      <c r="C39" s="1">
        <v>37</v>
      </c>
      <c r="E39" s="1" t="s">
        <v>701</v>
      </c>
      <c r="F39" s="1">
        <v>29</v>
      </c>
    </row>
    <row r="40" spans="2:6" x14ac:dyDescent="0.3">
      <c r="B40" s="1" t="s">
        <v>737</v>
      </c>
      <c r="C40" s="1">
        <v>38</v>
      </c>
      <c r="E40" s="1" t="s">
        <v>742</v>
      </c>
      <c r="F40" s="1">
        <v>36</v>
      </c>
    </row>
    <row r="41" spans="2:6" x14ac:dyDescent="0.3">
      <c r="B41" s="1" t="s">
        <v>730</v>
      </c>
      <c r="C41" s="1">
        <v>39</v>
      </c>
      <c r="E41" s="1" t="s">
        <v>704</v>
      </c>
      <c r="F41" s="1">
        <v>30</v>
      </c>
    </row>
    <row r="42" spans="2:6" x14ac:dyDescent="0.3">
      <c r="B42" s="1" t="s">
        <v>705</v>
      </c>
      <c r="C42" s="1">
        <v>40</v>
      </c>
      <c r="E42" s="1" t="s">
        <v>739</v>
      </c>
      <c r="F42" s="1">
        <v>32</v>
      </c>
    </row>
    <row r="43" spans="2:6" x14ac:dyDescent="0.3">
      <c r="B43" s="1" t="s">
        <v>707</v>
      </c>
      <c r="C43" s="1">
        <v>41</v>
      </c>
      <c r="E43" s="1" t="s">
        <v>740</v>
      </c>
      <c r="F43" s="1">
        <v>33</v>
      </c>
    </row>
    <row r="44" spans="2:6" x14ac:dyDescent="0.3">
      <c r="B44" s="1" t="s">
        <v>733</v>
      </c>
      <c r="C44" s="1">
        <v>42</v>
      </c>
      <c r="E44" s="1" t="s">
        <v>1272</v>
      </c>
      <c r="F44" s="1">
        <v>24</v>
      </c>
    </row>
    <row r="45" spans="2:6" x14ac:dyDescent="0.3">
      <c r="B45" s="1" t="s">
        <v>735</v>
      </c>
      <c r="C45" s="1">
        <v>43</v>
      </c>
      <c r="E45" s="1" t="s">
        <v>732</v>
      </c>
      <c r="F45" s="1">
        <v>25</v>
      </c>
    </row>
    <row r="46" spans="2:6" x14ac:dyDescent="0.3">
      <c r="B46" s="1" t="s">
        <v>724</v>
      </c>
      <c r="C46" s="1">
        <v>44</v>
      </c>
      <c r="E46" s="1" t="s">
        <v>15</v>
      </c>
      <c r="F46" s="1">
        <v>2</v>
      </c>
    </row>
    <row r="47" spans="2:6" x14ac:dyDescent="0.3">
      <c r="B47" s="1" t="s">
        <v>726</v>
      </c>
      <c r="C47" s="1">
        <v>45</v>
      </c>
      <c r="E47" s="1" t="s">
        <v>758</v>
      </c>
      <c r="F47" s="1">
        <v>19</v>
      </c>
    </row>
    <row r="48" spans="2:6" x14ac:dyDescent="0.3">
      <c r="B48" s="1" t="s">
        <v>723</v>
      </c>
      <c r="C48" s="1">
        <v>46</v>
      </c>
      <c r="E48" s="1" t="s">
        <v>734</v>
      </c>
      <c r="F48" s="1">
        <v>26</v>
      </c>
    </row>
    <row r="49" spans="2:6" x14ac:dyDescent="0.3">
      <c r="B49" s="1" t="s">
        <v>736</v>
      </c>
      <c r="C49" s="1">
        <v>47</v>
      </c>
      <c r="E49" s="1" t="s">
        <v>743</v>
      </c>
      <c r="F49" s="1">
        <v>54</v>
      </c>
    </row>
    <row r="50" spans="2:6" x14ac:dyDescent="0.3">
      <c r="B50" s="1" t="s">
        <v>706</v>
      </c>
      <c r="C50" s="1">
        <v>48</v>
      </c>
      <c r="E50" s="1" t="s">
        <v>744</v>
      </c>
      <c r="F50" s="1">
        <v>49</v>
      </c>
    </row>
    <row r="51" spans="2:6" x14ac:dyDescent="0.3">
      <c r="B51" s="1" t="s">
        <v>744</v>
      </c>
      <c r="C51" s="1">
        <v>49</v>
      </c>
      <c r="E51" s="1" t="s">
        <v>689</v>
      </c>
      <c r="F51" s="1">
        <v>12</v>
      </c>
    </row>
    <row r="52" spans="2:6" x14ac:dyDescent="0.3">
      <c r="B52" s="1" t="s">
        <v>746</v>
      </c>
      <c r="C52" s="1">
        <v>50</v>
      </c>
      <c r="E52" s="1" t="s">
        <v>745</v>
      </c>
      <c r="F52" s="1">
        <v>52</v>
      </c>
    </row>
    <row r="53" spans="2:6" x14ac:dyDescent="0.3">
      <c r="B53" s="1" t="s">
        <v>747</v>
      </c>
      <c r="C53" s="1">
        <v>51</v>
      </c>
      <c r="E53" s="1" t="s">
        <v>706</v>
      </c>
      <c r="F53" s="1">
        <v>48</v>
      </c>
    </row>
    <row r="54" spans="2:6" x14ac:dyDescent="0.3">
      <c r="B54" s="1" t="s">
        <v>745</v>
      </c>
      <c r="C54" s="1">
        <v>52</v>
      </c>
      <c r="E54" s="1" t="s">
        <v>759</v>
      </c>
      <c r="F54" s="1">
        <v>20</v>
      </c>
    </row>
    <row r="55" spans="2:6" x14ac:dyDescent="0.3">
      <c r="B55" s="1" t="s">
        <v>749</v>
      </c>
      <c r="C55" s="1">
        <v>53</v>
      </c>
      <c r="E55" s="1" t="s">
        <v>728</v>
      </c>
      <c r="F55" s="1">
        <v>9</v>
      </c>
    </row>
    <row r="56" spans="2:6" x14ac:dyDescent="0.3">
      <c r="B56" s="1" t="s">
        <v>743</v>
      </c>
      <c r="C56" s="1">
        <v>54</v>
      </c>
      <c r="E56" s="1" t="s">
        <v>748</v>
      </c>
      <c r="F56" s="1">
        <v>55</v>
      </c>
    </row>
    <row r="57" spans="2:6" x14ac:dyDescent="0.3">
      <c r="B57" s="1" t="s">
        <v>748</v>
      </c>
      <c r="C57" s="1">
        <v>55</v>
      </c>
      <c r="E57" s="1" t="s">
        <v>747</v>
      </c>
      <c r="F57" s="1">
        <v>51</v>
      </c>
    </row>
    <row r="58" spans="2:6" x14ac:dyDescent="0.3">
      <c r="B58" s="1" t="s">
        <v>751</v>
      </c>
      <c r="C58" s="1">
        <v>56</v>
      </c>
      <c r="E58" s="1" t="s">
        <v>749</v>
      </c>
      <c r="F58" s="1">
        <v>53</v>
      </c>
    </row>
    <row r="59" spans="2:6" x14ac:dyDescent="0.3">
      <c r="B59" s="1" t="s">
        <v>752</v>
      </c>
      <c r="C59" s="1">
        <v>57</v>
      </c>
      <c r="E59" s="1" t="s">
        <v>746</v>
      </c>
      <c r="F59" s="1">
        <v>50</v>
      </c>
    </row>
    <row r="60" spans="2:6" x14ac:dyDescent="0.3">
      <c r="C60" s="1">
        <v>58</v>
      </c>
    </row>
    <row r="61" spans="2:6" x14ac:dyDescent="0.3">
      <c r="C61" s="1">
        <v>59</v>
      </c>
    </row>
    <row r="62" spans="2:6" x14ac:dyDescent="0.3">
      <c r="C62" s="1">
        <v>60</v>
      </c>
    </row>
    <row r="63" spans="2:6" x14ac:dyDescent="0.3">
      <c r="C63" s="1">
        <v>61</v>
      </c>
    </row>
    <row r="64" spans="2:6" x14ac:dyDescent="0.3">
      <c r="C64" s="1">
        <v>62</v>
      </c>
    </row>
    <row r="65" spans="3:3" x14ac:dyDescent="0.3">
      <c r="C65" s="1">
        <v>63</v>
      </c>
    </row>
    <row r="66" spans="3:3" x14ac:dyDescent="0.3">
      <c r="C66" s="1">
        <v>64</v>
      </c>
    </row>
    <row r="67" spans="3:3" x14ac:dyDescent="0.3">
      <c r="C67" s="1">
        <v>65</v>
      </c>
    </row>
    <row r="68" spans="3:3" x14ac:dyDescent="0.3">
      <c r="C68" s="1">
        <v>66</v>
      </c>
    </row>
    <row r="69" spans="3:3" x14ac:dyDescent="0.3">
      <c r="C69" s="1">
        <v>67</v>
      </c>
    </row>
    <row r="70" spans="3:3" x14ac:dyDescent="0.3">
      <c r="C70" s="1">
        <v>68</v>
      </c>
    </row>
    <row r="71" spans="3:3" x14ac:dyDescent="0.3">
      <c r="C71" s="1">
        <v>69</v>
      </c>
    </row>
    <row r="72" spans="3:3" x14ac:dyDescent="0.3">
      <c r="C72" s="1">
        <v>70</v>
      </c>
    </row>
    <row r="73" spans="3:3" x14ac:dyDescent="0.3">
      <c r="C73" s="1">
        <v>71</v>
      </c>
    </row>
    <row r="74" spans="3:3" x14ac:dyDescent="0.3">
      <c r="C74" s="1">
        <v>72</v>
      </c>
    </row>
    <row r="75" spans="3:3" x14ac:dyDescent="0.3">
      <c r="C75" s="1">
        <v>73</v>
      </c>
    </row>
    <row r="76" spans="3:3" x14ac:dyDescent="0.3">
      <c r="C76" s="1">
        <v>74</v>
      </c>
    </row>
    <row r="77" spans="3:3" x14ac:dyDescent="0.3">
      <c r="C77" s="1">
        <v>75</v>
      </c>
    </row>
    <row r="78" spans="3:3" x14ac:dyDescent="0.3">
      <c r="C78" s="1">
        <v>76</v>
      </c>
    </row>
    <row r="79" spans="3:3" x14ac:dyDescent="0.3">
      <c r="C79" s="1">
        <v>77</v>
      </c>
    </row>
    <row r="80" spans="3:3" x14ac:dyDescent="0.3">
      <c r="C80" s="1">
        <v>78</v>
      </c>
    </row>
    <row r="81" spans="3:3" x14ac:dyDescent="0.3">
      <c r="C81" s="1">
        <v>79</v>
      </c>
    </row>
    <row r="82" spans="3:3" x14ac:dyDescent="0.3">
      <c r="C82" s="1">
        <v>80</v>
      </c>
    </row>
    <row r="83" spans="3:3" x14ac:dyDescent="0.3">
      <c r="C83" s="1">
        <v>81</v>
      </c>
    </row>
    <row r="84" spans="3:3" x14ac:dyDescent="0.3">
      <c r="C84" s="1">
        <v>82</v>
      </c>
    </row>
    <row r="85" spans="3:3" x14ac:dyDescent="0.3">
      <c r="C85" s="1">
        <v>83</v>
      </c>
    </row>
    <row r="86" spans="3:3" x14ac:dyDescent="0.3">
      <c r="C86" s="1">
        <v>84</v>
      </c>
    </row>
    <row r="87" spans="3:3" x14ac:dyDescent="0.3">
      <c r="C87" s="1">
        <v>85</v>
      </c>
    </row>
    <row r="88" spans="3:3" x14ac:dyDescent="0.3">
      <c r="C88" s="1">
        <v>86</v>
      </c>
    </row>
    <row r="89" spans="3:3" x14ac:dyDescent="0.3">
      <c r="C89" s="1">
        <v>87</v>
      </c>
    </row>
    <row r="90" spans="3:3" x14ac:dyDescent="0.3">
      <c r="C90" s="1">
        <v>88</v>
      </c>
    </row>
    <row r="91" spans="3:3" x14ac:dyDescent="0.3">
      <c r="C91" s="1">
        <v>89</v>
      </c>
    </row>
    <row r="92" spans="3:3" x14ac:dyDescent="0.3">
      <c r="C92" s="1">
        <v>90</v>
      </c>
    </row>
    <row r="93" spans="3:3" x14ac:dyDescent="0.3">
      <c r="C93" s="1">
        <v>91</v>
      </c>
    </row>
    <row r="94" spans="3:3" x14ac:dyDescent="0.3">
      <c r="C94" s="1">
        <v>92</v>
      </c>
    </row>
    <row r="95" spans="3:3" x14ac:dyDescent="0.3">
      <c r="C95" s="1">
        <v>93</v>
      </c>
    </row>
    <row r="96" spans="3:3" x14ac:dyDescent="0.3">
      <c r="C96" s="1">
        <v>94</v>
      </c>
    </row>
    <row r="97" spans="3:3" x14ac:dyDescent="0.3">
      <c r="C97" s="1">
        <v>95</v>
      </c>
    </row>
    <row r="98" spans="3:3" x14ac:dyDescent="0.3">
      <c r="C98" s="1">
        <v>96</v>
      </c>
    </row>
    <row r="99" spans="3:3" x14ac:dyDescent="0.3">
      <c r="C99" s="1">
        <v>97</v>
      </c>
    </row>
    <row r="100" spans="3:3" x14ac:dyDescent="0.3">
      <c r="C100" s="1">
        <v>98</v>
      </c>
    </row>
    <row r="101" spans="3:3" x14ac:dyDescent="0.3">
      <c r="C101" s="1">
        <v>99</v>
      </c>
    </row>
    <row r="102" spans="3:3" x14ac:dyDescent="0.3">
      <c r="C102" s="1">
        <v>100</v>
      </c>
    </row>
    <row r="103" spans="3:3" x14ac:dyDescent="0.3">
      <c r="C103" s="1">
        <v>101</v>
      </c>
    </row>
    <row r="104" spans="3:3" x14ac:dyDescent="0.3">
      <c r="C104" s="1">
        <v>102</v>
      </c>
    </row>
    <row r="105" spans="3:3" x14ac:dyDescent="0.3">
      <c r="C105" s="1">
        <v>103</v>
      </c>
    </row>
    <row r="106" spans="3:3" x14ac:dyDescent="0.3">
      <c r="C106" s="1">
        <v>104</v>
      </c>
    </row>
    <row r="107" spans="3:3" x14ac:dyDescent="0.3">
      <c r="C107" s="1">
        <v>105</v>
      </c>
    </row>
    <row r="108" spans="3:3" x14ac:dyDescent="0.3">
      <c r="C108" s="1">
        <v>106</v>
      </c>
    </row>
    <row r="109" spans="3:3" x14ac:dyDescent="0.3">
      <c r="C109" s="1">
        <v>107</v>
      </c>
    </row>
    <row r="110" spans="3:3" x14ac:dyDescent="0.3">
      <c r="C110" s="1">
        <v>108</v>
      </c>
    </row>
    <row r="111" spans="3:3" x14ac:dyDescent="0.3">
      <c r="C111" s="1">
        <v>109</v>
      </c>
    </row>
    <row r="112" spans="3:3" x14ac:dyDescent="0.3">
      <c r="C112" s="1">
        <v>110</v>
      </c>
    </row>
    <row r="113" spans="3:3" x14ac:dyDescent="0.3">
      <c r="C113" s="1">
        <v>111</v>
      </c>
    </row>
    <row r="114" spans="3:3" x14ac:dyDescent="0.3">
      <c r="C114" s="1">
        <v>112</v>
      </c>
    </row>
    <row r="115" spans="3:3" x14ac:dyDescent="0.3">
      <c r="C115" s="1">
        <v>113</v>
      </c>
    </row>
    <row r="116" spans="3:3" x14ac:dyDescent="0.3">
      <c r="C116" s="1">
        <v>114</v>
      </c>
    </row>
    <row r="117" spans="3:3" x14ac:dyDescent="0.3">
      <c r="C117" s="1">
        <v>115</v>
      </c>
    </row>
    <row r="118" spans="3:3" x14ac:dyDescent="0.3">
      <c r="C118" s="1">
        <v>116</v>
      </c>
    </row>
    <row r="119" spans="3:3" x14ac:dyDescent="0.3">
      <c r="C119" s="1">
        <v>117</v>
      </c>
    </row>
    <row r="120" spans="3:3" x14ac:dyDescent="0.3">
      <c r="C120" s="1">
        <v>118</v>
      </c>
    </row>
    <row r="121" spans="3:3" x14ac:dyDescent="0.3">
      <c r="C121" s="1">
        <v>119</v>
      </c>
    </row>
    <row r="122" spans="3:3" x14ac:dyDescent="0.3">
      <c r="C122" s="1">
        <v>120</v>
      </c>
    </row>
    <row r="123" spans="3:3" x14ac:dyDescent="0.3">
      <c r="C123" s="1">
        <v>121</v>
      </c>
    </row>
    <row r="124" spans="3:3" x14ac:dyDescent="0.3">
      <c r="C124" s="1">
        <v>122</v>
      </c>
    </row>
    <row r="125" spans="3:3" x14ac:dyDescent="0.3">
      <c r="C125" s="1">
        <v>123</v>
      </c>
    </row>
    <row r="126" spans="3:3" x14ac:dyDescent="0.3">
      <c r="C126" s="1">
        <v>124</v>
      </c>
    </row>
    <row r="127" spans="3:3" x14ac:dyDescent="0.3">
      <c r="C127" s="1">
        <v>125</v>
      </c>
    </row>
    <row r="128" spans="3:3" x14ac:dyDescent="0.3">
      <c r="C128" s="1">
        <v>126</v>
      </c>
    </row>
    <row r="129" spans="3:3" x14ac:dyDescent="0.3">
      <c r="C129" s="1">
        <v>127</v>
      </c>
    </row>
    <row r="130" spans="3:3" x14ac:dyDescent="0.3">
      <c r="C130" s="1">
        <v>128</v>
      </c>
    </row>
    <row r="131" spans="3:3" x14ac:dyDescent="0.3">
      <c r="C131" s="1">
        <v>129</v>
      </c>
    </row>
    <row r="132" spans="3:3" x14ac:dyDescent="0.3">
      <c r="C132" s="1">
        <v>130</v>
      </c>
    </row>
    <row r="133" spans="3:3" x14ac:dyDescent="0.3">
      <c r="C133" s="1">
        <v>131</v>
      </c>
    </row>
    <row r="134" spans="3:3" x14ac:dyDescent="0.3">
      <c r="C134" s="1">
        <v>132</v>
      </c>
    </row>
    <row r="135" spans="3:3" x14ac:dyDescent="0.3">
      <c r="C135" s="1">
        <v>133</v>
      </c>
    </row>
    <row r="136" spans="3:3" x14ac:dyDescent="0.3">
      <c r="C136" s="1">
        <v>134</v>
      </c>
    </row>
    <row r="137" spans="3:3" x14ac:dyDescent="0.3">
      <c r="C137" s="1">
        <v>135</v>
      </c>
    </row>
    <row r="138" spans="3:3" x14ac:dyDescent="0.3">
      <c r="C138" s="1">
        <v>136</v>
      </c>
    </row>
    <row r="139" spans="3:3" x14ac:dyDescent="0.3">
      <c r="C139" s="1">
        <v>137</v>
      </c>
    </row>
    <row r="140" spans="3:3" x14ac:dyDescent="0.3">
      <c r="C140" s="1">
        <v>138</v>
      </c>
    </row>
    <row r="141" spans="3:3" x14ac:dyDescent="0.3">
      <c r="C141" s="1">
        <v>139</v>
      </c>
    </row>
    <row r="142" spans="3:3" x14ac:dyDescent="0.3">
      <c r="C142" s="1">
        <v>140</v>
      </c>
    </row>
    <row r="143" spans="3:3" x14ac:dyDescent="0.3">
      <c r="C143" s="1">
        <v>141</v>
      </c>
    </row>
    <row r="144" spans="3:3" x14ac:dyDescent="0.3">
      <c r="C144" s="1">
        <v>142</v>
      </c>
    </row>
    <row r="145" spans="3:3" x14ac:dyDescent="0.3">
      <c r="C145" s="1">
        <v>143</v>
      </c>
    </row>
    <row r="146" spans="3:3" x14ac:dyDescent="0.3">
      <c r="C146" s="1">
        <v>144</v>
      </c>
    </row>
    <row r="147" spans="3:3" x14ac:dyDescent="0.3">
      <c r="C147" s="1">
        <v>145</v>
      </c>
    </row>
    <row r="148" spans="3:3" x14ac:dyDescent="0.3">
      <c r="C148" s="1">
        <v>146</v>
      </c>
    </row>
    <row r="149" spans="3:3" x14ac:dyDescent="0.3">
      <c r="C149" s="1">
        <v>147</v>
      </c>
    </row>
    <row r="150" spans="3:3" x14ac:dyDescent="0.3">
      <c r="C150" s="1">
        <v>148</v>
      </c>
    </row>
    <row r="151" spans="3:3" x14ac:dyDescent="0.3">
      <c r="C151" s="1">
        <v>149</v>
      </c>
    </row>
    <row r="152" spans="3:3" x14ac:dyDescent="0.3">
      <c r="C152" s="1">
        <v>150</v>
      </c>
    </row>
    <row r="153" spans="3:3" x14ac:dyDescent="0.3">
      <c r="C153" s="1">
        <v>151</v>
      </c>
    </row>
    <row r="154" spans="3:3" x14ac:dyDescent="0.3">
      <c r="C154" s="1">
        <v>152</v>
      </c>
    </row>
    <row r="155" spans="3:3" x14ac:dyDescent="0.3">
      <c r="C155" s="1">
        <v>153</v>
      </c>
    </row>
    <row r="156" spans="3:3" x14ac:dyDescent="0.3">
      <c r="C156" s="1">
        <v>154</v>
      </c>
    </row>
    <row r="157" spans="3:3" x14ac:dyDescent="0.3">
      <c r="C157" s="1">
        <v>155</v>
      </c>
    </row>
    <row r="158" spans="3:3" x14ac:dyDescent="0.3">
      <c r="C158" s="1">
        <v>156</v>
      </c>
    </row>
    <row r="159" spans="3:3" x14ac:dyDescent="0.3">
      <c r="C159" s="1">
        <v>157</v>
      </c>
    </row>
    <row r="160" spans="3:3" x14ac:dyDescent="0.3">
      <c r="C160" s="1">
        <v>158</v>
      </c>
    </row>
    <row r="161" spans="3:3" x14ac:dyDescent="0.3">
      <c r="C161" s="1">
        <v>159</v>
      </c>
    </row>
    <row r="162" spans="3:3" x14ac:dyDescent="0.3">
      <c r="C162" s="1">
        <v>160</v>
      </c>
    </row>
    <row r="163" spans="3:3" x14ac:dyDescent="0.3">
      <c r="C163" s="1">
        <v>161</v>
      </c>
    </row>
    <row r="164" spans="3:3" x14ac:dyDescent="0.3">
      <c r="C164" s="1">
        <v>162</v>
      </c>
    </row>
    <row r="165" spans="3:3" x14ac:dyDescent="0.3">
      <c r="C165" s="1">
        <v>163</v>
      </c>
    </row>
    <row r="166" spans="3:3" x14ac:dyDescent="0.3">
      <c r="C166" s="1">
        <v>164</v>
      </c>
    </row>
    <row r="167" spans="3:3" x14ac:dyDescent="0.3">
      <c r="C167" s="1">
        <v>165</v>
      </c>
    </row>
    <row r="168" spans="3:3" x14ac:dyDescent="0.3">
      <c r="C168" s="1">
        <v>166</v>
      </c>
    </row>
    <row r="169" spans="3:3" x14ac:dyDescent="0.3">
      <c r="C169" s="1">
        <v>167</v>
      </c>
    </row>
    <row r="170" spans="3:3" x14ac:dyDescent="0.3">
      <c r="C170" s="1">
        <v>168</v>
      </c>
    </row>
    <row r="171" spans="3:3" x14ac:dyDescent="0.3">
      <c r="C171" s="1">
        <v>169</v>
      </c>
    </row>
    <row r="172" spans="3:3" x14ac:dyDescent="0.3">
      <c r="C172" s="1">
        <v>170</v>
      </c>
    </row>
    <row r="173" spans="3:3" x14ac:dyDescent="0.3">
      <c r="C173" s="1">
        <v>171</v>
      </c>
    </row>
    <row r="174" spans="3:3" x14ac:dyDescent="0.3">
      <c r="C174" s="1">
        <v>172</v>
      </c>
    </row>
    <row r="175" spans="3:3" x14ac:dyDescent="0.3">
      <c r="C175" s="1">
        <v>173</v>
      </c>
    </row>
    <row r="176" spans="3:3" x14ac:dyDescent="0.3">
      <c r="C176" s="1">
        <v>174</v>
      </c>
    </row>
    <row r="177" spans="3:3" x14ac:dyDescent="0.3">
      <c r="C177" s="1">
        <v>175</v>
      </c>
    </row>
    <row r="178" spans="3:3" x14ac:dyDescent="0.3">
      <c r="C178" s="1">
        <v>176</v>
      </c>
    </row>
    <row r="179" spans="3:3" x14ac:dyDescent="0.3">
      <c r="C179" s="1">
        <v>177</v>
      </c>
    </row>
    <row r="180" spans="3:3" x14ac:dyDescent="0.3">
      <c r="C180" s="1">
        <v>178</v>
      </c>
    </row>
    <row r="181" spans="3:3" x14ac:dyDescent="0.3">
      <c r="C181" s="1">
        <v>179</v>
      </c>
    </row>
    <row r="182" spans="3:3" x14ac:dyDescent="0.3">
      <c r="C182" s="1">
        <v>180</v>
      </c>
    </row>
    <row r="183" spans="3:3" x14ac:dyDescent="0.3">
      <c r="C183" s="1">
        <v>181</v>
      </c>
    </row>
    <row r="184" spans="3:3" x14ac:dyDescent="0.3">
      <c r="C184" s="1">
        <v>182</v>
      </c>
    </row>
    <row r="185" spans="3:3" x14ac:dyDescent="0.3">
      <c r="C185" s="1">
        <v>183</v>
      </c>
    </row>
    <row r="186" spans="3:3" x14ac:dyDescent="0.3">
      <c r="C186" s="1">
        <v>184</v>
      </c>
    </row>
    <row r="187" spans="3:3" x14ac:dyDescent="0.3">
      <c r="C187" s="1">
        <v>185</v>
      </c>
    </row>
    <row r="188" spans="3:3" x14ac:dyDescent="0.3">
      <c r="C188" s="1">
        <v>186</v>
      </c>
    </row>
    <row r="189" spans="3:3" x14ac:dyDescent="0.3">
      <c r="C189" s="1">
        <v>187</v>
      </c>
    </row>
    <row r="190" spans="3:3" x14ac:dyDescent="0.3">
      <c r="C190" s="1">
        <v>188</v>
      </c>
    </row>
    <row r="191" spans="3:3" x14ac:dyDescent="0.3">
      <c r="C191" s="1">
        <v>189</v>
      </c>
    </row>
    <row r="192" spans="3:3" x14ac:dyDescent="0.3">
      <c r="C192" s="1">
        <v>190</v>
      </c>
    </row>
    <row r="193" spans="3:3" x14ac:dyDescent="0.3">
      <c r="C193" s="1">
        <v>191</v>
      </c>
    </row>
    <row r="194" spans="3:3" x14ac:dyDescent="0.3">
      <c r="C194" s="1">
        <v>192</v>
      </c>
    </row>
    <row r="195" spans="3:3" x14ac:dyDescent="0.3">
      <c r="C195" s="1">
        <v>193</v>
      </c>
    </row>
    <row r="196" spans="3:3" x14ac:dyDescent="0.3">
      <c r="C196" s="1">
        <v>194</v>
      </c>
    </row>
    <row r="197" spans="3:3" x14ac:dyDescent="0.3">
      <c r="C197" s="1">
        <v>195</v>
      </c>
    </row>
    <row r="198" spans="3:3" x14ac:dyDescent="0.3">
      <c r="C198" s="1">
        <v>196</v>
      </c>
    </row>
    <row r="199" spans="3:3" x14ac:dyDescent="0.3">
      <c r="C199" s="1">
        <v>197</v>
      </c>
    </row>
    <row r="200" spans="3:3" x14ac:dyDescent="0.3">
      <c r="C200" s="1">
        <v>198</v>
      </c>
    </row>
    <row r="201" spans="3:3" x14ac:dyDescent="0.3">
      <c r="C201" s="1">
        <v>199</v>
      </c>
    </row>
    <row r="202" spans="3:3" x14ac:dyDescent="0.3">
      <c r="C202" s="1">
        <v>200</v>
      </c>
    </row>
    <row r="203" spans="3:3" x14ac:dyDescent="0.3">
      <c r="C203" s="1">
        <v>201</v>
      </c>
    </row>
    <row r="204" spans="3:3" x14ac:dyDescent="0.3">
      <c r="C204" s="1">
        <v>202</v>
      </c>
    </row>
    <row r="205" spans="3:3" x14ac:dyDescent="0.3">
      <c r="C205" s="1">
        <v>203</v>
      </c>
    </row>
    <row r="206" spans="3:3" x14ac:dyDescent="0.3">
      <c r="C206" s="1">
        <v>204</v>
      </c>
    </row>
    <row r="207" spans="3:3" x14ac:dyDescent="0.3">
      <c r="C207" s="1">
        <v>205</v>
      </c>
    </row>
    <row r="208" spans="3:3" x14ac:dyDescent="0.3">
      <c r="C208" s="1">
        <v>206</v>
      </c>
    </row>
    <row r="209" spans="3:3" x14ac:dyDescent="0.3">
      <c r="C209" s="1">
        <v>207</v>
      </c>
    </row>
    <row r="210" spans="3:3" x14ac:dyDescent="0.3">
      <c r="C210" s="1">
        <v>208</v>
      </c>
    </row>
    <row r="211" spans="3:3" x14ac:dyDescent="0.3">
      <c r="C211" s="1">
        <v>209</v>
      </c>
    </row>
    <row r="212" spans="3:3" x14ac:dyDescent="0.3">
      <c r="C212" s="1">
        <v>210</v>
      </c>
    </row>
    <row r="213" spans="3:3" x14ac:dyDescent="0.3">
      <c r="C213" s="1">
        <v>211</v>
      </c>
    </row>
    <row r="214" spans="3:3" x14ac:dyDescent="0.3">
      <c r="C214" s="1">
        <v>212</v>
      </c>
    </row>
    <row r="215" spans="3:3" x14ac:dyDescent="0.3">
      <c r="C215" s="1">
        <v>213</v>
      </c>
    </row>
    <row r="216" spans="3:3" x14ac:dyDescent="0.3">
      <c r="C216" s="1">
        <v>214</v>
      </c>
    </row>
    <row r="217" spans="3:3" x14ac:dyDescent="0.3">
      <c r="C217" s="1">
        <v>215</v>
      </c>
    </row>
    <row r="218" spans="3:3" x14ac:dyDescent="0.3">
      <c r="C218" s="1">
        <v>216</v>
      </c>
    </row>
    <row r="219" spans="3:3" x14ac:dyDescent="0.3">
      <c r="C219" s="1">
        <v>217</v>
      </c>
    </row>
    <row r="220" spans="3:3" x14ac:dyDescent="0.3">
      <c r="C220" s="1">
        <v>218</v>
      </c>
    </row>
    <row r="221" spans="3:3" x14ac:dyDescent="0.3">
      <c r="C221" s="1">
        <v>219</v>
      </c>
    </row>
    <row r="222" spans="3:3" x14ac:dyDescent="0.3">
      <c r="C222" s="1">
        <v>220</v>
      </c>
    </row>
    <row r="223" spans="3:3" x14ac:dyDescent="0.3">
      <c r="C223" s="1">
        <v>221</v>
      </c>
    </row>
    <row r="224" spans="3:3" x14ac:dyDescent="0.3">
      <c r="C224" s="1">
        <v>222</v>
      </c>
    </row>
    <row r="225" spans="3:3" x14ac:dyDescent="0.3">
      <c r="C225" s="1">
        <v>223</v>
      </c>
    </row>
    <row r="226" spans="3:3" x14ac:dyDescent="0.3">
      <c r="C226" s="1">
        <v>224</v>
      </c>
    </row>
    <row r="227" spans="3:3" x14ac:dyDescent="0.3">
      <c r="C227" s="1">
        <v>225</v>
      </c>
    </row>
    <row r="228" spans="3:3" x14ac:dyDescent="0.3">
      <c r="C228" s="1">
        <v>226</v>
      </c>
    </row>
    <row r="229" spans="3:3" x14ac:dyDescent="0.3">
      <c r="C229" s="1">
        <v>227</v>
      </c>
    </row>
    <row r="230" spans="3:3" x14ac:dyDescent="0.3">
      <c r="C230" s="1">
        <v>228</v>
      </c>
    </row>
    <row r="231" spans="3:3" x14ac:dyDescent="0.3">
      <c r="C231" s="1">
        <v>229</v>
      </c>
    </row>
    <row r="232" spans="3:3" x14ac:dyDescent="0.3">
      <c r="C232" s="1">
        <v>230</v>
      </c>
    </row>
    <row r="233" spans="3:3" x14ac:dyDescent="0.3">
      <c r="C233" s="1">
        <v>231</v>
      </c>
    </row>
    <row r="234" spans="3:3" x14ac:dyDescent="0.3">
      <c r="C234" s="1">
        <v>232</v>
      </c>
    </row>
    <row r="235" spans="3:3" x14ac:dyDescent="0.3">
      <c r="C235" s="1">
        <v>233</v>
      </c>
    </row>
    <row r="236" spans="3:3" x14ac:dyDescent="0.3">
      <c r="C236" s="1">
        <v>234</v>
      </c>
    </row>
    <row r="237" spans="3:3" x14ac:dyDescent="0.3">
      <c r="C237" s="1">
        <v>235</v>
      </c>
    </row>
    <row r="238" spans="3:3" x14ac:dyDescent="0.3">
      <c r="C238" s="1">
        <v>236</v>
      </c>
    </row>
    <row r="239" spans="3:3" x14ac:dyDescent="0.3">
      <c r="C239" s="1">
        <v>237</v>
      </c>
    </row>
    <row r="240" spans="3:3" x14ac:dyDescent="0.3">
      <c r="C240" s="1">
        <v>238</v>
      </c>
    </row>
    <row r="241" spans="3:3" x14ac:dyDescent="0.3">
      <c r="C241" s="1">
        <v>239</v>
      </c>
    </row>
    <row r="242" spans="3:3" x14ac:dyDescent="0.3">
      <c r="C242" s="1">
        <v>240</v>
      </c>
    </row>
    <row r="243" spans="3:3" x14ac:dyDescent="0.3">
      <c r="C243" s="1">
        <v>241</v>
      </c>
    </row>
    <row r="244" spans="3:3" x14ac:dyDescent="0.3">
      <c r="C244" s="1">
        <v>242</v>
      </c>
    </row>
    <row r="245" spans="3:3" x14ac:dyDescent="0.3">
      <c r="C245" s="1">
        <v>243</v>
      </c>
    </row>
    <row r="246" spans="3:3" x14ac:dyDescent="0.3">
      <c r="C246" s="1">
        <v>244</v>
      </c>
    </row>
    <row r="247" spans="3:3" x14ac:dyDescent="0.3">
      <c r="C247" s="1">
        <v>245</v>
      </c>
    </row>
    <row r="248" spans="3:3" x14ac:dyDescent="0.3">
      <c r="C248" s="1">
        <v>246</v>
      </c>
    </row>
    <row r="249" spans="3:3" x14ac:dyDescent="0.3">
      <c r="C249" s="1">
        <v>247</v>
      </c>
    </row>
    <row r="250" spans="3:3" x14ac:dyDescent="0.3">
      <c r="C250" s="1">
        <v>248</v>
      </c>
    </row>
    <row r="251" spans="3:3" x14ac:dyDescent="0.3">
      <c r="C251" s="1">
        <v>249</v>
      </c>
    </row>
    <row r="252" spans="3:3" x14ac:dyDescent="0.3">
      <c r="C252" s="1">
        <v>250</v>
      </c>
    </row>
    <row r="253" spans="3:3" x14ac:dyDescent="0.3">
      <c r="C253" s="1">
        <v>251</v>
      </c>
    </row>
    <row r="254" spans="3:3" x14ac:dyDescent="0.3">
      <c r="C254" s="1">
        <v>252</v>
      </c>
    </row>
    <row r="255" spans="3:3" x14ac:dyDescent="0.3">
      <c r="C255" s="1">
        <v>253</v>
      </c>
    </row>
    <row r="256" spans="3:3" x14ac:dyDescent="0.3">
      <c r="C256" s="1">
        <v>254</v>
      </c>
    </row>
    <row r="257" spans="3:3" x14ac:dyDescent="0.3">
      <c r="C257" s="1">
        <v>255</v>
      </c>
    </row>
    <row r="258" spans="3:3" x14ac:dyDescent="0.3">
      <c r="C258" s="1">
        <v>256</v>
      </c>
    </row>
    <row r="259" spans="3:3" x14ac:dyDescent="0.3">
      <c r="C259" s="1">
        <v>257</v>
      </c>
    </row>
    <row r="260" spans="3:3" x14ac:dyDescent="0.3">
      <c r="C260" s="1">
        <v>258</v>
      </c>
    </row>
    <row r="261" spans="3:3" x14ac:dyDescent="0.3">
      <c r="C261" s="1">
        <v>259</v>
      </c>
    </row>
    <row r="262" spans="3:3" x14ac:dyDescent="0.3">
      <c r="C262" s="1">
        <v>260</v>
      </c>
    </row>
    <row r="263" spans="3:3" x14ac:dyDescent="0.3">
      <c r="C263" s="1">
        <v>261</v>
      </c>
    </row>
    <row r="264" spans="3:3" x14ac:dyDescent="0.3">
      <c r="C264" s="1">
        <v>262</v>
      </c>
    </row>
    <row r="265" spans="3:3" x14ac:dyDescent="0.3">
      <c r="C265" s="1">
        <v>263</v>
      </c>
    </row>
    <row r="266" spans="3:3" x14ac:dyDescent="0.3">
      <c r="C266" s="1">
        <v>264</v>
      </c>
    </row>
    <row r="267" spans="3:3" x14ac:dyDescent="0.3">
      <c r="C267" s="1">
        <v>265</v>
      </c>
    </row>
    <row r="268" spans="3:3" x14ac:dyDescent="0.3">
      <c r="C268" s="1">
        <v>266</v>
      </c>
    </row>
    <row r="269" spans="3:3" x14ac:dyDescent="0.3">
      <c r="C269" s="1">
        <v>267</v>
      </c>
    </row>
    <row r="270" spans="3:3" x14ac:dyDescent="0.3">
      <c r="C270" s="1">
        <v>268</v>
      </c>
    </row>
    <row r="271" spans="3:3" x14ac:dyDescent="0.3">
      <c r="C271" s="1">
        <v>269</v>
      </c>
    </row>
    <row r="272" spans="3:3" x14ac:dyDescent="0.3">
      <c r="C272" s="1">
        <v>270</v>
      </c>
    </row>
    <row r="273" spans="3:3" x14ac:dyDescent="0.3">
      <c r="C273" s="1">
        <v>271</v>
      </c>
    </row>
    <row r="274" spans="3:3" x14ac:dyDescent="0.3">
      <c r="C274" s="1">
        <v>272</v>
      </c>
    </row>
    <row r="275" spans="3:3" x14ac:dyDescent="0.3">
      <c r="C275" s="1">
        <v>273</v>
      </c>
    </row>
    <row r="276" spans="3:3" x14ac:dyDescent="0.3">
      <c r="C276" s="1">
        <v>274</v>
      </c>
    </row>
    <row r="277" spans="3:3" x14ac:dyDescent="0.3">
      <c r="C277" s="1">
        <v>275</v>
      </c>
    </row>
    <row r="278" spans="3:3" x14ac:dyDescent="0.3">
      <c r="C278" s="1">
        <v>276</v>
      </c>
    </row>
    <row r="279" spans="3:3" x14ac:dyDescent="0.3">
      <c r="C279" s="1">
        <v>277</v>
      </c>
    </row>
    <row r="280" spans="3:3" x14ac:dyDescent="0.3">
      <c r="C280" s="1">
        <v>278</v>
      </c>
    </row>
    <row r="281" spans="3:3" x14ac:dyDescent="0.3">
      <c r="C281" s="1">
        <v>279</v>
      </c>
    </row>
    <row r="282" spans="3:3" x14ac:dyDescent="0.3">
      <c r="C282" s="1">
        <v>280</v>
      </c>
    </row>
    <row r="283" spans="3:3" x14ac:dyDescent="0.3">
      <c r="C283" s="1">
        <v>281</v>
      </c>
    </row>
    <row r="284" spans="3:3" x14ac:dyDescent="0.3">
      <c r="C284" s="1">
        <v>282</v>
      </c>
    </row>
    <row r="285" spans="3:3" x14ac:dyDescent="0.3">
      <c r="C285" s="1">
        <v>283</v>
      </c>
    </row>
    <row r="286" spans="3:3" x14ac:dyDescent="0.3">
      <c r="C286" s="1">
        <v>284</v>
      </c>
    </row>
    <row r="287" spans="3:3" x14ac:dyDescent="0.3">
      <c r="C287" s="1">
        <v>285</v>
      </c>
    </row>
    <row r="288" spans="3:3" x14ac:dyDescent="0.3">
      <c r="C288" s="1">
        <v>286</v>
      </c>
    </row>
    <row r="289" spans="3:3" x14ac:dyDescent="0.3">
      <c r="C289" s="1">
        <v>287</v>
      </c>
    </row>
    <row r="290" spans="3:3" x14ac:dyDescent="0.3">
      <c r="C290" s="1">
        <v>288</v>
      </c>
    </row>
    <row r="291" spans="3:3" x14ac:dyDescent="0.3">
      <c r="C291" s="1">
        <v>289</v>
      </c>
    </row>
    <row r="292" spans="3:3" x14ac:dyDescent="0.3">
      <c r="C292" s="1">
        <v>290</v>
      </c>
    </row>
    <row r="293" spans="3:3" x14ac:dyDescent="0.3">
      <c r="C293" s="1">
        <v>291</v>
      </c>
    </row>
    <row r="294" spans="3:3" x14ac:dyDescent="0.3">
      <c r="C294" s="1">
        <v>292</v>
      </c>
    </row>
    <row r="295" spans="3:3" x14ac:dyDescent="0.3">
      <c r="C295" s="1">
        <v>293</v>
      </c>
    </row>
    <row r="296" spans="3:3" x14ac:dyDescent="0.3">
      <c r="C296" s="1">
        <v>294</v>
      </c>
    </row>
    <row r="297" spans="3:3" x14ac:dyDescent="0.3">
      <c r="C297" s="1">
        <v>295</v>
      </c>
    </row>
    <row r="298" spans="3:3" x14ac:dyDescent="0.3">
      <c r="C298" s="1">
        <v>296</v>
      </c>
    </row>
    <row r="299" spans="3:3" x14ac:dyDescent="0.3">
      <c r="C299" s="1">
        <v>297</v>
      </c>
    </row>
    <row r="300" spans="3:3" x14ac:dyDescent="0.3">
      <c r="C300" s="1">
        <v>298</v>
      </c>
    </row>
    <row r="301" spans="3:3" x14ac:dyDescent="0.3">
      <c r="C301" s="1">
        <v>299</v>
      </c>
    </row>
    <row r="302" spans="3:3" x14ac:dyDescent="0.3">
      <c r="C302" s="1">
        <v>300</v>
      </c>
    </row>
    <row r="303" spans="3:3" x14ac:dyDescent="0.3">
      <c r="C303" s="1">
        <v>301</v>
      </c>
    </row>
    <row r="304" spans="3:3" x14ac:dyDescent="0.3">
      <c r="C304" s="1">
        <v>302</v>
      </c>
    </row>
    <row r="305" spans="3:3" x14ac:dyDescent="0.3">
      <c r="C305" s="1">
        <v>303</v>
      </c>
    </row>
    <row r="306" spans="3:3" x14ac:dyDescent="0.3">
      <c r="C306" s="1">
        <v>304</v>
      </c>
    </row>
    <row r="307" spans="3:3" x14ac:dyDescent="0.3">
      <c r="C307" s="1">
        <v>305</v>
      </c>
    </row>
    <row r="308" spans="3:3" x14ac:dyDescent="0.3">
      <c r="C308" s="1">
        <v>306</v>
      </c>
    </row>
    <row r="309" spans="3:3" x14ac:dyDescent="0.3">
      <c r="C309" s="1">
        <v>307</v>
      </c>
    </row>
    <row r="310" spans="3:3" x14ac:dyDescent="0.3">
      <c r="C310" s="1">
        <v>308</v>
      </c>
    </row>
    <row r="311" spans="3:3" x14ac:dyDescent="0.3">
      <c r="C311" s="1">
        <v>309</v>
      </c>
    </row>
    <row r="312" spans="3:3" x14ac:dyDescent="0.3">
      <c r="C312" s="1">
        <v>310</v>
      </c>
    </row>
    <row r="313" spans="3:3" x14ac:dyDescent="0.3">
      <c r="C313" s="1">
        <v>311</v>
      </c>
    </row>
    <row r="314" spans="3:3" x14ac:dyDescent="0.3">
      <c r="C314" s="1">
        <v>312</v>
      </c>
    </row>
    <row r="315" spans="3:3" x14ac:dyDescent="0.3">
      <c r="C315" s="1">
        <v>313</v>
      </c>
    </row>
    <row r="316" spans="3:3" x14ac:dyDescent="0.3">
      <c r="C316" s="1">
        <v>314</v>
      </c>
    </row>
    <row r="317" spans="3:3" x14ac:dyDescent="0.3">
      <c r="C317" s="1">
        <v>315</v>
      </c>
    </row>
    <row r="318" spans="3:3" x14ac:dyDescent="0.3">
      <c r="C318" s="1">
        <v>316</v>
      </c>
    </row>
    <row r="319" spans="3:3" x14ac:dyDescent="0.3">
      <c r="C319" s="1">
        <v>317</v>
      </c>
    </row>
    <row r="320" spans="3:3" x14ac:dyDescent="0.3">
      <c r="C320" s="1">
        <v>318</v>
      </c>
    </row>
    <row r="321" spans="3:3" x14ac:dyDescent="0.3">
      <c r="C321" s="1">
        <v>319</v>
      </c>
    </row>
    <row r="322" spans="3:3" x14ac:dyDescent="0.3">
      <c r="C322" s="1">
        <v>320</v>
      </c>
    </row>
    <row r="323" spans="3:3" x14ac:dyDescent="0.3">
      <c r="C323" s="1">
        <v>321</v>
      </c>
    </row>
    <row r="324" spans="3:3" x14ac:dyDescent="0.3">
      <c r="C324" s="1">
        <v>322</v>
      </c>
    </row>
    <row r="325" spans="3:3" x14ac:dyDescent="0.3">
      <c r="C325" s="1">
        <v>323</v>
      </c>
    </row>
    <row r="326" spans="3:3" x14ac:dyDescent="0.3">
      <c r="C326" s="1">
        <v>324</v>
      </c>
    </row>
    <row r="327" spans="3:3" x14ac:dyDescent="0.3">
      <c r="C327" s="1">
        <v>325</v>
      </c>
    </row>
    <row r="328" spans="3:3" x14ac:dyDescent="0.3">
      <c r="C328" s="1">
        <v>326</v>
      </c>
    </row>
    <row r="329" spans="3:3" x14ac:dyDescent="0.3">
      <c r="C329" s="1">
        <v>327</v>
      </c>
    </row>
    <row r="330" spans="3:3" x14ac:dyDescent="0.3">
      <c r="C330" s="1">
        <v>328</v>
      </c>
    </row>
    <row r="331" spans="3:3" x14ac:dyDescent="0.3">
      <c r="C331" s="1">
        <v>329</v>
      </c>
    </row>
    <row r="332" spans="3:3" x14ac:dyDescent="0.3">
      <c r="C332" s="1">
        <v>330</v>
      </c>
    </row>
    <row r="333" spans="3:3" x14ac:dyDescent="0.3">
      <c r="C333" s="1">
        <v>331</v>
      </c>
    </row>
    <row r="334" spans="3:3" x14ac:dyDescent="0.3">
      <c r="C334" s="1">
        <v>332</v>
      </c>
    </row>
    <row r="335" spans="3:3" x14ac:dyDescent="0.3">
      <c r="C335" s="1">
        <v>333</v>
      </c>
    </row>
    <row r="336" spans="3:3" x14ac:dyDescent="0.3">
      <c r="C336" s="1">
        <v>334</v>
      </c>
    </row>
    <row r="337" spans="3:3" x14ac:dyDescent="0.3">
      <c r="C337" s="1">
        <v>335</v>
      </c>
    </row>
    <row r="338" spans="3:3" x14ac:dyDescent="0.3">
      <c r="C338" s="1">
        <v>336</v>
      </c>
    </row>
    <row r="339" spans="3:3" x14ac:dyDescent="0.3">
      <c r="C339" s="1">
        <v>337</v>
      </c>
    </row>
    <row r="340" spans="3:3" x14ac:dyDescent="0.3">
      <c r="C340" s="1">
        <v>338</v>
      </c>
    </row>
    <row r="341" spans="3:3" x14ac:dyDescent="0.3">
      <c r="C341" s="1">
        <v>339</v>
      </c>
    </row>
    <row r="342" spans="3:3" x14ac:dyDescent="0.3">
      <c r="C342" s="1">
        <v>340</v>
      </c>
    </row>
    <row r="343" spans="3:3" x14ac:dyDescent="0.3">
      <c r="C343" s="1">
        <v>341</v>
      </c>
    </row>
    <row r="344" spans="3:3" x14ac:dyDescent="0.3">
      <c r="C344" s="1">
        <v>342</v>
      </c>
    </row>
    <row r="345" spans="3:3" x14ac:dyDescent="0.3">
      <c r="C345" s="1">
        <v>343</v>
      </c>
    </row>
    <row r="346" spans="3:3" x14ac:dyDescent="0.3">
      <c r="C346" s="1">
        <v>344</v>
      </c>
    </row>
    <row r="347" spans="3:3" x14ac:dyDescent="0.3">
      <c r="C347" s="1">
        <v>345</v>
      </c>
    </row>
    <row r="348" spans="3:3" x14ac:dyDescent="0.3">
      <c r="C348" s="1">
        <v>346</v>
      </c>
    </row>
    <row r="349" spans="3:3" x14ac:dyDescent="0.3">
      <c r="C349" s="1">
        <v>347</v>
      </c>
    </row>
    <row r="350" spans="3:3" x14ac:dyDescent="0.3">
      <c r="C350" s="1">
        <v>348</v>
      </c>
    </row>
    <row r="351" spans="3:3" x14ac:dyDescent="0.3">
      <c r="C351" s="1">
        <v>349</v>
      </c>
    </row>
    <row r="352" spans="3:3" x14ac:dyDescent="0.3">
      <c r="C352" s="1">
        <v>350</v>
      </c>
    </row>
    <row r="353" spans="3:3" x14ac:dyDescent="0.3">
      <c r="C353" s="1">
        <v>351</v>
      </c>
    </row>
    <row r="354" spans="3:3" x14ac:dyDescent="0.3">
      <c r="C354" s="1">
        <v>352</v>
      </c>
    </row>
    <row r="355" spans="3:3" x14ac:dyDescent="0.3">
      <c r="C355" s="1">
        <v>353</v>
      </c>
    </row>
    <row r="356" spans="3:3" x14ac:dyDescent="0.3">
      <c r="C356" s="1">
        <v>354</v>
      </c>
    </row>
    <row r="357" spans="3:3" x14ac:dyDescent="0.3">
      <c r="C357" s="1">
        <v>355</v>
      </c>
    </row>
    <row r="358" spans="3:3" x14ac:dyDescent="0.3">
      <c r="C358" s="1">
        <v>356</v>
      </c>
    </row>
    <row r="359" spans="3:3" x14ac:dyDescent="0.3">
      <c r="C359" s="1">
        <v>357</v>
      </c>
    </row>
    <row r="360" spans="3:3" x14ac:dyDescent="0.3">
      <c r="C360" s="1">
        <v>358</v>
      </c>
    </row>
    <row r="361" spans="3:3" x14ac:dyDescent="0.3">
      <c r="C361" s="1">
        <v>359</v>
      </c>
    </row>
    <row r="362" spans="3:3" x14ac:dyDescent="0.3">
      <c r="C362" s="1">
        <v>360</v>
      </c>
    </row>
    <row r="363" spans="3:3" x14ac:dyDescent="0.3">
      <c r="C363" s="1">
        <v>361</v>
      </c>
    </row>
    <row r="364" spans="3:3" x14ac:dyDescent="0.3">
      <c r="C364" s="1">
        <v>362</v>
      </c>
    </row>
    <row r="365" spans="3:3" x14ac:dyDescent="0.3">
      <c r="C365" s="1">
        <v>363</v>
      </c>
    </row>
    <row r="366" spans="3:3" x14ac:dyDescent="0.3">
      <c r="C366" s="1">
        <v>364</v>
      </c>
    </row>
    <row r="367" spans="3:3" x14ac:dyDescent="0.3">
      <c r="C367" s="1">
        <v>365</v>
      </c>
    </row>
    <row r="368" spans="3:3" x14ac:dyDescent="0.3">
      <c r="C368" s="1">
        <v>366</v>
      </c>
    </row>
    <row r="369" spans="3:3" x14ac:dyDescent="0.3">
      <c r="C369" s="1">
        <v>367</v>
      </c>
    </row>
    <row r="370" spans="3:3" x14ac:dyDescent="0.3">
      <c r="C370" s="1">
        <v>368</v>
      </c>
    </row>
    <row r="371" spans="3:3" x14ac:dyDescent="0.3">
      <c r="C371" s="1">
        <v>369</v>
      </c>
    </row>
    <row r="372" spans="3:3" x14ac:dyDescent="0.3">
      <c r="C372" s="1">
        <v>370</v>
      </c>
    </row>
    <row r="373" spans="3:3" x14ac:dyDescent="0.3">
      <c r="C373" s="1">
        <v>371</v>
      </c>
    </row>
    <row r="374" spans="3:3" x14ac:dyDescent="0.3">
      <c r="C374" s="1">
        <v>372</v>
      </c>
    </row>
    <row r="375" spans="3:3" x14ac:dyDescent="0.3">
      <c r="C375" s="1">
        <v>373</v>
      </c>
    </row>
    <row r="376" spans="3:3" x14ac:dyDescent="0.3">
      <c r="C376" s="1">
        <v>374</v>
      </c>
    </row>
    <row r="377" spans="3:3" x14ac:dyDescent="0.3">
      <c r="C377" s="1">
        <v>375</v>
      </c>
    </row>
    <row r="378" spans="3:3" x14ac:dyDescent="0.3">
      <c r="C378" s="1">
        <v>376</v>
      </c>
    </row>
    <row r="379" spans="3:3" x14ac:dyDescent="0.3">
      <c r="C379" s="1">
        <v>377</v>
      </c>
    </row>
    <row r="380" spans="3:3" x14ac:dyDescent="0.3">
      <c r="C380" s="1">
        <v>378</v>
      </c>
    </row>
    <row r="381" spans="3:3" x14ac:dyDescent="0.3">
      <c r="C381" s="1">
        <v>379</v>
      </c>
    </row>
    <row r="382" spans="3:3" x14ac:dyDescent="0.3">
      <c r="C382" s="1">
        <v>380</v>
      </c>
    </row>
    <row r="383" spans="3:3" x14ac:dyDescent="0.3">
      <c r="C383" s="1">
        <v>381</v>
      </c>
    </row>
    <row r="384" spans="3:3" x14ac:dyDescent="0.3">
      <c r="C384" s="1">
        <v>382</v>
      </c>
    </row>
    <row r="385" spans="3:3" x14ac:dyDescent="0.3">
      <c r="C385" s="1">
        <v>383</v>
      </c>
    </row>
    <row r="386" spans="3:3" x14ac:dyDescent="0.3">
      <c r="C386" s="1">
        <v>384</v>
      </c>
    </row>
    <row r="387" spans="3:3" x14ac:dyDescent="0.3">
      <c r="C387" s="1">
        <v>385</v>
      </c>
    </row>
    <row r="388" spans="3:3" x14ac:dyDescent="0.3">
      <c r="C388" s="1">
        <v>386</v>
      </c>
    </row>
    <row r="389" spans="3:3" x14ac:dyDescent="0.3">
      <c r="C389" s="1">
        <v>387</v>
      </c>
    </row>
    <row r="390" spans="3:3" x14ac:dyDescent="0.3">
      <c r="C390" s="1">
        <v>388</v>
      </c>
    </row>
    <row r="391" spans="3:3" x14ac:dyDescent="0.3">
      <c r="C391" s="1">
        <v>389</v>
      </c>
    </row>
    <row r="392" spans="3:3" x14ac:dyDescent="0.3">
      <c r="C392" s="1">
        <v>390</v>
      </c>
    </row>
    <row r="393" spans="3:3" x14ac:dyDescent="0.3">
      <c r="C393" s="1">
        <v>391</v>
      </c>
    </row>
    <row r="394" spans="3:3" x14ac:dyDescent="0.3">
      <c r="C394" s="1">
        <v>392</v>
      </c>
    </row>
    <row r="395" spans="3:3" x14ac:dyDescent="0.3">
      <c r="C395" s="1">
        <v>393</v>
      </c>
    </row>
    <row r="396" spans="3:3" x14ac:dyDescent="0.3">
      <c r="C396" s="1">
        <v>394</v>
      </c>
    </row>
    <row r="397" spans="3:3" x14ac:dyDescent="0.3">
      <c r="C397" s="1">
        <v>395</v>
      </c>
    </row>
    <row r="398" spans="3:3" x14ac:dyDescent="0.3">
      <c r="C398" s="1">
        <v>396</v>
      </c>
    </row>
    <row r="399" spans="3:3" x14ac:dyDescent="0.3">
      <c r="C399" s="1">
        <v>397</v>
      </c>
    </row>
    <row r="400" spans="3:3" x14ac:dyDescent="0.3">
      <c r="C400" s="1">
        <v>398</v>
      </c>
    </row>
    <row r="401" spans="3:3" x14ac:dyDescent="0.3">
      <c r="C401" s="1">
        <v>399</v>
      </c>
    </row>
    <row r="402" spans="3:3" x14ac:dyDescent="0.3">
      <c r="C402" s="1">
        <v>400</v>
      </c>
    </row>
    <row r="403" spans="3:3" x14ac:dyDescent="0.3">
      <c r="C403" s="1">
        <v>401</v>
      </c>
    </row>
    <row r="404" spans="3:3" x14ac:dyDescent="0.3">
      <c r="C404" s="1">
        <v>402</v>
      </c>
    </row>
    <row r="405" spans="3:3" x14ac:dyDescent="0.3">
      <c r="C405" s="1">
        <v>403</v>
      </c>
    </row>
    <row r="406" spans="3:3" x14ac:dyDescent="0.3">
      <c r="C406" s="1">
        <v>404</v>
      </c>
    </row>
    <row r="407" spans="3:3" x14ac:dyDescent="0.3">
      <c r="C407" s="1">
        <v>405</v>
      </c>
    </row>
    <row r="408" spans="3:3" x14ac:dyDescent="0.3">
      <c r="C408" s="1">
        <v>406</v>
      </c>
    </row>
    <row r="409" spans="3:3" x14ac:dyDescent="0.3">
      <c r="C409" s="1">
        <v>407</v>
      </c>
    </row>
    <row r="410" spans="3:3" x14ac:dyDescent="0.3">
      <c r="C410" s="1">
        <v>408</v>
      </c>
    </row>
    <row r="411" spans="3:3" x14ac:dyDescent="0.3">
      <c r="C411" s="1">
        <v>409</v>
      </c>
    </row>
    <row r="412" spans="3:3" x14ac:dyDescent="0.3">
      <c r="C412" s="1">
        <v>410</v>
      </c>
    </row>
    <row r="413" spans="3:3" x14ac:dyDescent="0.3">
      <c r="C413" s="1">
        <v>411</v>
      </c>
    </row>
    <row r="414" spans="3:3" x14ac:dyDescent="0.3">
      <c r="C414" s="1">
        <v>412</v>
      </c>
    </row>
    <row r="415" spans="3:3" x14ac:dyDescent="0.3">
      <c r="C415" s="1">
        <v>413</v>
      </c>
    </row>
    <row r="416" spans="3:3" x14ac:dyDescent="0.3">
      <c r="C416" s="1">
        <v>414</v>
      </c>
    </row>
    <row r="417" spans="3:3" x14ac:dyDescent="0.3">
      <c r="C417" s="1">
        <v>415</v>
      </c>
    </row>
    <row r="418" spans="3:3" x14ac:dyDescent="0.3">
      <c r="C418" s="1">
        <v>416</v>
      </c>
    </row>
    <row r="419" spans="3:3" x14ac:dyDescent="0.3">
      <c r="C419" s="1">
        <v>417</v>
      </c>
    </row>
    <row r="420" spans="3:3" x14ac:dyDescent="0.3">
      <c r="C420" s="1">
        <v>418</v>
      </c>
    </row>
    <row r="421" spans="3:3" x14ac:dyDescent="0.3">
      <c r="C421" s="1">
        <v>419</v>
      </c>
    </row>
    <row r="422" spans="3:3" x14ac:dyDescent="0.3">
      <c r="C422" s="1">
        <v>420</v>
      </c>
    </row>
    <row r="423" spans="3:3" x14ac:dyDescent="0.3">
      <c r="C423" s="1">
        <v>421</v>
      </c>
    </row>
    <row r="424" spans="3:3" x14ac:dyDescent="0.3">
      <c r="C424" s="1">
        <v>422</v>
      </c>
    </row>
    <row r="425" spans="3:3" x14ac:dyDescent="0.3">
      <c r="C425" s="1">
        <v>423</v>
      </c>
    </row>
    <row r="426" spans="3:3" x14ac:dyDescent="0.3">
      <c r="C426" s="1">
        <v>424</v>
      </c>
    </row>
    <row r="427" spans="3:3" x14ac:dyDescent="0.3">
      <c r="C427" s="1">
        <v>425</v>
      </c>
    </row>
    <row r="428" spans="3:3" x14ac:dyDescent="0.3">
      <c r="C428" s="1">
        <v>426</v>
      </c>
    </row>
    <row r="429" spans="3:3" x14ac:dyDescent="0.3">
      <c r="C429" s="1">
        <v>427</v>
      </c>
    </row>
    <row r="430" spans="3:3" x14ac:dyDescent="0.3">
      <c r="C430" s="1">
        <v>428</v>
      </c>
    </row>
    <row r="431" spans="3:3" x14ac:dyDescent="0.3">
      <c r="C431" s="1">
        <v>429</v>
      </c>
    </row>
    <row r="432" spans="3:3" x14ac:dyDescent="0.3">
      <c r="C432" s="1">
        <v>430</v>
      </c>
    </row>
    <row r="433" spans="3:3" x14ac:dyDescent="0.3">
      <c r="C433" s="1">
        <v>431</v>
      </c>
    </row>
    <row r="434" spans="3:3" x14ac:dyDescent="0.3">
      <c r="C434" s="1">
        <v>432</v>
      </c>
    </row>
    <row r="435" spans="3:3" x14ac:dyDescent="0.3">
      <c r="C435" s="1">
        <v>433</v>
      </c>
    </row>
    <row r="436" spans="3:3" x14ac:dyDescent="0.3">
      <c r="C436" s="1">
        <v>434</v>
      </c>
    </row>
    <row r="437" spans="3:3" x14ac:dyDescent="0.3">
      <c r="C437" s="1">
        <v>435</v>
      </c>
    </row>
    <row r="438" spans="3:3" x14ac:dyDescent="0.3">
      <c r="C438" s="1">
        <v>436</v>
      </c>
    </row>
    <row r="439" spans="3:3" x14ac:dyDescent="0.3">
      <c r="C439" s="1">
        <v>437</v>
      </c>
    </row>
    <row r="440" spans="3:3" x14ac:dyDescent="0.3">
      <c r="C440" s="1">
        <v>438</v>
      </c>
    </row>
    <row r="441" spans="3:3" x14ac:dyDescent="0.3">
      <c r="C441" s="1">
        <v>439</v>
      </c>
    </row>
    <row r="442" spans="3:3" x14ac:dyDescent="0.3">
      <c r="C442" s="1">
        <v>440</v>
      </c>
    </row>
    <row r="443" spans="3:3" x14ac:dyDescent="0.3">
      <c r="C443" s="1">
        <v>441</v>
      </c>
    </row>
    <row r="444" spans="3:3" x14ac:dyDescent="0.3">
      <c r="C444" s="1">
        <v>442</v>
      </c>
    </row>
    <row r="445" spans="3:3" x14ac:dyDescent="0.3">
      <c r="C445" s="1">
        <v>443</v>
      </c>
    </row>
    <row r="446" spans="3:3" x14ac:dyDescent="0.3">
      <c r="C446" s="1">
        <v>444</v>
      </c>
    </row>
    <row r="447" spans="3:3" x14ac:dyDescent="0.3">
      <c r="C447" s="1">
        <v>445</v>
      </c>
    </row>
    <row r="448" spans="3:3" x14ac:dyDescent="0.3">
      <c r="C448" s="1">
        <v>446</v>
      </c>
    </row>
    <row r="449" spans="3:3" x14ac:dyDescent="0.3">
      <c r="C449" s="1">
        <v>447</v>
      </c>
    </row>
    <row r="450" spans="3:3" x14ac:dyDescent="0.3">
      <c r="C450" s="1">
        <v>448</v>
      </c>
    </row>
    <row r="451" spans="3:3" x14ac:dyDescent="0.3">
      <c r="C451" s="1">
        <v>449</v>
      </c>
    </row>
    <row r="452" spans="3:3" x14ac:dyDescent="0.3">
      <c r="C452" s="1">
        <v>450</v>
      </c>
    </row>
    <row r="453" spans="3:3" x14ac:dyDescent="0.3">
      <c r="C453" s="1">
        <v>451</v>
      </c>
    </row>
    <row r="454" spans="3:3" x14ac:dyDescent="0.3">
      <c r="C454" s="1">
        <v>452</v>
      </c>
    </row>
    <row r="455" spans="3:3" x14ac:dyDescent="0.3">
      <c r="C455" s="1">
        <v>453</v>
      </c>
    </row>
    <row r="456" spans="3:3" x14ac:dyDescent="0.3">
      <c r="C456" s="1">
        <v>454</v>
      </c>
    </row>
    <row r="457" spans="3:3" x14ac:dyDescent="0.3">
      <c r="C457" s="1">
        <v>455</v>
      </c>
    </row>
    <row r="458" spans="3:3" x14ac:dyDescent="0.3">
      <c r="C458" s="1">
        <v>456</v>
      </c>
    </row>
    <row r="459" spans="3:3" x14ac:dyDescent="0.3">
      <c r="C459" s="1">
        <v>457</v>
      </c>
    </row>
    <row r="460" spans="3:3" x14ac:dyDescent="0.3">
      <c r="C460" s="1">
        <v>458</v>
      </c>
    </row>
    <row r="461" spans="3:3" x14ac:dyDescent="0.3">
      <c r="C461" s="1">
        <v>459</v>
      </c>
    </row>
    <row r="462" spans="3:3" x14ac:dyDescent="0.3">
      <c r="C462" s="1">
        <v>460</v>
      </c>
    </row>
    <row r="463" spans="3:3" x14ac:dyDescent="0.3">
      <c r="C463" s="1">
        <v>461</v>
      </c>
    </row>
    <row r="464" spans="3:3" x14ac:dyDescent="0.3">
      <c r="C464" s="1">
        <v>462</v>
      </c>
    </row>
    <row r="465" spans="3:3" x14ac:dyDescent="0.3">
      <c r="C465" s="1">
        <v>463</v>
      </c>
    </row>
    <row r="466" spans="3:3" x14ac:dyDescent="0.3">
      <c r="C466" s="1">
        <v>464</v>
      </c>
    </row>
    <row r="467" spans="3:3" x14ac:dyDescent="0.3">
      <c r="C467" s="1">
        <v>465</v>
      </c>
    </row>
    <row r="468" spans="3:3" x14ac:dyDescent="0.3">
      <c r="C468" s="1">
        <v>466</v>
      </c>
    </row>
    <row r="469" spans="3:3" x14ac:dyDescent="0.3">
      <c r="C469" s="1">
        <v>467</v>
      </c>
    </row>
    <row r="470" spans="3:3" x14ac:dyDescent="0.3">
      <c r="C470" s="1">
        <v>468</v>
      </c>
    </row>
    <row r="471" spans="3:3" x14ac:dyDescent="0.3">
      <c r="C471" s="1">
        <v>469</v>
      </c>
    </row>
    <row r="472" spans="3:3" x14ac:dyDescent="0.3">
      <c r="C472" s="1">
        <v>470</v>
      </c>
    </row>
    <row r="473" spans="3:3" x14ac:dyDescent="0.3">
      <c r="C473" s="1">
        <v>471</v>
      </c>
    </row>
    <row r="474" spans="3:3" x14ac:dyDescent="0.3">
      <c r="C474" s="1">
        <v>472</v>
      </c>
    </row>
    <row r="475" spans="3:3" x14ac:dyDescent="0.3">
      <c r="C475" s="1">
        <v>473</v>
      </c>
    </row>
    <row r="476" spans="3:3" x14ac:dyDescent="0.3">
      <c r="C476" s="1">
        <v>474</v>
      </c>
    </row>
    <row r="477" spans="3:3" x14ac:dyDescent="0.3">
      <c r="C477" s="1">
        <v>475</v>
      </c>
    </row>
    <row r="478" spans="3:3" x14ac:dyDescent="0.3">
      <c r="C478" s="1">
        <v>476</v>
      </c>
    </row>
    <row r="479" spans="3:3" x14ac:dyDescent="0.3">
      <c r="C479" s="1">
        <v>477</v>
      </c>
    </row>
    <row r="480" spans="3:3" x14ac:dyDescent="0.3">
      <c r="C480" s="1">
        <v>478</v>
      </c>
    </row>
    <row r="481" spans="3:3" x14ac:dyDescent="0.3">
      <c r="C481" s="1">
        <v>479</v>
      </c>
    </row>
    <row r="482" spans="3:3" x14ac:dyDescent="0.3">
      <c r="C482" s="1">
        <v>480</v>
      </c>
    </row>
    <row r="483" spans="3:3" x14ac:dyDescent="0.3">
      <c r="C483" s="1">
        <v>481</v>
      </c>
    </row>
    <row r="484" spans="3:3" x14ac:dyDescent="0.3">
      <c r="C484" s="1">
        <v>482</v>
      </c>
    </row>
    <row r="485" spans="3:3" x14ac:dyDescent="0.3">
      <c r="C485" s="1">
        <v>483</v>
      </c>
    </row>
    <row r="486" spans="3:3" x14ac:dyDescent="0.3">
      <c r="C486" s="1">
        <v>484</v>
      </c>
    </row>
    <row r="487" spans="3:3" x14ac:dyDescent="0.3">
      <c r="C487" s="1">
        <v>485</v>
      </c>
    </row>
    <row r="488" spans="3:3" x14ac:dyDescent="0.3">
      <c r="C488" s="1">
        <v>486</v>
      </c>
    </row>
    <row r="489" spans="3:3" x14ac:dyDescent="0.3">
      <c r="C489" s="1">
        <v>487</v>
      </c>
    </row>
    <row r="490" spans="3:3" x14ac:dyDescent="0.3">
      <c r="C490" s="1">
        <v>488</v>
      </c>
    </row>
    <row r="491" spans="3:3" x14ac:dyDescent="0.3">
      <c r="C491" s="1">
        <v>489</v>
      </c>
    </row>
    <row r="492" spans="3:3" x14ac:dyDescent="0.3">
      <c r="C492" s="1">
        <v>490</v>
      </c>
    </row>
    <row r="493" spans="3:3" x14ac:dyDescent="0.3">
      <c r="C493" s="1">
        <v>491</v>
      </c>
    </row>
    <row r="494" spans="3:3" x14ac:dyDescent="0.3">
      <c r="C494" s="1">
        <v>492</v>
      </c>
    </row>
    <row r="495" spans="3:3" x14ac:dyDescent="0.3">
      <c r="C495" s="1">
        <v>493</v>
      </c>
    </row>
    <row r="496" spans="3:3" x14ac:dyDescent="0.3">
      <c r="C496" s="1">
        <v>494</v>
      </c>
    </row>
    <row r="497" spans="3:3" x14ac:dyDescent="0.3">
      <c r="C497" s="1">
        <v>495</v>
      </c>
    </row>
    <row r="498" spans="3:3" x14ac:dyDescent="0.3">
      <c r="C498" s="1">
        <v>496</v>
      </c>
    </row>
    <row r="499" spans="3:3" x14ac:dyDescent="0.3">
      <c r="C499" s="1">
        <v>497</v>
      </c>
    </row>
    <row r="500" spans="3:3" x14ac:dyDescent="0.3">
      <c r="C500" s="1">
        <v>498</v>
      </c>
    </row>
    <row r="501" spans="3:3" x14ac:dyDescent="0.3">
      <c r="C501" s="1">
        <v>499</v>
      </c>
    </row>
    <row r="502" spans="3:3" x14ac:dyDescent="0.3">
      <c r="C502" s="1">
        <v>500</v>
      </c>
    </row>
    <row r="503" spans="3:3" x14ac:dyDescent="0.3">
      <c r="C503" s="1">
        <v>501</v>
      </c>
    </row>
    <row r="504" spans="3:3" x14ac:dyDescent="0.3">
      <c r="C504" s="1">
        <v>502</v>
      </c>
    </row>
    <row r="505" spans="3:3" x14ac:dyDescent="0.3">
      <c r="C505" s="1">
        <v>503</v>
      </c>
    </row>
    <row r="506" spans="3:3" x14ac:dyDescent="0.3">
      <c r="C506" s="1">
        <v>504</v>
      </c>
    </row>
    <row r="507" spans="3:3" x14ac:dyDescent="0.3">
      <c r="C507" s="1">
        <v>505</v>
      </c>
    </row>
    <row r="508" spans="3:3" x14ac:dyDescent="0.3">
      <c r="C508" s="1">
        <v>506</v>
      </c>
    </row>
    <row r="509" spans="3:3" x14ac:dyDescent="0.3">
      <c r="C509" s="1">
        <v>507</v>
      </c>
    </row>
    <row r="510" spans="3:3" x14ac:dyDescent="0.3">
      <c r="C510" s="1">
        <v>508</v>
      </c>
    </row>
    <row r="511" spans="3:3" x14ac:dyDescent="0.3">
      <c r="C511" s="1">
        <v>509</v>
      </c>
    </row>
    <row r="512" spans="3:3" x14ac:dyDescent="0.3">
      <c r="C512" s="1">
        <v>510</v>
      </c>
    </row>
    <row r="513" spans="3:3" x14ac:dyDescent="0.3">
      <c r="C513" s="1">
        <v>511</v>
      </c>
    </row>
    <row r="514" spans="3:3" x14ac:dyDescent="0.3">
      <c r="C514" s="1">
        <v>512</v>
      </c>
    </row>
    <row r="515" spans="3:3" x14ac:dyDescent="0.3">
      <c r="C515" s="1">
        <v>513</v>
      </c>
    </row>
    <row r="516" spans="3:3" x14ac:dyDescent="0.3">
      <c r="C516" s="1">
        <v>514</v>
      </c>
    </row>
    <row r="517" spans="3:3" x14ac:dyDescent="0.3">
      <c r="C517" s="1">
        <v>515</v>
      </c>
    </row>
    <row r="518" spans="3:3" x14ac:dyDescent="0.3">
      <c r="C518" s="1">
        <v>516</v>
      </c>
    </row>
    <row r="519" spans="3:3" x14ac:dyDescent="0.3">
      <c r="C519" s="1">
        <v>517</v>
      </c>
    </row>
    <row r="520" spans="3:3" x14ac:dyDescent="0.3">
      <c r="C520" s="1">
        <v>518</v>
      </c>
    </row>
    <row r="521" spans="3:3" x14ac:dyDescent="0.3">
      <c r="C521" s="1">
        <v>519</v>
      </c>
    </row>
    <row r="522" spans="3:3" x14ac:dyDescent="0.3">
      <c r="C522" s="1">
        <v>520</v>
      </c>
    </row>
    <row r="523" spans="3:3" x14ac:dyDescent="0.3">
      <c r="C523" s="1">
        <v>521</v>
      </c>
    </row>
    <row r="524" spans="3:3" x14ac:dyDescent="0.3">
      <c r="C524" s="1">
        <v>522</v>
      </c>
    </row>
    <row r="525" spans="3:3" x14ac:dyDescent="0.3">
      <c r="C525" s="1">
        <v>523</v>
      </c>
    </row>
    <row r="526" spans="3:3" x14ac:dyDescent="0.3">
      <c r="C526" s="1">
        <v>524</v>
      </c>
    </row>
    <row r="527" spans="3:3" x14ac:dyDescent="0.3">
      <c r="C527" s="1">
        <v>525</v>
      </c>
    </row>
    <row r="528" spans="3:3" x14ac:dyDescent="0.3">
      <c r="C528" s="1">
        <v>526</v>
      </c>
    </row>
    <row r="529" spans="3:3" x14ac:dyDescent="0.3">
      <c r="C529" s="1">
        <v>527</v>
      </c>
    </row>
    <row r="530" spans="3:3" x14ac:dyDescent="0.3">
      <c r="C530" s="1">
        <v>528</v>
      </c>
    </row>
    <row r="531" spans="3:3" x14ac:dyDescent="0.3">
      <c r="C531" s="1">
        <v>529</v>
      </c>
    </row>
    <row r="532" spans="3:3" x14ac:dyDescent="0.3">
      <c r="C532" s="1">
        <v>530</v>
      </c>
    </row>
    <row r="533" spans="3:3" x14ac:dyDescent="0.3">
      <c r="C533" s="1">
        <v>531</v>
      </c>
    </row>
    <row r="534" spans="3:3" x14ac:dyDescent="0.3">
      <c r="C534" s="1">
        <v>532</v>
      </c>
    </row>
    <row r="535" spans="3:3" x14ac:dyDescent="0.3">
      <c r="C535" s="1">
        <v>533</v>
      </c>
    </row>
    <row r="536" spans="3:3" x14ac:dyDescent="0.3">
      <c r="C536" s="1">
        <v>534</v>
      </c>
    </row>
    <row r="537" spans="3:3" x14ac:dyDescent="0.3">
      <c r="C537" s="1">
        <v>535</v>
      </c>
    </row>
    <row r="538" spans="3:3" x14ac:dyDescent="0.3">
      <c r="C538" s="1">
        <v>536</v>
      </c>
    </row>
    <row r="539" spans="3:3" x14ac:dyDescent="0.3">
      <c r="C539" s="1">
        <v>537</v>
      </c>
    </row>
    <row r="540" spans="3:3" x14ac:dyDescent="0.3">
      <c r="C540" s="1">
        <v>538</v>
      </c>
    </row>
    <row r="541" spans="3:3" x14ac:dyDescent="0.3">
      <c r="C541" s="1">
        <v>539</v>
      </c>
    </row>
    <row r="542" spans="3:3" x14ac:dyDescent="0.3">
      <c r="C542" s="1">
        <v>540</v>
      </c>
    </row>
    <row r="543" spans="3:3" x14ac:dyDescent="0.3">
      <c r="C543" s="1">
        <v>541</v>
      </c>
    </row>
    <row r="544" spans="3:3" x14ac:dyDescent="0.3">
      <c r="C544" s="1">
        <v>542</v>
      </c>
    </row>
    <row r="545" spans="3:3" x14ac:dyDescent="0.3">
      <c r="C545" s="1">
        <v>543</v>
      </c>
    </row>
    <row r="546" spans="3:3" x14ac:dyDescent="0.3">
      <c r="C546" s="1">
        <v>544</v>
      </c>
    </row>
    <row r="547" spans="3:3" x14ac:dyDescent="0.3">
      <c r="C547" s="1">
        <v>545</v>
      </c>
    </row>
    <row r="548" spans="3:3" x14ac:dyDescent="0.3">
      <c r="C548" s="1">
        <v>546</v>
      </c>
    </row>
    <row r="549" spans="3:3" x14ac:dyDescent="0.3">
      <c r="C549" s="1">
        <v>547</v>
      </c>
    </row>
    <row r="550" spans="3:3" x14ac:dyDescent="0.3">
      <c r="C550" s="1">
        <v>548</v>
      </c>
    </row>
    <row r="551" spans="3:3" x14ac:dyDescent="0.3">
      <c r="C551" s="1">
        <v>549</v>
      </c>
    </row>
    <row r="552" spans="3:3" x14ac:dyDescent="0.3">
      <c r="C552" s="1">
        <v>550</v>
      </c>
    </row>
    <row r="553" spans="3:3" x14ac:dyDescent="0.3">
      <c r="C553" s="1">
        <v>551</v>
      </c>
    </row>
    <row r="554" spans="3:3" x14ac:dyDescent="0.3">
      <c r="C554" s="1">
        <v>552</v>
      </c>
    </row>
    <row r="555" spans="3:3" x14ac:dyDescent="0.3">
      <c r="C555" s="1">
        <v>553</v>
      </c>
    </row>
    <row r="556" spans="3:3" x14ac:dyDescent="0.3">
      <c r="C556" s="1">
        <v>554</v>
      </c>
    </row>
    <row r="557" spans="3:3" x14ac:dyDescent="0.3">
      <c r="C557" s="1">
        <v>555</v>
      </c>
    </row>
    <row r="558" spans="3:3" x14ac:dyDescent="0.3">
      <c r="C558" s="1">
        <v>556</v>
      </c>
    </row>
    <row r="559" spans="3:3" x14ac:dyDescent="0.3">
      <c r="C559" s="1">
        <v>557</v>
      </c>
    </row>
    <row r="560" spans="3:3" x14ac:dyDescent="0.3">
      <c r="C560" s="1">
        <v>558</v>
      </c>
    </row>
    <row r="561" spans="3:3" x14ac:dyDescent="0.3">
      <c r="C561" s="1">
        <v>559</v>
      </c>
    </row>
    <row r="562" spans="3:3" x14ac:dyDescent="0.3">
      <c r="C562" s="1">
        <v>560</v>
      </c>
    </row>
    <row r="563" spans="3:3" x14ac:dyDescent="0.3">
      <c r="C563" s="1">
        <v>561</v>
      </c>
    </row>
    <row r="564" spans="3:3" x14ac:dyDescent="0.3">
      <c r="C564" s="1">
        <v>562</v>
      </c>
    </row>
    <row r="565" spans="3:3" x14ac:dyDescent="0.3">
      <c r="C565" s="1">
        <v>563</v>
      </c>
    </row>
    <row r="566" spans="3:3" x14ac:dyDescent="0.3">
      <c r="C566" s="1">
        <v>564</v>
      </c>
    </row>
    <row r="567" spans="3:3" x14ac:dyDescent="0.3">
      <c r="C567" s="1">
        <v>565</v>
      </c>
    </row>
    <row r="568" spans="3:3" x14ac:dyDescent="0.3">
      <c r="C568" s="1">
        <v>566</v>
      </c>
    </row>
    <row r="569" spans="3:3" x14ac:dyDescent="0.3">
      <c r="C569" s="1">
        <v>567</v>
      </c>
    </row>
    <row r="570" spans="3:3" x14ac:dyDescent="0.3">
      <c r="C570" s="1">
        <v>568</v>
      </c>
    </row>
    <row r="571" spans="3:3" x14ac:dyDescent="0.3">
      <c r="C571" s="1">
        <v>569</v>
      </c>
    </row>
    <row r="572" spans="3:3" x14ac:dyDescent="0.3">
      <c r="C572" s="1">
        <v>570</v>
      </c>
    </row>
    <row r="573" spans="3:3" x14ac:dyDescent="0.3">
      <c r="C573" s="1">
        <v>571</v>
      </c>
    </row>
    <row r="574" spans="3:3" x14ac:dyDescent="0.3">
      <c r="C574" s="1">
        <v>572</v>
      </c>
    </row>
    <row r="575" spans="3:3" x14ac:dyDescent="0.3">
      <c r="C575" s="1">
        <v>573</v>
      </c>
    </row>
    <row r="576" spans="3:3" x14ac:dyDescent="0.3">
      <c r="C576" s="1">
        <v>574</v>
      </c>
    </row>
    <row r="577" spans="3:3" x14ac:dyDescent="0.3">
      <c r="C577" s="1">
        <v>575</v>
      </c>
    </row>
    <row r="578" spans="3:3" x14ac:dyDescent="0.3">
      <c r="C578" s="1">
        <v>576</v>
      </c>
    </row>
    <row r="579" spans="3:3" x14ac:dyDescent="0.3">
      <c r="C579" s="1">
        <v>577</v>
      </c>
    </row>
    <row r="580" spans="3:3" x14ac:dyDescent="0.3">
      <c r="C580" s="1">
        <v>578</v>
      </c>
    </row>
    <row r="581" spans="3:3" x14ac:dyDescent="0.3">
      <c r="C581" s="1">
        <v>579</v>
      </c>
    </row>
    <row r="582" spans="3:3" x14ac:dyDescent="0.3">
      <c r="C582" s="1">
        <v>580</v>
      </c>
    </row>
    <row r="583" spans="3:3" x14ac:dyDescent="0.3">
      <c r="C583" s="1">
        <v>581</v>
      </c>
    </row>
    <row r="584" spans="3:3" x14ac:dyDescent="0.3">
      <c r="C584" s="1">
        <v>582</v>
      </c>
    </row>
    <row r="585" spans="3:3" x14ac:dyDescent="0.3">
      <c r="C585" s="1">
        <v>583</v>
      </c>
    </row>
    <row r="586" spans="3:3" x14ac:dyDescent="0.3">
      <c r="C586" s="1">
        <v>584</v>
      </c>
    </row>
    <row r="587" spans="3:3" x14ac:dyDescent="0.3">
      <c r="C587" s="1">
        <v>585</v>
      </c>
    </row>
    <row r="588" spans="3:3" x14ac:dyDescent="0.3">
      <c r="C588" s="1">
        <v>586</v>
      </c>
    </row>
    <row r="589" spans="3:3" x14ac:dyDescent="0.3">
      <c r="C589" s="1">
        <v>587</v>
      </c>
    </row>
    <row r="590" spans="3:3" x14ac:dyDescent="0.3">
      <c r="C590" s="1">
        <v>588</v>
      </c>
    </row>
    <row r="591" spans="3:3" x14ac:dyDescent="0.3">
      <c r="C591" s="1">
        <v>589</v>
      </c>
    </row>
    <row r="592" spans="3:3" x14ac:dyDescent="0.3">
      <c r="C592" s="1">
        <v>590</v>
      </c>
    </row>
    <row r="593" spans="3:3" x14ac:dyDescent="0.3">
      <c r="C593" s="1">
        <v>591</v>
      </c>
    </row>
    <row r="594" spans="3:3" x14ac:dyDescent="0.3">
      <c r="C594" s="1">
        <v>592</v>
      </c>
    </row>
    <row r="595" spans="3:3" x14ac:dyDescent="0.3">
      <c r="C595" s="1">
        <v>593</v>
      </c>
    </row>
    <row r="596" spans="3:3" x14ac:dyDescent="0.3">
      <c r="C596" s="1">
        <v>594</v>
      </c>
    </row>
    <row r="597" spans="3:3" x14ac:dyDescent="0.3">
      <c r="C597" s="1">
        <v>595</v>
      </c>
    </row>
    <row r="598" spans="3:3" x14ac:dyDescent="0.3">
      <c r="C598" s="1">
        <v>596</v>
      </c>
    </row>
    <row r="599" spans="3:3" x14ac:dyDescent="0.3">
      <c r="C599" s="1">
        <v>597</v>
      </c>
    </row>
    <row r="600" spans="3:3" x14ac:dyDescent="0.3">
      <c r="C600" s="1">
        <v>598</v>
      </c>
    </row>
    <row r="601" spans="3:3" x14ac:dyDescent="0.3">
      <c r="C601" s="1">
        <v>599</v>
      </c>
    </row>
    <row r="602" spans="3:3" x14ac:dyDescent="0.3">
      <c r="C602" s="1">
        <v>600</v>
      </c>
    </row>
    <row r="603" spans="3:3" x14ac:dyDescent="0.3">
      <c r="C603" s="1">
        <v>601</v>
      </c>
    </row>
    <row r="604" spans="3:3" x14ac:dyDescent="0.3">
      <c r="C604" s="1">
        <v>602</v>
      </c>
    </row>
    <row r="605" spans="3:3" x14ac:dyDescent="0.3">
      <c r="C605" s="1">
        <v>603</v>
      </c>
    </row>
    <row r="606" spans="3:3" x14ac:dyDescent="0.3">
      <c r="C606" s="1">
        <v>604</v>
      </c>
    </row>
    <row r="607" spans="3:3" x14ac:dyDescent="0.3">
      <c r="C607" s="1">
        <v>605</v>
      </c>
    </row>
    <row r="608" spans="3:3" x14ac:dyDescent="0.3">
      <c r="C608" s="1">
        <v>606</v>
      </c>
    </row>
    <row r="609" spans="3:3" x14ac:dyDescent="0.3">
      <c r="C609" s="1">
        <v>607</v>
      </c>
    </row>
    <row r="610" spans="3:3" x14ac:dyDescent="0.3">
      <c r="C610" s="1">
        <v>608</v>
      </c>
    </row>
    <row r="611" spans="3:3" x14ac:dyDescent="0.3">
      <c r="C611" s="1">
        <v>609</v>
      </c>
    </row>
    <row r="612" spans="3:3" x14ac:dyDescent="0.3">
      <c r="C612" s="1">
        <v>610</v>
      </c>
    </row>
    <row r="613" spans="3:3" x14ac:dyDescent="0.3">
      <c r="C613" s="1">
        <v>611</v>
      </c>
    </row>
    <row r="614" spans="3:3" x14ac:dyDescent="0.3">
      <c r="C614" s="1">
        <v>612</v>
      </c>
    </row>
    <row r="615" spans="3:3" x14ac:dyDescent="0.3">
      <c r="C615" s="1">
        <v>613</v>
      </c>
    </row>
    <row r="616" spans="3:3" x14ac:dyDescent="0.3">
      <c r="C616" s="1">
        <v>614</v>
      </c>
    </row>
    <row r="617" spans="3:3" x14ac:dyDescent="0.3">
      <c r="C617" s="1">
        <v>615</v>
      </c>
    </row>
    <row r="618" spans="3:3" x14ac:dyDescent="0.3">
      <c r="C618" s="1">
        <v>616</v>
      </c>
    </row>
    <row r="619" spans="3:3" x14ac:dyDescent="0.3">
      <c r="C619" s="1">
        <v>617</v>
      </c>
    </row>
    <row r="620" spans="3:3" x14ac:dyDescent="0.3">
      <c r="C620" s="1">
        <v>618</v>
      </c>
    </row>
    <row r="621" spans="3:3" x14ac:dyDescent="0.3">
      <c r="C621" s="1">
        <v>619</v>
      </c>
    </row>
    <row r="622" spans="3:3" x14ac:dyDescent="0.3">
      <c r="C622" s="1">
        <v>620</v>
      </c>
    </row>
    <row r="623" spans="3:3" x14ac:dyDescent="0.3">
      <c r="C623" s="1">
        <v>621</v>
      </c>
    </row>
    <row r="624" spans="3:3" x14ac:dyDescent="0.3">
      <c r="C624" s="1">
        <v>622</v>
      </c>
    </row>
    <row r="625" spans="3:3" x14ac:dyDescent="0.3">
      <c r="C625" s="1">
        <v>623</v>
      </c>
    </row>
    <row r="626" spans="3:3" x14ac:dyDescent="0.3">
      <c r="C626" s="1">
        <v>624</v>
      </c>
    </row>
    <row r="627" spans="3:3" x14ac:dyDescent="0.3">
      <c r="C627" s="1">
        <v>625</v>
      </c>
    </row>
    <row r="628" spans="3:3" x14ac:dyDescent="0.3">
      <c r="C628" s="1">
        <v>626</v>
      </c>
    </row>
    <row r="629" spans="3:3" x14ac:dyDescent="0.3">
      <c r="C629" s="1">
        <v>627</v>
      </c>
    </row>
    <row r="630" spans="3:3" x14ac:dyDescent="0.3">
      <c r="C630" s="1">
        <v>628</v>
      </c>
    </row>
    <row r="631" spans="3:3" x14ac:dyDescent="0.3">
      <c r="C631" s="1">
        <v>629</v>
      </c>
    </row>
    <row r="632" spans="3:3" x14ac:dyDescent="0.3">
      <c r="C632" s="1">
        <v>630</v>
      </c>
    </row>
    <row r="633" spans="3:3" x14ac:dyDescent="0.3">
      <c r="C633" s="1">
        <v>631</v>
      </c>
    </row>
    <row r="634" spans="3:3" x14ac:dyDescent="0.3">
      <c r="C634" s="1">
        <v>632</v>
      </c>
    </row>
    <row r="635" spans="3:3" x14ac:dyDescent="0.3">
      <c r="C635" s="1">
        <v>633</v>
      </c>
    </row>
    <row r="636" spans="3:3" x14ac:dyDescent="0.3">
      <c r="C636" s="1">
        <v>634</v>
      </c>
    </row>
    <row r="637" spans="3:3" x14ac:dyDescent="0.3">
      <c r="C637" s="1">
        <v>635</v>
      </c>
    </row>
    <row r="638" spans="3:3" x14ac:dyDescent="0.3">
      <c r="C638" s="1">
        <v>636</v>
      </c>
    </row>
    <row r="639" spans="3:3" x14ac:dyDescent="0.3">
      <c r="C639" s="1">
        <v>637</v>
      </c>
    </row>
    <row r="640" spans="3:3" x14ac:dyDescent="0.3">
      <c r="C640" s="1">
        <v>638</v>
      </c>
    </row>
    <row r="641" spans="3:3" x14ac:dyDescent="0.3">
      <c r="C641" s="1">
        <v>639</v>
      </c>
    </row>
    <row r="642" spans="3:3" x14ac:dyDescent="0.3">
      <c r="C642" s="1">
        <v>640</v>
      </c>
    </row>
    <row r="643" spans="3:3" x14ac:dyDescent="0.3">
      <c r="C643" s="1">
        <v>641</v>
      </c>
    </row>
    <row r="644" spans="3:3" x14ac:dyDescent="0.3">
      <c r="C644" s="1">
        <v>642</v>
      </c>
    </row>
    <row r="645" spans="3:3" x14ac:dyDescent="0.3">
      <c r="C645" s="1">
        <v>643</v>
      </c>
    </row>
    <row r="646" spans="3:3" x14ac:dyDescent="0.3">
      <c r="C646" s="1">
        <v>644</v>
      </c>
    </row>
    <row r="647" spans="3:3" x14ac:dyDescent="0.3">
      <c r="C647" s="1">
        <v>645</v>
      </c>
    </row>
    <row r="648" spans="3:3" x14ac:dyDescent="0.3">
      <c r="C648" s="1">
        <v>646</v>
      </c>
    </row>
    <row r="649" spans="3:3" x14ac:dyDescent="0.3">
      <c r="C649" s="1">
        <v>647</v>
      </c>
    </row>
    <row r="650" spans="3:3" x14ac:dyDescent="0.3">
      <c r="C650" s="1">
        <v>648</v>
      </c>
    </row>
    <row r="651" spans="3:3" x14ac:dyDescent="0.3">
      <c r="C651" s="1">
        <v>649</v>
      </c>
    </row>
    <row r="652" spans="3:3" x14ac:dyDescent="0.3">
      <c r="C652" s="1">
        <v>650</v>
      </c>
    </row>
    <row r="653" spans="3:3" x14ac:dyDescent="0.3">
      <c r="C653" s="1">
        <v>651</v>
      </c>
    </row>
    <row r="654" spans="3:3" x14ac:dyDescent="0.3">
      <c r="C654" s="1">
        <v>652</v>
      </c>
    </row>
    <row r="655" spans="3:3" x14ac:dyDescent="0.3">
      <c r="C655" s="1">
        <v>653</v>
      </c>
    </row>
    <row r="656" spans="3:3" x14ac:dyDescent="0.3">
      <c r="C656" s="1">
        <v>654</v>
      </c>
    </row>
    <row r="657" spans="3:3" x14ac:dyDescent="0.3">
      <c r="C657" s="1">
        <v>655</v>
      </c>
    </row>
    <row r="658" spans="3:3" x14ac:dyDescent="0.3">
      <c r="C658" s="1">
        <v>656</v>
      </c>
    </row>
    <row r="659" spans="3:3" x14ac:dyDescent="0.3">
      <c r="C659" s="1">
        <v>657</v>
      </c>
    </row>
    <row r="660" spans="3:3" x14ac:dyDescent="0.3">
      <c r="C660" s="1">
        <v>658</v>
      </c>
    </row>
    <row r="661" spans="3:3" x14ac:dyDescent="0.3">
      <c r="C661" s="1">
        <v>659</v>
      </c>
    </row>
    <row r="662" spans="3:3" x14ac:dyDescent="0.3">
      <c r="C662" s="1">
        <v>660</v>
      </c>
    </row>
    <row r="663" spans="3:3" x14ac:dyDescent="0.3">
      <c r="C663" s="1">
        <v>661</v>
      </c>
    </row>
    <row r="664" spans="3:3" x14ac:dyDescent="0.3">
      <c r="C664" s="1">
        <v>662</v>
      </c>
    </row>
    <row r="665" spans="3:3" x14ac:dyDescent="0.3">
      <c r="C665" s="1">
        <v>663</v>
      </c>
    </row>
    <row r="666" spans="3:3" x14ac:dyDescent="0.3">
      <c r="C666" s="1">
        <v>664</v>
      </c>
    </row>
    <row r="667" spans="3:3" x14ac:dyDescent="0.3">
      <c r="C667" s="1">
        <v>665</v>
      </c>
    </row>
    <row r="668" spans="3:3" x14ac:dyDescent="0.3">
      <c r="C668" s="1">
        <v>666</v>
      </c>
    </row>
    <row r="669" spans="3:3" x14ac:dyDescent="0.3">
      <c r="C669" s="1">
        <v>667</v>
      </c>
    </row>
    <row r="670" spans="3:3" x14ac:dyDescent="0.3">
      <c r="C670" s="1">
        <v>668</v>
      </c>
    </row>
    <row r="671" spans="3:3" x14ac:dyDescent="0.3">
      <c r="C671" s="1">
        <v>669</v>
      </c>
    </row>
    <row r="672" spans="3:3" x14ac:dyDescent="0.3">
      <c r="C672" s="1">
        <v>670</v>
      </c>
    </row>
    <row r="673" spans="3:3" x14ac:dyDescent="0.3">
      <c r="C673" s="1">
        <v>671</v>
      </c>
    </row>
    <row r="674" spans="3:3" x14ac:dyDescent="0.3">
      <c r="C674" s="1">
        <v>672</v>
      </c>
    </row>
    <row r="675" spans="3:3" x14ac:dyDescent="0.3">
      <c r="C675" s="1">
        <v>673</v>
      </c>
    </row>
    <row r="676" spans="3:3" x14ac:dyDescent="0.3">
      <c r="C676" s="1">
        <v>674</v>
      </c>
    </row>
    <row r="677" spans="3:3" x14ac:dyDescent="0.3">
      <c r="C677" s="1">
        <v>675</v>
      </c>
    </row>
    <row r="678" spans="3:3" x14ac:dyDescent="0.3">
      <c r="C678" s="1">
        <v>676</v>
      </c>
    </row>
    <row r="679" spans="3:3" x14ac:dyDescent="0.3">
      <c r="C679" s="1">
        <v>677</v>
      </c>
    </row>
    <row r="680" spans="3:3" x14ac:dyDescent="0.3">
      <c r="C680" s="1">
        <v>678</v>
      </c>
    </row>
    <row r="681" spans="3:3" x14ac:dyDescent="0.3">
      <c r="C681" s="1">
        <v>679</v>
      </c>
    </row>
    <row r="682" spans="3:3" x14ac:dyDescent="0.3">
      <c r="C682" s="1">
        <v>680</v>
      </c>
    </row>
    <row r="683" spans="3:3" x14ac:dyDescent="0.3">
      <c r="C683" s="1">
        <v>681</v>
      </c>
    </row>
    <row r="684" spans="3:3" x14ac:dyDescent="0.3">
      <c r="C684" s="1">
        <v>682</v>
      </c>
    </row>
    <row r="685" spans="3:3" x14ac:dyDescent="0.3">
      <c r="C685" s="1">
        <v>683</v>
      </c>
    </row>
    <row r="686" spans="3:3" x14ac:dyDescent="0.3">
      <c r="C686" s="1">
        <v>684</v>
      </c>
    </row>
    <row r="687" spans="3:3" x14ac:dyDescent="0.3">
      <c r="C687" s="1">
        <v>685</v>
      </c>
    </row>
    <row r="688" spans="3:3" x14ac:dyDescent="0.3">
      <c r="C688" s="1">
        <v>686</v>
      </c>
    </row>
    <row r="689" spans="3:3" x14ac:dyDescent="0.3">
      <c r="C689" s="1">
        <v>687</v>
      </c>
    </row>
    <row r="690" spans="3:3" x14ac:dyDescent="0.3">
      <c r="C690" s="1">
        <v>688</v>
      </c>
    </row>
    <row r="691" spans="3:3" x14ac:dyDescent="0.3">
      <c r="C691" s="1">
        <v>689</v>
      </c>
    </row>
    <row r="692" spans="3:3" x14ac:dyDescent="0.3">
      <c r="C692" s="1">
        <v>690</v>
      </c>
    </row>
    <row r="693" spans="3:3" x14ac:dyDescent="0.3">
      <c r="C693" s="1">
        <v>691</v>
      </c>
    </row>
    <row r="694" spans="3:3" x14ac:dyDescent="0.3">
      <c r="C694" s="1">
        <v>692</v>
      </c>
    </row>
    <row r="695" spans="3:3" x14ac:dyDescent="0.3">
      <c r="C695" s="1">
        <v>693</v>
      </c>
    </row>
    <row r="696" spans="3:3" x14ac:dyDescent="0.3">
      <c r="C696" s="1">
        <v>694</v>
      </c>
    </row>
    <row r="697" spans="3:3" x14ac:dyDescent="0.3">
      <c r="C697" s="1">
        <v>695</v>
      </c>
    </row>
    <row r="698" spans="3:3" x14ac:dyDescent="0.3">
      <c r="C698" s="1">
        <v>696</v>
      </c>
    </row>
    <row r="699" spans="3:3" x14ac:dyDescent="0.3">
      <c r="C699" s="1">
        <v>697</v>
      </c>
    </row>
    <row r="700" spans="3:3" x14ac:dyDescent="0.3">
      <c r="C700" s="1">
        <v>698</v>
      </c>
    </row>
    <row r="701" spans="3:3" x14ac:dyDescent="0.3">
      <c r="C701" s="1">
        <v>699</v>
      </c>
    </row>
    <row r="702" spans="3:3" x14ac:dyDescent="0.3">
      <c r="C702" s="1">
        <v>700</v>
      </c>
    </row>
    <row r="703" spans="3:3" x14ac:dyDescent="0.3">
      <c r="C703" s="1">
        <v>701</v>
      </c>
    </row>
    <row r="704" spans="3:3" x14ac:dyDescent="0.3">
      <c r="C704" s="1">
        <v>702</v>
      </c>
    </row>
    <row r="705" spans="3:3" x14ac:dyDescent="0.3">
      <c r="C705" s="1">
        <v>703</v>
      </c>
    </row>
    <row r="706" spans="3:3" x14ac:dyDescent="0.3">
      <c r="C706" s="1">
        <v>704</v>
      </c>
    </row>
    <row r="707" spans="3:3" x14ac:dyDescent="0.3">
      <c r="C707" s="1">
        <v>705</v>
      </c>
    </row>
    <row r="708" spans="3:3" x14ac:dyDescent="0.3">
      <c r="C708" s="1">
        <v>706</v>
      </c>
    </row>
    <row r="709" spans="3:3" x14ac:dyDescent="0.3">
      <c r="C709" s="1">
        <v>707</v>
      </c>
    </row>
    <row r="710" spans="3:3" x14ac:dyDescent="0.3">
      <c r="C710" s="1">
        <v>708</v>
      </c>
    </row>
    <row r="711" spans="3:3" x14ac:dyDescent="0.3">
      <c r="C711" s="1">
        <v>709</v>
      </c>
    </row>
    <row r="712" spans="3:3" x14ac:dyDescent="0.3">
      <c r="C712" s="1">
        <v>710</v>
      </c>
    </row>
    <row r="713" spans="3:3" x14ac:dyDescent="0.3">
      <c r="C713" s="1">
        <v>711</v>
      </c>
    </row>
    <row r="714" spans="3:3" x14ac:dyDescent="0.3">
      <c r="C714" s="1">
        <v>712</v>
      </c>
    </row>
    <row r="715" spans="3:3" x14ac:dyDescent="0.3">
      <c r="C715" s="1">
        <v>713</v>
      </c>
    </row>
    <row r="716" spans="3:3" x14ac:dyDescent="0.3">
      <c r="C716" s="1">
        <v>714</v>
      </c>
    </row>
    <row r="717" spans="3:3" x14ac:dyDescent="0.3">
      <c r="C717" s="1">
        <v>715</v>
      </c>
    </row>
    <row r="718" spans="3:3" x14ac:dyDescent="0.3">
      <c r="C718" s="1">
        <v>716</v>
      </c>
    </row>
    <row r="719" spans="3:3" x14ac:dyDescent="0.3">
      <c r="C719" s="1">
        <v>717</v>
      </c>
    </row>
    <row r="720" spans="3:3" x14ac:dyDescent="0.3">
      <c r="C720" s="1">
        <v>718</v>
      </c>
    </row>
    <row r="721" spans="3:3" x14ac:dyDescent="0.3">
      <c r="C721" s="1">
        <v>719</v>
      </c>
    </row>
    <row r="722" spans="3:3" x14ac:dyDescent="0.3">
      <c r="C722" s="1">
        <v>720</v>
      </c>
    </row>
    <row r="723" spans="3:3" x14ac:dyDescent="0.3">
      <c r="C723" s="1">
        <v>721</v>
      </c>
    </row>
    <row r="724" spans="3:3" x14ac:dyDescent="0.3">
      <c r="C724" s="1">
        <v>722</v>
      </c>
    </row>
    <row r="725" spans="3:3" x14ac:dyDescent="0.3">
      <c r="C725" s="1">
        <v>723</v>
      </c>
    </row>
    <row r="726" spans="3:3" x14ac:dyDescent="0.3">
      <c r="C726" s="1">
        <v>724</v>
      </c>
    </row>
    <row r="727" spans="3:3" x14ac:dyDescent="0.3">
      <c r="C727" s="1">
        <v>725</v>
      </c>
    </row>
    <row r="728" spans="3:3" x14ac:dyDescent="0.3">
      <c r="C728" s="1">
        <v>726</v>
      </c>
    </row>
    <row r="729" spans="3:3" x14ac:dyDescent="0.3">
      <c r="C729" s="1">
        <v>727</v>
      </c>
    </row>
    <row r="730" spans="3:3" x14ac:dyDescent="0.3">
      <c r="C730" s="1">
        <v>728</v>
      </c>
    </row>
    <row r="731" spans="3:3" x14ac:dyDescent="0.3">
      <c r="C731" s="1">
        <v>729</v>
      </c>
    </row>
    <row r="732" spans="3:3" x14ac:dyDescent="0.3">
      <c r="C732" s="1">
        <v>730</v>
      </c>
    </row>
    <row r="733" spans="3:3" x14ac:dyDescent="0.3">
      <c r="C733" s="1">
        <v>731</v>
      </c>
    </row>
    <row r="734" spans="3:3" x14ac:dyDescent="0.3">
      <c r="C734" s="1">
        <v>732</v>
      </c>
    </row>
    <row r="735" spans="3:3" x14ac:dyDescent="0.3">
      <c r="C735" s="1">
        <v>733</v>
      </c>
    </row>
    <row r="736" spans="3:3" x14ac:dyDescent="0.3">
      <c r="C736" s="1">
        <v>734</v>
      </c>
    </row>
    <row r="737" spans="3:3" x14ac:dyDescent="0.3">
      <c r="C737" s="1">
        <v>735</v>
      </c>
    </row>
    <row r="738" spans="3:3" x14ac:dyDescent="0.3">
      <c r="C738" s="1">
        <v>736</v>
      </c>
    </row>
    <row r="739" spans="3:3" x14ac:dyDescent="0.3">
      <c r="C739" s="1">
        <v>737</v>
      </c>
    </row>
    <row r="740" spans="3:3" x14ac:dyDescent="0.3">
      <c r="C740" s="1">
        <v>738</v>
      </c>
    </row>
    <row r="741" spans="3:3" x14ac:dyDescent="0.3">
      <c r="C741" s="1">
        <v>739</v>
      </c>
    </row>
    <row r="742" spans="3:3" x14ac:dyDescent="0.3">
      <c r="C742" s="1">
        <v>740</v>
      </c>
    </row>
    <row r="743" spans="3:3" x14ac:dyDescent="0.3">
      <c r="C743" s="1">
        <v>741</v>
      </c>
    </row>
    <row r="744" spans="3:3" x14ac:dyDescent="0.3">
      <c r="C744" s="1">
        <v>742</v>
      </c>
    </row>
    <row r="745" spans="3:3" x14ac:dyDescent="0.3">
      <c r="C745" s="1">
        <v>743</v>
      </c>
    </row>
    <row r="746" spans="3:3" x14ac:dyDescent="0.3">
      <c r="C746" s="1">
        <v>744</v>
      </c>
    </row>
    <row r="747" spans="3:3" x14ac:dyDescent="0.3">
      <c r="C747" s="1">
        <v>745</v>
      </c>
    </row>
    <row r="748" spans="3:3" x14ac:dyDescent="0.3">
      <c r="C748" s="1">
        <v>746</v>
      </c>
    </row>
    <row r="749" spans="3:3" x14ac:dyDescent="0.3">
      <c r="C749" s="1">
        <v>747</v>
      </c>
    </row>
    <row r="750" spans="3:3" x14ac:dyDescent="0.3">
      <c r="C750" s="1">
        <v>748</v>
      </c>
    </row>
    <row r="751" spans="3:3" x14ac:dyDescent="0.3">
      <c r="C751" s="1">
        <v>749</v>
      </c>
    </row>
    <row r="752" spans="3:3" x14ac:dyDescent="0.3">
      <c r="C752" s="1">
        <v>750</v>
      </c>
    </row>
    <row r="753" spans="3:3" x14ac:dyDescent="0.3">
      <c r="C753" s="1">
        <v>751</v>
      </c>
    </row>
    <row r="754" spans="3:3" x14ac:dyDescent="0.3">
      <c r="C754" s="1">
        <v>752</v>
      </c>
    </row>
    <row r="755" spans="3:3" x14ac:dyDescent="0.3">
      <c r="C755" s="1">
        <v>753</v>
      </c>
    </row>
    <row r="756" spans="3:3" x14ac:dyDescent="0.3">
      <c r="C756" s="1">
        <v>754</v>
      </c>
    </row>
    <row r="757" spans="3:3" x14ac:dyDescent="0.3">
      <c r="C757" s="1">
        <v>755</v>
      </c>
    </row>
    <row r="758" spans="3:3" x14ac:dyDescent="0.3">
      <c r="C758" s="1">
        <v>756</v>
      </c>
    </row>
    <row r="759" spans="3:3" x14ac:dyDescent="0.3">
      <c r="C759" s="1">
        <v>757</v>
      </c>
    </row>
    <row r="760" spans="3:3" x14ac:dyDescent="0.3">
      <c r="C760" s="1">
        <v>758</v>
      </c>
    </row>
    <row r="761" spans="3:3" x14ac:dyDescent="0.3">
      <c r="C761" s="1">
        <v>759</v>
      </c>
    </row>
    <row r="762" spans="3:3" x14ac:dyDescent="0.3">
      <c r="C762" s="1">
        <v>760</v>
      </c>
    </row>
    <row r="763" spans="3:3" x14ac:dyDescent="0.3">
      <c r="C763" s="1">
        <v>761</v>
      </c>
    </row>
    <row r="764" spans="3:3" x14ac:dyDescent="0.3">
      <c r="C764" s="1">
        <v>762</v>
      </c>
    </row>
    <row r="765" spans="3:3" x14ac:dyDescent="0.3">
      <c r="C765" s="1">
        <v>763</v>
      </c>
    </row>
    <row r="766" spans="3:3" x14ac:dyDescent="0.3">
      <c r="C766" s="1">
        <v>764</v>
      </c>
    </row>
    <row r="767" spans="3:3" x14ac:dyDescent="0.3">
      <c r="C767" s="1">
        <v>765</v>
      </c>
    </row>
    <row r="768" spans="3:3" x14ac:dyDescent="0.3">
      <c r="C768" s="1">
        <v>766</v>
      </c>
    </row>
    <row r="769" spans="3:3" x14ac:dyDescent="0.3">
      <c r="C769" s="1">
        <v>767</v>
      </c>
    </row>
    <row r="770" spans="3:3" x14ac:dyDescent="0.3">
      <c r="C770" s="1">
        <v>768</v>
      </c>
    </row>
    <row r="771" spans="3:3" x14ac:dyDescent="0.3">
      <c r="C771" s="1">
        <v>769</v>
      </c>
    </row>
    <row r="772" spans="3:3" x14ac:dyDescent="0.3">
      <c r="C772" s="1">
        <v>770</v>
      </c>
    </row>
    <row r="773" spans="3:3" x14ac:dyDescent="0.3">
      <c r="C773" s="1">
        <v>771</v>
      </c>
    </row>
    <row r="774" spans="3:3" x14ac:dyDescent="0.3">
      <c r="C774" s="1">
        <v>772</v>
      </c>
    </row>
    <row r="775" spans="3:3" x14ac:dyDescent="0.3">
      <c r="C775" s="1">
        <v>773</v>
      </c>
    </row>
    <row r="776" spans="3:3" x14ac:dyDescent="0.3">
      <c r="C776" s="1">
        <v>774</v>
      </c>
    </row>
    <row r="777" spans="3:3" x14ac:dyDescent="0.3">
      <c r="C777" s="1">
        <v>775</v>
      </c>
    </row>
    <row r="778" spans="3:3" x14ac:dyDescent="0.3">
      <c r="C778" s="1">
        <v>776</v>
      </c>
    </row>
    <row r="779" spans="3:3" x14ac:dyDescent="0.3">
      <c r="C779" s="1">
        <v>777</v>
      </c>
    </row>
    <row r="780" spans="3:3" x14ac:dyDescent="0.3">
      <c r="C780" s="1">
        <v>778</v>
      </c>
    </row>
    <row r="781" spans="3:3" x14ac:dyDescent="0.3">
      <c r="C781" s="1">
        <v>779</v>
      </c>
    </row>
    <row r="782" spans="3:3" x14ac:dyDescent="0.3">
      <c r="C782" s="1">
        <v>780</v>
      </c>
    </row>
    <row r="783" spans="3:3" x14ac:dyDescent="0.3">
      <c r="C783" s="1">
        <v>781</v>
      </c>
    </row>
    <row r="784" spans="3:3" x14ac:dyDescent="0.3">
      <c r="C784" s="1">
        <v>782</v>
      </c>
    </row>
    <row r="785" spans="3:3" x14ac:dyDescent="0.3">
      <c r="C785" s="1">
        <v>783</v>
      </c>
    </row>
    <row r="786" spans="3:3" x14ac:dyDescent="0.3">
      <c r="C786" s="1">
        <v>784</v>
      </c>
    </row>
    <row r="787" spans="3:3" x14ac:dyDescent="0.3">
      <c r="C787" s="1">
        <v>785</v>
      </c>
    </row>
    <row r="788" spans="3:3" x14ac:dyDescent="0.3">
      <c r="C788" s="1">
        <v>786</v>
      </c>
    </row>
    <row r="789" spans="3:3" x14ac:dyDescent="0.3">
      <c r="C789" s="1">
        <v>787</v>
      </c>
    </row>
    <row r="790" spans="3:3" x14ac:dyDescent="0.3">
      <c r="C790" s="1">
        <v>788</v>
      </c>
    </row>
    <row r="791" spans="3:3" x14ac:dyDescent="0.3">
      <c r="C791" s="1">
        <v>789</v>
      </c>
    </row>
    <row r="792" spans="3:3" x14ac:dyDescent="0.3">
      <c r="C792" s="1">
        <v>790</v>
      </c>
    </row>
    <row r="793" spans="3:3" x14ac:dyDescent="0.3">
      <c r="C793" s="1">
        <v>791</v>
      </c>
    </row>
    <row r="794" spans="3:3" x14ac:dyDescent="0.3">
      <c r="C794" s="1">
        <v>792</v>
      </c>
    </row>
    <row r="795" spans="3:3" x14ac:dyDescent="0.3">
      <c r="C795" s="1">
        <v>793</v>
      </c>
    </row>
    <row r="796" spans="3:3" x14ac:dyDescent="0.3">
      <c r="C796" s="1">
        <v>794</v>
      </c>
    </row>
    <row r="797" spans="3:3" x14ac:dyDescent="0.3">
      <c r="C797" s="1">
        <v>795</v>
      </c>
    </row>
    <row r="798" spans="3:3" x14ac:dyDescent="0.3">
      <c r="C798" s="1">
        <v>796</v>
      </c>
    </row>
    <row r="799" spans="3:3" x14ac:dyDescent="0.3">
      <c r="C799" s="1">
        <v>797</v>
      </c>
    </row>
    <row r="800" spans="3:3" x14ac:dyDescent="0.3">
      <c r="C800" s="1">
        <v>798</v>
      </c>
    </row>
    <row r="801" spans="3:3" x14ac:dyDescent="0.3">
      <c r="C801" s="1">
        <v>799</v>
      </c>
    </row>
    <row r="802" spans="3:3" x14ac:dyDescent="0.3">
      <c r="C802" s="1">
        <v>800</v>
      </c>
    </row>
    <row r="803" spans="3:3" x14ac:dyDescent="0.3">
      <c r="C803" s="1">
        <v>801</v>
      </c>
    </row>
    <row r="804" spans="3:3" x14ac:dyDescent="0.3">
      <c r="C804" s="1">
        <v>802</v>
      </c>
    </row>
    <row r="805" spans="3:3" x14ac:dyDescent="0.3">
      <c r="C805" s="1">
        <v>803</v>
      </c>
    </row>
    <row r="806" spans="3:3" x14ac:dyDescent="0.3">
      <c r="C806" s="1">
        <v>804</v>
      </c>
    </row>
    <row r="807" spans="3:3" x14ac:dyDescent="0.3">
      <c r="C807" s="1">
        <v>805</v>
      </c>
    </row>
    <row r="808" spans="3:3" x14ac:dyDescent="0.3">
      <c r="C808" s="1">
        <v>806</v>
      </c>
    </row>
    <row r="809" spans="3:3" x14ac:dyDescent="0.3">
      <c r="C809" s="1">
        <v>807</v>
      </c>
    </row>
    <row r="810" spans="3:3" x14ac:dyDescent="0.3">
      <c r="C810" s="1">
        <v>808</v>
      </c>
    </row>
    <row r="811" spans="3:3" x14ac:dyDescent="0.3">
      <c r="C811" s="1">
        <v>809</v>
      </c>
    </row>
    <row r="812" spans="3:3" x14ac:dyDescent="0.3">
      <c r="C812" s="1">
        <v>810</v>
      </c>
    </row>
    <row r="813" spans="3:3" x14ac:dyDescent="0.3">
      <c r="C813" s="1">
        <v>811</v>
      </c>
    </row>
    <row r="814" spans="3:3" x14ac:dyDescent="0.3">
      <c r="C814" s="1">
        <v>812</v>
      </c>
    </row>
    <row r="815" spans="3:3" x14ac:dyDescent="0.3">
      <c r="C815" s="1">
        <v>813</v>
      </c>
    </row>
    <row r="816" spans="3:3" x14ac:dyDescent="0.3">
      <c r="C816" s="1">
        <v>814</v>
      </c>
    </row>
    <row r="817" spans="3:3" x14ac:dyDescent="0.3">
      <c r="C817" s="1">
        <v>815</v>
      </c>
    </row>
    <row r="818" spans="3:3" x14ac:dyDescent="0.3">
      <c r="C818" s="1">
        <v>816</v>
      </c>
    </row>
    <row r="819" spans="3:3" x14ac:dyDescent="0.3">
      <c r="C819" s="1">
        <v>817</v>
      </c>
    </row>
    <row r="820" spans="3:3" x14ac:dyDescent="0.3">
      <c r="C820" s="1">
        <v>818</v>
      </c>
    </row>
    <row r="821" spans="3:3" x14ac:dyDescent="0.3">
      <c r="C821" s="1">
        <v>819</v>
      </c>
    </row>
    <row r="822" spans="3:3" x14ac:dyDescent="0.3">
      <c r="C822" s="1">
        <v>820</v>
      </c>
    </row>
    <row r="823" spans="3:3" x14ac:dyDescent="0.3">
      <c r="C823" s="1">
        <v>821</v>
      </c>
    </row>
    <row r="824" spans="3:3" x14ac:dyDescent="0.3">
      <c r="C824" s="1">
        <v>822</v>
      </c>
    </row>
    <row r="825" spans="3:3" x14ac:dyDescent="0.3">
      <c r="C825" s="1">
        <v>823</v>
      </c>
    </row>
    <row r="826" spans="3:3" x14ac:dyDescent="0.3">
      <c r="C826" s="1">
        <v>824</v>
      </c>
    </row>
    <row r="827" spans="3:3" x14ac:dyDescent="0.3">
      <c r="C827" s="1">
        <v>825</v>
      </c>
    </row>
    <row r="828" spans="3:3" x14ac:dyDescent="0.3">
      <c r="C828" s="1">
        <v>826</v>
      </c>
    </row>
    <row r="829" spans="3:3" x14ac:dyDescent="0.3">
      <c r="C829" s="1">
        <v>827</v>
      </c>
    </row>
    <row r="830" spans="3:3" x14ac:dyDescent="0.3">
      <c r="C830" s="1">
        <v>828</v>
      </c>
    </row>
    <row r="831" spans="3:3" x14ac:dyDescent="0.3">
      <c r="C831" s="1">
        <v>829</v>
      </c>
    </row>
    <row r="832" spans="3:3" x14ac:dyDescent="0.3">
      <c r="C832" s="1">
        <v>830</v>
      </c>
    </row>
    <row r="833" spans="3:3" x14ac:dyDescent="0.3">
      <c r="C833" s="1">
        <v>831</v>
      </c>
    </row>
    <row r="834" spans="3:3" x14ac:dyDescent="0.3">
      <c r="C834" s="1">
        <v>832</v>
      </c>
    </row>
    <row r="835" spans="3:3" x14ac:dyDescent="0.3">
      <c r="C835" s="1">
        <v>833</v>
      </c>
    </row>
    <row r="836" spans="3:3" x14ac:dyDescent="0.3">
      <c r="C836" s="1">
        <v>834</v>
      </c>
    </row>
    <row r="837" spans="3:3" x14ac:dyDescent="0.3">
      <c r="C837" s="1">
        <v>835</v>
      </c>
    </row>
    <row r="838" spans="3:3" x14ac:dyDescent="0.3">
      <c r="C838" s="1">
        <v>836</v>
      </c>
    </row>
    <row r="839" spans="3:3" x14ac:dyDescent="0.3">
      <c r="C839" s="1">
        <v>837</v>
      </c>
    </row>
    <row r="840" spans="3:3" x14ac:dyDescent="0.3">
      <c r="C840" s="1">
        <v>838</v>
      </c>
    </row>
    <row r="841" spans="3:3" x14ac:dyDescent="0.3">
      <c r="C841" s="1">
        <v>839</v>
      </c>
    </row>
    <row r="842" spans="3:3" x14ac:dyDescent="0.3">
      <c r="C842" s="1">
        <v>840</v>
      </c>
    </row>
    <row r="843" spans="3:3" x14ac:dyDescent="0.3">
      <c r="C843" s="1">
        <v>841</v>
      </c>
    </row>
    <row r="844" spans="3:3" x14ac:dyDescent="0.3">
      <c r="C844" s="1">
        <v>842</v>
      </c>
    </row>
    <row r="845" spans="3:3" x14ac:dyDescent="0.3">
      <c r="C845" s="1">
        <v>843</v>
      </c>
    </row>
    <row r="846" spans="3:3" x14ac:dyDescent="0.3">
      <c r="C846" s="1">
        <v>844</v>
      </c>
    </row>
    <row r="847" spans="3:3" x14ac:dyDescent="0.3">
      <c r="C847" s="1">
        <v>845</v>
      </c>
    </row>
    <row r="848" spans="3:3" x14ac:dyDescent="0.3">
      <c r="C848" s="1">
        <v>846</v>
      </c>
    </row>
    <row r="849" spans="3:3" x14ac:dyDescent="0.3">
      <c r="C849" s="1">
        <v>847</v>
      </c>
    </row>
    <row r="850" spans="3:3" x14ac:dyDescent="0.3">
      <c r="C850" s="1">
        <v>848</v>
      </c>
    </row>
    <row r="851" spans="3:3" x14ac:dyDescent="0.3">
      <c r="C851" s="1">
        <v>849</v>
      </c>
    </row>
    <row r="852" spans="3:3" x14ac:dyDescent="0.3">
      <c r="C852" s="1">
        <v>850</v>
      </c>
    </row>
    <row r="853" spans="3:3" x14ac:dyDescent="0.3">
      <c r="C853" s="1">
        <v>851</v>
      </c>
    </row>
    <row r="854" spans="3:3" x14ac:dyDescent="0.3">
      <c r="C854" s="1">
        <v>852</v>
      </c>
    </row>
    <row r="855" spans="3:3" x14ac:dyDescent="0.3">
      <c r="C855" s="1">
        <v>853</v>
      </c>
    </row>
    <row r="856" spans="3:3" x14ac:dyDescent="0.3">
      <c r="C856" s="1">
        <v>854</v>
      </c>
    </row>
    <row r="857" spans="3:3" x14ac:dyDescent="0.3">
      <c r="C857" s="1">
        <v>855</v>
      </c>
    </row>
    <row r="858" spans="3:3" x14ac:dyDescent="0.3">
      <c r="C858" s="1">
        <v>856</v>
      </c>
    </row>
    <row r="859" spans="3:3" x14ac:dyDescent="0.3">
      <c r="C859" s="1">
        <v>857</v>
      </c>
    </row>
    <row r="860" spans="3:3" x14ac:dyDescent="0.3">
      <c r="C860" s="1">
        <v>858</v>
      </c>
    </row>
    <row r="861" spans="3:3" x14ac:dyDescent="0.3">
      <c r="C861" s="1">
        <v>859</v>
      </c>
    </row>
    <row r="862" spans="3:3" x14ac:dyDescent="0.3">
      <c r="C862" s="1">
        <v>860</v>
      </c>
    </row>
    <row r="863" spans="3:3" x14ac:dyDescent="0.3">
      <c r="C863" s="1">
        <v>861</v>
      </c>
    </row>
    <row r="864" spans="3:3" x14ac:dyDescent="0.3">
      <c r="C864" s="1">
        <v>862</v>
      </c>
    </row>
    <row r="865" spans="3:3" x14ac:dyDescent="0.3">
      <c r="C865" s="1">
        <v>863</v>
      </c>
    </row>
    <row r="866" spans="3:3" x14ac:dyDescent="0.3">
      <c r="C866" s="1">
        <v>864</v>
      </c>
    </row>
    <row r="867" spans="3:3" x14ac:dyDescent="0.3">
      <c r="C867" s="1">
        <v>865</v>
      </c>
    </row>
    <row r="868" spans="3:3" x14ac:dyDescent="0.3">
      <c r="C868" s="1">
        <v>866</v>
      </c>
    </row>
    <row r="869" spans="3:3" x14ac:dyDescent="0.3">
      <c r="C869" s="1">
        <v>867</v>
      </c>
    </row>
    <row r="870" spans="3:3" x14ac:dyDescent="0.3">
      <c r="C870" s="1">
        <v>868</v>
      </c>
    </row>
    <row r="871" spans="3:3" x14ac:dyDescent="0.3">
      <c r="C871" s="1">
        <v>869</v>
      </c>
    </row>
    <row r="872" spans="3:3" x14ac:dyDescent="0.3">
      <c r="C872" s="1">
        <v>870</v>
      </c>
    </row>
    <row r="873" spans="3:3" x14ac:dyDescent="0.3">
      <c r="C873" s="1">
        <v>871</v>
      </c>
    </row>
    <row r="874" spans="3:3" x14ac:dyDescent="0.3">
      <c r="C874" s="1">
        <v>872</v>
      </c>
    </row>
    <row r="875" spans="3:3" x14ac:dyDescent="0.3">
      <c r="C875" s="1">
        <v>873</v>
      </c>
    </row>
    <row r="876" spans="3:3" x14ac:dyDescent="0.3">
      <c r="C876" s="1">
        <v>874</v>
      </c>
    </row>
    <row r="877" spans="3:3" x14ac:dyDescent="0.3">
      <c r="C877" s="1">
        <v>875</v>
      </c>
    </row>
    <row r="878" spans="3:3" x14ac:dyDescent="0.3">
      <c r="C878" s="1">
        <v>876</v>
      </c>
    </row>
    <row r="879" spans="3:3" x14ac:dyDescent="0.3">
      <c r="C879" s="1">
        <v>877</v>
      </c>
    </row>
    <row r="880" spans="3:3" x14ac:dyDescent="0.3">
      <c r="C880" s="1">
        <v>878</v>
      </c>
    </row>
    <row r="881" spans="3:3" x14ac:dyDescent="0.3">
      <c r="C881" s="1">
        <v>879</v>
      </c>
    </row>
    <row r="882" spans="3:3" x14ac:dyDescent="0.3">
      <c r="C882" s="1">
        <v>880</v>
      </c>
    </row>
    <row r="883" spans="3:3" x14ac:dyDescent="0.3">
      <c r="C883" s="1">
        <v>881</v>
      </c>
    </row>
    <row r="884" spans="3:3" x14ac:dyDescent="0.3">
      <c r="C884" s="1">
        <v>882</v>
      </c>
    </row>
    <row r="885" spans="3:3" x14ac:dyDescent="0.3">
      <c r="C885" s="1">
        <v>883</v>
      </c>
    </row>
    <row r="886" spans="3:3" x14ac:dyDescent="0.3">
      <c r="C886" s="1">
        <v>884</v>
      </c>
    </row>
    <row r="887" spans="3:3" x14ac:dyDescent="0.3">
      <c r="C887" s="1">
        <v>885</v>
      </c>
    </row>
    <row r="888" spans="3:3" x14ac:dyDescent="0.3">
      <c r="C888" s="1">
        <v>886</v>
      </c>
    </row>
    <row r="889" spans="3:3" x14ac:dyDescent="0.3">
      <c r="C889" s="1">
        <v>887</v>
      </c>
    </row>
    <row r="890" spans="3:3" x14ac:dyDescent="0.3">
      <c r="C890" s="1">
        <v>888</v>
      </c>
    </row>
    <row r="891" spans="3:3" x14ac:dyDescent="0.3">
      <c r="C891" s="1">
        <v>889</v>
      </c>
    </row>
    <row r="892" spans="3:3" x14ac:dyDescent="0.3">
      <c r="C892" s="1">
        <v>890</v>
      </c>
    </row>
    <row r="893" spans="3:3" x14ac:dyDescent="0.3">
      <c r="C893" s="1">
        <v>891</v>
      </c>
    </row>
    <row r="894" spans="3:3" x14ac:dyDescent="0.3">
      <c r="C894" s="1">
        <v>892</v>
      </c>
    </row>
    <row r="895" spans="3:3" x14ac:dyDescent="0.3">
      <c r="C895" s="1">
        <v>893</v>
      </c>
    </row>
    <row r="896" spans="3:3" x14ac:dyDescent="0.3">
      <c r="C896" s="1">
        <v>894</v>
      </c>
    </row>
    <row r="897" spans="3:3" x14ac:dyDescent="0.3">
      <c r="C897" s="1">
        <v>895</v>
      </c>
    </row>
    <row r="898" spans="3:3" x14ac:dyDescent="0.3">
      <c r="C898" s="1">
        <v>896</v>
      </c>
    </row>
    <row r="899" spans="3:3" x14ac:dyDescent="0.3">
      <c r="C899" s="1">
        <v>897</v>
      </c>
    </row>
    <row r="900" spans="3:3" x14ac:dyDescent="0.3">
      <c r="C900" s="1">
        <v>898</v>
      </c>
    </row>
    <row r="901" spans="3:3" x14ac:dyDescent="0.3">
      <c r="C901" s="1">
        <v>899</v>
      </c>
    </row>
    <row r="902" spans="3:3" x14ac:dyDescent="0.3">
      <c r="C902" s="1">
        <v>900</v>
      </c>
    </row>
    <row r="903" spans="3:3" x14ac:dyDescent="0.3">
      <c r="C903" s="1">
        <v>901</v>
      </c>
    </row>
    <row r="904" spans="3:3" x14ac:dyDescent="0.3">
      <c r="C904" s="1">
        <v>902</v>
      </c>
    </row>
    <row r="905" spans="3:3" x14ac:dyDescent="0.3">
      <c r="C905" s="1">
        <v>903</v>
      </c>
    </row>
    <row r="906" spans="3:3" x14ac:dyDescent="0.3">
      <c r="C906" s="1">
        <v>904</v>
      </c>
    </row>
    <row r="907" spans="3:3" x14ac:dyDescent="0.3">
      <c r="C907" s="1">
        <v>905</v>
      </c>
    </row>
    <row r="908" spans="3:3" x14ac:dyDescent="0.3">
      <c r="C908" s="1">
        <v>906</v>
      </c>
    </row>
    <row r="909" spans="3:3" x14ac:dyDescent="0.3">
      <c r="C909" s="1">
        <v>907</v>
      </c>
    </row>
    <row r="910" spans="3:3" x14ac:dyDescent="0.3">
      <c r="C910" s="1">
        <v>908</v>
      </c>
    </row>
    <row r="911" spans="3:3" x14ac:dyDescent="0.3">
      <c r="C911" s="1">
        <v>909</v>
      </c>
    </row>
    <row r="912" spans="3:3" x14ac:dyDescent="0.3">
      <c r="C912" s="1">
        <v>910</v>
      </c>
    </row>
    <row r="913" spans="3:3" x14ac:dyDescent="0.3">
      <c r="C913" s="1">
        <v>911</v>
      </c>
    </row>
    <row r="914" spans="3:3" x14ac:dyDescent="0.3">
      <c r="C914" s="1">
        <v>912</v>
      </c>
    </row>
    <row r="915" spans="3:3" x14ac:dyDescent="0.3">
      <c r="C915" s="1">
        <v>913</v>
      </c>
    </row>
    <row r="916" spans="3:3" x14ac:dyDescent="0.3">
      <c r="C916" s="1">
        <v>914</v>
      </c>
    </row>
    <row r="917" spans="3:3" x14ac:dyDescent="0.3">
      <c r="C917" s="1">
        <v>915</v>
      </c>
    </row>
    <row r="918" spans="3:3" x14ac:dyDescent="0.3">
      <c r="C918" s="1">
        <v>916</v>
      </c>
    </row>
    <row r="919" spans="3:3" x14ac:dyDescent="0.3">
      <c r="C919" s="1">
        <v>917</v>
      </c>
    </row>
    <row r="920" spans="3:3" x14ac:dyDescent="0.3">
      <c r="C920" s="1">
        <v>918</v>
      </c>
    </row>
    <row r="921" spans="3:3" x14ac:dyDescent="0.3">
      <c r="C921" s="1">
        <v>919</v>
      </c>
    </row>
    <row r="922" spans="3:3" x14ac:dyDescent="0.3">
      <c r="C922" s="1">
        <v>920</v>
      </c>
    </row>
    <row r="923" spans="3:3" x14ac:dyDescent="0.3">
      <c r="C923" s="1">
        <v>921</v>
      </c>
    </row>
    <row r="924" spans="3:3" x14ac:dyDescent="0.3">
      <c r="C924" s="1">
        <v>922</v>
      </c>
    </row>
    <row r="925" spans="3:3" x14ac:dyDescent="0.3">
      <c r="C925" s="1">
        <v>923</v>
      </c>
    </row>
    <row r="926" spans="3:3" x14ac:dyDescent="0.3">
      <c r="C926" s="1">
        <v>924</v>
      </c>
    </row>
    <row r="927" spans="3:3" x14ac:dyDescent="0.3">
      <c r="C927" s="1">
        <v>925</v>
      </c>
    </row>
    <row r="928" spans="3:3" x14ac:dyDescent="0.3">
      <c r="C928" s="1">
        <v>926</v>
      </c>
    </row>
    <row r="929" spans="3:3" x14ac:dyDescent="0.3">
      <c r="C929" s="1">
        <v>927</v>
      </c>
    </row>
    <row r="930" spans="3:3" x14ac:dyDescent="0.3">
      <c r="C930" s="1">
        <v>928</v>
      </c>
    </row>
    <row r="931" spans="3:3" x14ac:dyDescent="0.3">
      <c r="C931" s="1">
        <v>929</v>
      </c>
    </row>
    <row r="932" spans="3:3" x14ac:dyDescent="0.3">
      <c r="C932" s="1">
        <v>930</v>
      </c>
    </row>
    <row r="933" spans="3:3" x14ac:dyDescent="0.3">
      <c r="C933" s="1">
        <v>931</v>
      </c>
    </row>
    <row r="934" spans="3:3" x14ac:dyDescent="0.3">
      <c r="C934" s="1">
        <v>932</v>
      </c>
    </row>
    <row r="935" spans="3:3" x14ac:dyDescent="0.3">
      <c r="C935" s="1">
        <v>933</v>
      </c>
    </row>
    <row r="936" spans="3:3" x14ac:dyDescent="0.3">
      <c r="C936" s="1">
        <v>934</v>
      </c>
    </row>
    <row r="937" spans="3:3" x14ac:dyDescent="0.3">
      <c r="C937" s="1">
        <v>935</v>
      </c>
    </row>
    <row r="938" spans="3:3" x14ac:dyDescent="0.3">
      <c r="C938" s="1">
        <v>936</v>
      </c>
    </row>
    <row r="939" spans="3:3" x14ac:dyDescent="0.3">
      <c r="C939" s="1">
        <v>937</v>
      </c>
    </row>
    <row r="940" spans="3:3" x14ac:dyDescent="0.3">
      <c r="C940" s="1">
        <v>938</v>
      </c>
    </row>
    <row r="941" spans="3:3" x14ac:dyDescent="0.3">
      <c r="C941" s="1">
        <v>939</v>
      </c>
    </row>
    <row r="942" spans="3:3" x14ac:dyDescent="0.3">
      <c r="C942" s="1">
        <v>940</v>
      </c>
    </row>
    <row r="943" spans="3:3" x14ac:dyDescent="0.3">
      <c r="C943" s="1">
        <v>941</v>
      </c>
    </row>
    <row r="944" spans="3:3" x14ac:dyDescent="0.3">
      <c r="C944" s="1">
        <v>942</v>
      </c>
    </row>
    <row r="945" spans="3:3" x14ac:dyDescent="0.3">
      <c r="C945" s="1">
        <v>943</v>
      </c>
    </row>
    <row r="946" spans="3:3" x14ac:dyDescent="0.3">
      <c r="C946" s="1">
        <v>944</v>
      </c>
    </row>
    <row r="947" spans="3:3" x14ac:dyDescent="0.3">
      <c r="C947" s="1">
        <v>945</v>
      </c>
    </row>
    <row r="948" spans="3:3" x14ac:dyDescent="0.3">
      <c r="C948" s="1">
        <v>946</v>
      </c>
    </row>
    <row r="949" spans="3:3" x14ac:dyDescent="0.3">
      <c r="C949" s="1">
        <v>947</v>
      </c>
    </row>
    <row r="950" spans="3:3" x14ac:dyDescent="0.3">
      <c r="C950" s="1">
        <v>948</v>
      </c>
    </row>
    <row r="951" spans="3:3" x14ac:dyDescent="0.3">
      <c r="C951" s="1">
        <v>949</v>
      </c>
    </row>
    <row r="952" spans="3:3" x14ac:dyDescent="0.3">
      <c r="C952" s="1">
        <v>950</v>
      </c>
    </row>
    <row r="953" spans="3:3" x14ac:dyDescent="0.3">
      <c r="C953" s="1">
        <v>951</v>
      </c>
    </row>
    <row r="954" spans="3:3" x14ac:dyDescent="0.3">
      <c r="C954" s="1">
        <v>952</v>
      </c>
    </row>
    <row r="955" spans="3:3" x14ac:dyDescent="0.3">
      <c r="C955" s="1">
        <v>953</v>
      </c>
    </row>
    <row r="956" spans="3:3" x14ac:dyDescent="0.3">
      <c r="C956" s="1">
        <v>954</v>
      </c>
    </row>
    <row r="957" spans="3:3" x14ac:dyDescent="0.3">
      <c r="C957" s="1">
        <v>955</v>
      </c>
    </row>
    <row r="958" spans="3:3" x14ac:dyDescent="0.3">
      <c r="C958" s="1">
        <v>956</v>
      </c>
    </row>
    <row r="959" spans="3:3" x14ac:dyDescent="0.3">
      <c r="C959" s="1">
        <v>957</v>
      </c>
    </row>
    <row r="960" spans="3:3" x14ac:dyDescent="0.3">
      <c r="C960" s="1">
        <v>958</v>
      </c>
    </row>
    <row r="961" spans="3:3" x14ac:dyDescent="0.3">
      <c r="C961" s="1">
        <v>959</v>
      </c>
    </row>
    <row r="962" spans="3:3" x14ac:dyDescent="0.3">
      <c r="C962" s="1">
        <v>960</v>
      </c>
    </row>
    <row r="963" spans="3:3" x14ac:dyDescent="0.3">
      <c r="C963" s="1">
        <v>961</v>
      </c>
    </row>
    <row r="964" spans="3:3" x14ac:dyDescent="0.3">
      <c r="C964" s="1">
        <v>962</v>
      </c>
    </row>
    <row r="965" spans="3:3" x14ac:dyDescent="0.3">
      <c r="C965" s="1">
        <v>963</v>
      </c>
    </row>
    <row r="966" spans="3:3" x14ac:dyDescent="0.3">
      <c r="C966" s="1">
        <v>964</v>
      </c>
    </row>
    <row r="967" spans="3:3" x14ac:dyDescent="0.3">
      <c r="C967" s="1">
        <v>965</v>
      </c>
    </row>
    <row r="968" spans="3:3" x14ac:dyDescent="0.3">
      <c r="C968" s="1">
        <v>966</v>
      </c>
    </row>
    <row r="969" spans="3:3" x14ac:dyDescent="0.3">
      <c r="C969" s="1">
        <v>967</v>
      </c>
    </row>
    <row r="970" spans="3:3" x14ac:dyDescent="0.3">
      <c r="C970" s="1">
        <v>968</v>
      </c>
    </row>
    <row r="971" spans="3:3" x14ac:dyDescent="0.3">
      <c r="C971" s="1">
        <v>969</v>
      </c>
    </row>
    <row r="972" spans="3:3" x14ac:dyDescent="0.3">
      <c r="C972" s="1">
        <v>970</v>
      </c>
    </row>
    <row r="973" spans="3:3" x14ac:dyDescent="0.3">
      <c r="C973" s="1">
        <v>971</v>
      </c>
    </row>
    <row r="974" spans="3:3" x14ac:dyDescent="0.3">
      <c r="C974" s="1">
        <v>972</v>
      </c>
    </row>
    <row r="975" spans="3:3" x14ac:dyDescent="0.3">
      <c r="C975" s="1">
        <v>973</v>
      </c>
    </row>
    <row r="976" spans="3:3" x14ac:dyDescent="0.3">
      <c r="C976" s="1">
        <v>974</v>
      </c>
    </row>
    <row r="977" spans="3:3" x14ac:dyDescent="0.3">
      <c r="C977" s="1">
        <v>975</v>
      </c>
    </row>
    <row r="978" spans="3:3" x14ac:dyDescent="0.3">
      <c r="C978" s="1">
        <v>976</v>
      </c>
    </row>
    <row r="979" spans="3:3" x14ac:dyDescent="0.3">
      <c r="C979" s="1">
        <v>977</v>
      </c>
    </row>
    <row r="980" spans="3:3" x14ac:dyDescent="0.3">
      <c r="C980" s="1">
        <v>978</v>
      </c>
    </row>
    <row r="981" spans="3:3" x14ac:dyDescent="0.3">
      <c r="C981" s="1">
        <v>979</v>
      </c>
    </row>
    <row r="982" spans="3:3" x14ac:dyDescent="0.3">
      <c r="C982" s="1">
        <v>980</v>
      </c>
    </row>
    <row r="983" spans="3:3" x14ac:dyDescent="0.3">
      <c r="C983" s="1">
        <v>981</v>
      </c>
    </row>
    <row r="984" spans="3:3" x14ac:dyDescent="0.3">
      <c r="C984" s="1">
        <v>982</v>
      </c>
    </row>
    <row r="985" spans="3:3" x14ac:dyDescent="0.3">
      <c r="C985" s="1">
        <v>983</v>
      </c>
    </row>
    <row r="986" spans="3:3" x14ac:dyDescent="0.3">
      <c r="C986" s="1">
        <v>984</v>
      </c>
    </row>
    <row r="987" spans="3:3" x14ac:dyDescent="0.3">
      <c r="C987" s="1">
        <v>985</v>
      </c>
    </row>
    <row r="988" spans="3:3" x14ac:dyDescent="0.3">
      <c r="C988" s="1">
        <v>986</v>
      </c>
    </row>
    <row r="989" spans="3:3" x14ac:dyDescent="0.3">
      <c r="C989" s="1">
        <v>987</v>
      </c>
    </row>
    <row r="990" spans="3:3" x14ac:dyDescent="0.3">
      <c r="C990" s="1">
        <v>988</v>
      </c>
    </row>
    <row r="991" spans="3:3" x14ac:dyDescent="0.3">
      <c r="C991" s="1">
        <v>989</v>
      </c>
    </row>
    <row r="992" spans="3:3" x14ac:dyDescent="0.3">
      <c r="C992" s="1">
        <v>990</v>
      </c>
    </row>
    <row r="993" spans="3:3" x14ac:dyDescent="0.3">
      <c r="C993" s="1">
        <v>991</v>
      </c>
    </row>
    <row r="994" spans="3:3" x14ac:dyDescent="0.3">
      <c r="C994" s="1">
        <v>992</v>
      </c>
    </row>
    <row r="995" spans="3:3" x14ac:dyDescent="0.3">
      <c r="C995" s="1">
        <v>993</v>
      </c>
    </row>
    <row r="996" spans="3:3" x14ac:dyDescent="0.3">
      <c r="C996" s="1">
        <v>994</v>
      </c>
    </row>
    <row r="997" spans="3:3" x14ac:dyDescent="0.3">
      <c r="C997" s="1">
        <v>995</v>
      </c>
    </row>
    <row r="998" spans="3:3" x14ac:dyDescent="0.3">
      <c r="C998" s="1">
        <v>996</v>
      </c>
    </row>
    <row r="999" spans="3:3" x14ac:dyDescent="0.3">
      <c r="C999" s="1">
        <v>997</v>
      </c>
    </row>
    <row r="1000" spans="3:3" x14ac:dyDescent="0.3">
      <c r="C1000" s="1">
        <v>998</v>
      </c>
    </row>
    <row r="1001" spans="3:3" x14ac:dyDescent="0.3">
      <c r="C1001" s="1">
        <v>999</v>
      </c>
    </row>
    <row r="1002" spans="3:3" x14ac:dyDescent="0.3">
      <c r="C1002" s="1">
        <v>1000</v>
      </c>
    </row>
  </sheetData>
  <sortState xmlns:xlrd2="http://schemas.microsoft.com/office/spreadsheetml/2017/richdata2" ref="E3:F59">
    <sortCondition ref="E3:E59"/>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4A94E-6F6A-4125-B9E7-EB7EA33CF07F}">
  <dimension ref="A1:BE501"/>
  <sheetViews>
    <sheetView topLeftCell="AO1" workbookViewId="0">
      <selection sqref="A1:BE1"/>
    </sheetView>
  </sheetViews>
  <sheetFormatPr defaultColWidth="8.85546875" defaultRowHeight="14.5" x14ac:dyDescent="0.35"/>
  <cols>
    <col min="1" max="1" width="10" style="21" bestFit="1" customWidth="1"/>
    <col min="2" max="2" width="26.78515625" style="21" bestFit="1" customWidth="1"/>
    <col min="3" max="3" width="14" style="21" bestFit="1" customWidth="1"/>
    <col min="4" max="4" width="26.35546875" style="21" bestFit="1" customWidth="1"/>
    <col min="5" max="5" width="10.5703125" style="21" bestFit="1" customWidth="1"/>
    <col min="6" max="6" width="12.5703125" style="21" bestFit="1" customWidth="1"/>
    <col min="7" max="7" width="7.78515625" style="21" bestFit="1" customWidth="1"/>
    <col min="8" max="8" width="19.140625" style="21" bestFit="1" customWidth="1"/>
    <col min="9" max="9" width="27.35546875" style="21" bestFit="1" customWidth="1"/>
    <col min="10" max="10" width="23.5703125" style="21" bestFit="1" customWidth="1"/>
    <col min="11" max="11" width="12" style="21" bestFit="1" customWidth="1"/>
    <col min="12" max="12" width="14.78515625" style="21" bestFit="1" customWidth="1"/>
    <col min="13" max="13" width="20.85546875" style="21" bestFit="1" customWidth="1"/>
    <col min="14" max="14" width="20.42578125" style="21" bestFit="1" customWidth="1"/>
    <col min="15" max="15" width="12.78515625" style="21" bestFit="1" customWidth="1"/>
    <col min="16" max="16" width="19.78515625" style="21" bestFit="1" customWidth="1"/>
    <col min="17" max="18" width="12" style="21" bestFit="1" customWidth="1"/>
    <col min="19" max="20" width="16.640625" style="21" bestFit="1" customWidth="1"/>
    <col min="21" max="21" width="12.85546875" style="21" bestFit="1" customWidth="1"/>
    <col min="22" max="23" width="14.5703125" style="21" bestFit="1" customWidth="1"/>
    <col min="24" max="24" width="12.5703125" style="21" bestFit="1" customWidth="1"/>
    <col min="25" max="25" width="12" style="21" bestFit="1" customWidth="1"/>
    <col min="26" max="26" width="24.5703125" style="21" bestFit="1" customWidth="1"/>
    <col min="27" max="27" width="12" style="21" bestFit="1" customWidth="1"/>
    <col min="28" max="28" width="13.78515625" style="21" bestFit="1" customWidth="1"/>
    <col min="29" max="30" width="12.5703125" style="21" bestFit="1" customWidth="1"/>
    <col min="31" max="31" width="12" style="21" bestFit="1" customWidth="1"/>
    <col min="32" max="32" width="12.140625" style="21" bestFit="1" customWidth="1"/>
    <col min="33" max="33" width="12" style="21" bestFit="1" customWidth="1"/>
    <col min="34" max="34" width="12.5703125" style="21" bestFit="1" customWidth="1"/>
    <col min="35" max="35" width="9.5703125" style="21" bestFit="1" customWidth="1"/>
    <col min="36" max="37" width="12" style="21" bestFit="1" customWidth="1"/>
    <col min="38" max="38" width="18.35546875" style="21" bestFit="1" customWidth="1"/>
    <col min="39" max="39" width="21.140625" style="21" bestFit="1" customWidth="1"/>
    <col min="40" max="40" width="23" style="21" bestFit="1" customWidth="1"/>
    <col min="41" max="41" width="26.640625" style="21" bestFit="1" customWidth="1"/>
    <col min="42" max="42" width="12" style="21" bestFit="1" customWidth="1"/>
    <col min="43" max="43" width="13.2109375" style="21" bestFit="1" customWidth="1"/>
    <col min="44" max="44" width="11" style="21" bestFit="1" customWidth="1"/>
    <col min="45" max="45" width="16" style="21" bestFit="1" customWidth="1"/>
    <col min="46" max="16384" width="8.85546875" style="21"/>
  </cols>
  <sheetData>
    <row r="1" spans="1:57" x14ac:dyDescent="0.35">
      <c r="A1" s="21" t="s">
        <v>14</v>
      </c>
      <c r="B1" s="21" t="s">
        <v>15</v>
      </c>
      <c r="C1" s="21" t="s">
        <v>590</v>
      </c>
      <c r="D1" s="21" t="s">
        <v>721</v>
      </c>
      <c r="E1" s="21" t="s">
        <v>722</v>
      </c>
      <c r="F1" s="21" t="s">
        <v>698</v>
      </c>
      <c r="G1" s="21" t="s">
        <v>725</v>
      </c>
      <c r="H1" s="21" t="s">
        <v>727</v>
      </c>
      <c r="I1" s="21" t="s">
        <v>728</v>
      </c>
      <c r="J1" s="21" t="s">
        <v>729</v>
      </c>
      <c r="K1" s="21" t="s">
        <v>686</v>
      </c>
      <c r="L1" s="21" t="s">
        <v>689</v>
      </c>
      <c r="M1" s="21" t="s">
        <v>692</v>
      </c>
      <c r="N1" s="21" t="s">
        <v>731</v>
      </c>
      <c r="O1" s="21" t="s">
        <v>757</v>
      </c>
      <c r="P1" s="21" t="s">
        <v>753</v>
      </c>
      <c r="Q1" s="21" t="s">
        <v>754</v>
      </c>
      <c r="R1" s="21" t="s">
        <v>755</v>
      </c>
      <c r="S1" s="21" t="s">
        <v>758</v>
      </c>
      <c r="T1" s="21" t="s">
        <v>759</v>
      </c>
      <c r="U1" s="21" t="s">
        <v>1266</v>
      </c>
      <c r="V1" s="21" t="s">
        <v>1267</v>
      </c>
      <c r="W1" s="21" t="s">
        <v>1268</v>
      </c>
      <c r="X1" s="21" t="s">
        <v>1272</v>
      </c>
      <c r="Y1" s="21" t="s">
        <v>732</v>
      </c>
      <c r="Z1" s="21" t="s">
        <v>734</v>
      </c>
      <c r="AA1" s="21" t="s">
        <v>720</v>
      </c>
      <c r="AB1" s="21" t="s">
        <v>719</v>
      </c>
      <c r="AC1" s="21" t="s">
        <v>701</v>
      </c>
      <c r="AD1" s="21" t="s">
        <v>704</v>
      </c>
      <c r="AE1" s="21" t="s">
        <v>695</v>
      </c>
      <c r="AF1" s="21" t="s">
        <v>739</v>
      </c>
      <c r="AG1" s="21" t="s">
        <v>740</v>
      </c>
      <c r="AH1" s="21" t="s">
        <v>741</v>
      </c>
      <c r="AI1" s="21" t="s">
        <v>702</v>
      </c>
      <c r="AJ1" s="21" t="s">
        <v>742</v>
      </c>
      <c r="AK1" s="21" t="s">
        <v>738</v>
      </c>
      <c r="AL1" s="21" t="s">
        <v>737</v>
      </c>
      <c r="AM1" s="21" t="s">
        <v>730</v>
      </c>
      <c r="AN1" s="21" t="s">
        <v>705</v>
      </c>
      <c r="AO1" s="21" t="s">
        <v>707</v>
      </c>
      <c r="AP1" s="21" t="s">
        <v>733</v>
      </c>
      <c r="AQ1" s="21" t="s">
        <v>735</v>
      </c>
      <c r="AR1" s="21" t="s">
        <v>724</v>
      </c>
      <c r="AS1" s="21" t="s">
        <v>726</v>
      </c>
      <c r="AT1" s="21" t="s">
        <v>723</v>
      </c>
      <c r="AU1" s="21" t="s">
        <v>736</v>
      </c>
      <c r="AV1" s="21" t="s">
        <v>706</v>
      </c>
      <c r="AW1" s="21" t="s">
        <v>744</v>
      </c>
      <c r="AX1" s="21" t="s">
        <v>746</v>
      </c>
      <c r="AY1" s="21" t="s">
        <v>747</v>
      </c>
      <c r="AZ1" s="21" t="s">
        <v>745</v>
      </c>
      <c r="BA1" s="21" t="s">
        <v>749</v>
      </c>
      <c r="BB1" s="21" t="s">
        <v>743</v>
      </c>
      <c r="BC1" s="21" t="s">
        <v>748</v>
      </c>
      <c r="BD1" s="21" t="s">
        <v>751</v>
      </c>
      <c r="BE1" s="21" t="s">
        <v>752</v>
      </c>
    </row>
    <row r="2" spans="1:57" x14ac:dyDescent="0.35">
      <c r="A2" s="21">
        <v>101260303</v>
      </c>
      <c r="B2" s="21" t="s">
        <v>16</v>
      </c>
      <c r="C2" s="21" t="s">
        <v>591</v>
      </c>
      <c r="D2" s="21">
        <v>5471.05</v>
      </c>
      <c r="E2" s="21">
        <v>19</v>
      </c>
      <c r="F2" s="21">
        <v>9.4000000000000004E-3</v>
      </c>
      <c r="G2" s="21">
        <v>5</v>
      </c>
      <c r="H2" s="21">
        <v>54863745.43</v>
      </c>
      <c r="I2" s="21">
        <v>5210.2860000000001</v>
      </c>
      <c r="J2" s="21">
        <v>0</v>
      </c>
      <c r="K2" s="21">
        <v>13856210.73</v>
      </c>
      <c r="L2" s="21">
        <v>1055202835</v>
      </c>
      <c r="M2" s="21">
        <v>420777807</v>
      </c>
      <c r="N2" s="48">
        <v>5471.0498046875</v>
      </c>
      <c r="O2" s="21">
        <v>3203.7289999999998</v>
      </c>
      <c r="P2" s="21">
        <v>1</v>
      </c>
      <c r="Q2" s="21">
        <v>5437.29</v>
      </c>
      <c r="R2" s="21">
        <v>8245.6200000000008</v>
      </c>
      <c r="S2" s="21">
        <v>0</v>
      </c>
      <c r="T2" s="21">
        <v>596.64300000000003</v>
      </c>
      <c r="U2" s="21">
        <v>0</v>
      </c>
      <c r="V2" s="21">
        <v>0</v>
      </c>
      <c r="W2" s="21">
        <v>0</v>
      </c>
      <c r="X2" s="21">
        <v>-0.13938747776127525</v>
      </c>
      <c r="Y2" s="21">
        <v>10529.8916015625</v>
      </c>
      <c r="Z2" s="21">
        <v>13704</v>
      </c>
      <c r="AA2" s="21">
        <v>71401759.343999997</v>
      </c>
      <c r="AB2" s="21">
        <v>16538013.913999997</v>
      </c>
      <c r="AC2" s="21">
        <v>1.2699999999999999E-2</v>
      </c>
      <c r="AD2" s="21">
        <v>1.55E-2</v>
      </c>
      <c r="AE2" s="21">
        <v>1475980642</v>
      </c>
      <c r="AF2" s="21">
        <v>18744954.1534</v>
      </c>
      <c r="AG2" s="21">
        <v>22877699.951000001</v>
      </c>
      <c r="AH2" s="21">
        <v>4888743.4233999997</v>
      </c>
      <c r="AI2" s="21">
        <v>4888743.4233999997</v>
      </c>
      <c r="AJ2" s="21">
        <v>8257.7802734375</v>
      </c>
      <c r="AK2" s="21">
        <v>18744954.1534</v>
      </c>
      <c r="AL2" s="21">
        <v>0</v>
      </c>
      <c r="AM2" s="21">
        <v>11649270.490599997</v>
      </c>
      <c r="AN2" s="21">
        <v>0</v>
      </c>
      <c r="AO2" s="21">
        <v>11649270.490599997</v>
      </c>
      <c r="AP2" s="21">
        <v>21.233093729379384</v>
      </c>
      <c r="AQ2" s="21">
        <v>0</v>
      </c>
      <c r="AR2" s="21">
        <v>1</v>
      </c>
      <c r="AS2" s="21">
        <v>0</v>
      </c>
      <c r="AT2" s="21">
        <v>1</v>
      </c>
      <c r="AU2" s="21">
        <v>0</v>
      </c>
      <c r="AV2" s="21">
        <v>0</v>
      </c>
      <c r="AW2" s="21">
        <v>955241884.828125</v>
      </c>
      <c r="AX2" s="21">
        <v>0</v>
      </c>
      <c r="AY2" s="21">
        <v>136463126.40401787</v>
      </c>
      <c r="AZ2" s="21">
        <v>11649270.490599997</v>
      </c>
      <c r="BA2" s="21">
        <v>1664181.4986571425</v>
      </c>
      <c r="BB2" s="21">
        <v>11649270.490599997</v>
      </c>
      <c r="BC2" s="21">
        <v>734844866.56274295</v>
      </c>
      <c r="BD2" s="21">
        <v>0</v>
      </c>
      <c r="BE2" s="21">
        <v>0</v>
      </c>
    </row>
    <row r="3" spans="1:57" x14ac:dyDescent="0.35">
      <c r="A3" s="21">
        <v>101260803</v>
      </c>
      <c r="B3" s="21" t="s">
        <v>17</v>
      </c>
      <c r="C3" s="21" t="s">
        <v>591</v>
      </c>
      <c r="D3" s="21">
        <v>3835.52</v>
      </c>
      <c r="E3" s="21">
        <v>7</v>
      </c>
      <c r="F3" s="21">
        <v>1.21E-2</v>
      </c>
      <c r="G3" s="21">
        <v>25</v>
      </c>
      <c r="H3" s="21">
        <v>28987697.670000002</v>
      </c>
      <c r="I3" s="21">
        <v>3057.2370000000001</v>
      </c>
      <c r="J3" s="21">
        <v>0</v>
      </c>
      <c r="K3" s="21">
        <v>7543042.8600000003</v>
      </c>
      <c r="L3" s="21">
        <v>427299351</v>
      </c>
      <c r="M3" s="21">
        <v>197860665</v>
      </c>
      <c r="N3" s="48">
        <v>3835.52001953125</v>
      </c>
      <c r="O3" s="21">
        <v>1648.6130000000001</v>
      </c>
      <c r="P3" s="21">
        <v>1</v>
      </c>
      <c r="Q3" s="21">
        <v>3920.32</v>
      </c>
      <c r="R3" s="21">
        <v>8245.6200000000008</v>
      </c>
      <c r="S3" s="21">
        <v>0</v>
      </c>
      <c r="T3" s="21">
        <v>583.92100000000005</v>
      </c>
      <c r="U3" s="21">
        <v>0</v>
      </c>
      <c r="V3" s="21">
        <v>0</v>
      </c>
      <c r="W3" s="21">
        <v>0</v>
      </c>
      <c r="X3" s="21">
        <v>-0.11919368131941507</v>
      </c>
      <c r="Y3" s="21">
        <v>9481.6650390625</v>
      </c>
      <c r="Z3" s="21">
        <v>13704</v>
      </c>
      <c r="AA3" s="21">
        <v>41896375.847999997</v>
      </c>
      <c r="AB3" s="21">
        <v>12908678.177999996</v>
      </c>
      <c r="AC3" s="21">
        <v>1.2699999999999999E-2</v>
      </c>
      <c r="AD3" s="21">
        <v>1.55E-2</v>
      </c>
      <c r="AE3" s="21">
        <v>625160016</v>
      </c>
      <c r="AF3" s="21">
        <v>7939532.2031999994</v>
      </c>
      <c r="AG3" s="21">
        <v>9689980.2479999997</v>
      </c>
      <c r="AH3" s="21">
        <v>396489.34319999907</v>
      </c>
      <c r="AI3" s="21">
        <v>396489.34319999907</v>
      </c>
      <c r="AJ3" s="21">
        <v>8257.7802734375</v>
      </c>
      <c r="AK3" s="21">
        <v>7939532.2031999994</v>
      </c>
      <c r="AL3" s="21">
        <v>0</v>
      </c>
      <c r="AM3" s="21">
        <v>12512188.834799998</v>
      </c>
      <c r="AN3" s="21">
        <v>0</v>
      </c>
      <c r="AO3" s="21">
        <v>12512188.834799998</v>
      </c>
      <c r="AP3" s="21">
        <v>43.163789609097286</v>
      </c>
      <c r="AQ3" s="21">
        <v>0</v>
      </c>
      <c r="AR3" s="21">
        <v>1</v>
      </c>
      <c r="AS3" s="21">
        <v>0</v>
      </c>
      <c r="AT3" s="21">
        <v>1</v>
      </c>
      <c r="AU3" s="21">
        <v>0</v>
      </c>
      <c r="AV3" s="21">
        <v>0</v>
      </c>
      <c r="AW3" s="21">
        <v>955241884.828125</v>
      </c>
      <c r="AX3" s="21">
        <v>0</v>
      </c>
      <c r="AY3" s="21">
        <v>136463126.40401787</v>
      </c>
      <c r="AZ3" s="21">
        <v>12512188.834799998</v>
      </c>
      <c r="BA3" s="21">
        <v>1787455.5478285712</v>
      </c>
      <c r="BB3" s="21">
        <v>24161459.325399995</v>
      </c>
      <c r="BC3" s="21">
        <v>734844866.56274295</v>
      </c>
      <c r="BD3" s="21">
        <v>0</v>
      </c>
      <c r="BE3" s="21">
        <v>0</v>
      </c>
    </row>
    <row r="4" spans="1:57" x14ac:dyDescent="0.35">
      <c r="A4" s="21">
        <v>101261302</v>
      </c>
      <c r="B4" s="21" t="s">
        <v>18</v>
      </c>
      <c r="C4" s="21" t="s">
        <v>591</v>
      </c>
      <c r="D4" s="21">
        <v>6169.17</v>
      </c>
      <c r="E4" s="21">
        <v>26</v>
      </c>
      <c r="F4" s="21">
        <v>9.4000000000000004E-3</v>
      </c>
      <c r="G4" s="21">
        <v>5</v>
      </c>
      <c r="H4" s="21">
        <v>69760927.00999999</v>
      </c>
      <c r="I4" s="21">
        <v>6611.835</v>
      </c>
      <c r="J4" s="21">
        <v>0</v>
      </c>
      <c r="K4" s="21">
        <v>20529116.699999999</v>
      </c>
      <c r="L4" s="21">
        <v>1558459399</v>
      </c>
      <c r="M4" s="21">
        <v>629783957</v>
      </c>
      <c r="N4" s="48">
        <v>6169.169921875</v>
      </c>
      <c r="O4" s="21">
        <v>4199.9250000000002</v>
      </c>
      <c r="P4" s="21">
        <v>1</v>
      </c>
      <c r="Q4" s="21">
        <v>6159.64</v>
      </c>
      <c r="R4" s="21">
        <v>8245.6200000000008</v>
      </c>
      <c r="S4" s="21">
        <v>0</v>
      </c>
      <c r="T4" s="21">
        <v>773.649</v>
      </c>
      <c r="U4" s="21">
        <v>0</v>
      </c>
      <c r="V4" s="21">
        <v>0</v>
      </c>
      <c r="W4" s="21">
        <v>0</v>
      </c>
      <c r="X4" s="21">
        <v>-0.179114197682882</v>
      </c>
      <c r="Y4" s="21">
        <v>10550.91796875</v>
      </c>
      <c r="Z4" s="21">
        <v>13704</v>
      </c>
      <c r="AA4" s="21">
        <v>90608586.840000004</v>
      </c>
      <c r="AB4" s="21">
        <v>20847659.830000013</v>
      </c>
      <c r="AC4" s="21">
        <v>1.2699999999999999E-2</v>
      </c>
      <c r="AD4" s="21">
        <v>1.55E-2</v>
      </c>
      <c r="AE4" s="21">
        <v>2188243356</v>
      </c>
      <c r="AF4" s="21">
        <v>27790690.621199999</v>
      </c>
      <c r="AG4" s="21">
        <v>33917772.017999999</v>
      </c>
      <c r="AH4" s="21">
        <v>7261573.9211999997</v>
      </c>
      <c r="AI4" s="21">
        <v>7261573.9211999997</v>
      </c>
      <c r="AJ4" s="21">
        <v>8257.7802734375</v>
      </c>
      <c r="AK4" s="21">
        <v>27790690.621199999</v>
      </c>
      <c r="AL4" s="21">
        <v>0</v>
      </c>
      <c r="AM4" s="21">
        <v>13586085.908800013</v>
      </c>
      <c r="AN4" s="21">
        <v>0</v>
      </c>
      <c r="AO4" s="21">
        <v>13586085.908800013</v>
      </c>
      <c r="AP4" s="21">
        <v>19.475208388289474</v>
      </c>
      <c r="AQ4" s="21">
        <v>0</v>
      </c>
      <c r="AR4" s="21">
        <v>1</v>
      </c>
      <c r="AS4" s="21">
        <v>0</v>
      </c>
      <c r="AT4" s="21">
        <v>1</v>
      </c>
      <c r="AU4" s="21">
        <v>0</v>
      </c>
      <c r="AV4" s="21">
        <v>0</v>
      </c>
      <c r="AW4" s="21">
        <v>955241884.828125</v>
      </c>
      <c r="AX4" s="21">
        <v>0</v>
      </c>
      <c r="AY4" s="21">
        <v>136463126.40401787</v>
      </c>
      <c r="AZ4" s="21">
        <v>13586085.908800013</v>
      </c>
      <c r="BA4" s="21">
        <v>1940869.4155428591</v>
      </c>
      <c r="BB4" s="21">
        <v>37747545.234200008</v>
      </c>
      <c r="BC4" s="21">
        <v>734844866.56274295</v>
      </c>
      <c r="BD4" s="21">
        <v>0</v>
      </c>
      <c r="BE4" s="21">
        <v>0</v>
      </c>
    </row>
    <row r="5" spans="1:57" x14ac:dyDescent="0.35">
      <c r="A5" s="21">
        <v>101262903</v>
      </c>
      <c r="B5" s="21" t="s">
        <v>20</v>
      </c>
      <c r="C5" s="21" t="s">
        <v>591</v>
      </c>
      <c r="D5" s="21">
        <v>6673.4</v>
      </c>
      <c r="E5" s="21">
        <v>31</v>
      </c>
      <c r="F5" s="21">
        <v>1.21E-2</v>
      </c>
      <c r="G5" s="21">
        <v>25</v>
      </c>
      <c r="H5" s="21">
        <v>18655407.120000001</v>
      </c>
      <c r="I5" s="21">
        <v>1628.4639999999999</v>
      </c>
      <c r="J5" s="21">
        <v>0</v>
      </c>
      <c r="K5" s="21">
        <v>7109186.3300000001</v>
      </c>
      <c r="L5" s="21">
        <v>420089160</v>
      </c>
      <c r="M5" s="21">
        <v>168963987</v>
      </c>
      <c r="N5" s="48">
        <v>6673.39990234375</v>
      </c>
      <c r="O5" s="21">
        <v>1088.28</v>
      </c>
      <c r="P5" s="21">
        <v>1</v>
      </c>
      <c r="Q5" s="21">
        <v>6608.02</v>
      </c>
      <c r="R5" s="21">
        <v>8245.6200000000008</v>
      </c>
      <c r="S5" s="21">
        <v>32.311</v>
      </c>
      <c r="T5" s="21">
        <v>127.399</v>
      </c>
      <c r="U5" s="21">
        <v>0</v>
      </c>
      <c r="V5" s="21">
        <v>0</v>
      </c>
      <c r="W5" s="21">
        <v>0</v>
      </c>
      <c r="X5" s="21">
        <v>-0.10829594181765978</v>
      </c>
      <c r="Y5" s="21">
        <v>11455.830078125</v>
      </c>
      <c r="Z5" s="21">
        <v>13704</v>
      </c>
      <c r="AA5" s="21">
        <v>22316470.655999999</v>
      </c>
      <c r="AB5" s="21">
        <v>3661063.5359999985</v>
      </c>
      <c r="AC5" s="21">
        <v>1.2699999999999999E-2</v>
      </c>
      <c r="AD5" s="21">
        <v>1.55E-2</v>
      </c>
      <c r="AE5" s="21">
        <v>589053147</v>
      </c>
      <c r="AF5" s="21">
        <v>7480974.9668999994</v>
      </c>
      <c r="AG5" s="21">
        <v>9130323.7785</v>
      </c>
      <c r="AH5" s="21">
        <v>371788.63689999934</v>
      </c>
      <c r="AI5" s="21">
        <v>371788.63689999934</v>
      </c>
      <c r="AJ5" s="21">
        <v>8257.7802734375</v>
      </c>
      <c r="AK5" s="21">
        <v>7480974.9668999994</v>
      </c>
      <c r="AL5" s="21">
        <v>0</v>
      </c>
      <c r="AM5" s="21">
        <v>3289274.8990999991</v>
      </c>
      <c r="AN5" s="21">
        <v>0</v>
      </c>
      <c r="AO5" s="21">
        <v>3289274.8990999991</v>
      </c>
      <c r="AP5" s="21">
        <v>17.631750826673994</v>
      </c>
      <c r="AQ5" s="21">
        <v>0</v>
      </c>
      <c r="AR5" s="21">
        <v>1</v>
      </c>
      <c r="AS5" s="21">
        <v>0</v>
      </c>
      <c r="AT5" s="21">
        <v>1</v>
      </c>
      <c r="AU5" s="21">
        <v>0</v>
      </c>
      <c r="AV5" s="21">
        <v>0</v>
      </c>
      <c r="AW5" s="21">
        <v>955241884.828125</v>
      </c>
      <c r="AX5" s="21">
        <v>0</v>
      </c>
      <c r="AY5" s="21">
        <v>136463126.40401787</v>
      </c>
      <c r="AZ5" s="21">
        <v>3289274.8990999991</v>
      </c>
      <c r="BA5" s="21">
        <v>469896.41415714275</v>
      </c>
      <c r="BB5" s="21">
        <v>41036820.133300006</v>
      </c>
      <c r="BC5" s="21">
        <v>734844866.56274295</v>
      </c>
      <c r="BD5" s="21">
        <v>0</v>
      </c>
      <c r="BE5" s="21">
        <v>0</v>
      </c>
    </row>
    <row r="6" spans="1:57" x14ac:dyDescent="0.35">
      <c r="A6" s="21">
        <v>101264003</v>
      </c>
      <c r="B6" s="21" t="s">
        <v>21</v>
      </c>
      <c r="C6" s="21" t="s">
        <v>591</v>
      </c>
      <c r="D6" s="21">
        <v>7793.5</v>
      </c>
      <c r="E6" s="21">
        <v>43</v>
      </c>
      <c r="F6" s="21">
        <v>1.3299999999999999E-2</v>
      </c>
      <c r="G6" s="21">
        <v>41</v>
      </c>
      <c r="H6" s="21">
        <v>54519809.459999993</v>
      </c>
      <c r="I6" s="21">
        <v>4729.9160000000002</v>
      </c>
      <c r="J6" s="21">
        <v>0</v>
      </c>
      <c r="K6" s="21">
        <v>25179387.420000002</v>
      </c>
      <c r="L6" s="21">
        <v>1425807974</v>
      </c>
      <c r="M6" s="21">
        <v>472089679</v>
      </c>
      <c r="N6" s="48">
        <v>7793.5</v>
      </c>
      <c r="O6" s="21">
        <v>2816.6439999999998</v>
      </c>
      <c r="P6" s="21">
        <v>1</v>
      </c>
      <c r="Q6" s="21">
        <v>7836.81</v>
      </c>
      <c r="R6" s="21">
        <v>8245.6200000000008</v>
      </c>
      <c r="S6" s="21">
        <v>0</v>
      </c>
      <c r="T6" s="21">
        <v>573.83799999999997</v>
      </c>
      <c r="U6" s="21">
        <v>0</v>
      </c>
      <c r="V6" s="21">
        <v>0</v>
      </c>
      <c r="W6" s="21">
        <v>0</v>
      </c>
      <c r="X6" s="21">
        <v>-0.17096989690964357</v>
      </c>
      <c r="Y6" s="21">
        <v>11526.591796875</v>
      </c>
      <c r="Z6" s="21">
        <v>13704</v>
      </c>
      <c r="AA6" s="21">
        <v>64818768.864</v>
      </c>
      <c r="AB6" s="21">
        <v>10298959.404000007</v>
      </c>
      <c r="AC6" s="21">
        <v>1.2699999999999999E-2</v>
      </c>
      <c r="AD6" s="21">
        <v>1.55E-2</v>
      </c>
      <c r="AE6" s="21">
        <v>1897897653</v>
      </c>
      <c r="AF6" s="21">
        <v>24103300.193099998</v>
      </c>
      <c r="AG6" s="21">
        <v>29417413.6215</v>
      </c>
      <c r="AH6" s="21">
        <v>-1076087.2269000039</v>
      </c>
      <c r="AI6" s="21">
        <v>0</v>
      </c>
      <c r="AJ6" s="21">
        <v>8257.7802734375</v>
      </c>
      <c r="AK6" s="21">
        <v>25179387.420000002</v>
      </c>
      <c r="AL6" s="21">
        <v>0</v>
      </c>
      <c r="AM6" s="21">
        <v>10298959.404000007</v>
      </c>
      <c r="AN6" s="21">
        <v>0</v>
      </c>
      <c r="AO6" s="21">
        <v>10298959.404000007</v>
      </c>
      <c r="AP6" s="21">
        <v>18.890307038868379</v>
      </c>
      <c r="AQ6" s="21">
        <v>0</v>
      </c>
      <c r="AR6" s="21">
        <v>1</v>
      </c>
      <c r="AS6" s="21">
        <v>0</v>
      </c>
      <c r="AT6" s="21">
        <v>1</v>
      </c>
      <c r="AU6" s="21">
        <v>0</v>
      </c>
      <c r="AV6" s="21">
        <v>0</v>
      </c>
      <c r="AW6" s="21">
        <v>955241884.828125</v>
      </c>
      <c r="AX6" s="21">
        <v>0</v>
      </c>
      <c r="AY6" s="21">
        <v>136463126.40401787</v>
      </c>
      <c r="AZ6" s="21">
        <v>10298959.404000007</v>
      </c>
      <c r="BA6" s="21">
        <v>1471279.9148571438</v>
      </c>
      <c r="BB6" s="21">
        <v>51335779.537300013</v>
      </c>
      <c r="BC6" s="21">
        <v>734844866.56274295</v>
      </c>
      <c r="BD6" s="21">
        <v>0</v>
      </c>
      <c r="BE6" s="21">
        <v>0</v>
      </c>
    </row>
    <row r="7" spans="1:57" x14ac:dyDescent="0.35">
      <c r="A7" s="21">
        <v>101268003</v>
      </c>
      <c r="B7" s="21" t="s">
        <v>23</v>
      </c>
      <c r="C7" s="21" t="s">
        <v>591</v>
      </c>
      <c r="D7" s="21">
        <v>7723.5</v>
      </c>
      <c r="E7" s="21">
        <v>42</v>
      </c>
      <c r="F7" s="21">
        <v>1.0500000000000001E-2</v>
      </c>
      <c r="G7" s="21">
        <v>11</v>
      </c>
      <c r="H7" s="21">
        <v>48593502.07</v>
      </c>
      <c r="I7" s="21">
        <v>4663.085</v>
      </c>
      <c r="J7" s="21">
        <v>0</v>
      </c>
      <c r="K7" s="21">
        <v>19059063.620000001</v>
      </c>
      <c r="L7" s="21">
        <v>1375653391</v>
      </c>
      <c r="M7" s="21">
        <v>441057753</v>
      </c>
      <c r="N7" s="48">
        <v>7723.5</v>
      </c>
      <c r="O7" s="21">
        <v>2680.9580000000001</v>
      </c>
      <c r="P7" s="21">
        <v>1</v>
      </c>
      <c r="Q7" s="21">
        <v>7210.5</v>
      </c>
      <c r="R7" s="21">
        <v>8245.6200000000008</v>
      </c>
      <c r="S7" s="21">
        <v>0</v>
      </c>
      <c r="T7" s="21">
        <v>846.39300000000003</v>
      </c>
      <c r="U7" s="21">
        <v>0</v>
      </c>
      <c r="V7" s="21">
        <v>0</v>
      </c>
      <c r="W7" s="21">
        <v>0</v>
      </c>
      <c r="X7" s="21">
        <v>-8.7164020756889005E-2</v>
      </c>
      <c r="Y7" s="21">
        <v>10420.8916015625</v>
      </c>
      <c r="Z7" s="21">
        <v>13704</v>
      </c>
      <c r="AA7" s="21">
        <v>63902916.840000004</v>
      </c>
      <c r="AB7" s="21">
        <v>15309414.770000003</v>
      </c>
      <c r="AC7" s="21">
        <v>1.2699999999999999E-2</v>
      </c>
      <c r="AD7" s="21">
        <v>1.55E-2</v>
      </c>
      <c r="AE7" s="21">
        <v>1816711144</v>
      </c>
      <c r="AF7" s="21">
        <v>23072231.5288</v>
      </c>
      <c r="AG7" s="21">
        <v>28159022.732000001</v>
      </c>
      <c r="AH7" s="21">
        <v>4013167.9087999985</v>
      </c>
      <c r="AI7" s="21">
        <v>4013167.9087999985</v>
      </c>
      <c r="AJ7" s="21">
        <v>8257.7802734375</v>
      </c>
      <c r="AK7" s="21">
        <v>23072231.5288</v>
      </c>
      <c r="AL7" s="21">
        <v>0</v>
      </c>
      <c r="AM7" s="21">
        <v>11296246.861200005</v>
      </c>
      <c r="AN7" s="21">
        <v>0</v>
      </c>
      <c r="AO7" s="21">
        <v>11296246.861200005</v>
      </c>
      <c r="AP7" s="21">
        <v>23.24641439698566</v>
      </c>
      <c r="AQ7" s="21">
        <v>0</v>
      </c>
      <c r="AR7" s="21">
        <v>1</v>
      </c>
      <c r="AS7" s="21">
        <v>0</v>
      </c>
      <c r="AT7" s="21">
        <v>1</v>
      </c>
      <c r="AU7" s="21">
        <v>0</v>
      </c>
      <c r="AV7" s="21">
        <v>0</v>
      </c>
      <c r="AW7" s="21">
        <v>955241884.828125</v>
      </c>
      <c r="AX7" s="21">
        <v>0</v>
      </c>
      <c r="AY7" s="21">
        <v>136463126.40401787</v>
      </c>
      <c r="AZ7" s="21">
        <v>11296246.861200005</v>
      </c>
      <c r="BA7" s="21">
        <v>1613749.5516000006</v>
      </c>
      <c r="BB7" s="21">
        <v>62632026.398500018</v>
      </c>
      <c r="BC7" s="21">
        <v>734844866.56274295</v>
      </c>
      <c r="BD7" s="21">
        <v>0</v>
      </c>
      <c r="BE7" s="21">
        <v>0</v>
      </c>
    </row>
    <row r="8" spans="1:57" x14ac:dyDescent="0.35">
      <c r="A8" s="21">
        <v>101301303</v>
      </c>
      <c r="B8" s="21" t="s">
        <v>24</v>
      </c>
      <c r="C8" s="21" t="s">
        <v>592</v>
      </c>
      <c r="D8" s="21">
        <v>4725.3100000000004</v>
      </c>
      <c r="E8" s="21">
        <v>12</v>
      </c>
      <c r="F8" s="21">
        <v>1.38E-2</v>
      </c>
      <c r="G8" s="21">
        <v>47</v>
      </c>
      <c r="H8" s="21">
        <v>18373697.699999999</v>
      </c>
      <c r="I8" s="21">
        <v>1625.454</v>
      </c>
      <c r="J8" s="21">
        <v>0</v>
      </c>
      <c r="K8" s="21">
        <v>5561421.0300000003</v>
      </c>
      <c r="L8" s="21">
        <v>270876901</v>
      </c>
      <c r="M8" s="21">
        <v>132513798</v>
      </c>
      <c r="N8" s="48">
        <v>4725.31005859375</v>
      </c>
      <c r="O8" s="21">
        <v>1020.27</v>
      </c>
      <c r="P8" s="21">
        <v>1</v>
      </c>
      <c r="Q8" s="21">
        <v>4381.8100000000004</v>
      </c>
      <c r="R8" s="21">
        <v>8245.6200000000008</v>
      </c>
      <c r="S8" s="21">
        <v>0</v>
      </c>
      <c r="T8" s="21">
        <v>268.57299999999998</v>
      </c>
      <c r="U8" s="21">
        <v>0</v>
      </c>
      <c r="V8" s="21">
        <v>0</v>
      </c>
      <c r="W8" s="21">
        <v>0</v>
      </c>
      <c r="X8" s="21">
        <v>-0.10073217617708329</v>
      </c>
      <c r="Y8" s="21">
        <v>11303.732421875</v>
      </c>
      <c r="Z8" s="21">
        <v>13704</v>
      </c>
      <c r="AA8" s="21">
        <v>22275221.616</v>
      </c>
      <c r="AB8" s="21">
        <v>3901523.9160000011</v>
      </c>
      <c r="AC8" s="21">
        <v>1.2699999999999999E-2</v>
      </c>
      <c r="AD8" s="21">
        <v>1.55E-2</v>
      </c>
      <c r="AE8" s="21">
        <v>403390699</v>
      </c>
      <c r="AF8" s="21">
        <v>5123061.8772999998</v>
      </c>
      <c r="AG8" s="21">
        <v>6252555.8344999999</v>
      </c>
      <c r="AH8" s="21">
        <v>-438359.15270000044</v>
      </c>
      <c r="AI8" s="21">
        <v>0</v>
      </c>
      <c r="AJ8" s="21">
        <v>8257.7802734375</v>
      </c>
      <c r="AK8" s="21">
        <v>5561421.0300000003</v>
      </c>
      <c r="AL8" s="21">
        <v>0</v>
      </c>
      <c r="AM8" s="21">
        <v>3901523.9160000011</v>
      </c>
      <c r="AN8" s="21">
        <v>0</v>
      </c>
      <c r="AO8" s="21">
        <v>3901523.9160000011</v>
      </c>
      <c r="AP8" s="21">
        <v>21.234288163998698</v>
      </c>
      <c r="AQ8" s="21">
        <v>0</v>
      </c>
      <c r="AR8" s="21">
        <v>1</v>
      </c>
      <c r="AS8" s="21">
        <v>0</v>
      </c>
      <c r="AT8" s="21">
        <v>1</v>
      </c>
      <c r="AU8" s="21">
        <v>0</v>
      </c>
      <c r="AV8" s="21">
        <v>0</v>
      </c>
      <c r="AW8" s="21">
        <v>955241884.828125</v>
      </c>
      <c r="AX8" s="21">
        <v>0</v>
      </c>
      <c r="AY8" s="21">
        <v>136463126.40401787</v>
      </c>
      <c r="AZ8" s="21">
        <v>3901523.9160000011</v>
      </c>
      <c r="BA8" s="21">
        <v>557360.55942857161</v>
      </c>
      <c r="BB8" s="21">
        <v>66533550.314500019</v>
      </c>
      <c r="BC8" s="21">
        <v>734844866.56274295</v>
      </c>
      <c r="BD8" s="21">
        <v>0</v>
      </c>
      <c r="BE8" s="21">
        <v>0</v>
      </c>
    </row>
    <row r="9" spans="1:57" x14ac:dyDescent="0.35">
      <c r="A9" s="21">
        <v>101301403</v>
      </c>
      <c r="B9" s="21" t="s">
        <v>25</v>
      </c>
      <c r="C9" s="21" t="s">
        <v>592</v>
      </c>
      <c r="D9" s="21">
        <v>8366.2999999999993</v>
      </c>
      <c r="E9" s="21">
        <v>51</v>
      </c>
      <c r="F9" s="21">
        <v>1.4999999999999999E-2</v>
      </c>
      <c r="G9" s="21">
        <v>59</v>
      </c>
      <c r="H9" s="21">
        <v>29961791.009999998</v>
      </c>
      <c r="I9" s="21">
        <v>2404.875</v>
      </c>
      <c r="J9" s="21">
        <v>0</v>
      </c>
      <c r="K9" s="21">
        <v>17088372.219999999</v>
      </c>
      <c r="L9" s="21">
        <v>837225340</v>
      </c>
      <c r="M9" s="21">
        <v>302165402</v>
      </c>
      <c r="N9" s="48">
        <v>8366.2998046875</v>
      </c>
      <c r="O9" s="21">
        <v>1600.7719999999999</v>
      </c>
      <c r="P9" s="21">
        <v>0.97</v>
      </c>
      <c r="Q9" s="21">
        <v>8458.57</v>
      </c>
      <c r="R9" s="21">
        <v>8245.6200000000008</v>
      </c>
      <c r="S9" s="21">
        <v>53.295000000000002</v>
      </c>
      <c r="T9" s="21">
        <v>231.76900000000001</v>
      </c>
      <c r="U9" s="21">
        <v>0</v>
      </c>
      <c r="V9" s="21">
        <v>0</v>
      </c>
      <c r="W9" s="21">
        <v>0</v>
      </c>
      <c r="X9" s="21">
        <v>-0.1901095303939381</v>
      </c>
      <c r="Y9" s="21">
        <v>12458.7724609375</v>
      </c>
      <c r="Z9" s="21">
        <v>13704</v>
      </c>
      <c r="AA9" s="21">
        <v>32956407</v>
      </c>
      <c r="AB9" s="21">
        <v>2994615.9900000021</v>
      </c>
      <c r="AC9" s="21">
        <v>1.2699999999999999E-2</v>
      </c>
      <c r="AD9" s="21">
        <v>1.55E-2</v>
      </c>
      <c r="AE9" s="21">
        <v>1139390742</v>
      </c>
      <c r="AF9" s="21">
        <v>14470262.4234</v>
      </c>
      <c r="AG9" s="21">
        <v>17660556.500999998</v>
      </c>
      <c r="AH9" s="21">
        <v>-2618109.7965999991</v>
      </c>
      <c r="AI9" s="21">
        <v>0</v>
      </c>
      <c r="AJ9" s="21">
        <v>8257.7802734375</v>
      </c>
      <c r="AK9" s="21">
        <v>17088372.219999999</v>
      </c>
      <c r="AL9" s="21">
        <v>0</v>
      </c>
      <c r="AM9" s="21">
        <v>2994615.9900000021</v>
      </c>
      <c r="AN9" s="21">
        <v>0</v>
      </c>
      <c r="AO9" s="21">
        <v>2994615.9900000021</v>
      </c>
      <c r="AP9" s="21">
        <v>9.9947829854380998</v>
      </c>
      <c r="AQ9" s="21">
        <v>0</v>
      </c>
      <c r="AR9" s="21">
        <v>0.98685851068245656</v>
      </c>
      <c r="AS9" s="21">
        <v>0</v>
      </c>
      <c r="AT9" s="21">
        <v>0.98685851068245656</v>
      </c>
      <c r="AU9" s="21">
        <v>0</v>
      </c>
      <c r="AV9" s="21">
        <v>0</v>
      </c>
      <c r="AW9" s="21">
        <v>955241884.828125</v>
      </c>
      <c r="AX9" s="21">
        <v>0</v>
      </c>
      <c r="AY9" s="21">
        <v>136463126.40401787</v>
      </c>
      <c r="AZ9" s="21">
        <v>2994615.9900000021</v>
      </c>
      <c r="BA9" s="21">
        <v>427802.28428571456</v>
      </c>
      <c r="BB9" s="21">
        <v>69528166.304500014</v>
      </c>
      <c r="BC9" s="21">
        <v>734844866.56274295</v>
      </c>
      <c r="BD9" s="21">
        <v>0</v>
      </c>
      <c r="BE9" s="21">
        <v>0</v>
      </c>
    </row>
    <row r="10" spans="1:57" x14ac:dyDescent="0.35">
      <c r="A10" s="21">
        <v>101303503</v>
      </c>
      <c r="B10" s="21" t="s">
        <v>27</v>
      </c>
      <c r="C10" s="21" t="s">
        <v>592</v>
      </c>
      <c r="D10" s="21">
        <v>5667.12</v>
      </c>
      <c r="E10" s="21">
        <v>21</v>
      </c>
      <c r="F10" s="21">
        <v>1.61E-2</v>
      </c>
      <c r="G10" s="21">
        <v>70</v>
      </c>
      <c r="H10" s="21">
        <v>14794288.130000001</v>
      </c>
      <c r="I10" s="21">
        <v>1127.153</v>
      </c>
      <c r="J10" s="21">
        <v>0</v>
      </c>
      <c r="K10" s="21">
        <v>5669580.3899999997</v>
      </c>
      <c r="L10" s="21">
        <v>241007439</v>
      </c>
      <c r="M10" s="21">
        <v>111495398</v>
      </c>
      <c r="N10" s="48">
        <v>5667.1201171875</v>
      </c>
      <c r="O10" s="21">
        <v>780.83100000000002</v>
      </c>
      <c r="P10" s="21">
        <v>1</v>
      </c>
      <c r="Q10" s="21">
        <v>5625.77</v>
      </c>
      <c r="R10" s="21">
        <v>8245.6200000000008</v>
      </c>
      <c r="S10" s="21">
        <v>52.61</v>
      </c>
      <c r="T10" s="21">
        <v>43.78</v>
      </c>
      <c r="U10" s="21">
        <v>0</v>
      </c>
      <c r="V10" s="21">
        <v>0</v>
      </c>
      <c r="W10" s="21">
        <v>0</v>
      </c>
      <c r="X10" s="21">
        <v>-9.147594391762176E-2</v>
      </c>
      <c r="Y10" s="21">
        <v>13125.359375</v>
      </c>
      <c r="Z10" s="21">
        <v>13704</v>
      </c>
      <c r="AA10" s="21">
        <v>15446504.711999999</v>
      </c>
      <c r="AB10" s="21">
        <v>652216.58199999854</v>
      </c>
      <c r="AC10" s="21">
        <v>1.2699999999999999E-2</v>
      </c>
      <c r="AD10" s="21">
        <v>1.55E-2</v>
      </c>
      <c r="AE10" s="21">
        <v>352502837</v>
      </c>
      <c r="AF10" s="21">
        <v>4476786.0298999995</v>
      </c>
      <c r="AG10" s="21">
        <v>5463793.9735000003</v>
      </c>
      <c r="AH10" s="21">
        <v>-1192794.3601000002</v>
      </c>
      <c r="AI10" s="21">
        <v>0</v>
      </c>
      <c r="AJ10" s="21">
        <v>8257.7802734375</v>
      </c>
      <c r="AK10" s="21">
        <v>5669580.3899999997</v>
      </c>
      <c r="AL10" s="21">
        <v>0</v>
      </c>
      <c r="AM10" s="21">
        <v>652216.58199999854</v>
      </c>
      <c r="AN10" s="21">
        <v>0</v>
      </c>
      <c r="AO10" s="21">
        <v>652216.58199999854</v>
      </c>
      <c r="AP10" s="21">
        <v>4.4085702283804205</v>
      </c>
      <c r="AQ10" s="21">
        <v>205786.41649999935</v>
      </c>
      <c r="AR10" s="21">
        <v>1</v>
      </c>
      <c r="AS10" s="21">
        <v>0</v>
      </c>
      <c r="AT10" s="21">
        <v>1</v>
      </c>
      <c r="AU10" s="21">
        <v>205786.421875</v>
      </c>
      <c r="AV10" s="21">
        <v>205786.421875</v>
      </c>
      <c r="AW10" s="21">
        <v>955241884.828125</v>
      </c>
      <c r="AX10" s="21">
        <v>29398.060267857141</v>
      </c>
      <c r="AY10" s="21">
        <v>136463126.40401787</v>
      </c>
      <c r="AZ10" s="21">
        <v>652216.58199999854</v>
      </c>
      <c r="BA10" s="21">
        <v>93173.797428571226</v>
      </c>
      <c r="BB10" s="21">
        <v>70180382.886500016</v>
      </c>
      <c r="BC10" s="21">
        <v>734844866.56274295</v>
      </c>
      <c r="BD10" s="21">
        <v>205786</v>
      </c>
      <c r="BE10" s="21">
        <v>29398</v>
      </c>
    </row>
    <row r="11" spans="1:57" x14ac:dyDescent="0.35">
      <c r="A11" s="21">
        <v>101306503</v>
      </c>
      <c r="B11" s="21" t="s">
        <v>28</v>
      </c>
      <c r="C11" s="21" t="s">
        <v>592</v>
      </c>
      <c r="D11" s="21">
        <v>4892.8599999999997</v>
      </c>
      <c r="E11" s="21">
        <v>14</v>
      </c>
      <c r="F11" s="21">
        <v>1.1599999999999999E-2</v>
      </c>
      <c r="G11" s="21">
        <v>21</v>
      </c>
      <c r="H11" s="21">
        <v>12000732.75</v>
      </c>
      <c r="I11" s="21">
        <v>965.86300000000006</v>
      </c>
      <c r="J11" s="21">
        <v>0</v>
      </c>
      <c r="K11" s="21">
        <v>3356543.57</v>
      </c>
      <c r="L11" s="21">
        <v>183912434</v>
      </c>
      <c r="M11" s="21">
        <v>104772852</v>
      </c>
      <c r="N11" s="48">
        <v>4892.85986328125</v>
      </c>
      <c r="O11" s="21">
        <v>606.625</v>
      </c>
      <c r="P11" s="21">
        <v>1</v>
      </c>
      <c r="Q11" s="21">
        <v>4849.78</v>
      </c>
      <c r="R11" s="21">
        <v>8245.6200000000008</v>
      </c>
      <c r="S11" s="21">
        <v>85.992999999999995</v>
      </c>
      <c r="T11" s="21">
        <v>140.738</v>
      </c>
      <c r="U11" s="21">
        <v>0</v>
      </c>
      <c r="V11" s="21">
        <v>0</v>
      </c>
      <c r="W11" s="21">
        <v>0</v>
      </c>
      <c r="X11" s="21">
        <v>-4.128296903777335E-2</v>
      </c>
      <c r="Y11" s="21">
        <v>12424.880859375</v>
      </c>
      <c r="Z11" s="21">
        <v>13704</v>
      </c>
      <c r="AA11" s="21">
        <v>13236186.552000001</v>
      </c>
      <c r="AB11" s="21">
        <v>1235453.8020000011</v>
      </c>
      <c r="AC11" s="21">
        <v>1.2699999999999999E-2</v>
      </c>
      <c r="AD11" s="21">
        <v>1.55E-2</v>
      </c>
      <c r="AE11" s="21">
        <v>288685286</v>
      </c>
      <c r="AF11" s="21">
        <v>3666303.1321999999</v>
      </c>
      <c r="AG11" s="21">
        <v>4474621.9330000002</v>
      </c>
      <c r="AH11" s="21">
        <v>309759.56220000004</v>
      </c>
      <c r="AI11" s="21">
        <v>309759.56220000004</v>
      </c>
      <c r="AJ11" s="21">
        <v>8257.7802734375</v>
      </c>
      <c r="AK11" s="21">
        <v>3666303.1321999999</v>
      </c>
      <c r="AL11" s="21">
        <v>0</v>
      </c>
      <c r="AM11" s="21">
        <v>925694.23980000103</v>
      </c>
      <c r="AN11" s="21">
        <v>0</v>
      </c>
      <c r="AO11" s="21">
        <v>925694.23980000103</v>
      </c>
      <c r="AP11" s="21">
        <v>7.7136476503903566</v>
      </c>
      <c r="AQ11" s="21">
        <v>0</v>
      </c>
      <c r="AR11" s="21">
        <v>1</v>
      </c>
      <c r="AS11" s="21">
        <v>0</v>
      </c>
      <c r="AT11" s="21">
        <v>1</v>
      </c>
      <c r="AU11" s="21">
        <v>0</v>
      </c>
      <c r="AV11" s="21">
        <v>0</v>
      </c>
      <c r="AW11" s="21">
        <v>955241884.828125</v>
      </c>
      <c r="AX11" s="21">
        <v>0</v>
      </c>
      <c r="AY11" s="21">
        <v>136463126.40401787</v>
      </c>
      <c r="AZ11" s="21">
        <v>925694.23980000103</v>
      </c>
      <c r="BA11" s="21">
        <v>132242.03425714301</v>
      </c>
      <c r="BB11" s="21">
        <v>71106077.126300022</v>
      </c>
      <c r="BC11" s="21">
        <v>734844866.56274295</v>
      </c>
      <c r="BD11" s="21">
        <v>0</v>
      </c>
      <c r="BE11" s="21">
        <v>0</v>
      </c>
    </row>
    <row r="12" spans="1:57" x14ac:dyDescent="0.35">
      <c r="A12" s="21">
        <v>101308503</v>
      </c>
      <c r="B12" s="21" t="s">
        <v>29</v>
      </c>
      <c r="C12" s="21" t="s">
        <v>592</v>
      </c>
      <c r="D12" s="21">
        <v>15802.78</v>
      </c>
      <c r="E12" s="21">
        <v>93</v>
      </c>
      <c r="F12" s="21">
        <v>1.0500000000000001E-2</v>
      </c>
      <c r="G12" s="21">
        <v>11</v>
      </c>
      <c r="H12" s="21">
        <v>15321803.25</v>
      </c>
      <c r="I12" s="21">
        <v>1064.2449999999999</v>
      </c>
      <c r="J12" s="21">
        <v>0</v>
      </c>
      <c r="K12" s="21">
        <v>10046221.279999999</v>
      </c>
      <c r="L12" s="21">
        <v>817308659</v>
      </c>
      <c r="M12" s="21">
        <v>136542730</v>
      </c>
      <c r="N12" s="48">
        <v>15802.7802734375</v>
      </c>
      <c r="O12" s="21">
        <v>670.06600000000003</v>
      </c>
      <c r="P12" s="21">
        <v>0.08</v>
      </c>
      <c r="Q12" s="21">
        <v>15835.03</v>
      </c>
      <c r="R12" s="21">
        <v>8245.6200000000008</v>
      </c>
      <c r="S12" s="21">
        <v>103.28700000000001</v>
      </c>
      <c r="T12" s="21">
        <v>69.962000000000003</v>
      </c>
      <c r="U12" s="21">
        <v>0</v>
      </c>
      <c r="V12" s="21">
        <v>0</v>
      </c>
      <c r="W12" s="21">
        <v>0</v>
      </c>
      <c r="X12" s="21">
        <v>-0.21086264238404351</v>
      </c>
      <c r="Y12" s="21">
        <v>14396.8759765625</v>
      </c>
      <c r="Z12" s="21">
        <v>13704</v>
      </c>
      <c r="AA12" s="21">
        <v>14584413.479999999</v>
      </c>
      <c r="AB12" s="21">
        <v>0</v>
      </c>
      <c r="AC12" s="21">
        <v>1.2699999999999999E-2</v>
      </c>
      <c r="AD12" s="21">
        <v>1.55E-2</v>
      </c>
      <c r="AE12" s="21">
        <v>953851389</v>
      </c>
      <c r="AF12" s="21">
        <v>12113912.6403</v>
      </c>
      <c r="AG12" s="21">
        <v>14784696.5295</v>
      </c>
      <c r="AH12" s="21">
        <v>2067691.3603000008</v>
      </c>
      <c r="AI12" s="21">
        <v>0</v>
      </c>
      <c r="AJ12" s="21">
        <v>8257.7802734375</v>
      </c>
      <c r="AK12" s="21">
        <v>12113912.6403</v>
      </c>
      <c r="AL12" s="21">
        <v>0</v>
      </c>
      <c r="AM12" s="21">
        <v>0</v>
      </c>
      <c r="AN12" s="21">
        <v>0</v>
      </c>
      <c r="AO12" s="21">
        <v>0</v>
      </c>
      <c r="AP12" s="21">
        <v>0</v>
      </c>
      <c r="AQ12" s="21">
        <v>0</v>
      </c>
      <c r="AR12" s="21">
        <v>8.6316207241584619E-2</v>
      </c>
      <c r="AS12" s="21">
        <v>0</v>
      </c>
      <c r="AT12" s="21">
        <v>8.6316207241584619E-2</v>
      </c>
      <c r="AU12" s="21">
        <v>0</v>
      </c>
      <c r="AV12" s="21">
        <v>0</v>
      </c>
      <c r="AW12" s="21">
        <v>955241884.828125</v>
      </c>
      <c r="AX12" s="21">
        <v>0</v>
      </c>
      <c r="AY12" s="21">
        <v>136463126.40401787</v>
      </c>
      <c r="AZ12" s="21">
        <v>0</v>
      </c>
      <c r="BA12" s="21">
        <v>0</v>
      </c>
      <c r="BB12" s="21">
        <v>71106077.126300022</v>
      </c>
      <c r="BC12" s="21">
        <v>734844866.56274295</v>
      </c>
      <c r="BD12" s="21">
        <v>0</v>
      </c>
      <c r="BE12" s="21">
        <v>0</v>
      </c>
    </row>
    <row r="13" spans="1:57" x14ac:dyDescent="0.35">
      <c r="A13" s="21">
        <v>101630504</v>
      </c>
      <c r="B13" s="21" t="s">
        <v>30</v>
      </c>
      <c r="C13" s="21" t="s">
        <v>593</v>
      </c>
      <c r="D13" s="21">
        <v>7107.58</v>
      </c>
      <c r="E13" s="21">
        <v>36</v>
      </c>
      <c r="F13" s="21">
        <v>1.06E-2</v>
      </c>
      <c r="G13" s="21">
        <v>12</v>
      </c>
      <c r="H13" s="21">
        <v>11116619.07</v>
      </c>
      <c r="I13" s="21">
        <v>776.89599999999996</v>
      </c>
      <c r="J13" s="21">
        <v>0</v>
      </c>
      <c r="K13" s="21">
        <v>3792655.1700000004</v>
      </c>
      <c r="L13" s="21">
        <v>250179110</v>
      </c>
      <c r="M13" s="21">
        <v>107539400</v>
      </c>
      <c r="N13" s="48">
        <v>7107.580078125</v>
      </c>
      <c r="O13" s="21">
        <v>498.96</v>
      </c>
      <c r="P13" s="21">
        <v>1</v>
      </c>
      <c r="Q13" s="21">
        <v>7302.72</v>
      </c>
      <c r="R13" s="21">
        <v>8245.6200000000008</v>
      </c>
      <c r="S13" s="21">
        <v>81.402000000000001</v>
      </c>
      <c r="T13" s="21">
        <v>105.41800000000001</v>
      </c>
      <c r="U13" s="21">
        <v>0</v>
      </c>
      <c r="V13" s="21">
        <v>0</v>
      </c>
      <c r="W13" s="21">
        <v>0</v>
      </c>
      <c r="X13" s="21">
        <v>-0.19633279321708494</v>
      </c>
      <c r="Y13" s="21">
        <v>14309.0185546875</v>
      </c>
      <c r="Z13" s="21">
        <v>13704</v>
      </c>
      <c r="AA13" s="21">
        <v>10646582.784</v>
      </c>
      <c r="AB13" s="21">
        <v>0</v>
      </c>
      <c r="AC13" s="21">
        <v>1.2699999999999999E-2</v>
      </c>
      <c r="AD13" s="21">
        <v>1.55E-2</v>
      </c>
      <c r="AE13" s="21">
        <v>357718510</v>
      </c>
      <c r="AF13" s="21">
        <v>4543025.0769999996</v>
      </c>
      <c r="AG13" s="21">
        <v>5544636.9050000003</v>
      </c>
      <c r="AH13" s="21">
        <v>750369.90699999919</v>
      </c>
      <c r="AI13" s="21">
        <v>0</v>
      </c>
      <c r="AJ13" s="21">
        <v>8257.7802734375</v>
      </c>
      <c r="AK13" s="21">
        <v>4543025.0769999996</v>
      </c>
      <c r="AL13" s="21">
        <v>0</v>
      </c>
      <c r="AM13" s="21">
        <v>0</v>
      </c>
      <c r="AN13" s="21">
        <v>0</v>
      </c>
      <c r="AO13" s="21">
        <v>0</v>
      </c>
      <c r="AP13" s="21">
        <v>0</v>
      </c>
      <c r="AQ13" s="21">
        <v>0</v>
      </c>
      <c r="AR13" s="21">
        <v>1</v>
      </c>
      <c r="AS13" s="21">
        <v>0</v>
      </c>
      <c r="AT13" s="21">
        <v>1</v>
      </c>
      <c r="AU13" s="21">
        <v>0</v>
      </c>
      <c r="AV13" s="21">
        <v>0</v>
      </c>
      <c r="AW13" s="21">
        <v>955241884.828125</v>
      </c>
      <c r="AX13" s="21">
        <v>0</v>
      </c>
      <c r="AY13" s="21">
        <v>136463126.40401787</v>
      </c>
      <c r="AZ13" s="21">
        <v>0</v>
      </c>
      <c r="BA13" s="21">
        <v>0</v>
      </c>
      <c r="BB13" s="21">
        <v>71106077.126300022</v>
      </c>
      <c r="BC13" s="21">
        <v>734844866.56274295</v>
      </c>
      <c r="BD13" s="21">
        <v>0</v>
      </c>
      <c r="BE13" s="21">
        <v>0</v>
      </c>
    </row>
    <row r="14" spans="1:57" x14ac:dyDescent="0.35">
      <c r="A14" s="21">
        <v>101630903</v>
      </c>
      <c r="B14" s="21" t="s">
        <v>31</v>
      </c>
      <c r="C14" s="21" t="s">
        <v>593</v>
      </c>
      <c r="D14" s="21">
        <v>6633.58</v>
      </c>
      <c r="E14" s="21">
        <v>30</v>
      </c>
      <c r="F14" s="21">
        <v>1.26E-2</v>
      </c>
      <c r="G14" s="21">
        <v>31</v>
      </c>
      <c r="H14" s="21">
        <v>17762528.920000002</v>
      </c>
      <c r="I14" s="21">
        <v>1596.3579999999999</v>
      </c>
      <c r="J14" s="21">
        <v>0</v>
      </c>
      <c r="K14" s="21">
        <v>8027285.4399999995</v>
      </c>
      <c r="L14" s="21">
        <v>449563210</v>
      </c>
      <c r="M14" s="21">
        <v>188349763</v>
      </c>
      <c r="N14" s="48">
        <v>6633.580078125</v>
      </c>
      <c r="O14" s="21">
        <v>1098.0740000000001</v>
      </c>
      <c r="P14" s="21">
        <v>1</v>
      </c>
      <c r="Q14" s="21">
        <v>6741.04</v>
      </c>
      <c r="R14" s="21">
        <v>8245.6200000000008</v>
      </c>
      <c r="S14" s="21">
        <v>35.534999999999997</v>
      </c>
      <c r="T14" s="21">
        <v>191.22900000000001</v>
      </c>
      <c r="U14" s="21">
        <v>0</v>
      </c>
      <c r="V14" s="21">
        <v>0</v>
      </c>
      <c r="W14" s="21">
        <v>0</v>
      </c>
      <c r="X14" s="21">
        <v>-0.10989716390232523</v>
      </c>
      <c r="Y14" s="21">
        <v>11126.908203125</v>
      </c>
      <c r="Z14" s="21">
        <v>13704</v>
      </c>
      <c r="AA14" s="21">
        <v>21876490.031999998</v>
      </c>
      <c r="AB14" s="21">
        <v>4113961.111999996</v>
      </c>
      <c r="AC14" s="21">
        <v>1.2699999999999999E-2</v>
      </c>
      <c r="AD14" s="21">
        <v>1.55E-2</v>
      </c>
      <c r="AE14" s="21">
        <v>637912973</v>
      </c>
      <c r="AF14" s="21">
        <v>8101494.7571</v>
      </c>
      <c r="AG14" s="21">
        <v>9887651.0814999994</v>
      </c>
      <c r="AH14" s="21">
        <v>74209.317100000568</v>
      </c>
      <c r="AI14" s="21">
        <v>74209.317100000568</v>
      </c>
      <c r="AJ14" s="21">
        <v>8257.7802734375</v>
      </c>
      <c r="AK14" s="21">
        <v>8101494.7571</v>
      </c>
      <c r="AL14" s="21">
        <v>0</v>
      </c>
      <c r="AM14" s="21">
        <v>4039751.7948999954</v>
      </c>
      <c r="AN14" s="21">
        <v>0</v>
      </c>
      <c r="AO14" s="21">
        <v>4039751.7948999954</v>
      </c>
      <c r="AP14" s="21">
        <v>22.743111710581779</v>
      </c>
      <c r="AQ14" s="21">
        <v>0</v>
      </c>
      <c r="AR14" s="21">
        <v>1</v>
      </c>
      <c r="AS14" s="21">
        <v>0</v>
      </c>
      <c r="AT14" s="21">
        <v>1</v>
      </c>
      <c r="AU14" s="21">
        <v>0</v>
      </c>
      <c r="AV14" s="21">
        <v>0</v>
      </c>
      <c r="AW14" s="21">
        <v>955241884.828125</v>
      </c>
      <c r="AX14" s="21">
        <v>0</v>
      </c>
      <c r="AY14" s="21">
        <v>136463126.40401787</v>
      </c>
      <c r="AZ14" s="21">
        <v>4039751.7948999954</v>
      </c>
      <c r="BA14" s="21">
        <v>577107.39927142789</v>
      </c>
      <c r="BB14" s="21">
        <v>75145828.921200022</v>
      </c>
      <c r="BC14" s="21">
        <v>734844866.56274295</v>
      </c>
      <c r="BD14" s="21">
        <v>0</v>
      </c>
      <c r="BE14" s="21">
        <v>0</v>
      </c>
    </row>
    <row r="15" spans="1:57" x14ac:dyDescent="0.35">
      <c r="A15" s="21">
        <v>101631003</v>
      </c>
      <c r="B15" s="21" t="s">
        <v>32</v>
      </c>
      <c r="C15" s="21" t="s">
        <v>593</v>
      </c>
      <c r="D15" s="21">
        <v>6105.66</v>
      </c>
      <c r="E15" s="21">
        <v>24</v>
      </c>
      <c r="F15" s="21">
        <v>1.14E-2</v>
      </c>
      <c r="G15" s="21">
        <v>19</v>
      </c>
      <c r="H15" s="21">
        <v>20859469.059999999</v>
      </c>
      <c r="I15" s="21">
        <v>1779.8889999999999</v>
      </c>
      <c r="J15" s="21">
        <v>0</v>
      </c>
      <c r="K15" s="21">
        <v>6238413.0099999998</v>
      </c>
      <c r="L15" s="21">
        <v>362876146</v>
      </c>
      <c r="M15" s="21">
        <v>182819407</v>
      </c>
      <c r="N15" s="48">
        <v>6105.66015625</v>
      </c>
      <c r="O15" s="21">
        <v>1044.434</v>
      </c>
      <c r="P15" s="21">
        <v>1</v>
      </c>
      <c r="Q15" s="21">
        <v>6225.73</v>
      </c>
      <c r="R15" s="21">
        <v>8245.6200000000008</v>
      </c>
      <c r="S15" s="21">
        <v>25.388999999999999</v>
      </c>
      <c r="T15" s="21">
        <v>157.30099999999999</v>
      </c>
      <c r="U15" s="21">
        <v>0</v>
      </c>
      <c r="V15" s="21">
        <v>0</v>
      </c>
      <c r="W15" s="21">
        <v>0</v>
      </c>
      <c r="X15" s="21">
        <v>-0.20994220754477327</v>
      </c>
      <c r="Y15" s="21">
        <v>11719.533203125</v>
      </c>
      <c r="Z15" s="21">
        <v>13704</v>
      </c>
      <c r="AA15" s="21">
        <v>24391598.855999999</v>
      </c>
      <c r="AB15" s="21">
        <v>3532129.7960000001</v>
      </c>
      <c r="AC15" s="21">
        <v>1.2699999999999999E-2</v>
      </c>
      <c r="AD15" s="21">
        <v>1.55E-2</v>
      </c>
      <c r="AE15" s="21">
        <v>545695553</v>
      </c>
      <c r="AF15" s="21">
        <v>6930333.5230999999</v>
      </c>
      <c r="AG15" s="21">
        <v>8458281.0714999996</v>
      </c>
      <c r="AH15" s="21">
        <v>691920.5131000001</v>
      </c>
      <c r="AI15" s="21">
        <v>691920.5131000001</v>
      </c>
      <c r="AJ15" s="21">
        <v>8257.7802734375</v>
      </c>
      <c r="AK15" s="21">
        <v>6930333.5230999999</v>
      </c>
      <c r="AL15" s="21">
        <v>0</v>
      </c>
      <c r="AM15" s="21">
        <v>2840209.2829</v>
      </c>
      <c r="AN15" s="21">
        <v>0</v>
      </c>
      <c r="AO15" s="21">
        <v>2840209.2829</v>
      </c>
      <c r="AP15" s="21">
        <v>13.615923179686149</v>
      </c>
      <c r="AQ15" s="21">
        <v>0</v>
      </c>
      <c r="AR15" s="21">
        <v>1</v>
      </c>
      <c r="AS15" s="21">
        <v>0</v>
      </c>
      <c r="AT15" s="21">
        <v>1</v>
      </c>
      <c r="AU15" s="21">
        <v>0</v>
      </c>
      <c r="AV15" s="21">
        <v>0</v>
      </c>
      <c r="AW15" s="21">
        <v>955241884.828125</v>
      </c>
      <c r="AX15" s="21">
        <v>0</v>
      </c>
      <c r="AY15" s="21">
        <v>136463126.40401787</v>
      </c>
      <c r="AZ15" s="21">
        <v>2840209.2829</v>
      </c>
      <c r="BA15" s="21">
        <v>405744.18327142857</v>
      </c>
      <c r="BB15" s="21">
        <v>77986038.204100028</v>
      </c>
      <c r="BC15" s="21">
        <v>734844866.56274295</v>
      </c>
      <c r="BD15" s="21">
        <v>0</v>
      </c>
      <c r="BE15" s="21">
        <v>0</v>
      </c>
    </row>
    <row r="16" spans="1:57" x14ac:dyDescent="0.35">
      <c r="A16" s="21">
        <v>101631203</v>
      </c>
      <c r="B16" s="21" t="s">
        <v>33</v>
      </c>
      <c r="C16" s="21" t="s">
        <v>593</v>
      </c>
      <c r="D16" s="21">
        <v>8592.15</v>
      </c>
      <c r="E16" s="21">
        <v>54</v>
      </c>
      <c r="F16" s="21">
        <v>1.26E-2</v>
      </c>
      <c r="G16" s="21">
        <v>31</v>
      </c>
      <c r="H16" s="21">
        <v>20753291.43</v>
      </c>
      <c r="I16" s="21">
        <v>1577.8140000000001</v>
      </c>
      <c r="J16" s="21">
        <v>0</v>
      </c>
      <c r="K16" s="21">
        <v>9742999.4499999993</v>
      </c>
      <c r="L16" s="21">
        <v>546686977</v>
      </c>
      <c r="M16" s="21">
        <v>226685518</v>
      </c>
      <c r="N16" s="48">
        <v>8592.150390625</v>
      </c>
      <c r="O16" s="21">
        <v>1054.3150000000001</v>
      </c>
      <c r="P16" s="21">
        <v>0.95</v>
      </c>
      <c r="Q16" s="21">
        <v>8695.5300000000007</v>
      </c>
      <c r="R16" s="21">
        <v>8245.6200000000008</v>
      </c>
      <c r="S16" s="21">
        <v>82.661000000000001</v>
      </c>
      <c r="T16" s="21">
        <v>108.17100000000001</v>
      </c>
      <c r="U16" s="21">
        <v>0</v>
      </c>
      <c r="V16" s="21">
        <v>0</v>
      </c>
      <c r="W16" s="21">
        <v>0</v>
      </c>
      <c r="X16" s="21">
        <v>-0.25521095498935054</v>
      </c>
      <c r="Y16" s="21">
        <v>13153.1923828125</v>
      </c>
      <c r="Z16" s="21">
        <v>13704</v>
      </c>
      <c r="AA16" s="21">
        <v>21622363.056000002</v>
      </c>
      <c r="AB16" s="21">
        <v>869071.62600000203</v>
      </c>
      <c r="AC16" s="21">
        <v>1.2699999999999999E-2</v>
      </c>
      <c r="AD16" s="21">
        <v>1.55E-2</v>
      </c>
      <c r="AE16" s="21">
        <v>773372495</v>
      </c>
      <c r="AF16" s="21">
        <v>9821830.6864999998</v>
      </c>
      <c r="AG16" s="21">
        <v>11987273.672499999</v>
      </c>
      <c r="AH16" s="21">
        <v>78831.236500000581</v>
      </c>
      <c r="AI16" s="21">
        <v>78831.236500000581</v>
      </c>
      <c r="AJ16" s="21">
        <v>8257.7802734375</v>
      </c>
      <c r="AK16" s="21">
        <v>9821830.6864999998</v>
      </c>
      <c r="AL16" s="21">
        <v>0</v>
      </c>
      <c r="AM16" s="21">
        <v>790240.38950000145</v>
      </c>
      <c r="AN16" s="21">
        <v>0</v>
      </c>
      <c r="AO16" s="21">
        <v>790240.38950000145</v>
      </c>
      <c r="AP16" s="21">
        <v>3.8077834167435558</v>
      </c>
      <c r="AQ16" s="21">
        <v>0</v>
      </c>
      <c r="AR16" s="21">
        <v>0.95950847490298852</v>
      </c>
      <c r="AS16" s="21">
        <v>0</v>
      </c>
      <c r="AT16" s="21">
        <v>0.95950847490298852</v>
      </c>
      <c r="AU16" s="21">
        <v>0</v>
      </c>
      <c r="AV16" s="21">
        <v>0</v>
      </c>
      <c r="AW16" s="21">
        <v>955241884.828125</v>
      </c>
      <c r="AX16" s="21">
        <v>0</v>
      </c>
      <c r="AY16" s="21">
        <v>136463126.40401787</v>
      </c>
      <c r="AZ16" s="21">
        <v>790240.38950000145</v>
      </c>
      <c r="BA16" s="21">
        <v>112891.48421428593</v>
      </c>
      <c r="BB16" s="21">
        <v>78776278.593600035</v>
      </c>
      <c r="BC16" s="21">
        <v>734844866.56274295</v>
      </c>
      <c r="BD16" s="21">
        <v>0</v>
      </c>
      <c r="BE16" s="21">
        <v>0</v>
      </c>
    </row>
    <row r="17" spans="1:57" x14ac:dyDescent="0.35">
      <c r="A17" s="21">
        <v>101631503</v>
      </c>
      <c r="B17" s="21" t="s">
        <v>34</v>
      </c>
      <c r="C17" s="21" t="s">
        <v>593</v>
      </c>
      <c r="D17" s="21">
        <v>6666.85</v>
      </c>
      <c r="E17" s="21">
        <v>31</v>
      </c>
      <c r="F17" s="21">
        <v>1.3299999999999999E-2</v>
      </c>
      <c r="G17" s="21">
        <v>41</v>
      </c>
      <c r="H17" s="21">
        <v>15083540.1</v>
      </c>
      <c r="I17" s="21">
        <v>1340.462</v>
      </c>
      <c r="J17" s="21">
        <v>0</v>
      </c>
      <c r="K17" s="21">
        <v>7072339.3300000001</v>
      </c>
      <c r="L17" s="21">
        <v>382861558</v>
      </c>
      <c r="M17" s="21">
        <v>147800625</v>
      </c>
      <c r="N17" s="48">
        <v>6666.85009765625</v>
      </c>
      <c r="O17" s="21">
        <v>940.88800000000003</v>
      </c>
      <c r="P17" s="21">
        <v>1</v>
      </c>
      <c r="Q17" s="21">
        <v>6677.68</v>
      </c>
      <c r="R17" s="21">
        <v>8245.6200000000008</v>
      </c>
      <c r="S17" s="21">
        <v>0</v>
      </c>
      <c r="T17" s="21">
        <v>171.66499999999999</v>
      </c>
      <c r="U17" s="21">
        <v>0</v>
      </c>
      <c r="V17" s="21">
        <v>0</v>
      </c>
      <c r="W17" s="21">
        <v>0</v>
      </c>
      <c r="X17" s="21">
        <v>-4.3223773990892736E-2</v>
      </c>
      <c r="Y17" s="21">
        <v>11252.4931640625</v>
      </c>
      <c r="Z17" s="21">
        <v>13704</v>
      </c>
      <c r="AA17" s="21">
        <v>18369691.248</v>
      </c>
      <c r="AB17" s="21">
        <v>3286151.148</v>
      </c>
      <c r="AC17" s="21">
        <v>1.2699999999999999E-2</v>
      </c>
      <c r="AD17" s="21">
        <v>1.55E-2</v>
      </c>
      <c r="AE17" s="21">
        <v>530662183</v>
      </c>
      <c r="AF17" s="21">
        <v>6739409.7240999993</v>
      </c>
      <c r="AG17" s="21">
        <v>8225263.8365000002</v>
      </c>
      <c r="AH17" s="21">
        <v>-332929.60590000078</v>
      </c>
      <c r="AI17" s="21">
        <v>0</v>
      </c>
      <c r="AJ17" s="21">
        <v>8257.7802734375</v>
      </c>
      <c r="AK17" s="21">
        <v>7072339.3300000001</v>
      </c>
      <c r="AL17" s="21">
        <v>0</v>
      </c>
      <c r="AM17" s="21">
        <v>3286151.148</v>
      </c>
      <c r="AN17" s="21">
        <v>0</v>
      </c>
      <c r="AO17" s="21">
        <v>3286151.148</v>
      </c>
      <c r="AP17" s="21">
        <v>21.786338791912648</v>
      </c>
      <c r="AQ17" s="21">
        <v>0</v>
      </c>
      <c r="AR17" s="21">
        <v>1</v>
      </c>
      <c r="AS17" s="21">
        <v>0</v>
      </c>
      <c r="AT17" s="21">
        <v>1</v>
      </c>
      <c r="AU17" s="21">
        <v>0</v>
      </c>
      <c r="AV17" s="21">
        <v>0</v>
      </c>
      <c r="AW17" s="21">
        <v>955241884.828125</v>
      </c>
      <c r="AX17" s="21">
        <v>0</v>
      </c>
      <c r="AY17" s="21">
        <v>136463126.40401787</v>
      </c>
      <c r="AZ17" s="21">
        <v>3286151.148</v>
      </c>
      <c r="BA17" s="21">
        <v>469450.16399999999</v>
      </c>
      <c r="BB17" s="21">
        <v>82062429.741600037</v>
      </c>
      <c r="BC17" s="21">
        <v>734844866.56274295</v>
      </c>
      <c r="BD17" s="21">
        <v>0</v>
      </c>
      <c r="BE17" s="21">
        <v>0</v>
      </c>
    </row>
    <row r="18" spans="1:57" x14ac:dyDescent="0.35">
      <c r="A18" s="21">
        <v>101631703</v>
      </c>
      <c r="B18" s="21" t="s">
        <v>35</v>
      </c>
      <c r="C18" s="21" t="s">
        <v>593</v>
      </c>
      <c r="D18" s="21">
        <v>13939.17</v>
      </c>
      <c r="E18" s="21">
        <v>90</v>
      </c>
      <c r="F18" s="21">
        <v>1.23E-2</v>
      </c>
      <c r="G18" s="21">
        <v>27</v>
      </c>
      <c r="H18" s="21">
        <v>80672643.370000005</v>
      </c>
      <c r="I18" s="21">
        <v>7315.3689999999997</v>
      </c>
      <c r="J18" s="21">
        <v>1</v>
      </c>
      <c r="K18" s="21">
        <v>70409870.200000003</v>
      </c>
      <c r="L18" s="21">
        <v>4246085128</v>
      </c>
      <c r="M18" s="21">
        <v>1495261391</v>
      </c>
      <c r="N18" s="48">
        <v>13939.169921875</v>
      </c>
      <c r="O18" s="21">
        <v>5379.08</v>
      </c>
      <c r="P18" s="21">
        <v>0.32</v>
      </c>
      <c r="Q18" s="21">
        <v>13885.16</v>
      </c>
      <c r="R18" s="21">
        <v>8245.6200000000008</v>
      </c>
      <c r="S18" s="21">
        <v>0</v>
      </c>
      <c r="T18" s="21">
        <v>409.75200000000001</v>
      </c>
      <c r="U18" s="21">
        <v>1</v>
      </c>
      <c r="V18" s="21">
        <v>1</v>
      </c>
      <c r="W18" s="21">
        <v>1</v>
      </c>
      <c r="X18" s="21">
        <v>0.10178467156400534</v>
      </c>
      <c r="Y18" s="21">
        <v>11027.830078125</v>
      </c>
      <c r="Z18" s="21">
        <v>13704</v>
      </c>
      <c r="AA18" s="21">
        <v>100249816.77599999</v>
      </c>
      <c r="AB18" s="21">
        <v>19577173.405999988</v>
      </c>
      <c r="AC18" s="21">
        <v>1.2699999999999999E-2</v>
      </c>
      <c r="AD18" s="21">
        <v>1.55E-2</v>
      </c>
      <c r="AE18" s="21">
        <v>5741346519</v>
      </c>
      <c r="AF18" s="21">
        <v>72915100.791299999</v>
      </c>
      <c r="AG18" s="21">
        <v>88990871.044499993</v>
      </c>
      <c r="AH18" s="21">
        <v>2505230.5912999958</v>
      </c>
      <c r="AI18" s="21">
        <v>2505230.5912999958</v>
      </c>
      <c r="AJ18" s="21">
        <v>8257.7802734375</v>
      </c>
      <c r="AK18" s="21">
        <v>72915100.791299999</v>
      </c>
      <c r="AL18" s="21">
        <v>16075770.253199995</v>
      </c>
      <c r="AM18" s="21">
        <v>17071942.814699993</v>
      </c>
      <c r="AN18" s="21">
        <v>16075770.253199995</v>
      </c>
      <c r="AO18" s="21">
        <v>996172.56149999797</v>
      </c>
      <c r="AP18" s="21">
        <v>1.2348331725429091</v>
      </c>
      <c r="AQ18" s="21">
        <v>0</v>
      </c>
      <c r="AR18" s="21">
        <v>0.31199554113680916</v>
      </c>
      <c r="AS18" s="21">
        <v>0</v>
      </c>
      <c r="AT18" s="21">
        <v>0.31199554113680916</v>
      </c>
      <c r="AU18" s="21">
        <v>0</v>
      </c>
      <c r="AV18" s="21">
        <v>0</v>
      </c>
      <c r="AW18" s="21">
        <v>955241884.828125</v>
      </c>
      <c r="AX18" s="21">
        <v>0</v>
      </c>
      <c r="AY18" s="21">
        <v>136463126.40401787</v>
      </c>
      <c r="AZ18" s="21">
        <v>996172.56149999797</v>
      </c>
      <c r="BA18" s="21">
        <v>142310.36592857115</v>
      </c>
      <c r="BB18" s="21">
        <v>83058602.303100035</v>
      </c>
      <c r="BC18" s="21">
        <v>734844866.56274295</v>
      </c>
      <c r="BD18" s="21">
        <v>0</v>
      </c>
      <c r="BE18" s="21">
        <v>0</v>
      </c>
    </row>
    <row r="19" spans="1:57" x14ac:dyDescent="0.35">
      <c r="A19" s="21">
        <v>101631803</v>
      </c>
      <c r="B19" s="21" t="s">
        <v>36</v>
      </c>
      <c r="C19" s="21" t="s">
        <v>593</v>
      </c>
      <c r="D19" s="21">
        <v>4991.41</v>
      </c>
      <c r="E19" s="21">
        <v>15</v>
      </c>
      <c r="F19" s="21">
        <v>1.61E-2</v>
      </c>
      <c r="G19" s="21">
        <v>70</v>
      </c>
      <c r="H19" s="21">
        <v>24837816.43</v>
      </c>
      <c r="I19" s="21">
        <v>2461.8429999999998</v>
      </c>
      <c r="J19" s="21">
        <v>0</v>
      </c>
      <c r="K19" s="21">
        <v>11177796.98</v>
      </c>
      <c r="L19" s="21">
        <v>466488568</v>
      </c>
      <c r="M19" s="21">
        <v>226336858</v>
      </c>
      <c r="N19" s="48">
        <v>4991.41015625</v>
      </c>
      <c r="O19" s="21">
        <v>1415.2249999999999</v>
      </c>
      <c r="P19" s="21">
        <v>1</v>
      </c>
      <c r="Q19" s="21">
        <v>5061.08</v>
      </c>
      <c r="R19" s="21">
        <v>8245.6200000000008</v>
      </c>
      <c r="S19" s="21">
        <v>0</v>
      </c>
      <c r="T19" s="21">
        <v>501.27600000000001</v>
      </c>
      <c r="U19" s="21">
        <v>0</v>
      </c>
      <c r="V19" s="21">
        <v>0</v>
      </c>
      <c r="W19" s="21">
        <v>0</v>
      </c>
      <c r="X19" s="21">
        <v>-0.19111863101227813</v>
      </c>
      <c r="Y19" s="21">
        <v>10089.1142578125</v>
      </c>
      <c r="Z19" s="21">
        <v>13704</v>
      </c>
      <c r="AA19" s="21">
        <v>33737096.471999995</v>
      </c>
      <c r="AB19" s="21">
        <v>8899280.0419999957</v>
      </c>
      <c r="AC19" s="21">
        <v>1.2699999999999999E-2</v>
      </c>
      <c r="AD19" s="21">
        <v>1.55E-2</v>
      </c>
      <c r="AE19" s="21">
        <v>692825426</v>
      </c>
      <c r="AF19" s="21">
        <v>8798882.9101999998</v>
      </c>
      <c r="AG19" s="21">
        <v>10738794.103</v>
      </c>
      <c r="AH19" s="21">
        <v>-2378914.0698000006</v>
      </c>
      <c r="AI19" s="21">
        <v>0</v>
      </c>
      <c r="AJ19" s="21">
        <v>8257.7802734375</v>
      </c>
      <c r="AK19" s="21">
        <v>11177796.98</v>
      </c>
      <c r="AL19" s="21">
        <v>0</v>
      </c>
      <c r="AM19" s="21">
        <v>8899280.0419999957</v>
      </c>
      <c r="AN19" s="21">
        <v>0</v>
      </c>
      <c r="AO19" s="21">
        <v>8899280.0419999957</v>
      </c>
      <c r="AP19" s="21">
        <v>35.829558798297292</v>
      </c>
      <c r="AQ19" s="21">
        <v>439002.87700000033</v>
      </c>
      <c r="AR19" s="21">
        <v>1</v>
      </c>
      <c r="AS19" s="21">
        <v>0</v>
      </c>
      <c r="AT19" s="21">
        <v>1</v>
      </c>
      <c r="AU19" s="21">
        <v>439002.875</v>
      </c>
      <c r="AV19" s="21">
        <v>439002.875</v>
      </c>
      <c r="AW19" s="21">
        <v>955241884.828125</v>
      </c>
      <c r="AX19" s="21">
        <v>62714.696428571428</v>
      </c>
      <c r="AY19" s="21">
        <v>136463126.40401787</v>
      </c>
      <c r="AZ19" s="21">
        <v>8899280.0419999957</v>
      </c>
      <c r="BA19" s="21">
        <v>1271325.7202857137</v>
      </c>
      <c r="BB19" s="21">
        <v>91957882.34510003</v>
      </c>
      <c r="BC19" s="21">
        <v>734844866.56274295</v>
      </c>
      <c r="BD19" s="21">
        <v>439003</v>
      </c>
      <c r="BE19" s="21">
        <v>62715</v>
      </c>
    </row>
    <row r="20" spans="1:57" x14ac:dyDescent="0.35">
      <c r="A20" s="21">
        <v>101631903</v>
      </c>
      <c r="B20" s="21" t="s">
        <v>37</v>
      </c>
      <c r="C20" s="21" t="s">
        <v>593</v>
      </c>
      <c r="D20" s="21">
        <v>10927.21</v>
      </c>
      <c r="E20" s="21">
        <v>75</v>
      </c>
      <c r="F20" s="21">
        <v>1.38E-2</v>
      </c>
      <c r="G20" s="21">
        <v>47</v>
      </c>
      <c r="H20" s="21">
        <v>20336787.010000002</v>
      </c>
      <c r="I20" s="21">
        <v>1561.893</v>
      </c>
      <c r="J20" s="21">
        <v>0</v>
      </c>
      <c r="K20" s="21">
        <v>14133576.74</v>
      </c>
      <c r="L20" s="21">
        <v>754800838</v>
      </c>
      <c r="M20" s="21">
        <v>272877106</v>
      </c>
      <c r="N20" s="48">
        <v>10927.2099609375</v>
      </c>
      <c r="O20" s="21">
        <v>1219.0940000000001</v>
      </c>
      <c r="P20" s="21">
        <v>0.69</v>
      </c>
      <c r="Q20" s="21">
        <v>10840.18</v>
      </c>
      <c r="R20" s="21">
        <v>8245.6200000000008</v>
      </c>
      <c r="S20" s="21">
        <v>0</v>
      </c>
      <c r="T20" s="21">
        <v>108.143</v>
      </c>
      <c r="U20" s="21">
        <v>0</v>
      </c>
      <c r="V20" s="21">
        <v>0</v>
      </c>
      <c r="W20" s="21">
        <v>0</v>
      </c>
      <c r="X20" s="21">
        <v>7.2176992261794477E-3</v>
      </c>
      <c r="Y20" s="21">
        <v>13020.6015625</v>
      </c>
      <c r="Z20" s="21">
        <v>13704</v>
      </c>
      <c r="AA20" s="21">
        <v>21404181.672000002</v>
      </c>
      <c r="AB20" s="21">
        <v>1067394.6620000005</v>
      </c>
      <c r="AC20" s="21">
        <v>1.2699999999999999E-2</v>
      </c>
      <c r="AD20" s="21">
        <v>1.55E-2</v>
      </c>
      <c r="AE20" s="21">
        <v>1027677944</v>
      </c>
      <c r="AF20" s="21">
        <v>13051509.888799999</v>
      </c>
      <c r="AG20" s="21">
        <v>15929008.131999999</v>
      </c>
      <c r="AH20" s="21">
        <v>-1082066.8512000013</v>
      </c>
      <c r="AI20" s="21">
        <v>0</v>
      </c>
      <c r="AJ20" s="21">
        <v>8257.7802734375</v>
      </c>
      <c r="AK20" s="21">
        <v>14133576.74</v>
      </c>
      <c r="AL20" s="21">
        <v>0</v>
      </c>
      <c r="AM20" s="21">
        <v>1067394.6620000005</v>
      </c>
      <c r="AN20" s="21">
        <v>0</v>
      </c>
      <c r="AO20" s="21">
        <v>1067394.6620000005</v>
      </c>
      <c r="AP20" s="21">
        <v>5.248590455685755</v>
      </c>
      <c r="AQ20" s="21">
        <v>0</v>
      </c>
      <c r="AR20" s="21">
        <v>0.67673762208390831</v>
      </c>
      <c r="AS20" s="21">
        <v>0</v>
      </c>
      <c r="AT20" s="21">
        <v>0.67673762208390831</v>
      </c>
      <c r="AU20" s="21">
        <v>0</v>
      </c>
      <c r="AV20" s="21">
        <v>0</v>
      </c>
      <c r="AW20" s="21">
        <v>955241884.828125</v>
      </c>
      <c r="AX20" s="21">
        <v>0</v>
      </c>
      <c r="AY20" s="21">
        <v>136463126.40401787</v>
      </c>
      <c r="AZ20" s="21">
        <v>1067394.6620000005</v>
      </c>
      <c r="BA20" s="21">
        <v>152484.95171428579</v>
      </c>
      <c r="BB20" s="21">
        <v>93025277.007100031</v>
      </c>
      <c r="BC20" s="21">
        <v>734844866.56274295</v>
      </c>
      <c r="BD20" s="21">
        <v>0</v>
      </c>
      <c r="BE20" s="21">
        <v>0</v>
      </c>
    </row>
    <row r="21" spans="1:57" x14ac:dyDescent="0.35">
      <c r="A21" s="21">
        <v>101632403</v>
      </c>
      <c r="B21" s="21" t="s">
        <v>38</v>
      </c>
      <c r="C21" s="21" t="s">
        <v>593</v>
      </c>
      <c r="D21" s="21">
        <v>9352.81</v>
      </c>
      <c r="E21" s="21">
        <v>62</v>
      </c>
      <c r="F21" s="21">
        <v>1.26E-2</v>
      </c>
      <c r="G21" s="21">
        <v>31</v>
      </c>
      <c r="H21" s="21">
        <v>18694746.02</v>
      </c>
      <c r="I21" s="21">
        <v>1382.63</v>
      </c>
      <c r="J21" s="21">
        <v>0</v>
      </c>
      <c r="K21" s="21">
        <v>9252571.8000000007</v>
      </c>
      <c r="L21" s="21">
        <v>514509674</v>
      </c>
      <c r="M21" s="21">
        <v>218863962</v>
      </c>
      <c r="N21" s="48">
        <v>9352.8095703125</v>
      </c>
      <c r="O21" s="21">
        <v>928.64</v>
      </c>
      <c r="P21" s="21">
        <v>0.87</v>
      </c>
      <c r="Q21" s="21">
        <v>9306.68</v>
      </c>
      <c r="R21" s="21">
        <v>8245.6200000000008</v>
      </c>
      <c r="S21" s="21">
        <v>53.750999999999998</v>
      </c>
      <c r="T21" s="21">
        <v>120.82</v>
      </c>
      <c r="U21" s="21">
        <v>0</v>
      </c>
      <c r="V21" s="21">
        <v>0</v>
      </c>
      <c r="W21" s="21">
        <v>0</v>
      </c>
      <c r="X21" s="21">
        <v>-0.18434100560818267</v>
      </c>
      <c r="Y21" s="21">
        <v>13521.1484375</v>
      </c>
      <c r="Z21" s="21">
        <v>13704</v>
      </c>
      <c r="AA21" s="21">
        <v>18947561.520000003</v>
      </c>
      <c r="AB21" s="21">
        <v>252815.50000000373</v>
      </c>
      <c r="AC21" s="21">
        <v>1.2699999999999999E-2</v>
      </c>
      <c r="AD21" s="21">
        <v>1.55E-2</v>
      </c>
      <c r="AE21" s="21">
        <v>733373636</v>
      </c>
      <c r="AF21" s="21">
        <v>9313845.1771999989</v>
      </c>
      <c r="AG21" s="21">
        <v>11367291.357999999</v>
      </c>
      <c r="AH21" s="21">
        <v>61273.377199998125</v>
      </c>
      <c r="AI21" s="21">
        <v>61273.377199998125</v>
      </c>
      <c r="AJ21" s="21">
        <v>8257.7802734375</v>
      </c>
      <c r="AK21" s="21">
        <v>9313845.1771999989</v>
      </c>
      <c r="AL21" s="21">
        <v>0</v>
      </c>
      <c r="AM21" s="21">
        <v>191542.1228000056</v>
      </c>
      <c r="AN21" s="21">
        <v>0</v>
      </c>
      <c r="AO21" s="21">
        <v>191542.1228000056</v>
      </c>
      <c r="AP21" s="21">
        <v>1.0245772935085085</v>
      </c>
      <c r="AQ21" s="21">
        <v>0</v>
      </c>
      <c r="AR21" s="21">
        <v>0.86739423178922048</v>
      </c>
      <c r="AS21" s="21">
        <v>0</v>
      </c>
      <c r="AT21" s="21">
        <v>0.86739423178922048</v>
      </c>
      <c r="AU21" s="21">
        <v>0</v>
      </c>
      <c r="AV21" s="21">
        <v>0</v>
      </c>
      <c r="AW21" s="21">
        <v>955241884.828125</v>
      </c>
      <c r="AX21" s="21">
        <v>0</v>
      </c>
      <c r="AY21" s="21">
        <v>136463126.40401787</v>
      </c>
      <c r="AZ21" s="21">
        <v>191542.1228000056</v>
      </c>
      <c r="BA21" s="21">
        <v>27363.160400000801</v>
      </c>
      <c r="BB21" s="21">
        <v>93216819.129900038</v>
      </c>
      <c r="BC21" s="21">
        <v>734844866.56274295</v>
      </c>
      <c r="BD21" s="21">
        <v>0</v>
      </c>
      <c r="BE21" s="21">
        <v>0</v>
      </c>
    </row>
    <row r="22" spans="1:57" x14ac:dyDescent="0.35">
      <c r="A22" s="21">
        <v>101633903</v>
      </c>
      <c r="B22" s="21" t="s">
        <v>39</v>
      </c>
      <c r="C22" s="21" t="s">
        <v>593</v>
      </c>
      <c r="D22" s="21">
        <v>9268.19</v>
      </c>
      <c r="E22" s="21">
        <v>62</v>
      </c>
      <c r="F22" s="21">
        <v>1.24E-2</v>
      </c>
      <c r="G22" s="21">
        <v>29</v>
      </c>
      <c r="H22" s="21">
        <v>29986392.059999999</v>
      </c>
      <c r="I22" s="21">
        <v>2264.9349999999999</v>
      </c>
      <c r="J22" s="21">
        <v>0</v>
      </c>
      <c r="K22" s="21">
        <v>15013831.390000001</v>
      </c>
      <c r="L22" s="21">
        <v>892391845</v>
      </c>
      <c r="M22" s="21">
        <v>318440596</v>
      </c>
      <c r="N22" s="48">
        <v>9268.1904296875</v>
      </c>
      <c r="O22" s="21">
        <v>1615.877</v>
      </c>
      <c r="P22" s="21">
        <v>0.9</v>
      </c>
      <c r="Q22" s="21">
        <v>9095.56</v>
      </c>
      <c r="R22" s="21">
        <v>8245.6200000000008</v>
      </c>
      <c r="S22" s="21">
        <v>69.802000000000007</v>
      </c>
      <c r="T22" s="21">
        <v>178.05</v>
      </c>
      <c r="U22" s="21">
        <v>0</v>
      </c>
      <c r="V22" s="21">
        <v>0</v>
      </c>
      <c r="W22" s="21">
        <v>0</v>
      </c>
      <c r="X22" s="21">
        <v>-0.1799783510789191</v>
      </c>
      <c r="Y22" s="21">
        <v>13239.4052734375</v>
      </c>
      <c r="Z22" s="21">
        <v>13704</v>
      </c>
      <c r="AA22" s="21">
        <v>31038669.239999998</v>
      </c>
      <c r="AB22" s="21">
        <v>1052277.1799999997</v>
      </c>
      <c r="AC22" s="21">
        <v>1.2699999999999999E-2</v>
      </c>
      <c r="AD22" s="21">
        <v>1.55E-2</v>
      </c>
      <c r="AE22" s="21">
        <v>1210832441</v>
      </c>
      <c r="AF22" s="21">
        <v>15377572.000699999</v>
      </c>
      <c r="AG22" s="21">
        <v>18767902.835499998</v>
      </c>
      <c r="AH22" s="21">
        <v>363740.61069999821</v>
      </c>
      <c r="AI22" s="21">
        <v>363740.61069999821</v>
      </c>
      <c r="AJ22" s="21">
        <v>8257.7802734375</v>
      </c>
      <c r="AK22" s="21">
        <v>15377572.000699999</v>
      </c>
      <c r="AL22" s="21">
        <v>0</v>
      </c>
      <c r="AM22" s="21">
        <v>688536.56930000149</v>
      </c>
      <c r="AN22" s="21">
        <v>0</v>
      </c>
      <c r="AO22" s="21">
        <v>688536.56930000149</v>
      </c>
      <c r="AP22" s="21">
        <v>2.2961634328074663</v>
      </c>
      <c r="AQ22" s="21">
        <v>0</v>
      </c>
      <c r="AR22" s="21">
        <v>0.87764143355810154</v>
      </c>
      <c r="AS22" s="21">
        <v>0</v>
      </c>
      <c r="AT22" s="21">
        <v>0.87764143355810154</v>
      </c>
      <c r="AU22" s="21">
        <v>0</v>
      </c>
      <c r="AV22" s="21">
        <v>0</v>
      </c>
      <c r="AW22" s="21">
        <v>955241884.828125</v>
      </c>
      <c r="AX22" s="21">
        <v>0</v>
      </c>
      <c r="AY22" s="21">
        <v>136463126.40401787</v>
      </c>
      <c r="AZ22" s="21">
        <v>688536.56930000149</v>
      </c>
      <c r="BA22" s="21">
        <v>98362.367042857353</v>
      </c>
      <c r="BB22" s="21">
        <v>93905355.699200034</v>
      </c>
      <c r="BC22" s="21">
        <v>734844866.56274295</v>
      </c>
      <c r="BD22" s="21">
        <v>0</v>
      </c>
      <c r="BE22" s="21">
        <v>0</v>
      </c>
    </row>
    <row r="23" spans="1:57" x14ac:dyDescent="0.35">
      <c r="A23" s="21">
        <v>101636503</v>
      </c>
      <c r="B23" s="21" t="s">
        <v>41</v>
      </c>
      <c r="C23" s="21" t="s">
        <v>593</v>
      </c>
      <c r="D23" s="21">
        <v>16167.49</v>
      </c>
      <c r="E23" s="21">
        <v>94</v>
      </c>
      <c r="F23" s="21">
        <v>1.2500000000000001E-2</v>
      </c>
      <c r="G23" s="21">
        <v>30</v>
      </c>
      <c r="H23" s="21">
        <v>64542151.460000001</v>
      </c>
      <c r="I23" s="21">
        <v>4551.6559999999999</v>
      </c>
      <c r="J23" s="21">
        <v>0</v>
      </c>
      <c r="K23" s="21">
        <v>56496400.329999998</v>
      </c>
      <c r="L23" s="21">
        <v>2970098625</v>
      </c>
      <c r="M23" s="21">
        <v>1563459364</v>
      </c>
      <c r="N23" s="48">
        <v>16167.490234375</v>
      </c>
      <c r="O23" s="21">
        <v>3857.92</v>
      </c>
      <c r="P23" s="21">
        <v>0.04</v>
      </c>
      <c r="Q23" s="21">
        <v>16169.4</v>
      </c>
      <c r="R23" s="21">
        <v>8245.6200000000008</v>
      </c>
      <c r="S23" s="21">
        <v>0</v>
      </c>
      <c r="T23" s="21">
        <v>67.385000000000005</v>
      </c>
      <c r="U23" s="21">
        <v>1</v>
      </c>
      <c r="V23" s="21">
        <v>1</v>
      </c>
      <c r="W23" s="21">
        <v>1</v>
      </c>
      <c r="X23" s="21">
        <v>-0.10389927368429806</v>
      </c>
      <c r="Y23" s="21">
        <v>14179.927734375</v>
      </c>
      <c r="Z23" s="21">
        <v>13704</v>
      </c>
      <c r="AA23" s="21">
        <v>62375893.824000001</v>
      </c>
      <c r="AB23" s="21">
        <v>0</v>
      </c>
      <c r="AC23" s="21">
        <v>1.2699999999999999E-2</v>
      </c>
      <c r="AD23" s="21">
        <v>1.55E-2</v>
      </c>
      <c r="AE23" s="21">
        <v>4533557989</v>
      </c>
      <c r="AF23" s="21">
        <v>57576186.460299999</v>
      </c>
      <c r="AG23" s="21">
        <v>70270148.829500005</v>
      </c>
      <c r="AH23" s="21">
        <v>1079786.1303000003</v>
      </c>
      <c r="AI23" s="21">
        <v>0</v>
      </c>
      <c r="AJ23" s="21">
        <v>8257.7802734375</v>
      </c>
      <c r="AK23" s="21">
        <v>57576186.460299999</v>
      </c>
      <c r="AL23" s="21">
        <v>0</v>
      </c>
      <c r="AM23" s="21">
        <v>0</v>
      </c>
      <c r="AN23" s="21">
        <v>0</v>
      </c>
      <c r="AO23" s="21">
        <v>0</v>
      </c>
      <c r="AP23" s="21">
        <v>0</v>
      </c>
      <c r="AQ23" s="21">
        <v>0</v>
      </c>
      <c r="AR23" s="21">
        <v>4.2150590228178464E-2</v>
      </c>
      <c r="AS23" s="21">
        <v>0</v>
      </c>
      <c r="AT23" s="21">
        <v>4.2150590228178464E-2</v>
      </c>
      <c r="AU23" s="21">
        <v>0</v>
      </c>
      <c r="AV23" s="21">
        <v>0</v>
      </c>
      <c r="AW23" s="21">
        <v>955241884.828125</v>
      </c>
      <c r="AX23" s="21">
        <v>0</v>
      </c>
      <c r="AY23" s="21">
        <v>136463126.40401787</v>
      </c>
      <c r="AZ23" s="21">
        <v>0</v>
      </c>
      <c r="BA23" s="21">
        <v>0</v>
      </c>
      <c r="BB23" s="21">
        <v>93905355.699200034</v>
      </c>
      <c r="BC23" s="21">
        <v>734844866.56274295</v>
      </c>
      <c r="BD23" s="21">
        <v>0</v>
      </c>
      <c r="BE23" s="21">
        <v>0</v>
      </c>
    </row>
    <row r="24" spans="1:57" x14ac:dyDescent="0.35">
      <c r="A24" s="21">
        <v>101637002</v>
      </c>
      <c r="B24" s="21" t="s">
        <v>42</v>
      </c>
      <c r="C24" s="21" t="s">
        <v>593</v>
      </c>
      <c r="D24" s="21">
        <v>7943.18</v>
      </c>
      <c r="E24" s="21">
        <v>46</v>
      </c>
      <c r="F24" s="21">
        <v>1.35E-2</v>
      </c>
      <c r="G24" s="21">
        <v>44</v>
      </c>
      <c r="H24" s="21">
        <v>41848575.409999996</v>
      </c>
      <c r="I24" s="21">
        <v>4104.7150000000001</v>
      </c>
      <c r="J24" s="21">
        <v>0</v>
      </c>
      <c r="K24" s="21">
        <v>24512302.710000001</v>
      </c>
      <c r="L24" s="21">
        <v>1256198095</v>
      </c>
      <c r="M24" s="21">
        <v>556572810</v>
      </c>
      <c r="N24" s="48">
        <v>7943.18017578125</v>
      </c>
      <c r="O24" s="21">
        <v>2798.924</v>
      </c>
      <c r="P24" s="21">
        <v>1</v>
      </c>
      <c r="Q24" s="21">
        <v>7862.19</v>
      </c>
      <c r="R24" s="21">
        <v>8245.6200000000008</v>
      </c>
      <c r="S24" s="21">
        <v>0</v>
      </c>
      <c r="T24" s="21">
        <v>429.03199999999998</v>
      </c>
      <c r="U24" s="21">
        <v>0</v>
      </c>
      <c r="V24" s="21">
        <v>0</v>
      </c>
      <c r="W24" s="21">
        <v>0</v>
      </c>
      <c r="X24" s="21">
        <v>-0.11756182450247732</v>
      </c>
      <c r="Y24" s="21">
        <v>10195.2451171875</v>
      </c>
      <c r="Z24" s="21">
        <v>13704</v>
      </c>
      <c r="AA24" s="21">
        <v>56251014.359999999</v>
      </c>
      <c r="AB24" s="21">
        <v>14402438.950000003</v>
      </c>
      <c r="AC24" s="21">
        <v>1.2699999999999999E-2</v>
      </c>
      <c r="AD24" s="21">
        <v>1.55E-2</v>
      </c>
      <c r="AE24" s="21">
        <v>1812770905</v>
      </c>
      <c r="AF24" s="21">
        <v>23022190.493499998</v>
      </c>
      <c r="AG24" s="21">
        <v>28097949.0275</v>
      </c>
      <c r="AH24" s="21">
        <v>-1490112.2165000029</v>
      </c>
      <c r="AI24" s="21">
        <v>0</v>
      </c>
      <c r="AJ24" s="21">
        <v>8257.7802734375</v>
      </c>
      <c r="AK24" s="21">
        <v>24512302.710000001</v>
      </c>
      <c r="AL24" s="21">
        <v>0</v>
      </c>
      <c r="AM24" s="21">
        <v>14402438.950000003</v>
      </c>
      <c r="AN24" s="21">
        <v>0</v>
      </c>
      <c r="AO24" s="21">
        <v>14402438.950000003</v>
      </c>
      <c r="AP24" s="21">
        <v>34.415601508285619</v>
      </c>
      <c r="AQ24" s="21">
        <v>0</v>
      </c>
      <c r="AR24" s="21">
        <v>1</v>
      </c>
      <c r="AS24" s="21">
        <v>0</v>
      </c>
      <c r="AT24" s="21">
        <v>1</v>
      </c>
      <c r="AU24" s="21">
        <v>0</v>
      </c>
      <c r="AV24" s="21">
        <v>0</v>
      </c>
      <c r="AW24" s="21">
        <v>955241884.828125</v>
      </c>
      <c r="AX24" s="21">
        <v>0</v>
      </c>
      <c r="AY24" s="21">
        <v>136463126.40401787</v>
      </c>
      <c r="AZ24" s="21">
        <v>14402438.950000003</v>
      </c>
      <c r="BA24" s="21">
        <v>2057491.278571429</v>
      </c>
      <c r="BB24" s="21">
        <v>108307794.64920004</v>
      </c>
      <c r="BC24" s="21">
        <v>734844866.56274295</v>
      </c>
      <c r="BD24" s="21">
        <v>0</v>
      </c>
      <c r="BE24" s="21">
        <v>0</v>
      </c>
    </row>
    <row r="25" spans="1:57" x14ac:dyDescent="0.35">
      <c r="A25" s="21">
        <v>101638003</v>
      </c>
      <c r="B25" s="21" t="s">
        <v>43</v>
      </c>
      <c r="C25" s="21" t="s">
        <v>593</v>
      </c>
      <c r="D25" s="21">
        <v>10684.35</v>
      </c>
      <c r="E25" s="21">
        <v>74</v>
      </c>
      <c r="F25" s="21">
        <v>1.35E-2</v>
      </c>
      <c r="G25" s="21">
        <v>44</v>
      </c>
      <c r="H25" s="21">
        <v>58455398.649999999</v>
      </c>
      <c r="I25" s="21">
        <v>4657.7150000000001</v>
      </c>
      <c r="J25" s="21">
        <v>0</v>
      </c>
      <c r="K25" s="21">
        <v>37672798.550000004</v>
      </c>
      <c r="L25" s="21">
        <v>2015368918</v>
      </c>
      <c r="M25" s="21">
        <v>785080219</v>
      </c>
      <c r="N25" s="48">
        <v>10684.349609375</v>
      </c>
      <c r="O25" s="21">
        <v>3337.3150000000001</v>
      </c>
      <c r="P25" s="21">
        <v>0.71</v>
      </c>
      <c r="Q25" s="21">
        <v>10599.9</v>
      </c>
      <c r="R25" s="21">
        <v>8245.6200000000008</v>
      </c>
      <c r="S25" s="21">
        <v>0</v>
      </c>
      <c r="T25" s="21">
        <v>361.42599999999999</v>
      </c>
      <c r="U25" s="21">
        <v>0</v>
      </c>
      <c r="V25" s="21">
        <v>0</v>
      </c>
      <c r="W25" s="21">
        <v>0</v>
      </c>
      <c r="X25" s="21">
        <v>-2.5554307282311856E-2</v>
      </c>
      <c r="Y25" s="21">
        <v>12550.23046875</v>
      </c>
      <c r="Z25" s="21">
        <v>13704</v>
      </c>
      <c r="AA25" s="21">
        <v>63829326.359999999</v>
      </c>
      <c r="AB25" s="21">
        <v>5373927.7100000009</v>
      </c>
      <c r="AC25" s="21">
        <v>1.2699999999999999E-2</v>
      </c>
      <c r="AD25" s="21">
        <v>1.55E-2</v>
      </c>
      <c r="AE25" s="21">
        <v>2800449137</v>
      </c>
      <c r="AF25" s="21">
        <v>35565704.039899997</v>
      </c>
      <c r="AG25" s="21">
        <v>43406961.623499997</v>
      </c>
      <c r="AH25" s="21">
        <v>-2107094.5101000071</v>
      </c>
      <c r="AI25" s="21">
        <v>0</v>
      </c>
      <c r="AJ25" s="21">
        <v>8257.7802734375</v>
      </c>
      <c r="AK25" s="21">
        <v>37672798.550000004</v>
      </c>
      <c r="AL25" s="21">
        <v>0</v>
      </c>
      <c r="AM25" s="21">
        <v>5373927.7100000009</v>
      </c>
      <c r="AN25" s="21">
        <v>0</v>
      </c>
      <c r="AO25" s="21">
        <v>5373927.7100000009</v>
      </c>
      <c r="AP25" s="21">
        <v>9.1932102664738231</v>
      </c>
      <c r="AQ25" s="21">
        <v>0</v>
      </c>
      <c r="AR25" s="21">
        <v>0.70614750506949697</v>
      </c>
      <c r="AS25" s="21">
        <v>0</v>
      </c>
      <c r="AT25" s="21">
        <v>0.70614750506949697</v>
      </c>
      <c r="AU25" s="21">
        <v>0</v>
      </c>
      <c r="AV25" s="21">
        <v>0</v>
      </c>
      <c r="AW25" s="21">
        <v>955241884.828125</v>
      </c>
      <c r="AX25" s="21">
        <v>0</v>
      </c>
      <c r="AY25" s="21">
        <v>136463126.40401787</v>
      </c>
      <c r="AZ25" s="21">
        <v>5373927.7100000009</v>
      </c>
      <c r="BA25" s="21">
        <v>767703.95857142867</v>
      </c>
      <c r="BB25" s="21">
        <v>113681722.35920003</v>
      </c>
      <c r="BC25" s="21">
        <v>734844866.56274295</v>
      </c>
      <c r="BD25" s="21">
        <v>0</v>
      </c>
      <c r="BE25" s="21">
        <v>0</v>
      </c>
    </row>
    <row r="26" spans="1:57" x14ac:dyDescent="0.35">
      <c r="A26" s="21">
        <v>101638803</v>
      </c>
      <c r="B26" s="21" t="s">
        <v>44</v>
      </c>
      <c r="C26" s="21" t="s">
        <v>593</v>
      </c>
      <c r="D26" s="21">
        <v>6002.1</v>
      </c>
      <c r="E26" s="21">
        <v>23</v>
      </c>
      <c r="F26" s="21">
        <v>1.4800000000000001E-2</v>
      </c>
      <c r="G26" s="21">
        <v>55</v>
      </c>
      <c r="H26" s="21">
        <v>26766444.949999999</v>
      </c>
      <c r="I26" s="21">
        <v>2438.6729999999998</v>
      </c>
      <c r="J26" s="21">
        <v>0</v>
      </c>
      <c r="K26" s="21">
        <v>12001051.84</v>
      </c>
      <c r="L26" s="21">
        <v>562601808</v>
      </c>
      <c r="M26" s="21">
        <v>249572092</v>
      </c>
      <c r="N26" s="48">
        <v>6002.10009765625</v>
      </c>
      <c r="O26" s="21">
        <v>1534.692</v>
      </c>
      <c r="P26" s="21">
        <v>1</v>
      </c>
      <c r="Q26" s="21">
        <v>5962.11</v>
      </c>
      <c r="R26" s="21">
        <v>8245.6200000000008</v>
      </c>
      <c r="S26" s="21">
        <v>0</v>
      </c>
      <c r="T26" s="21">
        <v>372.42500000000001</v>
      </c>
      <c r="U26" s="21">
        <v>0</v>
      </c>
      <c r="V26" s="21">
        <v>0</v>
      </c>
      <c r="W26" s="21">
        <v>0</v>
      </c>
      <c r="X26" s="21">
        <v>-6.3678750408674226E-2</v>
      </c>
      <c r="Y26" s="21">
        <v>10975.8232421875</v>
      </c>
      <c r="Z26" s="21">
        <v>13704</v>
      </c>
      <c r="AA26" s="21">
        <v>33419574.791999996</v>
      </c>
      <c r="AB26" s="21">
        <v>6653129.8419999965</v>
      </c>
      <c r="AC26" s="21">
        <v>1.2699999999999999E-2</v>
      </c>
      <c r="AD26" s="21">
        <v>1.55E-2</v>
      </c>
      <c r="AE26" s="21">
        <v>812173900</v>
      </c>
      <c r="AF26" s="21">
        <v>10314608.529999999</v>
      </c>
      <c r="AG26" s="21">
        <v>12588695.449999999</v>
      </c>
      <c r="AH26" s="21">
        <v>-1686443.3100000005</v>
      </c>
      <c r="AI26" s="21">
        <v>0</v>
      </c>
      <c r="AJ26" s="21">
        <v>8257.7802734375</v>
      </c>
      <c r="AK26" s="21">
        <v>12001051.84</v>
      </c>
      <c r="AL26" s="21">
        <v>0</v>
      </c>
      <c r="AM26" s="21">
        <v>6653129.8419999965</v>
      </c>
      <c r="AN26" s="21">
        <v>0</v>
      </c>
      <c r="AO26" s="21">
        <v>6653129.8419999965</v>
      </c>
      <c r="AP26" s="21">
        <v>24.856232698918788</v>
      </c>
      <c r="AQ26" s="21">
        <v>0</v>
      </c>
      <c r="AR26" s="21">
        <v>1</v>
      </c>
      <c r="AS26" s="21">
        <v>0</v>
      </c>
      <c r="AT26" s="21">
        <v>1</v>
      </c>
      <c r="AU26" s="21">
        <v>0</v>
      </c>
      <c r="AV26" s="21">
        <v>0</v>
      </c>
      <c r="AW26" s="21">
        <v>955241884.828125</v>
      </c>
      <c r="AX26" s="21">
        <v>0</v>
      </c>
      <c r="AY26" s="21">
        <v>136463126.40401787</v>
      </c>
      <c r="AZ26" s="21">
        <v>6653129.8419999965</v>
      </c>
      <c r="BA26" s="21">
        <v>950447.12028571381</v>
      </c>
      <c r="BB26" s="21">
        <v>120334852.20120002</v>
      </c>
      <c r="BC26" s="21">
        <v>734844866.56274295</v>
      </c>
      <c r="BD26" s="21">
        <v>0</v>
      </c>
      <c r="BE26" s="21">
        <v>0</v>
      </c>
    </row>
    <row r="27" spans="1:57" x14ac:dyDescent="0.35">
      <c r="A27" s="21">
        <v>102027451</v>
      </c>
      <c r="B27" s="21" t="s">
        <v>47</v>
      </c>
      <c r="C27" s="21" t="s">
        <v>594</v>
      </c>
      <c r="D27" s="21">
        <v>13200.11</v>
      </c>
      <c r="E27" s="21">
        <v>86</v>
      </c>
      <c r="F27" s="21">
        <v>1.3899999999999999E-2</v>
      </c>
      <c r="G27" s="21">
        <v>49</v>
      </c>
      <c r="H27" s="21">
        <v>672995599.21999991</v>
      </c>
      <c r="I27" s="21">
        <v>44459.77</v>
      </c>
      <c r="J27" s="21">
        <v>0</v>
      </c>
      <c r="K27" s="21">
        <v>408491610.21000004</v>
      </c>
      <c r="L27" s="21">
        <v>20782732268</v>
      </c>
      <c r="M27" s="21">
        <v>8689448212</v>
      </c>
      <c r="N27" s="48">
        <v>13200.1103515625</v>
      </c>
      <c r="O27" s="21">
        <v>24136.368999999999</v>
      </c>
      <c r="P27" s="21">
        <v>0.4</v>
      </c>
      <c r="Q27" s="21">
        <v>13230.45</v>
      </c>
      <c r="R27" s="21">
        <v>8245.6200000000008</v>
      </c>
      <c r="S27" s="21">
        <v>0</v>
      </c>
      <c r="T27" s="21">
        <v>7050.07</v>
      </c>
      <c r="U27" s="21">
        <v>0</v>
      </c>
      <c r="V27" s="21">
        <v>0</v>
      </c>
      <c r="W27" s="21">
        <v>0</v>
      </c>
      <c r="X27" s="21">
        <v>-0.14429951772344018</v>
      </c>
      <c r="Y27" s="21">
        <v>15137.181640625</v>
      </c>
      <c r="Z27" s="21">
        <v>13704</v>
      </c>
      <c r="AA27" s="21">
        <v>609276688.07999992</v>
      </c>
      <c r="AB27" s="21">
        <v>0</v>
      </c>
      <c r="AC27" s="21">
        <v>1.2699999999999999E-2</v>
      </c>
      <c r="AD27" s="21">
        <v>1.55E-2</v>
      </c>
      <c r="AE27" s="21">
        <v>29472180480</v>
      </c>
      <c r="AF27" s="21">
        <v>374296692.09599996</v>
      </c>
      <c r="AG27" s="21">
        <v>456818797.44</v>
      </c>
      <c r="AH27" s="21">
        <v>-34194918.114000082</v>
      </c>
      <c r="AI27" s="21">
        <v>0</v>
      </c>
      <c r="AJ27" s="21">
        <v>8257.7802734375</v>
      </c>
      <c r="AK27" s="21">
        <v>408491610.21000004</v>
      </c>
      <c r="AL27" s="21">
        <v>0</v>
      </c>
      <c r="AM27" s="21">
        <v>0</v>
      </c>
      <c r="AN27" s="21">
        <v>0</v>
      </c>
      <c r="AO27" s="21">
        <v>0</v>
      </c>
      <c r="AP27" s="21">
        <v>0</v>
      </c>
      <c r="AQ27" s="21">
        <v>0</v>
      </c>
      <c r="AR27" s="21">
        <v>0.40149411652150491</v>
      </c>
      <c r="AS27" s="21">
        <v>0</v>
      </c>
      <c r="AT27" s="21">
        <v>0.40149411652150491</v>
      </c>
      <c r="AU27" s="21">
        <v>0</v>
      </c>
      <c r="AV27" s="21">
        <v>0</v>
      </c>
      <c r="AW27" s="21">
        <v>955241884.828125</v>
      </c>
      <c r="AX27" s="21">
        <v>0</v>
      </c>
      <c r="AY27" s="21">
        <v>136463126.40401787</v>
      </c>
      <c r="AZ27" s="21">
        <v>0</v>
      </c>
      <c r="BA27" s="21">
        <v>0</v>
      </c>
      <c r="BB27" s="21">
        <v>120334852.20120002</v>
      </c>
      <c r="BC27" s="21">
        <v>734844866.56274295</v>
      </c>
      <c r="BD27" s="21">
        <v>0</v>
      </c>
      <c r="BE27" s="21">
        <v>0</v>
      </c>
    </row>
    <row r="28" spans="1:57" x14ac:dyDescent="0.35">
      <c r="A28" s="21">
        <v>103020603</v>
      </c>
      <c r="B28" s="21" t="s">
        <v>49</v>
      </c>
      <c r="C28" s="21" t="s">
        <v>594</v>
      </c>
      <c r="D28" s="21">
        <v>13566.82</v>
      </c>
      <c r="E28" s="21">
        <v>88</v>
      </c>
      <c r="F28" s="21">
        <v>1.7899999999999999E-2</v>
      </c>
      <c r="G28" s="21">
        <v>84</v>
      </c>
      <c r="H28" s="21">
        <v>20070102.449999999</v>
      </c>
      <c r="I28" s="21">
        <v>1376.4480000000001</v>
      </c>
      <c r="J28" s="21">
        <v>0</v>
      </c>
      <c r="K28" s="21">
        <v>18048848.810000002</v>
      </c>
      <c r="L28" s="21">
        <v>706289339</v>
      </c>
      <c r="M28" s="21">
        <v>302912508</v>
      </c>
      <c r="N28" s="48">
        <v>13566.8203125</v>
      </c>
      <c r="O28" s="21">
        <v>919.69200000000001</v>
      </c>
      <c r="P28" s="21">
        <v>0.35</v>
      </c>
      <c r="Q28" s="21">
        <v>13596</v>
      </c>
      <c r="R28" s="21">
        <v>8245.6200000000008</v>
      </c>
      <c r="S28" s="21">
        <v>0</v>
      </c>
      <c r="T28" s="21">
        <v>119.498</v>
      </c>
      <c r="U28" s="21">
        <v>0</v>
      </c>
      <c r="V28" s="21">
        <v>0</v>
      </c>
      <c r="W28" s="21">
        <v>0</v>
      </c>
      <c r="X28" s="21">
        <v>-0.11132735208257252</v>
      </c>
      <c r="Y28" s="21">
        <v>14581.0830078125</v>
      </c>
      <c r="Z28" s="21">
        <v>13704</v>
      </c>
      <c r="AA28" s="21">
        <v>18862843.392000001</v>
      </c>
      <c r="AB28" s="21">
        <v>0</v>
      </c>
      <c r="AC28" s="21">
        <v>1.2699999999999999E-2</v>
      </c>
      <c r="AD28" s="21">
        <v>1.55E-2</v>
      </c>
      <c r="AE28" s="21">
        <v>1009201847</v>
      </c>
      <c r="AF28" s="21">
        <v>12816863.456899999</v>
      </c>
      <c r="AG28" s="21">
        <v>15642628.6285</v>
      </c>
      <c r="AH28" s="21">
        <v>-5231985.3531000037</v>
      </c>
      <c r="AI28" s="21">
        <v>0</v>
      </c>
      <c r="AJ28" s="21">
        <v>8257.7802734375</v>
      </c>
      <c r="AK28" s="21">
        <v>18048848.810000002</v>
      </c>
      <c r="AL28" s="21">
        <v>0</v>
      </c>
      <c r="AM28" s="21">
        <v>0</v>
      </c>
      <c r="AN28" s="21">
        <v>0</v>
      </c>
      <c r="AO28" s="21">
        <v>0</v>
      </c>
      <c r="AP28" s="21">
        <v>0</v>
      </c>
      <c r="AQ28" s="21">
        <v>2406220.1815000027</v>
      </c>
      <c r="AR28" s="21">
        <v>0.3570863036717149</v>
      </c>
      <c r="AS28" s="21">
        <v>0</v>
      </c>
      <c r="AT28" s="21">
        <v>0.3570863036717149</v>
      </c>
      <c r="AU28" s="21">
        <v>842177.0625</v>
      </c>
      <c r="AV28" s="21">
        <v>842177.0625</v>
      </c>
      <c r="AW28" s="21">
        <v>955241884.828125</v>
      </c>
      <c r="AX28" s="21">
        <v>120311.00892857143</v>
      </c>
      <c r="AY28" s="21">
        <v>136463126.40401787</v>
      </c>
      <c r="AZ28" s="21">
        <v>0</v>
      </c>
      <c r="BA28" s="21">
        <v>0</v>
      </c>
      <c r="BB28" s="21">
        <v>120334852.20120002</v>
      </c>
      <c r="BC28" s="21">
        <v>734844866.56274295</v>
      </c>
      <c r="BD28" s="21">
        <v>842177</v>
      </c>
      <c r="BE28" s="21">
        <v>120311</v>
      </c>
    </row>
    <row r="29" spans="1:57" x14ac:dyDescent="0.35">
      <c r="A29" s="21">
        <v>103020753</v>
      </c>
      <c r="B29" s="21" t="s">
        <v>50</v>
      </c>
      <c r="C29" s="21" t="s">
        <v>594</v>
      </c>
      <c r="D29" s="21">
        <v>12621.79</v>
      </c>
      <c r="E29" s="21">
        <v>83</v>
      </c>
      <c r="F29" s="21">
        <v>1.4999999999999999E-2</v>
      </c>
      <c r="G29" s="21">
        <v>59</v>
      </c>
      <c r="H29" s="21">
        <v>32365591.440000001</v>
      </c>
      <c r="I29" s="21">
        <v>2197.0160000000001</v>
      </c>
      <c r="J29" s="21">
        <v>1</v>
      </c>
      <c r="K29" s="21">
        <v>27466385.789999999</v>
      </c>
      <c r="L29" s="21">
        <v>1205183957</v>
      </c>
      <c r="M29" s="21">
        <v>622152213</v>
      </c>
      <c r="N29" s="48">
        <v>12621.7900390625</v>
      </c>
      <c r="O29" s="21">
        <v>1873.6369999999999</v>
      </c>
      <c r="P29" s="21">
        <v>0.46</v>
      </c>
      <c r="Q29" s="21">
        <v>12673.46</v>
      </c>
      <c r="R29" s="21">
        <v>8245.6200000000008</v>
      </c>
      <c r="S29" s="21">
        <v>0</v>
      </c>
      <c r="T29" s="21">
        <v>144.96799999999999</v>
      </c>
      <c r="U29" s="21">
        <v>1</v>
      </c>
      <c r="V29" s="21">
        <v>1</v>
      </c>
      <c r="W29" s="21">
        <v>1</v>
      </c>
      <c r="X29" s="21">
        <v>0.21767926717120678</v>
      </c>
      <c r="Y29" s="21">
        <v>14731.6142578125</v>
      </c>
      <c r="Z29" s="21">
        <v>13704</v>
      </c>
      <c r="AA29" s="21">
        <v>30107907.264000002</v>
      </c>
      <c r="AB29" s="21">
        <v>0</v>
      </c>
      <c r="AC29" s="21">
        <v>1.2699999999999999E-2</v>
      </c>
      <c r="AD29" s="21">
        <v>1.55E-2</v>
      </c>
      <c r="AE29" s="21">
        <v>1827336170</v>
      </c>
      <c r="AF29" s="21">
        <v>23207169.358999997</v>
      </c>
      <c r="AG29" s="21">
        <v>28323710.635000002</v>
      </c>
      <c r="AH29" s="21">
        <v>-4259216.4310000017</v>
      </c>
      <c r="AI29" s="21">
        <v>0</v>
      </c>
      <c r="AJ29" s="21">
        <v>8257.7802734375</v>
      </c>
      <c r="AK29" s="21">
        <v>27466385.789999999</v>
      </c>
      <c r="AL29" s="21">
        <v>0</v>
      </c>
      <c r="AM29" s="21">
        <v>0</v>
      </c>
      <c r="AN29" s="21">
        <v>0</v>
      </c>
      <c r="AO29" s="21">
        <v>0</v>
      </c>
      <c r="AP29" s="21">
        <v>0</v>
      </c>
      <c r="AQ29" s="21">
        <v>0</v>
      </c>
      <c r="AR29" s="21">
        <v>0.47152750241338448</v>
      </c>
      <c r="AS29" s="21">
        <v>0</v>
      </c>
      <c r="AT29" s="21">
        <v>0.47152750241338448</v>
      </c>
      <c r="AU29" s="21">
        <v>0</v>
      </c>
      <c r="AV29" s="21">
        <v>0</v>
      </c>
      <c r="AW29" s="21">
        <v>955241884.828125</v>
      </c>
      <c r="AX29" s="21">
        <v>0</v>
      </c>
      <c r="AY29" s="21">
        <v>136463126.40401787</v>
      </c>
      <c r="AZ29" s="21">
        <v>0</v>
      </c>
      <c r="BA29" s="21">
        <v>0</v>
      </c>
      <c r="BB29" s="21">
        <v>120334852.20120002</v>
      </c>
      <c r="BC29" s="21">
        <v>734844866.56274295</v>
      </c>
      <c r="BD29" s="21">
        <v>0</v>
      </c>
      <c r="BE29" s="21">
        <v>0</v>
      </c>
    </row>
    <row r="30" spans="1:57" x14ac:dyDescent="0.35">
      <c r="A30" s="21">
        <v>103021003</v>
      </c>
      <c r="B30" s="21" t="s">
        <v>51</v>
      </c>
      <c r="C30" s="21" t="s">
        <v>594</v>
      </c>
      <c r="D30" s="21">
        <v>15365.45</v>
      </c>
      <c r="E30" s="21">
        <v>92</v>
      </c>
      <c r="F30" s="21">
        <v>1.5299999999999999E-2</v>
      </c>
      <c r="G30" s="21">
        <v>62</v>
      </c>
      <c r="H30" s="21">
        <v>81036247</v>
      </c>
      <c r="I30" s="21">
        <v>5456.7380000000003</v>
      </c>
      <c r="J30" s="21">
        <v>0</v>
      </c>
      <c r="K30" s="21">
        <v>76477585.510000005</v>
      </c>
      <c r="L30" s="21">
        <v>3163567019</v>
      </c>
      <c r="M30" s="21">
        <v>1819960281</v>
      </c>
      <c r="N30" s="48">
        <v>15365.4501953125</v>
      </c>
      <c r="O30" s="21">
        <v>4451.8220000000001</v>
      </c>
      <c r="P30" s="21">
        <v>0.14000000000000001</v>
      </c>
      <c r="Q30" s="21">
        <v>15347.85</v>
      </c>
      <c r="R30" s="21">
        <v>8245.6200000000008</v>
      </c>
      <c r="S30" s="21">
        <v>0</v>
      </c>
      <c r="T30" s="21">
        <v>94.052000000000007</v>
      </c>
      <c r="U30" s="21">
        <v>1</v>
      </c>
      <c r="V30" s="21">
        <v>1</v>
      </c>
      <c r="W30" s="21">
        <v>1</v>
      </c>
      <c r="X30" s="21">
        <v>-1.4543126569078167E-2</v>
      </c>
      <c r="Y30" s="21">
        <v>14850.67578125</v>
      </c>
      <c r="Z30" s="21">
        <v>13704</v>
      </c>
      <c r="AA30" s="21">
        <v>74779137.552000001</v>
      </c>
      <c r="AB30" s="21">
        <v>0</v>
      </c>
      <c r="AC30" s="21">
        <v>1.2699999999999999E-2</v>
      </c>
      <c r="AD30" s="21">
        <v>1.55E-2</v>
      </c>
      <c r="AE30" s="21">
        <v>4983527300</v>
      </c>
      <c r="AF30" s="21">
        <v>63290796.710000001</v>
      </c>
      <c r="AG30" s="21">
        <v>77244673.150000006</v>
      </c>
      <c r="AH30" s="21">
        <v>-13186788.800000004</v>
      </c>
      <c r="AI30" s="21">
        <v>0</v>
      </c>
      <c r="AJ30" s="21">
        <v>8257.7802734375</v>
      </c>
      <c r="AK30" s="21">
        <v>76477585.510000005</v>
      </c>
      <c r="AL30" s="21">
        <v>0</v>
      </c>
      <c r="AM30" s="21">
        <v>0</v>
      </c>
      <c r="AN30" s="21">
        <v>0</v>
      </c>
      <c r="AO30" s="21">
        <v>0</v>
      </c>
      <c r="AP30" s="21">
        <v>0</v>
      </c>
      <c r="AQ30" s="21">
        <v>0</v>
      </c>
      <c r="AR30" s="21">
        <v>0.13927596926525365</v>
      </c>
      <c r="AS30" s="21">
        <v>0</v>
      </c>
      <c r="AT30" s="21">
        <v>0.13927596926525365</v>
      </c>
      <c r="AU30" s="21">
        <v>0</v>
      </c>
      <c r="AV30" s="21">
        <v>0</v>
      </c>
      <c r="AW30" s="21">
        <v>955241884.828125</v>
      </c>
      <c r="AX30" s="21">
        <v>0</v>
      </c>
      <c r="AY30" s="21">
        <v>136463126.40401787</v>
      </c>
      <c r="AZ30" s="21">
        <v>0</v>
      </c>
      <c r="BA30" s="21">
        <v>0</v>
      </c>
      <c r="BB30" s="21">
        <v>120334852.20120002</v>
      </c>
      <c r="BC30" s="21">
        <v>734844866.56274295</v>
      </c>
      <c r="BD30" s="21">
        <v>0</v>
      </c>
      <c r="BE30" s="21">
        <v>0</v>
      </c>
    </row>
    <row r="31" spans="1:57" x14ac:dyDescent="0.35">
      <c r="A31" s="21">
        <v>103021102</v>
      </c>
      <c r="B31" s="21" t="s">
        <v>52</v>
      </c>
      <c r="C31" s="21" t="s">
        <v>594</v>
      </c>
      <c r="D31" s="21">
        <v>7468.78</v>
      </c>
      <c r="E31" s="21">
        <v>41</v>
      </c>
      <c r="F31" s="21">
        <v>1.7500000000000002E-2</v>
      </c>
      <c r="G31" s="21">
        <v>81</v>
      </c>
      <c r="H31" s="21">
        <v>65095836.740000002</v>
      </c>
      <c r="I31" s="21">
        <v>6526.1840000000002</v>
      </c>
      <c r="J31" s="21">
        <v>0</v>
      </c>
      <c r="K31" s="21">
        <v>51525676.479999997</v>
      </c>
      <c r="L31" s="21">
        <v>1917006724</v>
      </c>
      <c r="M31" s="21">
        <v>1033734982</v>
      </c>
      <c r="N31" s="48">
        <v>7468.77978515625</v>
      </c>
      <c r="O31" s="21">
        <v>4595.2690000000002</v>
      </c>
      <c r="P31" s="21">
        <v>1</v>
      </c>
      <c r="Q31" s="21">
        <v>7580.06</v>
      </c>
      <c r="R31" s="21">
        <v>8245.6200000000008</v>
      </c>
      <c r="S31" s="21">
        <v>0</v>
      </c>
      <c r="T31" s="21">
        <v>854.60699999999997</v>
      </c>
      <c r="U31" s="21">
        <v>0</v>
      </c>
      <c r="V31" s="21">
        <v>0</v>
      </c>
      <c r="W31" s="21">
        <v>0</v>
      </c>
      <c r="X31" s="21">
        <v>6.6405561961854362E-2</v>
      </c>
      <c r="Y31" s="21">
        <v>9974.5634765625</v>
      </c>
      <c r="Z31" s="21">
        <v>13704</v>
      </c>
      <c r="AA31" s="21">
        <v>89434825.535999998</v>
      </c>
      <c r="AB31" s="21">
        <v>24338988.795999996</v>
      </c>
      <c r="AC31" s="21">
        <v>1.2699999999999999E-2</v>
      </c>
      <c r="AD31" s="21">
        <v>1.55E-2</v>
      </c>
      <c r="AE31" s="21">
        <v>2950741706</v>
      </c>
      <c r="AF31" s="21">
        <v>37474419.666199997</v>
      </c>
      <c r="AG31" s="21">
        <v>45736496.442999996</v>
      </c>
      <c r="AH31" s="21">
        <v>-14051256.8138</v>
      </c>
      <c r="AI31" s="21">
        <v>0</v>
      </c>
      <c r="AJ31" s="21">
        <v>8257.7802734375</v>
      </c>
      <c r="AK31" s="21">
        <v>51525676.479999997</v>
      </c>
      <c r="AL31" s="21">
        <v>0</v>
      </c>
      <c r="AM31" s="21">
        <v>24338988.795999996</v>
      </c>
      <c r="AN31" s="21">
        <v>0</v>
      </c>
      <c r="AO31" s="21">
        <v>24338988.795999996</v>
      </c>
      <c r="AP31" s="21">
        <v>37.38947068644746</v>
      </c>
      <c r="AQ31" s="21">
        <v>5789180.0370000005</v>
      </c>
      <c r="AR31" s="21">
        <v>1</v>
      </c>
      <c r="AS31" s="21">
        <v>0</v>
      </c>
      <c r="AT31" s="21">
        <v>1</v>
      </c>
      <c r="AU31" s="21">
        <v>5789180</v>
      </c>
      <c r="AV31" s="21">
        <v>5789180</v>
      </c>
      <c r="AW31" s="21">
        <v>955241884.828125</v>
      </c>
      <c r="AX31" s="21">
        <v>827025.71428571432</v>
      </c>
      <c r="AY31" s="21">
        <v>136463126.40401787</v>
      </c>
      <c r="AZ31" s="21">
        <v>24338988.795999996</v>
      </c>
      <c r="BA31" s="21">
        <v>3476998.3994285711</v>
      </c>
      <c r="BB31" s="21">
        <v>144673840.99720001</v>
      </c>
      <c r="BC31" s="21">
        <v>734844866.56274295</v>
      </c>
      <c r="BD31" s="21">
        <v>5789180</v>
      </c>
      <c r="BE31" s="21">
        <v>827026</v>
      </c>
    </row>
    <row r="32" spans="1:57" x14ac:dyDescent="0.35">
      <c r="A32" s="21">
        <v>103021252</v>
      </c>
      <c r="B32" s="21" t="s">
        <v>53</v>
      </c>
      <c r="C32" s="21" t="s">
        <v>594</v>
      </c>
      <c r="D32" s="21">
        <v>12520.89</v>
      </c>
      <c r="E32" s="21">
        <v>83</v>
      </c>
      <c r="F32" s="21">
        <v>1.7899999999999999E-2</v>
      </c>
      <c r="G32" s="21">
        <v>84</v>
      </c>
      <c r="H32" s="21">
        <v>85802159.420000002</v>
      </c>
      <c r="I32" s="21">
        <v>5016.4210000000003</v>
      </c>
      <c r="J32" s="21">
        <v>0</v>
      </c>
      <c r="K32" s="21">
        <v>65165034.439999998</v>
      </c>
      <c r="L32" s="21">
        <v>2489055344</v>
      </c>
      <c r="M32" s="21">
        <v>1146901271</v>
      </c>
      <c r="N32" s="48">
        <v>12520.8896484375</v>
      </c>
      <c r="O32" s="21">
        <v>3903.951</v>
      </c>
      <c r="P32" s="21">
        <v>0.49</v>
      </c>
      <c r="Q32" s="21">
        <v>12438.12</v>
      </c>
      <c r="R32" s="21">
        <v>8245.6200000000008</v>
      </c>
      <c r="S32" s="21">
        <v>0</v>
      </c>
      <c r="T32" s="21">
        <v>188.58</v>
      </c>
      <c r="U32" s="21">
        <v>1</v>
      </c>
      <c r="V32" s="21">
        <v>1</v>
      </c>
      <c r="W32" s="21">
        <v>0</v>
      </c>
      <c r="X32" s="21">
        <v>-0.13937330085517732</v>
      </c>
      <c r="Y32" s="21">
        <v>17104.2578125</v>
      </c>
      <c r="Z32" s="21">
        <v>13704</v>
      </c>
      <c r="AA32" s="21">
        <v>68745033.384000003</v>
      </c>
      <c r="AB32" s="21">
        <v>0</v>
      </c>
      <c r="AC32" s="21">
        <v>1.2699999999999999E-2</v>
      </c>
      <c r="AD32" s="21">
        <v>1.55E-2</v>
      </c>
      <c r="AE32" s="21">
        <v>3635956615</v>
      </c>
      <c r="AF32" s="21">
        <v>46176649.010499999</v>
      </c>
      <c r="AG32" s="21">
        <v>56357327.532499999</v>
      </c>
      <c r="AH32" s="21">
        <v>-18988385.429499999</v>
      </c>
      <c r="AI32" s="21">
        <v>0</v>
      </c>
      <c r="AJ32" s="21">
        <v>8257.7802734375</v>
      </c>
      <c r="AK32" s="21">
        <v>65165034.439999998</v>
      </c>
      <c r="AL32" s="21">
        <v>0</v>
      </c>
      <c r="AM32" s="21">
        <v>0</v>
      </c>
      <c r="AN32" s="21">
        <v>0</v>
      </c>
      <c r="AO32" s="21">
        <v>0</v>
      </c>
      <c r="AP32" s="21">
        <v>0</v>
      </c>
      <c r="AQ32" s="21">
        <v>8807706.9074999988</v>
      </c>
      <c r="AR32" s="21">
        <v>0.4837463296628286</v>
      </c>
      <c r="AS32" s="21">
        <v>0</v>
      </c>
      <c r="AT32" s="21">
        <v>0.4837463296628286</v>
      </c>
      <c r="AU32" s="21">
        <v>4315776.5</v>
      </c>
      <c r="AV32" s="21">
        <v>4315776.5</v>
      </c>
      <c r="AW32" s="21">
        <v>955241884.828125</v>
      </c>
      <c r="AX32" s="21">
        <v>616539.5</v>
      </c>
      <c r="AY32" s="21">
        <v>136463126.40401787</v>
      </c>
      <c r="AZ32" s="21">
        <v>0</v>
      </c>
      <c r="BA32" s="21">
        <v>0</v>
      </c>
      <c r="BB32" s="21">
        <v>144673840.99720001</v>
      </c>
      <c r="BC32" s="21">
        <v>734844866.56274295</v>
      </c>
      <c r="BD32" s="21">
        <v>4315776</v>
      </c>
      <c r="BE32" s="21">
        <v>616539</v>
      </c>
    </row>
    <row r="33" spans="1:57" x14ac:dyDescent="0.35">
      <c r="A33" s="21">
        <v>103021453</v>
      </c>
      <c r="B33" s="21" t="s">
        <v>54</v>
      </c>
      <c r="C33" s="21" t="s">
        <v>594</v>
      </c>
      <c r="D33" s="21">
        <v>5597.6</v>
      </c>
      <c r="E33" s="21">
        <v>20</v>
      </c>
      <c r="F33" s="21">
        <v>2.5399999999999999E-2</v>
      </c>
      <c r="G33" s="21">
        <v>99</v>
      </c>
      <c r="H33" s="21">
        <v>23842224.760000002</v>
      </c>
      <c r="I33" s="21">
        <v>1833.0070000000001</v>
      </c>
      <c r="J33" s="21">
        <v>0</v>
      </c>
      <c r="K33" s="21">
        <v>15699780.060000001</v>
      </c>
      <c r="L33" s="21">
        <v>374229152</v>
      </c>
      <c r="M33" s="21">
        <v>245025661</v>
      </c>
      <c r="N33" s="48">
        <v>5597.60009765625</v>
      </c>
      <c r="O33" s="21">
        <v>1195.4770000000001</v>
      </c>
      <c r="P33" s="21">
        <v>1</v>
      </c>
      <c r="Q33" s="21">
        <v>5718.91</v>
      </c>
      <c r="R33" s="21">
        <v>8245.6200000000008</v>
      </c>
      <c r="S33" s="21">
        <v>0</v>
      </c>
      <c r="T33" s="21">
        <v>320.471</v>
      </c>
      <c r="U33" s="21">
        <v>0</v>
      </c>
      <c r="V33" s="21">
        <v>0</v>
      </c>
      <c r="W33" s="21">
        <v>0</v>
      </c>
      <c r="X33" s="21">
        <v>-8.8021494073033765E-2</v>
      </c>
      <c r="Y33" s="21">
        <v>13007.1650390625</v>
      </c>
      <c r="Z33" s="21">
        <v>13704</v>
      </c>
      <c r="AA33" s="21">
        <v>25119527.927999999</v>
      </c>
      <c r="AB33" s="21">
        <v>1277303.1679999977</v>
      </c>
      <c r="AC33" s="21">
        <v>1.2699999999999999E-2</v>
      </c>
      <c r="AD33" s="21">
        <v>1.55E-2</v>
      </c>
      <c r="AE33" s="21">
        <v>619254813</v>
      </c>
      <c r="AF33" s="21">
        <v>7864536.1250999998</v>
      </c>
      <c r="AG33" s="21">
        <v>9598449.6015000008</v>
      </c>
      <c r="AH33" s="21">
        <v>-7835243.9349000007</v>
      </c>
      <c r="AI33" s="21">
        <v>0</v>
      </c>
      <c r="AJ33" s="21">
        <v>8257.7802734375</v>
      </c>
      <c r="AK33" s="21">
        <v>15699780.060000001</v>
      </c>
      <c r="AL33" s="21">
        <v>0</v>
      </c>
      <c r="AM33" s="21">
        <v>1277303.1679999977</v>
      </c>
      <c r="AN33" s="21">
        <v>0</v>
      </c>
      <c r="AO33" s="21">
        <v>1277303.1679999977</v>
      </c>
      <c r="AP33" s="21">
        <v>5.3573153548276409</v>
      </c>
      <c r="AQ33" s="21">
        <v>6101330.4584999997</v>
      </c>
      <c r="AR33" s="21">
        <v>1</v>
      </c>
      <c r="AS33" s="21">
        <v>0</v>
      </c>
      <c r="AT33" s="21">
        <v>1</v>
      </c>
      <c r="AU33" s="21">
        <v>6101330.5</v>
      </c>
      <c r="AV33" s="21">
        <v>6101330.5</v>
      </c>
      <c r="AW33" s="21">
        <v>955241884.828125</v>
      </c>
      <c r="AX33" s="21">
        <v>871618.64285714284</v>
      </c>
      <c r="AY33" s="21">
        <v>136463126.40401787</v>
      </c>
      <c r="AZ33" s="21">
        <v>1277303.1679999977</v>
      </c>
      <c r="BA33" s="21">
        <v>182471.88114285682</v>
      </c>
      <c r="BB33" s="21">
        <v>145951144.1652</v>
      </c>
      <c r="BC33" s="21">
        <v>734844866.56274295</v>
      </c>
      <c r="BD33" s="21">
        <v>6101330</v>
      </c>
      <c r="BE33" s="21">
        <v>871619</v>
      </c>
    </row>
    <row r="34" spans="1:57" x14ac:dyDescent="0.35">
      <c r="A34" s="21">
        <v>103021603</v>
      </c>
      <c r="B34" s="21" t="s">
        <v>55</v>
      </c>
      <c r="C34" s="21" t="s">
        <v>594</v>
      </c>
      <c r="D34" s="21">
        <v>9214.7800000000007</v>
      </c>
      <c r="E34" s="21">
        <v>61</v>
      </c>
      <c r="F34" s="21">
        <v>2.01E-2</v>
      </c>
      <c r="G34" s="21">
        <v>92</v>
      </c>
      <c r="H34" s="21">
        <v>30918006.48</v>
      </c>
      <c r="I34" s="21">
        <v>2180.0569999999998</v>
      </c>
      <c r="J34" s="21">
        <v>0</v>
      </c>
      <c r="K34" s="21">
        <v>22039226.449999999</v>
      </c>
      <c r="L34" s="21">
        <v>701101181</v>
      </c>
      <c r="M34" s="21">
        <v>393889926</v>
      </c>
      <c r="N34" s="48">
        <v>9214.7802734375</v>
      </c>
      <c r="O34" s="21">
        <v>1375.74</v>
      </c>
      <c r="P34" s="21">
        <v>0.87</v>
      </c>
      <c r="Q34" s="21">
        <v>9290.84</v>
      </c>
      <c r="R34" s="21">
        <v>8245.6200000000008</v>
      </c>
      <c r="S34" s="21">
        <v>0</v>
      </c>
      <c r="T34" s="21">
        <v>274.25900000000001</v>
      </c>
      <c r="U34" s="21">
        <v>0</v>
      </c>
      <c r="V34" s="21">
        <v>0</v>
      </c>
      <c r="W34" s="21">
        <v>0</v>
      </c>
      <c r="X34" s="21">
        <v>-7.427332535281489E-2</v>
      </c>
      <c r="Y34" s="21">
        <v>14182.201171875</v>
      </c>
      <c r="Z34" s="21">
        <v>13704</v>
      </c>
      <c r="AA34" s="21">
        <v>29875501.127999999</v>
      </c>
      <c r="AB34" s="21">
        <v>0</v>
      </c>
      <c r="AC34" s="21">
        <v>1.2699999999999999E-2</v>
      </c>
      <c r="AD34" s="21">
        <v>1.55E-2</v>
      </c>
      <c r="AE34" s="21">
        <v>1094991107</v>
      </c>
      <c r="AF34" s="21">
        <v>13906387.058899999</v>
      </c>
      <c r="AG34" s="21">
        <v>16972362.158500001</v>
      </c>
      <c r="AH34" s="21">
        <v>-8132839.3911000006</v>
      </c>
      <c r="AI34" s="21">
        <v>0</v>
      </c>
      <c r="AJ34" s="21">
        <v>8257.7802734375</v>
      </c>
      <c r="AK34" s="21">
        <v>22039226.449999999</v>
      </c>
      <c r="AL34" s="21">
        <v>0</v>
      </c>
      <c r="AM34" s="21">
        <v>0</v>
      </c>
      <c r="AN34" s="21">
        <v>0</v>
      </c>
      <c r="AO34" s="21">
        <v>0</v>
      </c>
      <c r="AP34" s="21">
        <v>0</v>
      </c>
      <c r="AQ34" s="21">
        <v>5066864.2914999984</v>
      </c>
      <c r="AR34" s="21">
        <v>0.88410929229028445</v>
      </c>
      <c r="AS34" s="21">
        <v>0</v>
      </c>
      <c r="AT34" s="21">
        <v>0.88410929229028445</v>
      </c>
      <c r="AU34" s="21">
        <v>4408172</v>
      </c>
      <c r="AV34" s="21">
        <v>4408172</v>
      </c>
      <c r="AW34" s="21">
        <v>955241884.828125</v>
      </c>
      <c r="AX34" s="21">
        <v>629738.85714285716</v>
      </c>
      <c r="AY34" s="21">
        <v>136463126.40401787</v>
      </c>
      <c r="AZ34" s="21">
        <v>0</v>
      </c>
      <c r="BA34" s="21">
        <v>0</v>
      </c>
      <c r="BB34" s="21">
        <v>145951144.1652</v>
      </c>
      <c r="BC34" s="21">
        <v>734844866.56274295</v>
      </c>
      <c r="BD34" s="21">
        <v>4408172</v>
      </c>
      <c r="BE34" s="21">
        <v>629739</v>
      </c>
    </row>
    <row r="35" spans="1:57" x14ac:dyDescent="0.35">
      <c r="A35" s="21">
        <v>103021752</v>
      </c>
      <c r="B35" s="21" t="s">
        <v>56</v>
      </c>
      <c r="C35" s="21" t="s">
        <v>594</v>
      </c>
      <c r="D35" s="21">
        <v>12805.81</v>
      </c>
      <c r="E35" s="21">
        <v>84</v>
      </c>
      <c r="F35" s="21">
        <v>1.54E-2</v>
      </c>
      <c r="G35" s="21">
        <v>64</v>
      </c>
      <c r="H35" s="21">
        <v>65854605.979999997</v>
      </c>
      <c r="I35" s="21">
        <v>4645.1610000000001</v>
      </c>
      <c r="J35" s="21">
        <v>0</v>
      </c>
      <c r="K35" s="21">
        <v>52871678.039999999</v>
      </c>
      <c r="L35" s="21">
        <v>2251387499</v>
      </c>
      <c r="M35" s="21">
        <v>1183049981</v>
      </c>
      <c r="N35" s="48">
        <v>12805.8095703125</v>
      </c>
      <c r="O35" s="21">
        <v>3392.723</v>
      </c>
      <c r="P35" s="21">
        <v>0.45</v>
      </c>
      <c r="Q35" s="21">
        <v>12807.2</v>
      </c>
      <c r="R35" s="21">
        <v>8245.6200000000008</v>
      </c>
      <c r="S35" s="21">
        <v>0</v>
      </c>
      <c r="T35" s="21">
        <v>361.58199999999999</v>
      </c>
      <c r="U35" s="21">
        <v>0</v>
      </c>
      <c r="V35" s="21">
        <v>0</v>
      </c>
      <c r="W35" s="21">
        <v>0</v>
      </c>
      <c r="X35" s="21">
        <v>-2.5681385066561944E-2</v>
      </c>
      <c r="Y35" s="21">
        <v>14177.0341796875</v>
      </c>
      <c r="Z35" s="21">
        <v>13704</v>
      </c>
      <c r="AA35" s="21">
        <v>63657286.344000004</v>
      </c>
      <c r="AB35" s="21">
        <v>0</v>
      </c>
      <c r="AC35" s="21">
        <v>1.2699999999999999E-2</v>
      </c>
      <c r="AD35" s="21">
        <v>1.55E-2</v>
      </c>
      <c r="AE35" s="21">
        <v>3434437480</v>
      </c>
      <c r="AF35" s="21">
        <v>43617355.995999999</v>
      </c>
      <c r="AG35" s="21">
        <v>53233780.939999998</v>
      </c>
      <c r="AH35" s="21">
        <v>-9254322.0439999998</v>
      </c>
      <c r="AI35" s="21">
        <v>0</v>
      </c>
      <c r="AJ35" s="21">
        <v>8257.7802734375</v>
      </c>
      <c r="AK35" s="21">
        <v>52871678.039999999</v>
      </c>
      <c r="AL35" s="21">
        <v>0</v>
      </c>
      <c r="AM35" s="21">
        <v>0</v>
      </c>
      <c r="AN35" s="21">
        <v>0</v>
      </c>
      <c r="AO35" s="21">
        <v>0</v>
      </c>
      <c r="AP35" s="21">
        <v>0</v>
      </c>
      <c r="AQ35" s="21">
        <v>0</v>
      </c>
      <c r="AR35" s="21">
        <v>0.44924312027234725</v>
      </c>
      <c r="AS35" s="21">
        <v>0</v>
      </c>
      <c r="AT35" s="21">
        <v>0.44924312027234725</v>
      </c>
      <c r="AU35" s="21">
        <v>0</v>
      </c>
      <c r="AV35" s="21">
        <v>0</v>
      </c>
      <c r="AW35" s="21">
        <v>955241884.828125</v>
      </c>
      <c r="AX35" s="21">
        <v>0</v>
      </c>
      <c r="AY35" s="21">
        <v>136463126.40401787</v>
      </c>
      <c r="AZ35" s="21">
        <v>0</v>
      </c>
      <c r="BA35" s="21">
        <v>0</v>
      </c>
      <c r="BB35" s="21">
        <v>145951144.1652</v>
      </c>
      <c r="BC35" s="21">
        <v>734844866.56274295</v>
      </c>
      <c r="BD35" s="21">
        <v>0</v>
      </c>
      <c r="BE35" s="21">
        <v>0</v>
      </c>
    </row>
    <row r="36" spans="1:57" x14ac:dyDescent="0.35">
      <c r="A36" s="21">
        <v>103021903</v>
      </c>
      <c r="B36" s="21" t="s">
        <v>57</v>
      </c>
      <c r="C36" s="21" t="s">
        <v>594</v>
      </c>
      <c r="D36" s="21">
        <v>2494.77</v>
      </c>
      <c r="E36" s="21">
        <v>2</v>
      </c>
      <c r="F36" s="21">
        <v>1.9199999999999998E-2</v>
      </c>
      <c r="G36" s="21">
        <v>90</v>
      </c>
      <c r="H36" s="21">
        <v>19531807.34</v>
      </c>
      <c r="I36" s="21">
        <v>1553.4369999999999</v>
      </c>
      <c r="J36" s="21">
        <v>0</v>
      </c>
      <c r="K36" s="21">
        <v>4174364.3</v>
      </c>
      <c r="L36" s="21">
        <v>133799086</v>
      </c>
      <c r="M36" s="21">
        <v>84065672</v>
      </c>
      <c r="N36" s="48">
        <v>2494.77001953125</v>
      </c>
      <c r="O36" s="21">
        <v>973.23599999999999</v>
      </c>
      <c r="P36" s="21">
        <v>1</v>
      </c>
      <c r="Q36" s="21">
        <v>2467.48</v>
      </c>
      <c r="R36" s="21">
        <v>8245.6200000000008</v>
      </c>
      <c r="S36" s="21">
        <v>0</v>
      </c>
      <c r="T36" s="21">
        <v>262.88400000000001</v>
      </c>
      <c r="U36" s="21">
        <v>0</v>
      </c>
      <c r="V36" s="21">
        <v>0</v>
      </c>
      <c r="W36" s="21">
        <v>0</v>
      </c>
      <c r="X36" s="21">
        <v>3.9236896029967189E-2</v>
      </c>
      <c r="Y36" s="21">
        <v>12573.2861328125</v>
      </c>
      <c r="Z36" s="21">
        <v>13704</v>
      </c>
      <c r="AA36" s="21">
        <v>21288300.647999998</v>
      </c>
      <c r="AB36" s="21">
        <v>1756493.3079999983</v>
      </c>
      <c r="AC36" s="21">
        <v>1.2699999999999999E-2</v>
      </c>
      <c r="AD36" s="21">
        <v>1.55E-2</v>
      </c>
      <c r="AE36" s="21">
        <v>217864758</v>
      </c>
      <c r="AF36" s="21">
        <v>2766882.4265999999</v>
      </c>
      <c r="AG36" s="21">
        <v>3376903.7489999998</v>
      </c>
      <c r="AH36" s="21">
        <v>-1407481.8733999999</v>
      </c>
      <c r="AI36" s="21">
        <v>0</v>
      </c>
      <c r="AJ36" s="21">
        <v>8257.7802734375</v>
      </c>
      <c r="AK36" s="21">
        <v>4174364.3</v>
      </c>
      <c r="AL36" s="21">
        <v>0</v>
      </c>
      <c r="AM36" s="21">
        <v>1756493.3079999983</v>
      </c>
      <c r="AN36" s="21">
        <v>0</v>
      </c>
      <c r="AO36" s="21">
        <v>1756493.3079999983</v>
      </c>
      <c r="AP36" s="21">
        <v>8.9929891147492675</v>
      </c>
      <c r="AQ36" s="21">
        <v>797460.55099999998</v>
      </c>
      <c r="AR36" s="21">
        <v>1</v>
      </c>
      <c r="AS36" s="21">
        <v>0</v>
      </c>
      <c r="AT36" s="21">
        <v>1</v>
      </c>
      <c r="AU36" s="21">
        <v>797460.5625</v>
      </c>
      <c r="AV36" s="21">
        <v>797460.5625</v>
      </c>
      <c r="AW36" s="21">
        <v>955241884.828125</v>
      </c>
      <c r="AX36" s="21">
        <v>113922.9375</v>
      </c>
      <c r="AY36" s="21">
        <v>136463126.40401787</v>
      </c>
      <c r="AZ36" s="21">
        <v>1756493.3079999983</v>
      </c>
      <c r="BA36" s="21">
        <v>250927.61542857118</v>
      </c>
      <c r="BB36" s="21">
        <v>147707637.47319999</v>
      </c>
      <c r="BC36" s="21">
        <v>734844866.56274295</v>
      </c>
      <c r="BD36" s="21">
        <v>797461</v>
      </c>
      <c r="BE36" s="21">
        <v>113923</v>
      </c>
    </row>
    <row r="37" spans="1:57" x14ac:dyDescent="0.35">
      <c r="A37" s="21">
        <v>103022103</v>
      </c>
      <c r="B37" s="21" t="s">
        <v>58</v>
      </c>
      <c r="C37" s="21" t="s">
        <v>594</v>
      </c>
      <c r="D37" s="21">
        <v>10403.44</v>
      </c>
      <c r="E37" s="21">
        <v>72</v>
      </c>
      <c r="F37" s="21">
        <v>2.0400000000000001E-2</v>
      </c>
      <c r="G37" s="21">
        <v>93</v>
      </c>
      <c r="H37" s="21">
        <v>15281934</v>
      </c>
      <c r="I37" s="21">
        <v>956.62900000000002</v>
      </c>
      <c r="J37" s="21">
        <v>0</v>
      </c>
      <c r="K37" s="21">
        <v>10441510.130000001</v>
      </c>
      <c r="L37" s="21">
        <v>365236295</v>
      </c>
      <c r="M37" s="21">
        <v>146533610</v>
      </c>
      <c r="N37" s="48">
        <v>10403.4404296875</v>
      </c>
      <c r="O37" s="21">
        <v>568.05100000000004</v>
      </c>
      <c r="P37" s="21">
        <v>0.75</v>
      </c>
      <c r="Q37" s="21">
        <v>10321.969999999999</v>
      </c>
      <c r="R37" s="21">
        <v>8245.6200000000008</v>
      </c>
      <c r="S37" s="21">
        <v>0</v>
      </c>
      <c r="T37" s="21">
        <v>126.078</v>
      </c>
      <c r="U37" s="21">
        <v>0</v>
      </c>
      <c r="V37" s="21">
        <v>0</v>
      </c>
      <c r="W37" s="21">
        <v>0</v>
      </c>
      <c r="X37" s="21">
        <v>-0.19111704112117051</v>
      </c>
      <c r="Y37" s="21">
        <v>15974.7763671875</v>
      </c>
      <c r="Z37" s="21">
        <v>13704</v>
      </c>
      <c r="AA37" s="21">
        <v>13109643.816</v>
      </c>
      <c r="AB37" s="21">
        <v>0</v>
      </c>
      <c r="AC37" s="21">
        <v>1.2699999999999999E-2</v>
      </c>
      <c r="AD37" s="21">
        <v>1.55E-2</v>
      </c>
      <c r="AE37" s="21">
        <v>511769905</v>
      </c>
      <c r="AF37" s="21">
        <v>6499477.7934999997</v>
      </c>
      <c r="AG37" s="21">
        <v>7932433.5274999999</v>
      </c>
      <c r="AH37" s="21">
        <v>-3942032.3365000011</v>
      </c>
      <c r="AI37" s="21">
        <v>0</v>
      </c>
      <c r="AJ37" s="21">
        <v>8257.7802734375</v>
      </c>
      <c r="AK37" s="21">
        <v>10441510.130000001</v>
      </c>
      <c r="AL37" s="21">
        <v>0</v>
      </c>
      <c r="AM37" s="21">
        <v>0</v>
      </c>
      <c r="AN37" s="21">
        <v>0</v>
      </c>
      <c r="AO37" s="21">
        <v>0</v>
      </c>
      <c r="AP37" s="21">
        <v>0</v>
      </c>
      <c r="AQ37" s="21">
        <v>2509076.602500001</v>
      </c>
      <c r="AR37" s="21">
        <v>0.74016502193066747</v>
      </c>
      <c r="AS37" s="21">
        <v>0</v>
      </c>
      <c r="AT37" s="21">
        <v>0.74016502193066747</v>
      </c>
      <c r="AU37" s="21">
        <v>1881807.5</v>
      </c>
      <c r="AV37" s="21">
        <v>1881807.5</v>
      </c>
      <c r="AW37" s="21">
        <v>955241884.828125</v>
      </c>
      <c r="AX37" s="21">
        <v>268829.64285714284</v>
      </c>
      <c r="AY37" s="21">
        <v>136463126.40401787</v>
      </c>
      <c r="AZ37" s="21">
        <v>0</v>
      </c>
      <c r="BA37" s="21">
        <v>0</v>
      </c>
      <c r="BB37" s="21">
        <v>147707637.47319999</v>
      </c>
      <c r="BC37" s="21">
        <v>734844866.56274295</v>
      </c>
      <c r="BD37" s="21">
        <v>1881807</v>
      </c>
      <c r="BE37" s="21">
        <v>268830</v>
      </c>
    </row>
    <row r="38" spans="1:57" x14ac:dyDescent="0.35">
      <c r="A38" s="21">
        <v>103022253</v>
      </c>
      <c r="B38" s="21" t="s">
        <v>59</v>
      </c>
      <c r="C38" s="21" t="s">
        <v>594</v>
      </c>
      <c r="D38" s="21">
        <v>9039.26</v>
      </c>
      <c r="E38" s="21">
        <v>58</v>
      </c>
      <c r="F38" s="21">
        <v>1.7399999999999999E-2</v>
      </c>
      <c r="G38" s="21">
        <v>80</v>
      </c>
      <c r="H38" s="21">
        <v>34865723.049999997</v>
      </c>
      <c r="I38" s="21">
        <v>2553.0949999999998</v>
      </c>
      <c r="J38" s="21">
        <v>0</v>
      </c>
      <c r="K38" s="21">
        <v>23812833.940000001</v>
      </c>
      <c r="L38" s="21">
        <v>961101612</v>
      </c>
      <c r="M38" s="21">
        <v>410257988</v>
      </c>
      <c r="N38" s="48">
        <v>9039.259765625</v>
      </c>
      <c r="O38" s="21">
        <v>1851.9349999999999</v>
      </c>
      <c r="P38" s="21">
        <v>0.9</v>
      </c>
      <c r="Q38" s="21">
        <v>9110.75</v>
      </c>
      <c r="R38" s="21">
        <v>8245.6200000000008</v>
      </c>
      <c r="S38" s="21">
        <v>0</v>
      </c>
      <c r="T38" s="21">
        <v>255.35900000000001</v>
      </c>
      <c r="U38" s="21">
        <v>0</v>
      </c>
      <c r="V38" s="21">
        <v>0</v>
      </c>
      <c r="W38" s="21">
        <v>0</v>
      </c>
      <c r="X38" s="21">
        <v>-8.4664779922085306E-2</v>
      </c>
      <c r="Y38" s="21">
        <v>13656.2578125</v>
      </c>
      <c r="Z38" s="21">
        <v>13704</v>
      </c>
      <c r="AA38" s="21">
        <v>34987613.879999995</v>
      </c>
      <c r="AB38" s="21">
        <v>121890.82999999821</v>
      </c>
      <c r="AC38" s="21">
        <v>1.2699999999999999E-2</v>
      </c>
      <c r="AD38" s="21">
        <v>1.55E-2</v>
      </c>
      <c r="AE38" s="21">
        <v>1371359600</v>
      </c>
      <c r="AF38" s="21">
        <v>17416266.919999998</v>
      </c>
      <c r="AG38" s="21">
        <v>21256073.800000001</v>
      </c>
      <c r="AH38" s="21">
        <v>-6396567.0200000033</v>
      </c>
      <c r="AI38" s="21">
        <v>0</v>
      </c>
      <c r="AJ38" s="21">
        <v>8257.7802734375</v>
      </c>
      <c r="AK38" s="21">
        <v>23812833.940000001</v>
      </c>
      <c r="AL38" s="21">
        <v>0</v>
      </c>
      <c r="AM38" s="21">
        <v>121890.82999999821</v>
      </c>
      <c r="AN38" s="21">
        <v>0</v>
      </c>
      <c r="AO38" s="21">
        <v>121890.82999999821</v>
      </c>
      <c r="AP38" s="21">
        <v>0.34960075207732777</v>
      </c>
      <c r="AQ38" s="21">
        <v>2556760.1400000006</v>
      </c>
      <c r="AR38" s="21">
        <v>0.90536446038637575</v>
      </c>
      <c r="AS38" s="21">
        <v>0</v>
      </c>
      <c r="AT38" s="21">
        <v>0.90536446038637575</v>
      </c>
      <c r="AU38" s="21">
        <v>2301084.25</v>
      </c>
      <c r="AV38" s="21">
        <v>2301084.25</v>
      </c>
      <c r="AW38" s="21">
        <v>955241884.828125</v>
      </c>
      <c r="AX38" s="21">
        <v>328726.32142857142</v>
      </c>
      <c r="AY38" s="21">
        <v>136463126.40401787</v>
      </c>
      <c r="AZ38" s="21">
        <v>121890.82999999821</v>
      </c>
      <c r="BA38" s="21">
        <v>17412.975714285458</v>
      </c>
      <c r="BB38" s="21">
        <v>147829528.30320001</v>
      </c>
      <c r="BC38" s="21">
        <v>734844866.56274295</v>
      </c>
      <c r="BD38" s="21">
        <v>2301084</v>
      </c>
      <c r="BE38" s="21">
        <v>328726</v>
      </c>
    </row>
    <row r="39" spans="1:57" x14ac:dyDescent="0.35">
      <c r="A39" s="21">
        <v>103022503</v>
      </c>
      <c r="B39" s="21" t="s">
        <v>60</v>
      </c>
      <c r="C39" s="21" t="s">
        <v>594</v>
      </c>
      <c r="D39" s="21">
        <v>1469.44</v>
      </c>
      <c r="E39" s="21">
        <v>0</v>
      </c>
      <c r="F39" s="21">
        <v>1.49E-2</v>
      </c>
      <c r="G39" s="21">
        <v>57</v>
      </c>
      <c r="H39" s="21">
        <v>21132683.850000001</v>
      </c>
      <c r="I39" s="21">
        <v>1663.1890000000001</v>
      </c>
      <c r="J39" s="21">
        <v>1</v>
      </c>
      <c r="K39" s="21">
        <v>2214916.2000000002</v>
      </c>
      <c r="L39" s="21">
        <v>92150058</v>
      </c>
      <c r="M39" s="21">
        <v>56900307</v>
      </c>
      <c r="N39" s="48">
        <v>1469.43994140625</v>
      </c>
      <c r="O39" s="21">
        <v>928.34799999999996</v>
      </c>
      <c r="P39" s="21">
        <v>1</v>
      </c>
      <c r="Q39" s="21">
        <v>1467.97</v>
      </c>
      <c r="R39" s="21">
        <v>8245.6200000000008</v>
      </c>
      <c r="S39" s="21">
        <v>0</v>
      </c>
      <c r="T39" s="21">
        <v>493.14299999999997</v>
      </c>
      <c r="U39" s="21">
        <v>0</v>
      </c>
      <c r="V39" s="21">
        <v>0</v>
      </c>
      <c r="W39" s="21">
        <v>0</v>
      </c>
      <c r="X39" s="21">
        <v>0.25622022162351604</v>
      </c>
      <c r="Y39" s="21">
        <v>12706.123046875</v>
      </c>
      <c r="Z39" s="21">
        <v>13704</v>
      </c>
      <c r="AA39" s="21">
        <v>22792342.056000002</v>
      </c>
      <c r="AB39" s="21">
        <v>1659658.2060000002</v>
      </c>
      <c r="AC39" s="21">
        <v>1.2699999999999999E-2</v>
      </c>
      <c r="AD39" s="21">
        <v>1.55E-2</v>
      </c>
      <c r="AE39" s="21">
        <v>149050365</v>
      </c>
      <c r="AF39" s="21">
        <v>1892939.6354999999</v>
      </c>
      <c r="AG39" s="21">
        <v>2310280.6575000002</v>
      </c>
      <c r="AH39" s="21">
        <v>-321976.56450000033</v>
      </c>
      <c r="AI39" s="21">
        <v>0</v>
      </c>
      <c r="AJ39" s="21">
        <v>8257.7802734375</v>
      </c>
      <c r="AK39" s="21">
        <v>2214916.2000000002</v>
      </c>
      <c r="AL39" s="21">
        <v>0</v>
      </c>
      <c r="AM39" s="21">
        <v>1659658.2060000002</v>
      </c>
      <c r="AN39" s="21">
        <v>0</v>
      </c>
      <c r="AO39" s="21">
        <v>1659658.2060000002</v>
      </c>
      <c r="AP39" s="21">
        <v>7.853513627423145</v>
      </c>
      <c r="AQ39" s="21">
        <v>0</v>
      </c>
      <c r="AR39" s="21">
        <v>1</v>
      </c>
      <c r="AS39" s="21">
        <v>0</v>
      </c>
      <c r="AT39" s="21">
        <v>1</v>
      </c>
      <c r="AU39" s="21">
        <v>0</v>
      </c>
      <c r="AV39" s="21">
        <v>0</v>
      </c>
      <c r="AW39" s="21">
        <v>955241884.828125</v>
      </c>
      <c r="AX39" s="21">
        <v>0</v>
      </c>
      <c r="AY39" s="21">
        <v>136463126.40401787</v>
      </c>
      <c r="AZ39" s="21">
        <v>1659658.2060000002</v>
      </c>
      <c r="BA39" s="21">
        <v>237094.02942857146</v>
      </c>
      <c r="BB39" s="21">
        <v>149489186.50920001</v>
      </c>
      <c r="BC39" s="21">
        <v>734844866.56274295</v>
      </c>
      <c r="BD39" s="21">
        <v>0</v>
      </c>
      <c r="BE39" s="21">
        <v>0</v>
      </c>
    </row>
    <row r="40" spans="1:57" x14ac:dyDescent="0.35">
      <c r="A40" s="21">
        <v>103022803</v>
      </c>
      <c r="B40" s="21" t="s">
        <v>61</v>
      </c>
      <c r="C40" s="21" t="s">
        <v>594</v>
      </c>
      <c r="D40" s="21">
        <v>4523.6000000000004</v>
      </c>
      <c r="E40" s="21">
        <v>10</v>
      </c>
      <c r="F40" s="21">
        <v>2.2800000000000001E-2</v>
      </c>
      <c r="G40" s="21">
        <v>97</v>
      </c>
      <c r="H40" s="21">
        <v>35253258.390000001</v>
      </c>
      <c r="I40" s="21">
        <v>2913.9490000000001</v>
      </c>
      <c r="J40" s="21">
        <v>0</v>
      </c>
      <c r="K40" s="21">
        <v>17312323.34</v>
      </c>
      <c r="L40" s="21">
        <v>505708493</v>
      </c>
      <c r="M40" s="21">
        <v>253404913</v>
      </c>
      <c r="N40" s="48">
        <v>4523.60009765625</v>
      </c>
      <c r="O40" s="21">
        <v>1673.4760000000001</v>
      </c>
      <c r="P40" s="21">
        <v>1</v>
      </c>
      <c r="Q40" s="21">
        <v>4612.51</v>
      </c>
      <c r="R40" s="21">
        <v>8245.6200000000008</v>
      </c>
      <c r="S40" s="21">
        <v>0</v>
      </c>
      <c r="T40" s="21">
        <v>630.60400000000004</v>
      </c>
      <c r="U40" s="21">
        <v>0</v>
      </c>
      <c r="V40" s="21">
        <v>0</v>
      </c>
      <c r="W40" s="21">
        <v>0</v>
      </c>
      <c r="X40" s="21">
        <v>-0.15671041611866474</v>
      </c>
      <c r="Y40" s="21">
        <v>12098.1044921875</v>
      </c>
      <c r="Z40" s="21">
        <v>13704</v>
      </c>
      <c r="AA40" s="21">
        <v>39932757.096000001</v>
      </c>
      <c r="AB40" s="21">
        <v>4679498.7060000002</v>
      </c>
      <c r="AC40" s="21">
        <v>1.2699999999999999E-2</v>
      </c>
      <c r="AD40" s="21">
        <v>1.55E-2</v>
      </c>
      <c r="AE40" s="21">
        <v>759113406</v>
      </c>
      <c r="AF40" s="21">
        <v>9640740.2561999988</v>
      </c>
      <c r="AG40" s="21">
        <v>11766257.793</v>
      </c>
      <c r="AH40" s="21">
        <v>-7671583.0838000011</v>
      </c>
      <c r="AI40" s="21">
        <v>0</v>
      </c>
      <c r="AJ40" s="21">
        <v>8257.7802734375</v>
      </c>
      <c r="AK40" s="21">
        <v>17312323.34</v>
      </c>
      <c r="AL40" s="21">
        <v>0</v>
      </c>
      <c r="AM40" s="21">
        <v>4679498.7060000002</v>
      </c>
      <c r="AN40" s="21">
        <v>0</v>
      </c>
      <c r="AO40" s="21">
        <v>4679498.7060000002</v>
      </c>
      <c r="AP40" s="21">
        <v>13.273946635603462</v>
      </c>
      <c r="AQ40" s="21">
        <v>5546065.5470000003</v>
      </c>
      <c r="AR40" s="21">
        <v>1</v>
      </c>
      <c r="AS40" s="21">
        <v>0</v>
      </c>
      <c r="AT40" s="21">
        <v>1</v>
      </c>
      <c r="AU40" s="21">
        <v>5546065.5</v>
      </c>
      <c r="AV40" s="21">
        <v>5546065.5</v>
      </c>
      <c r="AW40" s="21">
        <v>955241884.828125</v>
      </c>
      <c r="AX40" s="21">
        <v>792295.07142857148</v>
      </c>
      <c r="AY40" s="21">
        <v>136463126.40401787</v>
      </c>
      <c r="AZ40" s="21">
        <v>4679498.7060000002</v>
      </c>
      <c r="BA40" s="21">
        <v>668499.81514285714</v>
      </c>
      <c r="BB40" s="21">
        <v>154168685.21520001</v>
      </c>
      <c r="BC40" s="21">
        <v>734844866.56274295</v>
      </c>
      <c r="BD40" s="21">
        <v>5546066</v>
      </c>
      <c r="BE40" s="21">
        <v>792295</v>
      </c>
    </row>
    <row r="41" spans="1:57" x14ac:dyDescent="0.35">
      <c r="A41" s="21">
        <v>103023153</v>
      </c>
      <c r="B41" s="21" t="s">
        <v>62</v>
      </c>
      <c r="C41" s="21" t="s">
        <v>594</v>
      </c>
      <c r="D41" s="21">
        <v>6959.33</v>
      </c>
      <c r="E41" s="21">
        <v>34</v>
      </c>
      <c r="F41" s="21">
        <v>0.02</v>
      </c>
      <c r="G41" s="21">
        <v>92</v>
      </c>
      <c r="H41" s="21">
        <v>41568614.140000001</v>
      </c>
      <c r="I41" s="21">
        <v>3125.614</v>
      </c>
      <c r="J41" s="21">
        <v>0</v>
      </c>
      <c r="K41" s="21">
        <v>25911904.359999999</v>
      </c>
      <c r="L41" s="21">
        <v>824134696</v>
      </c>
      <c r="M41" s="21">
        <v>473412241</v>
      </c>
      <c r="N41" s="48">
        <v>6959.330078125</v>
      </c>
      <c r="O41" s="21">
        <v>2377.1210000000001</v>
      </c>
      <c r="P41" s="21">
        <v>1</v>
      </c>
      <c r="Q41" s="21">
        <v>7009.12</v>
      </c>
      <c r="R41" s="21">
        <v>8245.6200000000008</v>
      </c>
      <c r="S41" s="21">
        <v>0</v>
      </c>
      <c r="T41" s="21">
        <v>214.59800000000001</v>
      </c>
      <c r="U41" s="21">
        <v>0</v>
      </c>
      <c r="V41" s="21">
        <v>0</v>
      </c>
      <c r="W41" s="21">
        <v>0</v>
      </c>
      <c r="X41" s="21">
        <v>-3.772214679358115E-2</v>
      </c>
      <c r="Y41" s="21">
        <v>13299.34375</v>
      </c>
      <c r="Z41" s="21">
        <v>13704</v>
      </c>
      <c r="AA41" s="21">
        <v>42833414.255999997</v>
      </c>
      <c r="AB41" s="21">
        <v>1264800.1159999967</v>
      </c>
      <c r="AC41" s="21">
        <v>1.2699999999999999E-2</v>
      </c>
      <c r="AD41" s="21">
        <v>1.55E-2</v>
      </c>
      <c r="AE41" s="21">
        <v>1297546937</v>
      </c>
      <c r="AF41" s="21">
        <v>16478846.0999</v>
      </c>
      <c r="AG41" s="21">
        <v>20111977.523499999</v>
      </c>
      <c r="AH41" s="21">
        <v>-9433058.2600999996</v>
      </c>
      <c r="AI41" s="21">
        <v>0</v>
      </c>
      <c r="AJ41" s="21">
        <v>8257.7802734375</v>
      </c>
      <c r="AK41" s="21">
        <v>25911904.359999999</v>
      </c>
      <c r="AL41" s="21">
        <v>0</v>
      </c>
      <c r="AM41" s="21">
        <v>1264800.1159999967</v>
      </c>
      <c r="AN41" s="21">
        <v>0</v>
      </c>
      <c r="AO41" s="21">
        <v>1264800.1159999967</v>
      </c>
      <c r="AP41" s="21">
        <v>3.0426804986575786</v>
      </c>
      <c r="AQ41" s="21">
        <v>5799926.8365000002</v>
      </c>
      <c r="AR41" s="21">
        <v>1</v>
      </c>
      <c r="AS41" s="21">
        <v>0</v>
      </c>
      <c r="AT41" s="21">
        <v>1</v>
      </c>
      <c r="AU41" s="21">
        <v>5799927</v>
      </c>
      <c r="AV41" s="21">
        <v>5799927</v>
      </c>
      <c r="AW41" s="21">
        <v>955241884.828125</v>
      </c>
      <c r="AX41" s="21">
        <v>828561</v>
      </c>
      <c r="AY41" s="21">
        <v>136463126.40401787</v>
      </c>
      <c r="AZ41" s="21">
        <v>1264800.1159999967</v>
      </c>
      <c r="BA41" s="21">
        <v>180685.73085714239</v>
      </c>
      <c r="BB41" s="21">
        <v>155433485.3312</v>
      </c>
      <c r="BC41" s="21">
        <v>734844866.56274295</v>
      </c>
      <c r="BD41" s="21">
        <v>5799927</v>
      </c>
      <c r="BE41" s="21">
        <v>828561</v>
      </c>
    </row>
    <row r="42" spans="1:57" x14ac:dyDescent="0.35">
      <c r="A42" s="21">
        <v>103023912</v>
      </c>
      <c r="B42" s="21" t="s">
        <v>64</v>
      </c>
      <c r="C42" s="21" t="s">
        <v>594</v>
      </c>
      <c r="D42" s="21">
        <v>16792.59</v>
      </c>
      <c r="E42" s="21">
        <v>95</v>
      </c>
      <c r="F42" s="21">
        <v>1.5299999999999999E-2</v>
      </c>
      <c r="G42" s="21">
        <v>62</v>
      </c>
      <c r="H42" s="21">
        <v>97951896.879999995</v>
      </c>
      <c r="I42" s="21">
        <v>5303.3019999999997</v>
      </c>
      <c r="J42" s="21">
        <v>0</v>
      </c>
      <c r="K42" s="21">
        <v>83766194.979999989</v>
      </c>
      <c r="L42" s="21">
        <v>3451853360</v>
      </c>
      <c r="M42" s="21">
        <v>2022280386</v>
      </c>
      <c r="N42" s="48">
        <v>16792.58984375</v>
      </c>
      <c r="O42" s="21">
        <v>4211.5649999999996</v>
      </c>
      <c r="P42" s="21">
        <v>0</v>
      </c>
      <c r="Q42" s="21">
        <v>16742.53</v>
      </c>
      <c r="R42" s="21">
        <v>8245.6200000000008</v>
      </c>
      <c r="S42" s="21">
        <v>0</v>
      </c>
      <c r="T42" s="21">
        <v>365.87099999999998</v>
      </c>
      <c r="U42" s="21">
        <v>1</v>
      </c>
      <c r="V42" s="21">
        <v>1</v>
      </c>
      <c r="W42" s="21">
        <v>0</v>
      </c>
      <c r="X42" s="21">
        <v>-4.4363531411433295E-2</v>
      </c>
      <c r="Y42" s="21">
        <v>18469.982421875</v>
      </c>
      <c r="Z42" s="21">
        <v>13704</v>
      </c>
      <c r="AA42" s="21">
        <v>72676450.607999995</v>
      </c>
      <c r="AB42" s="21">
        <v>0</v>
      </c>
      <c r="AC42" s="21">
        <v>1.2699999999999999E-2</v>
      </c>
      <c r="AD42" s="21">
        <v>1.55E-2</v>
      </c>
      <c r="AE42" s="21">
        <v>5474133746</v>
      </c>
      <c r="AF42" s="21">
        <v>69521498.574200004</v>
      </c>
      <c r="AG42" s="21">
        <v>84849073.062999994</v>
      </c>
      <c r="AH42" s="21">
        <v>-14244696.405799985</v>
      </c>
      <c r="AI42" s="21">
        <v>0</v>
      </c>
      <c r="AJ42" s="21">
        <v>8257.7802734375</v>
      </c>
      <c r="AK42" s="21">
        <v>83766194.979999989</v>
      </c>
      <c r="AL42" s="21">
        <v>0</v>
      </c>
      <c r="AM42" s="21">
        <v>0</v>
      </c>
      <c r="AN42" s="21">
        <v>0</v>
      </c>
      <c r="AO42" s="21">
        <v>0</v>
      </c>
      <c r="AP42" s="21">
        <v>0</v>
      </c>
      <c r="AQ42" s="21">
        <v>0</v>
      </c>
      <c r="AR42" s="21">
        <v>-3.3547671129747769E-2</v>
      </c>
      <c r="AS42" s="21">
        <v>0</v>
      </c>
      <c r="AT42" s="21">
        <v>0</v>
      </c>
      <c r="AU42" s="21">
        <v>0</v>
      </c>
      <c r="AV42" s="21">
        <v>0</v>
      </c>
      <c r="AW42" s="21">
        <v>955241884.828125</v>
      </c>
      <c r="AX42" s="21">
        <v>0</v>
      </c>
      <c r="AY42" s="21">
        <v>136463126.40401787</v>
      </c>
      <c r="AZ42" s="21">
        <v>0</v>
      </c>
      <c r="BA42" s="21">
        <v>0</v>
      </c>
      <c r="BB42" s="21">
        <v>155433485.3312</v>
      </c>
      <c r="BC42" s="21">
        <v>734844866.56274295</v>
      </c>
      <c r="BD42" s="21">
        <v>0</v>
      </c>
      <c r="BE42" s="21">
        <v>0</v>
      </c>
    </row>
    <row r="43" spans="1:57" x14ac:dyDescent="0.35">
      <c r="A43" s="21">
        <v>103024102</v>
      </c>
      <c r="B43" s="21" t="s">
        <v>65</v>
      </c>
      <c r="C43" s="21" t="s">
        <v>594</v>
      </c>
      <c r="D43" s="21">
        <v>10125.94</v>
      </c>
      <c r="E43" s="21">
        <v>69</v>
      </c>
      <c r="F43" s="21">
        <v>1.8800000000000001E-2</v>
      </c>
      <c r="G43" s="21">
        <v>88</v>
      </c>
      <c r="H43" s="21">
        <v>74826052.229999989</v>
      </c>
      <c r="I43" s="21">
        <v>5470.9579999999996</v>
      </c>
      <c r="J43" s="21">
        <v>0</v>
      </c>
      <c r="K43" s="21">
        <v>57335271.560000002</v>
      </c>
      <c r="L43" s="21">
        <v>2238022985</v>
      </c>
      <c r="M43" s="21">
        <v>816406135</v>
      </c>
      <c r="N43" s="48">
        <v>10125.9404296875</v>
      </c>
      <c r="O43" s="21">
        <v>3648.277</v>
      </c>
      <c r="P43" s="21">
        <v>0.77</v>
      </c>
      <c r="Q43" s="21">
        <v>10159.379999999999</v>
      </c>
      <c r="R43" s="21">
        <v>8245.6200000000008</v>
      </c>
      <c r="S43" s="21">
        <v>0</v>
      </c>
      <c r="T43" s="21">
        <v>560.83900000000006</v>
      </c>
      <c r="U43" s="21">
        <v>0</v>
      </c>
      <c r="V43" s="21">
        <v>0</v>
      </c>
      <c r="W43" s="21">
        <v>0</v>
      </c>
      <c r="X43" s="21">
        <v>-6.6021723503040308E-2</v>
      </c>
      <c r="Y43" s="21">
        <v>13676.9560546875</v>
      </c>
      <c r="Z43" s="21">
        <v>13704</v>
      </c>
      <c r="AA43" s="21">
        <v>74974008.431999996</v>
      </c>
      <c r="AB43" s="21">
        <v>147956.20200000703</v>
      </c>
      <c r="AC43" s="21">
        <v>1.2699999999999999E-2</v>
      </c>
      <c r="AD43" s="21">
        <v>1.55E-2</v>
      </c>
      <c r="AE43" s="21">
        <v>3054429120</v>
      </c>
      <c r="AF43" s="21">
        <v>38791249.824000001</v>
      </c>
      <c r="AG43" s="21">
        <v>47343651.359999999</v>
      </c>
      <c r="AH43" s="21">
        <v>-18544021.736000001</v>
      </c>
      <c r="AI43" s="21">
        <v>0</v>
      </c>
      <c r="AJ43" s="21">
        <v>8257.7802734375</v>
      </c>
      <c r="AK43" s="21">
        <v>57335271.560000002</v>
      </c>
      <c r="AL43" s="21">
        <v>0</v>
      </c>
      <c r="AM43" s="21">
        <v>147956.20200000703</v>
      </c>
      <c r="AN43" s="21">
        <v>0</v>
      </c>
      <c r="AO43" s="21">
        <v>147956.20200000703</v>
      </c>
      <c r="AP43" s="21">
        <v>0.1977335401114306</v>
      </c>
      <c r="AQ43" s="21">
        <v>9991620.200000003</v>
      </c>
      <c r="AR43" s="21">
        <v>0.77376969422893915</v>
      </c>
      <c r="AS43" s="21">
        <v>0</v>
      </c>
      <c r="AT43" s="21">
        <v>0.77376969422893915</v>
      </c>
      <c r="AU43" s="21">
        <v>7693547.5</v>
      </c>
      <c r="AV43" s="21">
        <v>7693547.5</v>
      </c>
      <c r="AW43" s="21">
        <v>955241884.828125</v>
      </c>
      <c r="AX43" s="21">
        <v>1099078.2142857143</v>
      </c>
      <c r="AY43" s="21">
        <v>136463126.40401787</v>
      </c>
      <c r="AZ43" s="21">
        <v>147956.20200000703</v>
      </c>
      <c r="BA43" s="21">
        <v>21136.600285715289</v>
      </c>
      <c r="BB43" s="21">
        <v>155581441.53320003</v>
      </c>
      <c r="BC43" s="21">
        <v>734844866.56274295</v>
      </c>
      <c r="BD43" s="21">
        <v>7693548</v>
      </c>
      <c r="BE43" s="21">
        <v>1099078</v>
      </c>
    </row>
    <row r="44" spans="1:57" x14ac:dyDescent="0.35">
      <c r="A44" s="21">
        <v>103024603</v>
      </c>
      <c r="B44" s="21" t="s">
        <v>66</v>
      </c>
      <c r="C44" s="21" t="s">
        <v>594</v>
      </c>
      <c r="D44" s="21">
        <v>13770</v>
      </c>
      <c r="E44" s="21">
        <v>89</v>
      </c>
      <c r="F44" s="21">
        <v>1.5299999999999999E-2</v>
      </c>
      <c r="G44" s="21">
        <v>62</v>
      </c>
      <c r="H44" s="21">
        <v>52638998.310000002</v>
      </c>
      <c r="I44" s="21">
        <v>3379.125</v>
      </c>
      <c r="J44" s="21">
        <v>0</v>
      </c>
      <c r="K44" s="21">
        <v>41619415.450000003</v>
      </c>
      <c r="L44" s="21">
        <v>1760082000</v>
      </c>
      <c r="M44" s="21">
        <v>965102439</v>
      </c>
      <c r="N44" s="48">
        <v>13770</v>
      </c>
      <c r="O44" s="21">
        <v>2665.1880000000001</v>
      </c>
      <c r="P44" s="21">
        <v>0.33</v>
      </c>
      <c r="Q44" s="21">
        <v>13779.94</v>
      </c>
      <c r="R44" s="21">
        <v>8245.6200000000008</v>
      </c>
      <c r="S44" s="21">
        <v>0</v>
      </c>
      <c r="T44" s="21">
        <v>103.517</v>
      </c>
      <c r="U44" s="21">
        <v>1</v>
      </c>
      <c r="V44" s="21">
        <v>1</v>
      </c>
      <c r="W44" s="21">
        <v>1</v>
      </c>
      <c r="X44" s="21">
        <v>-0.12380084968183172</v>
      </c>
      <c r="Y44" s="21">
        <v>15577.701171875</v>
      </c>
      <c r="Z44" s="21">
        <v>13704</v>
      </c>
      <c r="AA44" s="21">
        <v>46307529</v>
      </c>
      <c r="AB44" s="21">
        <v>0</v>
      </c>
      <c r="AC44" s="21">
        <v>1.2699999999999999E-2</v>
      </c>
      <c r="AD44" s="21">
        <v>1.55E-2</v>
      </c>
      <c r="AE44" s="21">
        <v>2725184439</v>
      </c>
      <c r="AF44" s="21">
        <v>34609842.375299998</v>
      </c>
      <c r="AG44" s="21">
        <v>42240358.804499999</v>
      </c>
      <c r="AH44" s="21">
        <v>-7009573.0747000054</v>
      </c>
      <c r="AI44" s="21">
        <v>0</v>
      </c>
      <c r="AJ44" s="21">
        <v>8257.7802734375</v>
      </c>
      <c r="AK44" s="21">
        <v>41619415.450000003</v>
      </c>
      <c r="AL44" s="21">
        <v>0</v>
      </c>
      <c r="AM44" s="21">
        <v>0</v>
      </c>
      <c r="AN44" s="21">
        <v>0</v>
      </c>
      <c r="AO44" s="21">
        <v>0</v>
      </c>
      <c r="AP44" s="21">
        <v>0</v>
      </c>
      <c r="AQ44" s="21">
        <v>0</v>
      </c>
      <c r="AR44" s="21">
        <v>0.33248166649656974</v>
      </c>
      <c r="AS44" s="21">
        <v>0</v>
      </c>
      <c r="AT44" s="21">
        <v>0.33248166649656974</v>
      </c>
      <c r="AU44" s="21">
        <v>0</v>
      </c>
      <c r="AV44" s="21">
        <v>0</v>
      </c>
      <c r="AW44" s="21">
        <v>955241884.828125</v>
      </c>
      <c r="AX44" s="21">
        <v>0</v>
      </c>
      <c r="AY44" s="21">
        <v>136463126.40401787</v>
      </c>
      <c r="AZ44" s="21">
        <v>0</v>
      </c>
      <c r="BA44" s="21">
        <v>0</v>
      </c>
      <c r="BB44" s="21">
        <v>155581441.53320003</v>
      </c>
      <c r="BC44" s="21">
        <v>734844866.56274295</v>
      </c>
      <c r="BD44" s="21">
        <v>0</v>
      </c>
      <c r="BE44" s="21">
        <v>0</v>
      </c>
    </row>
    <row r="45" spans="1:57" x14ac:dyDescent="0.35">
      <c r="A45" s="21">
        <v>103024753</v>
      </c>
      <c r="B45" s="21" t="s">
        <v>67</v>
      </c>
      <c r="C45" s="21" t="s">
        <v>594</v>
      </c>
      <c r="D45" s="21">
        <v>5928.09</v>
      </c>
      <c r="E45" s="21">
        <v>23</v>
      </c>
      <c r="F45" s="21">
        <v>1.9400000000000001E-2</v>
      </c>
      <c r="G45" s="21">
        <v>90</v>
      </c>
      <c r="H45" s="21">
        <v>43062765</v>
      </c>
      <c r="I45" s="21">
        <v>3601.7689999999998</v>
      </c>
      <c r="J45" s="21">
        <v>0</v>
      </c>
      <c r="K45" s="21">
        <v>22741123.489999998</v>
      </c>
      <c r="L45" s="21">
        <v>762465156</v>
      </c>
      <c r="M45" s="21">
        <v>411141297</v>
      </c>
      <c r="N45" s="48">
        <v>5928.08984375</v>
      </c>
      <c r="O45" s="21">
        <v>2287.4360000000001</v>
      </c>
      <c r="P45" s="21">
        <v>1</v>
      </c>
      <c r="Q45" s="21">
        <v>5929.7</v>
      </c>
      <c r="R45" s="21">
        <v>8245.6200000000008</v>
      </c>
      <c r="S45" s="21">
        <v>0</v>
      </c>
      <c r="T45" s="21">
        <v>483.44499999999999</v>
      </c>
      <c r="U45" s="21">
        <v>0</v>
      </c>
      <c r="V45" s="21">
        <v>0</v>
      </c>
      <c r="W45" s="21">
        <v>0</v>
      </c>
      <c r="X45" s="21">
        <v>-0.14172289146681258</v>
      </c>
      <c r="Y45" s="21">
        <v>11956.00390625</v>
      </c>
      <c r="Z45" s="21">
        <v>13704</v>
      </c>
      <c r="AA45" s="21">
        <v>49358642.375999995</v>
      </c>
      <c r="AB45" s="21">
        <v>6295877.3759999946</v>
      </c>
      <c r="AC45" s="21">
        <v>1.2699999999999999E-2</v>
      </c>
      <c r="AD45" s="21">
        <v>1.55E-2</v>
      </c>
      <c r="AE45" s="21">
        <v>1173606453</v>
      </c>
      <c r="AF45" s="21">
        <v>14904801.9531</v>
      </c>
      <c r="AG45" s="21">
        <v>18190900.021499999</v>
      </c>
      <c r="AH45" s="21">
        <v>-7836321.5368999988</v>
      </c>
      <c r="AI45" s="21">
        <v>0</v>
      </c>
      <c r="AJ45" s="21">
        <v>8257.7802734375</v>
      </c>
      <c r="AK45" s="21">
        <v>22741123.489999998</v>
      </c>
      <c r="AL45" s="21">
        <v>0</v>
      </c>
      <c r="AM45" s="21">
        <v>6295877.3759999946</v>
      </c>
      <c r="AN45" s="21">
        <v>0</v>
      </c>
      <c r="AO45" s="21">
        <v>6295877.3759999946</v>
      </c>
      <c r="AP45" s="21">
        <v>14.62023485022384</v>
      </c>
      <c r="AQ45" s="21">
        <v>4550223.4684999995</v>
      </c>
      <c r="AR45" s="21">
        <v>1</v>
      </c>
      <c r="AS45" s="21">
        <v>0</v>
      </c>
      <c r="AT45" s="21">
        <v>1</v>
      </c>
      <c r="AU45" s="21">
        <v>4550223.5</v>
      </c>
      <c r="AV45" s="21">
        <v>4550223.5</v>
      </c>
      <c r="AW45" s="21">
        <v>955241884.828125</v>
      </c>
      <c r="AX45" s="21">
        <v>650031.92857142852</v>
      </c>
      <c r="AY45" s="21">
        <v>136463126.40401787</v>
      </c>
      <c r="AZ45" s="21">
        <v>6295877.3759999946</v>
      </c>
      <c r="BA45" s="21">
        <v>899411.05371428491</v>
      </c>
      <c r="BB45" s="21">
        <v>161877318.90920001</v>
      </c>
      <c r="BC45" s="21">
        <v>734844866.56274295</v>
      </c>
      <c r="BD45" s="21">
        <v>4550223</v>
      </c>
      <c r="BE45" s="21">
        <v>650032</v>
      </c>
    </row>
    <row r="46" spans="1:57" x14ac:dyDescent="0.35">
      <c r="A46" s="21">
        <v>103025002</v>
      </c>
      <c r="B46" s="21" t="s">
        <v>68</v>
      </c>
      <c r="C46" s="21" t="s">
        <v>594</v>
      </c>
      <c r="D46" s="21">
        <v>12787.81</v>
      </c>
      <c r="E46" s="21">
        <v>84</v>
      </c>
      <c r="F46" s="21">
        <v>1.6199999999999999E-2</v>
      </c>
      <c r="G46" s="21">
        <v>71</v>
      </c>
      <c r="H46" s="21">
        <v>38706815</v>
      </c>
      <c r="I46" s="21">
        <v>2657.9769999999999</v>
      </c>
      <c r="J46" s="21">
        <v>0</v>
      </c>
      <c r="K46" s="21">
        <v>32450247.48</v>
      </c>
      <c r="L46" s="21">
        <v>1324283858</v>
      </c>
      <c r="M46" s="21">
        <v>679959375</v>
      </c>
      <c r="N46" s="48">
        <v>12787.8095703125</v>
      </c>
      <c r="O46" s="21">
        <v>1924.7339999999999</v>
      </c>
      <c r="P46" s="21">
        <v>0.45</v>
      </c>
      <c r="Q46" s="21">
        <v>12796.91</v>
      </c>
      <c r="R46" s="21">
        <v>8245.6200000000008</v>
      </c>
      <c r="S46" s="21">
        <v>0</v>
      </c>
      <c r="T46" s="21">
        <v>267.93700000000001</v>
      </c>
      <c r="U46" s="21">
        <v>0</v>
      </c>
      <c r="V46" s="21">
        <v>0</v>
      </c>
      <c r="W46" s="21">
        <v>0</v>
      </c>
      <c r="X46" s="21">
        <v>-8.386694554894833E-2</v>
      </c>
      <c r="Y46" s="21">
        <v>14562.509765625</v>
      </c>
      <c r="Z46" s="21">
        <v>13704</v>
      </c>
      <c r="AA46" s="21">
        <v>36424916.807999998</v>
      </c>
      <c r="AB46" s="21">
        <v>0</v>
      </c>
      <c r="AC46" s="21">
        <v>1.2699999999999999E-2</v>
      </c>
      <c r="AD46" s="21">
        <v>1.55E-2</v>
      </c>
      <c r="AE46" s="21">
        <v>2004243233</v>
      </c>
      <c r="AF46" s="21">
        <v>25453889.059099998</v>
      </c>
      <c r="AG46" s="21">
        <v>31065770.111499999</v>
      </c>
      <c r="AH46" s="21">
        <v>-6996358.4209000021</v>
      </c>
      <c r="AI46" s="21">
        <v>0</v>
      </c>
      <c r="AJ46" s="21">
        <v>8257.7802734375</v>
      </c>
      <c r="AK46" s="21">
        <v>32450247.48</v>
      </c>
      <c r="AL46" s="21">
        <v>0</v>
      </c>
      <c r="AM46" s="21">
        <v>0</v>
      </c>
      <c r="AN46" s="21">
        <v>0</v>
      </c>
      <c r="AO46" s="21">
        <v>0</v>
      </c>
      <c r="AP46" s="21">
        <v>0</v>
      </c>
      <c r="AQ46" s="21">
        <v>1384477.3685000017</v>
      </c>
      <c r="AR46" s="21">
        <v>0.4514228827998028</v>
      </c>
      <c r="AS46" s="21">
        <v>0</v>
      </c>
      <c r="AT46" s="21">
        <v>0.4514228827998028</v>
      </c>
      <c r="AU46" s="21">
        <v>623014.8125</v>
      </c>
      <c r="AV46" s="21">
        <v>623014.8125</v>
      </c>
      <c r="AW46" s="21">
        <v>955241884.828125</v>
      </c>
      <c r="AX46" s="21">
        <v>89002.116071428565</v>
      </c>
      <c r="AY46" s="21">
        <v>136463126.40401787</v>
      </c>
      <c r="AZ46" s="21">
        <v>0</v>
      </c>
      <c r="BA46" s="21">
        <v>0</v>
      </c>
      <c r="BB46" s="21">
        <v>161877318.90920001</v>
      </c>
      <c r="BC46" s="21">
        <v>734844866.56274295</v>
      </c>
      <c r="BD46" s="21">
        <v>623015</v>
      </c>
      <c r="BE46" s="21">
        <v>89002</v>
      </c>
    </row>
    <row r="47" spans="1:57" x14ac:dyDescent="0.35">
      <c r="A47" s="21">
        <v>103026002</v>
      </c>
      <c r="B47" s="21" t="s">
        <v>69</v>
      </c>
      <c r="C47" s="21" t="s">
        <v>594</v>
      </c>
      <c r="D47" s="21">
        <v>3311.65</v>
      </c>
      <c r="E47" s="21">
        <v>5</v>
      </c>
      <c r="F47" s="21">
        <v>1.6899999999999998E-2</v>
      </c>
      <c r="G47" s="21">
        <v>77</v>
      </c>
      <c r="H47" s="21">
        <v>66049736</v>
      </c>
      <c r="I47" s="21">
        <v>6638.2389999999996</v>
      </c>
      <c r="J47" s="21">
        <v>0</v>
      </c>
      <c r="K47" s="21">
        <v>21290467.740000002</v>
      </c>
      <c r="L47" s="21">
        <v>796443737</v>
      </c>
      <c r="M47" s="21">
        <v>461285597</v>
      </c>
      <c r="N47" s="48">
        <v>3311.64990234375</v>
      </c>
      <c r="O47" s="21">
        <v>3790.5740000000001</v>
      </c>
      <c r="P47" s="21">
        <v>1</v>
      </c>
      <c r="Q47" s="21">
        <v>3256.14</v>
      </c>
      <c r="R47" s="21">
        <v>8245.6200000000008</v>
      </c>
      <c r="S47" s="21">
        <v>0</v>
      </c>
      <c r="T47" s="21">
        <v>1617.1130000000001</v>
      </c>
      <c r="U47" s="21">
        <v>0</v>
      </c>
      <c r="V47" s="21">
        <v>0</v>
      </c>
      <c r="W47" s="21">
        <v>0</v>
      </c>
      <c r="X47" s="21">
        <v>-9.6470177134714757E-2</v>
      </c>
      <c r="Y47" s="21">
        <v>9949.888671875</v>
      </c>
      <c r="Z47" s="21">
        <v>13704</v>
      </c>
      <c r="AA47" s="21">
        <v>90970427.255999997</v>
      </c>
      <c r="AB47" s="21">
        <v>24920691.255999997</v>
      </c>
      <c r="AC47" s="21">
        <v>1.2699999999999999E-2</v>
      </c>
      <c r="AD47" s="21">
        <v>1.55E-2</v>
      </c>
      <c r="AE47" s="21">
        <v>1257729334</v>
      </c>
      <c r="AF47" s="21">
        <v>15973162.5418</v>
      </c>
      <c r="AG47" s="21">
        <v>19494804.677000001</v>
      </c>
      <c r="AH47" s="21">
        <v>-5317305.1982000023</v>
      </c>
      <c r="AI47" s="21">
        <v>0</v>
      </c>
      <c r="AJ47" s="21">
        <v>8257.7802734375</v>
      </c>
      <c r="AK47" s="21">
        <v>21290467.740000002</v>
      </c>
      <c r="AL47" s="21">
        <v>0</v>
      </c>
      <c r="AM47" s="21">
        <v>24920691.255999997</v>
      </c>
      <c r="AN47" s="21">
        <v>0</v>
      </c>
      <c r="AO47" s="21">
        <v>24920691.255999997</v>
      </c>
      <c r="AP47" s="21">
        <v>37.730190558218126</v>
      </c>
      <c r="AQ47" s="21">
        <v>1795663.063000001</v>
      </c>
      <c r="AR47" s="21">
        <v>1</v>
      </c>
      <c r="AS47" s="21">
        <v>0</v>
      </c>
      <c r="AT47" s="21">
        <v>1</v>
      </c>
      <c r="AU47" s="21">
        <v>1795663.125</v>
      </c>
      <c r="AV47" s="21">
        <v>1795663.125</v>
      </c>
      <c r="AW47" s="21">
        <v>955241884.828125</v>
      </c>
      <c r="AX47" s="21">
        <v>256523.30357142858</v>
      </c>
      <c r="AY47" s="21">
        <v>136463126.40401787</v>
      </c>
      <c r="AZ47" s="21">
        <v>24920691.255999997</v>
      </c>
      <c r="BA47" s="21">
        <v>3560098.7508571423</v>
      </c>
      <c r="BB47" s="21">
        <v>186798010.1652</v>
      </c>
      <c r="BC47" s="21">
        <v>734844866.56274295</v>
      </c>
      <c r="BD47" s="21">
        <v>1795663</v>
      </c>
      <c r="BE47" s="21">
        <v>256523</v>
      </c>
    </row>
    <row r="48" spans="1:57" x14ac:dyDescent="0.35">
      <c r="A48" s="21">
        <v>103026303</v>
      </c>
      <c r="B48" s="21" t="s">
        <v>71</v>
      </c>
      <c r="C48" s="21" t="s">
        <v>594</v>
      </c>
      <c r="D48" s="21">
        <v>16082.13</v>
      </c>
      <c r="E48" s="21">
        <v>93</v>
      </c>
      <c r="F48" s="21">
        <v>1.5100000000000001E-2</v>
      </c>
      <c r="G48" s="21">
        <v>60</v>
      </c>
      <c r="H48" s="21">
        <v>63740466.420000002</v>
      </c>
      <c r="I48" s="21">
        <v>4082.9490000000001</v>
      </c>
      <c r="J48" s="21">
        <v>0</v>
      </c>
      <c r="K48" s="21">
        <v>59696903.880000003</v>
      </c>
      <c r="L48" s="21">
        <v>2770874553</v>
      </c>
      <c r="M48" s="21">
        <v>1183865379</v>
      </c>
      <c r="N48" s="48">
        <v>16082.1298828125</v>
      </c>
      <c r="O48" s="21">
        <v>3126.8440000000001</v>
      </c>
      <c r="P48" s="21">
        <v>0.05</v>
      </c>
      <c r="Q48" s="21">
        <v>16048.9</v>
      </c>
      <c r="R48" s="21">
        <v>8245.6200000000008</v>
      </c>
      <c r="S48" s="21">
        <v>0</v>
      </c>
      <c r="T48" s="21">
        <v>323.01</v>
      </c>
      <c r="U48" s="21">
        <v>1</v>
      </c>
      <c r="V48" s="21">
        <v>1</v>
      </c>
      <c r="W48" s="21">
        <v>1</v>
      </c>
      <c r="X48" s="21">
        <v>3.9368510974938764E-2</v>
      </c>
      <c r="Y48" s="21">
        <v>15611.3798828125</v>
      </c>
      <c r="Z48" s="21">
        <v>13704</v>
      </c>
      <c r="AA48" s="21">
        <v>55952733.096000001</v>
      </c>
      <c r="AB48" s="21">
        <v>0</v>
      </c>
      <c r="AC48" s="21">
        <v>1.2699999999999999E-2</v>
      </c>
      <c r="AD48" s="21">
        <v>1.55E-2</v>
      </c>
      <c r="AE48" s="21">
        <v>3954739932</v>
      </c>
      <c r="AF48" s="21">
        <v>50225197.136399999</v>
      </c>
      <c r="AG48" s="21">
        <v>61298468.946000002</v>
      </c>
      <c r="AH48" s="21">
        <v>-9471706.7436000034</v>
      </c>
      <c r="AI48" s="21">
        <v>0</v>
      </c>
      <c r="AJ48" s="21">
        <v>8257.7802734375</v>
      </c>
      <c r="AK48" s="21">
        <v>59696903.880000003</v>
      </c>
      <c r="AL48" s="21">
        <v>0</v>
      </c>
      <c r="AM48" s="21">
        <v>0</v>
      </c>
      <c r="AN48" s="21">
        <v>0</v>
      </c>
      <c r="AO48" s="21">
        <v>0</v>
      </c>
      <c r="AP48" s="21">
        <v>0</v>
      </c>
      <c r="AQ48" s="21">
        <v>0</v>
      </c>
      <c r="AR48" s="21">
        <v>5.2487551098531871E-2</v>
      </c>
      <c r="AS48" s="21">
        <v>0</v>
      </c>
      <c r="AT48" s="21">
        <v>5.2487551098531871E-2</v>
      </c>
      <c r="AU48" s="21">
        <v>0</v>
      </c>
      <c r="AV48" s="21">
        <v>0</v>
      </c>
      <c r="AW48" s="21">
        <v>955241884.828125</v>
      </c>
      <c r="AX48" s="21">
        <v>0</v>
      </c>
      <c r="AY48" s="21">
        <v>136463126.40401787</v>
      </c>
      <c r="AZ48" s="21">
        <v>0</v>
      </c>
      <c r="BA48" s="21">
        <v>0</v>
      </c>
      <c r="BB48" s="21">
        <v>186798010.1652</v>
      </c>
      <c r="BC48" s="21">
        <v>734844866.56274295</v>
      </c>
      <c r="BD48" s="21">
        <v>0</v>
      </c>
      <c r="BE48" s="21">
        <v>0</v>
      </c>
    </row>
    <row r="49" spans="1:57" x14ac:dyDescent="0.35">
      <c r="A49" s="21">
        <v>103026343</v>
      </c>
      <c r="B49" s="21" t="s">
        <v>72</v>
      </c>
      <c r="C49" s="21" t="s">
        <v>594</v>
      </c>
      <c r="D49" s="21">
        <v>11416.91</v>
      </c>
      <c r="E49" s="21">
        <v>78</v>
      </c>
      <c r="F49" s="21">
        <v>1.7899999999999999E-2</v>
      </c>
      <c r="G49" s="21">
        <v>84</v>
      </c>
      <c r="H49" s="21">
        <v>74759334.659999996</v>
      </c>
      <c r="I49" s="21">
        <v>5435.2129999999997</v>
      </c>
      <c r="J49" s="21">
        <v>0</v>
      </c>
      <c r="K49" s="21">
        <v>63866122.310000002</v>
      </c>
      <c r="L49" s="21">
        <v>2465516433</v>
      </c>
      <c r="M49" s="21">
        <v>1109757254</v>
      </c>
      <c r="N49" s="48">
        <v>11416.91015625</v>
      </c>
      <c r="O49" s="21">
        <v>4071.7310000000002</v>
      </c>
      <c r="P49" s="21">
        <v>0.61</v>
      </c>
      <c r="Q49" s="21">
        <v>11456.17</v>
      </c>
      <c r="R49" s="21">
        <v>8245.6200000000008</v>
      </c>
      <c r="S49" s="21">
        <v>0</v>
      </c>
      <c r="T49" s="21">
        <v>297.428</v>
      </c>
      <c r="U49" s="21">
        <v>1</v>
      </c>
      <c r="V49" s="21">
        <v>1</v>
      </c>
      <c r="W49" s="21">
        <v>1</v>
      </c>
      <c r="X49" s="21">
        <v>7.4143425454008274E-2</v>
      </c>
      <c r="Y49" s="21">
        <v>13754.6279296875</v>
      </c>
      <c r="Z49" s="21">
        <v>13704</v>
      </c>
      <c r="AA49" s="21">
        <v>74484158.951999992</v>
      </c>
      <c r="AB49" s="21">
        <v>0</v>
      </c>
      <c r="AC49" s="21">
        <v>1.2699999999999999E-2</v>
      </c>
      <c r="AD49" s="21">
        <v>1.55E-2</v>
      </c>
      <c r="AE49" s="21">
        <v>3575273687</v>
      </c>
      <c r="AF49" s="21">
        <v>45405975.824900001</v>
      </c>
      <c r="AG49" s="21">
        <v>55416742.148500003</v>
      </c>
      <c r="AH49" s="21">
        <v>-18460146.485100001</v>
      </c>
      <c r="AI49" s="21">
        <v>0</v>
      </c>
      <c r="AJ49" s="21">
        <v>8257.7802734375</v>
      </c>
      <c r="AK49" s="21">
        <v>63866122.310000002</v>
      </c>
      <c r="AL49" s="21">
        <v>0</v>
      </c>
      <c r="AM49" s="21">
        <v>0</v>
      </c>
      <c r="AN49" s="21">
        <v>0</v>
      </c>
      <c r="AO49" s="21">
        <v>0</v>
      </c>
      <c r="AP49" s="21">
        <v>0</v>
      </c>
      <c r="AQ49" s="21">
        <v>8449380.1614999995</v>
      </c>
      <c r="AR49" s="21">
        <v>0.61743594789336331</v>
      </c>
      <c r="AS49" s="21">
        <v>0</v>
      </c>
      <c r="AT49" s="21">
        <v>0.61743594789336331</v>
      </c>
      <c r="AU49" s="21">
        <v>5154122</v>
      </c>
      <c r="AV49" s="21">
        <v>5154122</v>
      </c>
      <c r="AW49" s="21">
        <v>955241884.828125</v>
      </c>
      <c r="AX49" s="21">
        <v>736303.14285714284</v>
      </c>
      <c r="AY49" s="21">
        <v>136463126.40401787</v>
      </c>
      <c r="AZ49" s="21">
        <v>0</v>
      </c>
      <c r="BA49" s="21">
        <v>0</v>
      </c>
      <c r="BB49" s="21">
        <v>186798010.1652</v>
      </c>
      <c r="BC49" s="21">
        <v>734844866.56274295</v>
      </c>
      <c r="BD49" s="21">
        <v>5154122</v>
      </c>
      <c r="BE49" s="21">
        <v>736303</v>
      </c>
    </row>
    <row r="50" spans="1:57" x14ac:dyDescent="0.35">
      <c r="A50" s="21">
        <v>103026402</v>
      </c>
      <c r="B50" s="21" t="s">
        <v>73</v>
      </c>
      <c r="C50" s="21" t="s">
        <v>594</v>
      </c>
      <c r="D50" s="21">
        <v>11983.04</v>
      </c>
      <c r="E50" s="21">
        <v>80</v>
      </c>
      <c r="F50" s="21">
        <v>1.7299999999999999E-2</v>
      </c>
      <c r="G50" s="21">
        <v>79</v>
      </c>
      <c r="H50" s="21">
        <v>98480996.599999994</v>
      </c>
      <c r="I50" s="21">
        <v>6374.3310000000001</v>
      </c>
      <c r="J50" s="21">
        <v>0</v>
      </c>
      <c r="K50" s="21">
        <v>81099828.700000003</v>
      </c>
      <c r="L50" s="21">
        <v>2827473143</v>
      </c>
      <c r="M50" s="21">
        <v>1866103227</v>
      </c>
      <c r="N50" s="48">
        <v>11983.0400390625</v>
      </c>
      <c r="O50" s="21">
        <v>5269.2929999999997</v>
      </c>
      <c r="P50" s="21">
        <v>0.55000000000000004</v>
      </c>
      <c r="Q50" s="21">
        <v>11982.01</v>
      </c>
      <c r="R50" s="21">
        <v>8245.6200000000008</v>
      </c>
      <c r="S50" s="21">
        <v>0</v>
      </c>
      <c r="T50" s="21">
        <v>214.76900000000001</v>
      </c>
      <c r="U50" s="21">
        <v>1</v>
      </c>
      <c r="V50" s="21">
        <v>1</v>
      </c>
      <c r="W50" s="21">
        <v>1</v>
      </c>
      <c r="X50" s="21">
        <v>2.6338467650864943E-2</v>
      </c>
      <c r="Y50" s="21">
        <v>15449.62109375</v>
      </c>
      <c r="Z50" s="21">
        <v>13704</v>
      </c>
      <c r="AA50" s="21">
        <v>87353832.024000004</v>
      </c>
      <c r="AB50" s="21">
        <v>0</v>
      </c>
      <c r="AC50" s="21">
        <v>1.2699999999999999E-2</v>
      </c>
      <c r="AD50" s="21">
        <v>1.55E-2</v>
      </c>
      <c r="AE50" s="21">
        <v>4693576370</v>
      </c>
      <c r="AF50" s="21">
        <v>59608419.898999996</v>
      </c>
      <c r="AG50" s="21">
        <v>72750433.734999999</v>
      </c>
      <c r="AH50" s="21">
        <v>-21491408.801000006</v>
      </c>
      <c r="AI50" s="21">
        <v>0</v>
      </c>
      <c r="AJ50" s="21">
        <v>8257.7802734375</v>
      </c>
      <c r="AK50" s="21">
        <v>81099828.700000003</v>
      </c>
      <c r="AL50" s="21">
        <v>0</v>
      </c>
      <c r="AM50" s="21">
        <v>0</v>
      </c>
      <c r="AN50" s="21">
        <v>0</v>
      </c>
      <c r="AO50" s="21">
        <v>0</v>
      </c>
      <c r="AP50" s="21">
        <v>0</v>
      </c>
      <c r="AQ50" s="21">
        <v>8349394.9650000036</v>
      </c>
      <c r="AR50" s="21">
        <v>0.54887879765850545</v>
      </c>
      <c r="AS50" s="21">
        <v>0</v>
      </c>
      <c r="AT50" s="21">
        <v>0.54887879765850545</v>
      </c>
      <c r="AU50" s="21">
        <v>4592167</v>
      </c>
      <c r="AV50" s="21">
        <v>4592167</v>
      </c>
      <c r="AW50" s="21">
        <v>955241884.828125</v>
      </c>
      <c r="AX50" s="21">
        <v>656023.85714285716</v>
      </c>
      <c r="AY50" s="21">
        <v>136463126.40401787</v>
      </c>
      <c r="AZ50" s="21">
        <v>0</v>
      </c>
      <c r="BA50" s="21">
        <v>0</v>
      </c>
      <c r="BB50" s="21">
        <v>186798010.1652</v>
      </c>
      <c r="BC50" s="21">
        <v>734844866.56274295</v>
      </c>
      <c r="BD50" s="21">
        <v>4592167</v>
      </c>
      <c r="BE50" s="21">
        <v>656024</v>
      </c>
    </row>
    <row r="51" spans="1:57" x14ac:dyDescent="0.35">
      <c r="A51" s="21">
        <v>103026852</v>
      </c>
      <c r="B51" s="21" t="s">
        <v>74</v>
      </c>
      <c r="C51" s="21" t="s">
        <v>594</v>
      </c>
      <c r="D51" s="21">
        <v>14660.21</v>
      </c>
      <c r="E51" s="21">
        <v>90</v>
      </c>
      <c r="F51" s="21">
        <v>1.52E-2</v>
      </c>
      <c r="G51" s="21">
        <v>61</v>
      </c>
      <c r="H51" s="21">
        <v>163445964.66</v>
      </c>
      <c r="I51" s="21">
        <v>10266.032999999999</v>
      </c>
      <c r="J51" s="21">
        <v>0</v>
      </c>
      <c r="K51" s="21">
        <v>141262709.85000002</v>
      </c>
      <c r="L51" s="21">
        <v>6184560877</v>
      </c>
      <c r="M51" s="21">
        <v>3095297883</v>
      </c>
      <c r="N51" s="48">
        <v>14660.2099609375</v>
      </c>
      <c r="O51" s="21">
        <v>8368.634</v>
      </c>
      <c r="P51" s="21">
        <v>0.22</v>
      </c>
      <c r="Q51" s="21">
        <v>14706.45</v>
      </c>
      <c r="R51" s="21">
        <v>8245.6200000000008</v>
      </c>
      <c r="S51" s="21">
        <v>0</v>
      </c>
      <c r="T51" s="21">
        <v>465.44799999999998</v>
      </c>
      <c r="U51" s="21">
        <v>1</v>
      </c>
      <c r="V51" s="21">
        <v>1</v>
      </c>
      <c r="W51" s="21">
        <v>1</v>
      </c>
      <c r="X51" s="21">
        <v>3.5071083800275168E-2</v>
      </c>
      <c r="Y51" s="21">
        <v>15921.0439453125</v>
      </c>
      <c r="Z51" s="21">
        <v>13704</v>
      </c>
      <c r="AA51" s="21">
        <v>140685716.23199999</v>
      </c>
      <c r="AB51" s="21">
        <v>0</v>
      </c>
      <c r="AC51" s="21">
        <v>1.2699999999999999E-2</v>
      </c>
      <c r="AD51" s="21">
        <v>1.55E-2</v>
      </c>
      <c r="AE51" s="21">
        <v>9279858760</v>
      </c>
      <c r="AF51" s="21">
        <v>117854206.25199999</v>
      </c>
      <c r="AG51" s="21">
        <v>143837810.78</v>
      </c>
      <c r="AH51" s="21">
        <v>-23408503.598000035</v>
      </c>
      <c r="AI51" s="21">
        <v>0</v>
      </c>
      <c r="AJ51" s="21">
        <v>8257.7802734375</v>
      </c>
      <c r="AK51" s="21">
        <v>141262709.85000002</v>
      </c>
      <c r="AL51" s="21">
        <v>0</v>
      </c>
      <c r="AM51" s="21">
        <v>0</v>
      </c>
      <c r="AN51" s="21">
        <v>0</v>
      </c>
      <c r="AO51" s="21">
        <v>0</v>
      </c>
      <c r="AP51" s="21">
        <v>0</v>
      </c>
      <c r="AQ51" s="21">
        <v>0</v>
      </c>
      <c r="AR51" s="21">
        <v>0.22467909347328341</v>
      </c>
      <c r="AS51" s="21">
        <v>0</v>
      </c>
      <c r="AT51" s="21">
        <v>0.22467909347328341</v>
      </c>
      <c r="AU51" s="21">
        <v>0</v>
      </c>
      <c r="AV51" s="21">
        <v>0</v>
      </c>
      <c r="AW51" s="21">
        <v>955241884.828125</v>
      </c>
      <c r="AX51" s="21">
        <v>0</v>
      </c>
      <c r="AY51" s="21">
        <v>136463126.40401787</v>
      </c>
      <c r="AZ51" s="21">
        <v>0</v>
      </c>
      <c r="BA51" s="21">
        <v>0</v>
      </c>
      <c r="BB51" s="21">
        <v>186798010.1652</v>
      </c>
      <c r="BC51" s="21">
        <v>734844866.56274295</v>
      </c>
      <c r="BD51" s="21">
        <v>0</v>
      </c>
      <c r="BE51" s="21">
        <v>0</v>
      </c>
    </row>
    <row r="52" spans="1:57" x14ac:dyDescent="0.35">
      <c r="A52" s="21">
        <v>103026873</v>
      </c>
      <c r="B52" s="21" t="s">
        <v>75</v>
      </c>
      <c r="C52" s="21" t="s">
        <v>594</v>
      </c>
      <c r="D52" s="21">
        <v>8843.48</v>
      </c>
      <c r="E52" s="21">
        <v>57</v>
      </c>
      <c r="F52" s="21">
        <v>1.9800000000000002E-2</v>
      </c>
      <c r="G52" s="21">
        <v>92</v>
      </c>
      <c r="H52" s="21">
        <v>25547471</v>
      </c>
      <c r="I52" s="21">
        <v>1864.895</v>
      </c>
      <c r="J52" s="21">
        <v>0</v>
      </c>
      <c r="K52" s="21">
        <v>15728305</v>
      </c>
      <c r="L52" s="21">
        <v>472044499</v>
      </c>
      <c r="M52" s="21">
        <v>321859027</v>
      </c>
      <c r="N52" s="48">
        <v>8843.48046875</v>
      </c>
      <c r="O52" s="21">
        <v>1108.462</v>
      </c>
      <c r="P52" s="21">
        <v>0.93</v>
      </c>
      <c r="Q52" s="21">
        <v>8805.98</v>
      </c>
      <c r="R52" s="21">
        <v>8245.6200000000008</v>
      </c>
      <c r="S52" s="21">
        <v>0</v>
      </c>
      <c r="T52" s="21">
        <v>153.709</v>
      </c>
      <c r="U52" s="21">
        <v>0</v>
      </c>
      <c r="V52" s="21">
        <v>0</v>
      </c>
      <c r="W52" s="21">
        <v>0</v>
      </c>
      <c r="X52" s="21">
        <v>-0.13084510797120757</v>
      </c>
      <c r="Y52" s="21">
        <v>13699.1474609375</v>
      </c>
      <c r="Z52" s="21">
        <v>13704</v>
      </c>
      <c r="AA52" s="21">
        <v>25556521.079999998</v>
      </c>
      <c r="AB52" s="21">
        <v>9050.0799999982119</v>
      </c>
      <c r="AC52" s="21">
        <v>1.2699999999999999E-2</v>
      </c>
      <c r="AD52" s="21">
        <v>1.55E-2</v>
      </c>
      <c r="AE52" s="21">
        <v>793903526</v>
      </c>
      <c r="AF52" s="21">
        <v>10082574.780199999</v>
      </c>
      <c r="AG52" s="21">
        <v>12305504.652999999</v>
      </c>
      <c r="AH52" s="21">
        <v>-5645730.219800001</v>
      </c>
      <c r="AI52" s="21">
        <v>0</v>
      </c>
      <c r="AJ52" s="21">
        <v>8257.7802734375</v>
      </c>
      <c r="AK52" s="21">
        <v>15728305</v>
      </c>
      <c r="AL52" s="21">
        <v>0</v>
      </c>
      <c r="AM52" s="21">
        <v>9050.0799999982119</v>
      </c>
      <c r="AN52" s="21">
        <v>0</v>
      </c>
      <c r="AO52" s="21">
        <v>9050.0799999982119</v>
      </c>
      <c r="AP52" s="21">
        <v>3.5424563159297498E-2</v>
      </c>
      <c r="AQ52" s="21">
        <v>3422800.347000001</v>
      </c>
      <c r="AR52" s="21">
        <v>0.92907292566302591</v>
      </c>
      <c r="AS52" s="21">
        <v>0</v>
      </c>
      <c r="AT52" s="21">
        <v>0.92907292566302591</v>
      </c>
      <c r="AU52" s="21">
        <v>3183204.25</v>
      </c>
      <c r="AV52" s="21">
        <v>3183204.25</v>
      </c>
      <c r="AW52" s="21">
        <v>955241884.828125</v>
      </c>
      <c r="AX52" s="21">
        <v>454743.46428571426</v>
      </c>
      <c r="AY52" s="21">
        <v>136463126.40401787</v>
      </c>
      <c r="AZ52" s="21">
        <v>9050.0799999982119</v>
      </c>
      <c r="BA52" s="21">
        <v>1292.868571428316</v>
      </c>
      <c r="BB52" s="21">
        <v>186807060.24519998</v>
      </c>
      <c r="BC52" s="21">
        <v>734844866.56274295</v>
      </c>
      <c r="BD52" s="21">
        <v>3183204</v>
      </c>
      <c r="BE52" s="21">
        <v>454743</v>
      </c>
    </row>
    <row r="53" spans="1:57" x14ac:dyDescent="0.35">
      <c r="A53" s="21">
        <v>103026902</v>
      </c>
      <c r="B53" s="21" t="s">
        <v>76</v>
      </c>
      <c r="C53" s="21" t="s">
        <v>594</v>
      </c>
      <c r="D53" s="21">
        <v>11859.43</v>
      </c>
      <c r="E53" s="21">
        <v>80</v>
      </c>
      <c r="F53" s="21">
        <v>1.54E-2</v>
      </c>
      <c r="G53" s="21">
        <v>64</v>
      </c>
      <c r="H53" s="21">
        <v>78167095.730000004</v>
      </c>
      <c r="I53" s="21">
        <v>5909.067</v>
      </c>
      <c r="J53" s="21">
        <v>0</v>
      </c>
      <c r="K53" s="21">
        <v>65641864.050000004</v>
      </c>
      <c r="L53" s="21">
        <v>2877228333</v>
      </c>
      <c r="M53" s="21">
        <v>1396045862</v>
      </c>
      <c r="N53" s="48">
        <v>11859.4296875</v>
      </c>
      <c r="O53" s="21">
        <v>4654.701</v>
      </c>
      <c r="P53" s="21">
        <v>0.56999999999999995</v>
      </c>
      <c r="Q53" s="21">
        <v>11826.36</v>
      </c>
      <c r="R53" s="21">
        <v>8245.6200000000008</v>
      </c>
      <c r="S53" s="21">
        <v>0</v>
      </c>
      <c r="T53" s="21">
        <v>403.983</v>
      </c>
      <c r="U53" s="21">
        <v>1</v>
      </c>
      <c r="V53" s="21">
        <v>1</v>
      </c>
      <c r="W53" s="21">
        <v>1</v>
      </c>
      <c r="X53" s="21">
        <v>8.2208319945391128E-2</v>
      </c>
      <c r="Y53" s="21">
        <v>13228.3310546875</v>
      </c>
      <c r="Z53" s="21">
        <v>13704</v>
      </c>
      <c r="AA53" s="21">
        <v>80977854.167999998</v>
      </c>
      <c r="AB53" s="21">
        <v>2810758.4379999936</v>
      </c>
      <c r="AC53" s="21">
        <v>1.2699999999999999E-2</v>
      </c>
      <c r="AD53" s="21">
        <v>1.55E-2</v>
      </c>
      <c r="AE53" s="21">
        <v>4273274195</v>
      </c>
      <c r="AF53" s="21">
        <v>54270582.276499994</v>
      </c>
      <c r="AG53" s="21">
        <v>66235750.022500001</v>
      </c>
      <c r="AH53" s="21">
        <v>-11371281.77350001</v>
      </c>
      <c r="AI53" s="21">
        <v>0</v>
      </c>
      <c r="AJ53" s="21">
        <v>8257.7802734375</v>
      </c>
      <c r="AK53" s="21">
        <v>65641864.050000004</v>
      </c>
      <c r="AL53" s="21">
        <v>0</v>
      </c>
      <c r="AM53" s="21">
        <v>2810758.4379999936</v>
      </c>
      <c r="AN53" s="21">
        <v>0</v>
      </c>
      <c r="AO53" s="21">
        <v>2810758.4379999936</v>
      </c>
      <c r="AP53" s="21">
        <v>3.5958332745388719</v>
      </c>
      <c r="AQ53" s="21">
        <v>0</v>
      </c>
      <c r="AR53" s="21">
        <v>0.56384775389970176</v>
      </c>
      <c r="AS53" s="21">
        <v>0</v>
      </c>
      <c r="AT53" s="21">
        <v>0.56384775389970176</v>
      </c>
      <c r="AU53" s="21">
        <v>0</v>
      </c>
      <c r="AV53" s="21">
        <v>0</v>
      </c>
      <c r="AW53" s="21">
        <v>955241884.828125</v>
      </c>
      <c r="AX53" s="21">
        <v>0</v>
      </c>
      <c r="AY53" s="21">
        <v>136463126.40401787</v>
      </c>
      <c r="AZ53" s="21">
        <v>2810758.4379999936</v>
      </c>
      <c r="BA53" s="21">
        <v>401536.91971428477</v>
      </c>
      <c r="BB53" s="21">
        <v>189617818.68319997</v>
      </c>
      <c r="BC53" s="21">
        <v>734844866.56274295</v>
      </c>
      <c r="BD53" s="21">
        <v>0</v>
      </c>
      <c r="BE53" s="21">
        <v>0</v>
      </c>
    </row>
    <row r="54" spans="1:57" x14ac:dyDescent="0.35">
      <c r="A54" s="21">
        <v>103027352</v>
      </c>
      <c r="B54" s="21" t="s">
        <v>78</v>
      </c>
      <c r="C54" s="21" t="s">
        <v>594</v>
      </c>
      <c r="D54" s="21">
        <v>6693.07</v>
      </c>
      <c r="E54" s="21">
        <v>32</v>
      </c>
      <c r="F54" s="21">
        <v>2.3300000000000001E-2</v>
      </c>
      <c r="G54" s="21">
        <v>98</v>
      </c>
      <c r="H54" s="21">
        <v>81898679.399999991</v>
      </c>
      <c r="I54" s="21">
        <v>6681.6819999999998</v>
      </c>
      <c r="J54" s="21">
        <v>0</v>
      </c>
      <c r="K54" s="21">
        <v>54634026.049999997</v>
      </c>
      <c r="L54" s="21">
        <v>1524247674</v>
      </c>
      <c r="M54" s="21">
        <v>823515690</v>
      </c>
      <c r="N54" s="48">
        <v>6693.06982421875</v>
      </c>
      <c r="O54" s="21">
        <v>4036.2260000000001</v>
      </c>
      <c r="P54" s="21">
        <v>1</v>
      </c>
      <c r="Q54" s="21">
        <v>6650.76</v>
      </c>
      <c r="R54" s="21">
        <v>8245.6200000000008</v>
      </c>
      <c r="S54" s="21">
        <v>0</v>
      </c>
      <c r="T54" s="21">
        <v>905.87099999999998</v>
      </c>
      <c r="U54" s="21">
        <v>0</v>
      </c>
      <c r="V54" s="21">
        <v>0</v>
      </c>
      <c r="W54" s="21">
        <v>0</v>
      </c>
      <c r="X54" s="21">
        <v>-0.13911711122211201</v>
      </c>
      <c r="Y54" s="21">
        <v>12257.1953125</v>
      </c>
      <c r="Z54" s="21">
        <v>13704</v>
      </c>
      <c r="AA54" s="21">
        <v>91565770.127999991</v>
      </c>
      <c r="AB54" s="21">
        <v>9667090.7280000001</v>
      </c>
      <c r="AC54" s="21">
        <v>1.2699999999999999E-2</v>
      </c>
      <c r="AD54" s="21">
        <v>1.55E-2</v>
      </c>
      <c r="AE54" s="21">
        <v>2347763364</v>
      </c>
      <c r="AF54" s="21">
        <v>29816594.722799998</v>
      </c>
      <c r="AG54" s="21">
        <v>36390332.141999997</v>
      </c>
      <c r="AH54" s="21">
        <v>-24817431.327199999</v>
      </c>
      <c r="AI54" s="21">
        <v>0</v>
      </c>
      <c r="AJ54" s="21">
        <v>8257.7802734375</v>
      </c>
      <c r="AK54" s="21">
        <v>54634026.049999997</v>
      </c>
      <c r="AL54" s="21">
        <v>0</v>
      </c>
      <c r="AM54" s="21">
        <v>9667090.7280000001</v>
      </c>
      <c r="AN54" s="21">
        <v>0</v>
      </c>
      <c r="AO54" s="21">
        <v>9667090.7280000001</v>
      </c>
      <c r="AP54" s="21">
        <v>11.803719911996531</v>
      </c>
      <c r="AQ54" s="21">
        <v>18243693.908</v>
      </c>
      <c r="AR54" s="21">
        <v>1</v>
      </c>
      <c r="AS54" s="21">
        <v>0</v>
      </c>
      <c r="AT54" s="21">
        <v>1</v>
      </c>
      <c r="AU54" s="21">
        <v>18243694</v>
      </c>
      <c r="AV54" s="21">
        <v>18243694</v>
      </c>
      <c r="AW54" s="21">
        <v>955241884.828125</v>
      </c>
      <c r="AX54" s="21">
        <v>2606242</v>
      </c>
      <c r="AY54" s="21">
        <v>136463126.40401787</v>
      </c>
      <c r="AZ54" s="21">
        <v>9667090.7280000001</v>
      </c>
      <c r="BA54" s="21">
        <v>1381012.9611428571</v>
      </c>
      <c r="BB54" s="21">
        <v>199284909.41119999</v>
      </c>
      <c r="BC54" s="21">
        <v>734844866.56274295</v>
      </c>
      <c r="BD54" s="21">
        <v>18243694</v>
      </c>
      <c r="BE54" s="21">
        <v>2606242</v>
      </c>
    </row>
    <row r="55" spans="1:57" x14ac:dyDescent="0.35">
      <c r="A55" s="21">
        <v>103027503</v>
      </c>
      <c r="B55" s="21" t="s">
        <v>79</v>
      </c>
      <c r="C55" s="21" t="s">
        <v>594</v>
      </c>
      <c r="D55" s="21">
        <v>9107.18</v>
      </c>
      <c r="E55" s="21">
        <v>60</v>
      </c>
      <c r="F55" s="21">
        <v>1.6199999999999999E-2</v>
      </c>
      <c r="G55" s="21">
        <v>71</v>
      </c>
      <c r="H55" s="21">
        <v>56923000.829999998</v>
      </c>
      <c r="I55" s="21">
        <v>4672.1229999999996</v>
      </c>
      <c r="J55" s="21">
        <v>0</v>
      </c>
      <c r="K55" s="21">
        <v>38596208.229999997</v>
      </c>
      <c r="L55" s="21">
        <v>1547257668</v>
      </c>
      <c r="M55" s="21">
        <v>840874109</v>
      </c>
      <c r="N55" s="48">
        <v>9107.1796875</v>
      </c>
      <c r="O55" s="21">
        <v>3545.5749999999998</v>
      </c>
      <c r="P55" s="21">
        <v>0.9</v>
      </c>
      <c r="Q55" s="21">
        <v>9052.6299999999992</v>
      </c>
      <c r="R55" s="21">
        <v>8245.6200000000008</v>
      </c>
      <c r="S55" s="21">
        <v>0</v>
      </c>
      <c r="T55" s="21">
        <v>147.70099999999999</v>
      </c>
      <c r="U55" s="21">
        <v>0</v>
      </c>
      <c r="V55" s="21">
        <v>0</v>
      </c>
      <c r="W55" s="21">
        <v>0</v>
      </c>
      <c r="X55" s="21">
        <v>-0.11223819507830123</v>
      </c>
      <c r="Y55" s="21">
        <v>12183.541015625</v>
      </c>
      <c r="Z55" s="21">
        <v>13704</v>
      </c>
      <c r="AA55" s="21">
        <v>64026773.591999993</v>
      </c>
      <c r="AB55" s="21">
        <v>7103772.7619999945</v>
      </c>
      <c r="AC55" s="21">
        <v>1.2699999999999999E-2</v>
      </c>
      <c r="AD55" s="21">
        <v>1.55E-2</v>
      </c>
      <c r="AE55" s="21">
        <v>2388131777</v>
      </c>
      <c r="AF55" s="21">
        <v>30329273.567899998</v>
      </c>
      <c r="AG55" s="21">
        <v>37016042.543499999</v>
      </c>
      <c r="AH55" s="21">
        <v>-8266934.6620999984</v>
      </c>
      <c r="AI55" s="21">
        <v>0</v>
      </c>
      <c r="AJ55" s="21">
        <v>8257.7802734375</v>
      </c>
      <c r="AK55" s="21">
        <v>38596208.229999997</v>
      </c>
      <c r="AL55" s="21">
        <v>0</v>
      </c>
      <c r="AM55" s="21">
        <v>7103772.7619999945</v>
      </c>
      <c r="AN55" s="21">
        <v>0</v>
      </c>
      <c r="AO55" s="21">
        <v>7103772.7619999945</v>
      </c>
      <c r="AP55" s="21">
        <v>12.479617480489731</v>
      </c>
      <c r="AQ55" s="21">
        <v>1580165.686499998</v>
      </c>
      <c r="AR55" s="21">
        <v>0.89713949924355196</v>
      </c>
      <c r="AS55" s="21">
        <v>0</v>
      </c>
      <c r="AT55" s="21">
        <v>0.89713949924355196</v>
      </c>
      <c r="AU55" s="21">
        <v>1422149.125</v>
      </c>
      <c r="AV55" s="21">
        <v>1422149.125</v>
      </c>
      <c r="AW55" s="21">
        <v>955241884.828125</v>
      </c>
      <c r="AX55" s="21">
        <v>203164.16071428571</v>
      </c>
      <c r="AY55" s="21">
        <v>136463126.40401787</v>
      </c>
      <c r="AZ55" s="21">
        <v>7103772.7619999945</v>
      </c>
      <c r="BA55" s="21">
        <v>1014824.6802857135</v>
      </c>
      <c r="BB55" s="21">
        <v>206388682.17319998</v>
      </c>
      <c r="BC55" s="21">
        <v>734844866.56274295</v>
      </c>
      <c r="BD55" s="21">
        <v>1422149</v>
      </c>
      <c r="BE55" s="21">
        <v>203164</v>
      </c>
    </row>
    <row r="56" spans="1:57" x14ac:dyDescent="0.35">
      <c r="A56" s="21">
        <v>103027753</v>
      </c>
      <c r="B56" s="21" t="s">
        <v>80</v>
      </c>
      <c r="C56" s="21" t="s">
        <v>594</v>
      </c>
      <c r="D56" s="21">
        <v>22002.69</v>
      </c>
      <c r="E56" s="21">
        <v>97</v>
      </c>
      <c r="F56" s="21">
        <v>1.4500000000000001E-2</v>
      </c>
      <c r="G56" s="21">
        <v>52</v>
      </c>
      <c r="H56" s="21">
        <v>43705176.480000004</v>
      </c>
      <c r="I56" s="21">
        <v>2585.0419999999999</v>
      </c>
      <c r="J56" s="21">
        <v>0</v>
      </c>
      <c r="K56" s="21">
        <v>45336746.049999997</v>
      </c>
      <c r="L56" s="21">
        <v>1954857846</v>
      </c>
      <c r="M56" s="21">
        <v>1182117677</v>
      </c>
      <c r="N56" s="48">
        <v>22002.689453125</v>
      </c>
      <c r="O56" s="21">
        <v>1879.252</v>
      </c>
      <c r="P56" s="21">
        <v>0</v>
      </c>
      <c r="Q56" s="21">
        <v>22015.74</v>
      </c>
      <c r="R56" s="21">
        <v>8245.6200000000008</v>
      </c>
      <c r="S56" s="21">
        <v>0</v>
      </c>
      <c r="T56" s="21">
        <v>115.578</v>
      </c>
      <c r="U56" s="21">
        <v>1</v>
      </c>
      <c r="V56" s="21">
        <v>1</v>
      </c>
      <c r="W56" s="21">
        <v>1</v>
      </c>
      <c r="X56" s="21">
        <v>-1.7844170423508231E-2</v>
      </c>
      <c r="Y56" s="21">
        <v>16906.951171875</v>
      </c>
      <c r="Z56" s="21">
        <v>13704</v>
      </c>
      <c r="AA56" s="21">
        <v>35425415.567999996</v>
      </c>
      <c r="AB56" s="21">
        <v>0</v>
      </c>
      <c r="AC56" s="21">
        <v>1.2699999999999999E-2</v>
      </c>
      <c r="AD56" s="21">
        <v>1.55E-2</v>
      </c>
      <c r="AE56" s="21">
        <v>3136975523</v>
      </c>
      <c r="AF56" s="21">
        <v>39839589.142099999</v>
      </c>
      <c r="AG56" s="21">
        <v>48623120.6065</v>
      </c>
      <c r="AH56" s="21">
        <v>-5497156.9078999981</v>
      </c>
      <c r="AI56" s="21">
        <v>0</v>
      </c>
      <c r="AJ56" s="21">
        <v>8257.7802734375</v>
      </c>
      <c r="AK56" s="21">
        <v>45336746.049999997</v>
      </c>
      <c r="AL56" s="21">
        <v>0</v>
      </c>
      <c r="AM56" s="21">
        <v>0</v>
      </c>
      <c r="AN56" s="21">
        <v>0</v>
      </c>
      <c r="AO56" s="21">
        <v>0</v>
      </c>
      <c r="AP56" s="21">
        <v>0</v>
      </c>
      <c r="AQ56" s="21">
        <v>0</v>
      </c>
      <c r="AR56" s="21">
        <v>-0.66447988739785746</v>
      </c>
      <c r="AS56" s="21">
        <v>0</v>
      </c>
      <c r="AT56" s="21">
        <v>0</v>
      </c>
      <c r="AU56" s="21">
        <v>0</v>
      </c>
      <c r="AV56" s="21">
        <v>0</v>
      </c>
      <c r="AW56" s="21">
        <v>955241884.828125</v>
      </c>
      <c r="AX56" s="21">
        <v>0</v>
      </c>
      <c r="AY56" s="21">
        <v>136463126.40401787</v>
      </c>
      <c r="AZ56" s="21">
        <v>0</v>
      </c>
      <c r="BA56" s="21">
        <v>0</v>
      </c>
      <c r="BB56" s="21">
        <v>206388682.17319998</v>
      </c>
      <c r="BC56" s="21">
        <v>734844866.56274295</v>
      </c>
      <c r="BD56" s="21">
        <v>0</v>
      </c>
      <c r="BE56" s="21">
        <v>0</v>
      </c>
    </row>
    <row r="57" spans="1:57" x14ac:dyDescent="0.35">
      <c r="A57" s="21">
        <v>103028203</v>
      </c>
      <c r="B57" s="21" t="s">
        <v>81</v>
      </c>
      <c r="C57" s="21" t="s">
        <v>594</v>
      </c>
      <c r="D57" s="21">
        <v>13630.12</v>
      </c>
      <c r="E57" s="21">
        <v>89</v>
      </c>
      <c r="F57" s="21">
        <v>1.7899999999999999E-2</v>
      </c>
      <c r="G57" s="21">
        <v>84</v>
      </c>
      <c r="H57" s="21">
        <v>22950604</v>
      </c>
      <c r="I57" s="21">
        <v>1352.02</v>
      </c>
      <c r="J57" s="21">
        <v>0</v>
      </c>
      <c r="K57" s="21">
        <v>18368505.640000001</v>
      </c>
      <c r="L57" s="21">
        <v>688665325</v>
      </c>
      <c r="M57" s="21">
        <v>337581788</v>
      </c>
      <c r="N57" s="48">
        <v>13630.1201171875</v>
      </c>
      <c r="O57" s="21">
        <v>971.54399999999998</v>
      </c>
      <c r="P57" s="21">
        <v>0.35</v>
      </c>
      <c r="Q57" s="21">
        <v>13622.98</v>
      </c>
      <c r="R57" s="21">
        <v>8245.6200000000008</v>
      </c>
      <c r="S57" s="21">
        <v>0</v>
      </c>
      <c r="T57" s="21">
        <v>83.105000000000004</v>
      </c>
      <c r="U57" s="21">
        <v>0</v>
      </c>
      <c r="V57" s="21">
        <v>0</v>
      </c>
      <c r="W57" s="21">
        <v>0</v>
      </c>
      <c r="X57" s="21">
        <v>-8.7003712902689226E-2</v>
      </c>
      <c r="Y57" s="21">
        <v>16975.046875</v>
      </c>
      <c r="Z57" s="21">
        <v>13704</v>
      </c>
      <c r="AA57" s="21">
        <v>18528082.079999998</v>
      </c>
      <c r="AB57" s="21">
        <v>0</v>
      </c>
      <c r="AC57" s="21">
        <v>1.2699999999999999E-2</v>
      </c>
      <c r="AD57" s="21">
        <v>1.55E-2</v>
      </c>
      <c r="AE57" s="21">
        <v>1026247113</v>
      </c>
      <c r="AF57" s="21">
        <v>13033338.335099999</v>
      </c>
      <c r="AG57" s="21">
        <v>15906830.251499999</v>
      </c>
      <c r="AH57" s="21">
        <v>-5335167.3049000017</v>
      </c>
      <c r="AI57" s="21">
        <v>0</v>
      </c>
      <c r="AJ57" s="21">
        <v>8257.7802734375</v>
      </c>
      <c r="AK57" s="21">
        <v>18368505.640000001</v>
      </c>
      <c r="AL57" s="21">
        <v>0</v>
      </c>
      <c r="AM57" s="21">
        <v>0</v>
      </c>
      <c r="AN57" s="21">
        <v>0</v>
      </c>
      <c r="AO57" s="21">
        <v>0</v>
      </c>
      <c r="AP57" s="21">
        <v>0</v>
      </c>
      <c r="AQ57" s="21">
        <v>2461675.3885000013</v>
      </c>
      <c r="AR57" s="21">
        <v>0.34942082910210037</v>
      </c>
      <c r="AS57" s="21">
        <v>0</v>
      </c>
      <c r="AT57" s="21">
        <v>0.34942082910210037</v>
      </c>
      <c r="AU57" s="21">
        <v>861586.375</v>
      </c>
      <c r="AV57" s="21">
        <v>861586.375</v>
      </c>
      <c r="AW57" s="21">
        <v>955241884.828125</v>
      </c>
      <c r="AX57" s="21">
        <v>123083.76785714286</v>
      </c>
      <c r="AY57" s="21">
        <v>136463126.40401787</v>
      </c>
      <c r="AZ57" s="21">
        <v>0</v>
      </c>
      <c r="BA57" s="21">
        <v>0</v>
      </c>
      <c r="BB57" s="21">
        <v>206388682.17319998</v>
      </c>
      <c r="BC57" s="21">
        <v>734844866.56274295</v>
      </c>
      <c r="BD57" s="21">
        <v>861586</v>
      </c>
      <c r="BE57" s="21">
        <v>123084</v>
      </c>
    </row>
    <row r="58" spans="1:57" x14ac:dyDescent="0.35">
      <c r="A58" s="21">
        <v>103028302</v>
      </c>
      <c r="B58" s="21" t="s">
        <v>82</v>
      </c>
      <c r="C58" s="21" t="s">
        <v>594</v>
      </c>
      <c r="D58" s="21">
        <v>10347.17</v>
      </c>
      <c r="E58" s="21">
        <v>72</v>
      </c>
      <c r="F58" s="21">
        <v>1.77E-2</v>
      </c>
      <c r="G58" s="21">
        <v>82</v>
      </c>
      <c r="H58" s="21">
        <v>84819708.640000001</v>
      </c>
      <c r="I58" s="21">
        <v>6023.2740000000003</v>
      </c>
      <c r="J58" s="21">
        <v>0</v>
      </c>
      <c r="K58" s="21">
        <v>58893893.090000004</v>
      </c>
      <c r="L58" s="21">
        <v>2193882497</v>
      </c>
      <c r="M58" s="21">
        <v>1131077153</v>
      </c>
      <c r="N58" s="48">
        <v>10347.169921875</v>
      </c>
      <c r="O58" s="21">
        <v>4093.7849999999999</v>
      </c>
      <c r="P58" s="21">
        <v>0.75</v>
      </c>
      <c r="Q58" s="21">
        <v>10317.040000000001</v>
      </c>
      <c r="R58" s="21">
        <v>8245.6200000000008</v>
      </c>
      <c r="S58" s="21">
        <v>0</v>
      </c>
      <c r="T58" s="21">
        <v>418.11399999999998</v>
      </c>
      <c r="U58" s="21">
        <v>0</v>
      </c>
      <c r="V58" s="21">
        <v>0</v>
      </c>
      <c r="W58" s="21">
        <v>0</v>
      </c>
      <c r="X58" s="21">
        <v>-0.16596151710888346</v>
      </c>
      <c r="Y58" s="21">
        <v>14081.994140625</v>
      </c>
      <c r="Z58" s="21">
        <v>13704</v>
      </c>
      <c r="AA58" s="21">
        <v>82542946.895999998</v>
      </c>
      <c r="AB58" s="21">
        <v>0</v>
      </c>
      <c r="AC58" s="21">
        <v>1.2699999999999999E-2</v>
      </c>
      <c r="AD58" s="21">
        <v>1.55E-2</v>
      </c>
      <c r="AE58" s="21">
        <v>3324959650</v>
      </c>
      <c r="AF58" s="21">
        <v>42226987.555</v>
      </c>
      <c r="AG58" s="21">
        <v>51536874.575000003</v>
      </c>
      <c r="AH58" s="21">
        <v>-16666905.535000004</v>
      </c>
      <c r="AI58" s="21">
        <v>0</v>
      </c>
      <c r="AJ58" s="21">
        <v>8257.7802734375</v>
      </c>
      <c r="AK58" s="21">
        <v>58893893.090000004</v>
      </c>
      <c r="AL58" s="21">
        <v>0</v>
      </c>
      <c r="AM58" s="21">
        <v>0</v>
      </c>
      <c r="AN58" s="21">
        <v>0</v>
      </c>
      <c r="AO58" s="21">
        <v>0</v>
      </c>
      <c r="AP58" s="21">
        <v>0</v>
      </c>
      <c r="AQ58" s="21">
        <v>7357018.5150000006</v>
      </c>
      <c r="AR58" s="21">
        <v>0.74697926328236619</v>
      </c>
      <c r="AS58" s="21">
        <v>0</v>
      </c>
      <c r="AT58" s="21">
        <v>0.74697926328236619</v>
      </c>
      <c r="AU58" s="21">
        <v>5517764</v>
      </c>
      <c r="AV58" s="21">
        <v>5517764</v>
      </c>
      <c r="AW58" s="21">
        <v>955241884.828125</v>
      </c>
      <c r="AX58" s="21">
        <v>788252</v>
      </c>
      <c r="AY58" s="21">
        <v>136463126.40401787</v>
      </c>
      <c r="AZ58" s="21">
        <v>0</v>
      </c>
      <c r="BA58" s="21">
        <v>0</v>
      </c>
      <c r="BB58" s="21">
        <v>206388682.17319998</v>
      </c>
      <c r="BC58" s="21">
        <v>734844866.56274295</v>
      </c>
      <c r="BD58" s="21">
        <v>5517764</v>
      </c>
      <c r="BE58" s="21">
        <v>788252</v>
      </c>
    </row>
    <row r="59" spans="1:57" x14ac:dyDescent="0.35">
      <c r="A59" s="21">
        <v>103028653</v>
      </c>
      <c r="B59" s="21" t="s">
        <v>83</v>
      </c>
      <c r="C59" s="21" t="s">
        <v>594</v>
      </c>
      <c r="D59" s="21">
        <v>4035.51</v>
      </c>
      <c r="E59" s="21">
        <v>8</v>
      </c>
      <c r="F59" s="21">
        <v>1.7299999999999999E-2</v>
      </c>
      <c r="G59" s="21">
        <v>79</v>
      </c>
      <c r="H59" s="21">
        <v>28018690.059999999</v>
      </c>
      <c r="I59" s="21">
        <v>2550.9050000000002</v>
      </c>
      <c r="J59" s="21">
        <v>0</v>
      </c>
      <c r="K59" s="21">
        <v>8998042.4100000001</v>
      </c>
      <c r="L59" s="21">
        <v>323321862</v>
      </c>
      <c r="M59" s="21">
        <v>197009185</v>
      </c>
      <c r="N59" s="48">
        <v>4035.510009765625</v>
      </c>
      <c r="O59" s="21">
        <v>1567.0450000000001</v>
      </c>
      <c r="P59" s="21">
        <v>1</v>
      </c>
      <c r="Q59" s="21">
        <v>4049.96</v>
      </c>
      <c r="R59" s="21">
        <v>8245.6200000000008</v>
      </c>
      <c r="S59" s="21">
        <v>0</v>
      </c>
      <c r="T59" s="21">
        <v>231.64699999999999</v>
      </c>
      <c r="U59" s="21">
        <v>0</v>
      </c>
      <c r="V59" s="21">
        <v>0</v>
      </c>
      <c r="W59" s="21">
        <v>0</v>
      </c>
      <c r="X59" s="21">
        <v>-5.0750995037381688E-2</v>
      </c>
      <c r="Y59" s="21">
        <v>10983.8232421875</v>
      </c>
      <c r="Z59" s="21">
        <v>13704</v>
      </c>
      <c r="AA59" s="21">
        <v>34957602.120000005</v>
      </c>
      <c r="AB59" s="21">
        <v>6938912.0600000061</v>
      </c>
      <c r="AC59" s="21">
        <v>1.2699999999999999E-2</v>
      </c>
      <c r="AD59" s="21">
        <v>1.55E-2</v>
      </c>
      <c r="AE59" s="21">
        <v>520331047</v>
      </c>
      <c r="AF59" s="21">
        <v>6608204.2968999995</v>
      </c>
      <c r="AG59" s="21">
        <v>8065131.2285000002</v>
      </c>
      <c r="AH59" s="21">
        <v>-2389838.1131000007</v>
      </c>
      <c r="AI59" s="21">
        <v>0</v>
      </c>
      <c r="AJ59" s="21">
        <v>8257.7802734375</v>
      </c>
      <c r="AK59" s="21">
        <v>8998042.4100000001</v>
      </c>
      <c r="AL59" s="21">
        <v>0</v>
      </c>
      <c r="AM59" s="21">
        <v>6938912.0600000061</v>
      </c>
      <c r="AN59" s="21">
        <v>0</v>
      </c>
      <c r="AO59" s="21">
        <v>6938912.0600000061</v>
      </c>
      <c r="AP59" s="21">
        <v>24.765297896300034</v>
      </c>
      <c r="AQ59" s="21">
        <v>932911.18149999995</v>
      </c>
      <c r="AR59" s="21">
        <v>1</v>
      </c>
      <c r="AS59" s="21">
        <v>0</v>
      </c>
      <c r="AT59" s="21">
        <v>1</v>
      </c>
      <c r="AU59" s="21">
        <v>932911.1875</v>
      </c>
      <c r="AV59" s="21">
        <v>932911.1875</v>
      </c>
      <c r="AW59" s="21">
        <v>955241884.828125</v>
      </c>
      <c r="AX59" s="21">
        <v>133273.02678571429</v>
      </c>
      <c r="AY59" s="21">
        <v>136463126.40401787</v>
      </c>
      <c r="AZ59" s="21">
        <v>6938912.0600000061</v>
      </c>
      <c r="BA59" s="21">
        <v>991273.15142857225</v>
      </c>
      <c r="BB59" s="21">
        <v>213327594.23319998</v>
      </c>
      <c r="BC59" s="21">
        <v>734844866.56274295</v>
      </c>
      <c r="BD59" s="21">
        <v>932911</v>
      </c>
      <c r="BE59" s="21">
        <v>133273</v>
      </c>
    </row>
    <row r="60" spans="1:57" x14ac:dyDescent="0.35">
      <c r="A60" s="21">
        <v>103028703</v>
      </c>
      <c r="B60" s="21" t="s">
        <v>84</v>
      </c>
      <c r="C60" s="21" t="s">
        <v>594</v>
      </c>
      <c r="D60" s="21">
        <v>9234.74</v>
      </c>
      <c r="E60" s="21">
        <v>61</v>
      </c>
      <c r="F60" s="21">
        <v>2.1100000000000001E-2</v>
      </c>
      <c r="G60" s="21">
        <v>95</v>
      </c>
      <c r="H60" s="21">
        <v>55496800.100000001</v>
      </c>
      <c r="I60" s="21">
        <v>4049.8150000000001</v>
      </c>
      <c r="J60" s="21">
        <v>1</v>
      </c>
      <c r="K60" s="21">
        <v>48657394.490000002</v>
      </c>
      <c r="L60" s="21">
        <v>1486954968</v>
      </c>
      <c r="M60" s="21">
        <v>820726387</v>
      </c>
      <c r="N60" s="48">
        <v>9234.740234375</v>
      </c>
      <c r="O60" s="21">
        <v>3393.1790000000001</v>
      </c>
      <c r="P60" s="21">
        <v>0.88</v>
      </c>
      <c r="Q60" s="21">
        <v>9221.32</v>
      </c>
      <c r="R60" s="21">
        <v>8245.6200000000008</v>
      </c>
      <c r="S60" s="21">
        <v>0</v>
      </c>
      <c r="T60" s="21">
        <v>110.389</v>
      </c>
      <c r="U60" s="21">
        <v>1</v>
      </c>
      <c r="V60" s="21">
        <v>1</v>
      </c>
      <c r="W60" s="21">
        <v>1</v>
      </c>
      <c r="X60" s="21">
        <v>0.35743005518821558</v>
      </c>
      <c r="Y60" s="21">
        <v>13703.5400390625</v>
      </c>
      <c r="Z60" s="21">
        <v>13704</v>
      </c>
      <c r="AA60" s="21">
        <v>55498664.759999998</v>
      </c>
      <c r="AB60" s="21">
        <v>1864.6599999964237</v>
      </c>
      <c r="AC60" s="21">
        <v>1.2699999999999999E-2</v>
      </c>
      <c r="AD60" s="21">
        <v>1.55E-2</v>
      </c>
      <c r="AE60" s="21">
        <v>2307681355</v>
      </c>
      <c r="AF60" s="21">
        <v>29307553.208499998</v>
      </c>
      <c r="AG60" s="21">
        <v>35769061.002499998</v>
      </c>
      <c r="AH60" s="21">
        <v>-19349841.281500004</v>
      </c>
      <c r="AI60" s="21">
        <v>0</v>
      </c>
      <c r="AJ60" s="21">
        <v>8257.7802734375</v>
      </c>
      <c r="AK60" s="21">
        <v>48657394.490000002</v>
      </c>
      <c r="AL60" s="21">
        <v>0</v>
      </c>
      <c r="AM60" s="21">
        <v>1864.6599999964237</v>
      </c>
      <c r="AN60" s="21">
        <v>0</v>
      </c>
      <c r="AO60" s="21">
        <v>1864.6599999964237</v>
      </c>
      <c r="AP60" s="21">
        <v>3.359941468042269E-3</v>
      </c>
      <c r="AQ60" s="21">
        <v>12888333.487500004</v>
      </c>
      <c r="AR60" s="21">
        <v>0.88169218257356019</v>
      </c>
      <c r="AS60" s="21">
        <v>0</v>
      </c>
      <c r="AT60" s="21">
        <v>0.88169218257356019</v>
      </c>
      <c r="AU60" s="21">
        <v>11341733</v>
      </c>
      <c r="AV60" s="21">
        <v>11341733</v>
      </c>
      <c r="AW60" s="21">
        <v>955241884.828125</v>
      </c>
      <c r="AX60" s="21">
        <v>1620247.5714285714</v>
      </c>
      <c r="AY60" s="21">
        <v>136463126.40401787</v>
      </c>
      <c r="AZ60" s="21">
        <v>1864.6599999964237</v>
      </c>
      <c r="BA60" s="21">
        <v>266.37999999948909</v>
      </c>
      <c r="BB60" s="21">
        <v>213329458.89319998</v>
      </c>
      <c r="BC60" s="21">
        <v>734844866.56274295</v>
      </c>
      <c r="BD60" s="21">
        <v>11341733</v>
      </c>
      <c r="BE60" s="21">
        <v>1620248</v>
      </c>
    </row>
    <row r="61" spans="1:57" x14ac:dyDescent="0.35">
      <c r="A61" s="21">
        <v>103028753</v>
      </c>
      <c r="B61" s="21" t="s">
        <v>85</v>
      </c>
      <c r="C61" s="21" t="s">
        <v>594</v>
      </c>
      <c r="D61" s="21">
        <v>8588.5</v>
      </c>
      <c r="E61" s="21">
        <v>53</v>
      </c>
      <c r="F61" s="21">
        <v>1.9599999999999999E-2</v>
      </c>
      <c r="G61" s="21">
        <v>91</v>
      </c>
      <c r="H61" s="21">
        <v>33028591.609999999</v>
      </c>
      <c r="I61" s="21">
        <v>2522.2829999999999</v>
      </c>
      <c r="J61" s="21">
        <v>0</v>
      </c>
      <c r="K61" s="21">
        <v>23872027.59</v>
      </c>
      <c r="L61" s="21">
        <v>790207694</v>
      </c>
      <c r="M61" s="21">
        <v>429706272</v>
      </c>
      <c r="N61" s="48">
        <v>8588.5</v>
      </c>
      <c r="O61" s="21">
        <v>1850.8879999999999</v>
      </c>
      <c r="P61" s="21">
        <v>0.97</v>
      </c>
      <c r="Q61" s="21">
        <v>8504.91</v>
      </c>
      <c r="R61" s="21">
        <v>8245.6200000000008</v>
      </c>
      <c r="S61" s="21">
        <v>0</v>
      </c>
      <c r="T61" s="21">
        <v>157.22300000000001</v>
      </c>
      <c r="U61" s="21">
        <v>0</v>
      </c>
      <c r="V61" s="21">
        <v>0</v>
      </c>
      <c r="W61" s="21">
        <v>0</v>
      </c>
      <c r="X61" s="21">
        <v>-0.1222517772958546</v>
      </c>
      <c r="Y61" s="21">
        <v>13094.720703125</v>
      </c>
      <c r="Z61" s="21">
        <v>13704</v>
      </c>
      <c r="AA61" s="21">
        <v>34565366.232000001</v>
      </c>
      <c r="AB61" s="21">
        <v>1536774.6220000014</v>
      </c>
      <c r="AC61" s="21">
        <v>1.2699999999999999E-2</v>
      </c>
      <c r="AD61" s="21">
        <v>1.55E-2</v>
      </c>
      <c r="AE61" s="21">
        <v>1219913966</v>
      </c>
      <c r="AF61" s="21">
        <v>15492907.368199999</v>
      </c>
      <c r="AG61" s="21">
        <v>18908666.473000001</v>
      </c>
      <c r="AH61" s="21">
        <v>-8379120.2218000013</v>
      </c>
      <c r="AI61" s="21">
        <v>0</v>
      </c>
      <c r="AJ61" s="21">
        <v>8257.7802734375</v>
      </c>
      <c r="AK61" s="21">
        <v>23872027.59</v>
      </c>
      <c r="AL61" s="21">
        <v>0</v>
      </c>
      <c r="AM61" s="21">
        <v>1536774.6220000014</v>
      </c>
      <c r="AN61" s="21">
        <v>0</v>
      </c>
      <c r="AO61" s="21">
        <v>1536774.6220000014</v>
      </c>
      <c r="AP61" s="21">
        <v>4.6528614969301785</v>
      </c>
      <c r="AQ61" s="21">
        <v>4963361.1169999987</v>
      </c>
      <c r="AR61" s="21">
        <v>0.95995052960826355</v>
      </c>
      <c r="AS61" s="21">
        <v>0</v>
      </c>
      <c r="AT61" s="21">
        <v>0.95995052960826355</v>
      </c>
      <c r="AU61" s="21">
        <v>4814460.5</v>
      </c>
      <c r="AV61" s="21">
        <v>4814460.5</v>
      </c>
      <c r="AW61" s="21">
        <v>955241884.828125</v>
      </c>
      <c r="AX61" s="21">
        <v>687780.07142857148</v>
      </c>
      <c r="AY61" s="21">
        <v>136463126.40401787</v>
      </c>
      <c r="AZ61" s="21">
        <v>1536774.6220000014</v>
      </c>
      <c r="BA61" s="21">
        <v>219539.23171428591</v>
      </c>
      <c r="BB61" s="21">
        <v>214866233.51519999</v>
      </c>
      <c r="BC61" s="21">
        <v>734844866.56274295</v>
      </c>
      <c r="BD61" s="21">
        <v>4814460</v>
      </c>
      <c r="BE61" s="21">
        <v>687780</v>
      </c>
    </row>
    <row r="62" spans="1:57" x14ac:dyDescent="0.35">
      <c r="A62" s="21">
        <v>103028833</v>
      </c>
      <c r="B62" s="21" t="s">
        <v>87</v>
      </c>
      <c r="C62" s="21" t="s">
        <v>594</v>
      </c>
      <c r="D62" s="21">
        <v>7072.57</v>
      </c>
      <c r="E62" s="21">
        <v>35</v>
      </c>
      <c r="F62" s="21">
        <v>2.1499999999999998E-2</v>
      </c>
      <c r="G62" s="21">
        <v>96</v>
      </c>
      <c r="H62" s="21">
        <v>39935309.299999997</v>
      </c>
      <c r="I62" s="21">
        <v>2648.2429999999999</v>
      </c>
      <c r="J62" s="21">
        <v>0</v>
      </c>
      <c r="K62" s="21">
        <v>21279817.66</v>
      </c>
      <c r="L62" s="21">
        <v>679730007</v>
      </c>
      <c r="M62" s="21">
        <v>310631865</v>
      </c>
      <c r="N62" s="48">
        <v>7072.56982421875</v>
      </c>
      <c r="O62" s="21">
        <v>1659.6220000000001</v>
      </c>
      <c r="P62" s="21">
        <v>1</v>
      </c>
      <c r="Q62" s="21">
        <v>6906.12</v>
      </c>
      <c r="R62" s="21">
        <v>8245.6200000000008</v>
      </c>
      <c r="S62" s="21">
        <v>0</v>
      </c>
      <c r="T62" s="21">
        <v>348.02800000000002</v>
      </c>
      <c r="U62" s="21">
        <v>0</v>
      </c>
      <c r="V62" s="21">
        <v>0</v>
      </c>
      <c r="W62" s="21">
        <v>0</v>
      </c>
      <c r="X62" s="21">
        <v>-0.1793097411912708</v>
      </c>
      <c r="Y62" s="21">
        <v>15079.9267578125</v>
      </c>
      <c r="Z62" s="21">
        <v>13704</v>
      </c>
      <c r="AA62" s="21">
        <v>36291522.071999997</v>
      </c>
      <c r="AB62" s="21">
        <v>0</v>
      </c>
      <c r="AC62" s="21">
        <v>1.2699999999999999E-2</v>
      </c>
      <c r="AD62" s="21">
        <v>1.55E-2</v>
      </c>
      <c r="AE62" s="21">
        <v>990361872</v>
      </c>
      <c r="AF62" s="21">
        <v>12577595.7744</v>
      </c>
      <c r="AG62" s="21">
        <v>15350609.016000001</v>
      </c>
      <c r="AH62" s="21">
        <v>-8702221.8856000006</v>
      </c>
      <c r="AI62" s="21">
        <v>0</v>
      </c>
      <c r="AJ62" s="21">
        <v>8257.7802734375</v>
      </c>
      <c r="AK62" s="21">
        <v>21279817.66</v>
      </c>
      <c r="AL62" s="21">
        <v>0</v>
      </c>
      <c r="AM62" s="21">
        <v>0</v>
      </c>
      <c r="AN62" s="21">
        <v>0</v>
      </c>
      <c r="AO62" s="21">
        <v>0</v>
      </c>
      <c r="AP62" s="21">
        <v>0</v>
      </c>
      <c r="AQ62" s="21">
        <v>5929208.6439999994</v>
      </c>
      <c r="AR62" s="21">
        <v>1</v>
      </c>
      <c r="AS62" s="21">
        <v>0</v>
      </c>
      <c r="AT62" s="21">
        <v>1</v>
      </c>
      <c r="AU62" s="21">
        <v>5929208.5</v>
      </c>
      <c r="AV62" s="21">
        <v>5929208.5</v>
      </c>
      <c r="AW62" s="21">
        <v>955241884.828125</v>
      </c>
      <c r="AX62" s="21">
        <v>847029.78571428568</v>
      </c>
      <c r="AY62" s="21">
        <v>136463126.40401787</v>
      </c>
      <c r="AZ62" s="21">
        <v>0</v>
      </c>
      <c r="BA62" s="21">
        <v>0</v>
      </c>
      <c r="BB62" s="21">
        <v>214866233.51519999</v>
      </c>
      <c r="BC62" s="21">
        <v>734844866.56274295</v>
      </c>
      <c r="BD62" s="21">
        <v>5929209</v>
      </c>
      <c r="BE62" s="21">
        <v>847030</v>
      </c>
    </row>
    <row r="63" spans="1:57" x14ac:dyDescent="0.35">
      <c r="A63" s="21">
        <v>103028853</v>
      </c>
      <c r="B63" s="21" t="s">
        <v>88</v>
      </c>
      <c r="C63" s="21" t="s">
        <v>594</v>
      </c>
      <c r="D63" s="21">
        <v>2422.64</v>
      </c>
      <c r="E63" s="21">
        <v>2</v>
      </c>
      <c r="F63" s="21">
        <v>2.0500000000000001E-2</v>
      </c>
      <c r="G63" s="21">
        <v>94</v>
      </c>
      <c r="H63" s="21">
        <v>29334516.490000002</v>
      </c>
      <c r="I63" s="21">
        <v>3530.453</v>
      </c>
      <c r="J63" s="21">
        <v>0</v>
      </c>
      <c r="K63" s="21">
        <v>9780732.3899999987</v>
      </c>
      <c r="L63" s="21">
        <v>317841734</v>
      </c>
      <c r="M63" s="21">
        <v>159310310</v>
      </c>
      <c r="N63" s="48">
        <v>2422.639892578125</v>
      </c>
      <c r="O63" s="21">
        <v>1815.22</v>
      </c>
      <c r="P63" s="21">
        <v>1</v>
      </c>
      <c r="Q63" s="21">
        <v>2402.38</v>
      </c>
      <c r="R63" s="21">
        <v>8245.6200000000008</v>
      </c>
      <c r="S63" s="21">
        <v>0</v>
      </c>
      <c r="T63" s="21">
        <v>965.404</v>
      </c>
      <c r="U63" s="21">
        <v>0</v>
      </c>
      <c r="V63" s="21">
        <v>0</v>
      </c>
      <c r="W63" s="21">
        <v>0</v>
      </c>
      <c r="X63" s="21">
        <v>5.6073929014834475E-2</v>
      </c>
      <c r="Y63" s="21">
        <v>8308.9951171875</v>
      </c>
      <c r="Z63" s="21">
        <v>13704</v>
      </c>
      <c r="AA63" s="21">
        <v>48381327.912</v>
      </c>
      <c r="AB63" s="21">
        <v>19046811.421999998</v>
      </c>
      <c r="AC63" s="21">
        <v>1.2699999999999999E-2</v>
      </c>
      <c r="AD63" s="21">
        <v>1.55E-2</v>
      </c>
      <c r="AE63" s="21">
        <v>477152044</v>
      </c>
      <c r="AF63" s="21">
        <v>6059830.9588000001</v>
      </c>
      <c r="AG63" s="21">
        <v>7395856.682</v>
      </c>
      <c r="AH63" s="21">
        <v>-3720901.4311999986</v>
      </c>
      <c r="AI63" s="21">
        <v>0</v>
      </c>
      <c r="AJ63" s="21">
        <v>8257.7802734375</v>
      </c>
      <c r="AK63" s="21">
        <v>9780732.3899999987</v>
      </c>
      <c r="AL63" s="21">
        <v>0</v>
      </c>
      <c r="AM63" s="21">
        <v>19046811.421999998</v>
      </c>
      <c r="AN63" s="21">
        <v>0</v>
      </c>
      <c r="AO63" s="21">
        <v>19046811.421999998</v>
      </c>
      <c r="AP63" s="21">
        <v>64.929692734131024</v>
      </c>
      <c r="AQ63" s="21">
        <v>2384875.7079999987</v>
      </c>
      <c r="AR63" s="21">
        <v>1</v>
      </c>
      <c r="AS63" s="21">
        <v>0</v>
      </c>
      <c r="AT63" s="21">
        <v>1</v>
      </c>
      <c r="AU63" s="21">
        <v>2384875.75</v>
      </c>
      <c r="AV63" s="21">
        <v>2384875.75</v>
      </c>
      <c r="AW63" s="21">
        <v>955241884.828125</v>
      </c>
      <c r="AX63" s="21">
        <v>340696.53571428574</v>
      </c>
      <c r="AY63" s="21">
        <v>136463126.40401787</v>
      </c>
      <c r="AZ63" s="21">
        <v>19046811.421999998</v>
      </c>
      <c r="BA63" s="21">
        <v>2720973.060285714</v>
      </c>
      <c r="BB63" s="21">
        <v>233913044.93719998</v>
      </c>
      <c r="BC63" s="21">
        <v>734844866.56274295</v>
      </c>
      <c r="BD63" s="21">
        <v>2384876</v>
      </c>
      <c r="BE63" s="21">
        <v>340697</v>
      </c>
    </row>
    <row r="64" spans="1:57" x14ac:dyDescent="0.35">
      <c r="A64" s="21">
        <v>103029203</v>
      </c>
      <c r="B64" s="21" t="s">
        <v>717</v>
      </c>
      <c r="C64" s="21" t="s">
        <v>594</v>
      </c>
      <c r="D64" s="21">
        <v>12892.5</v>
      </c>
      <c r="E64" s="21">
        <v>85</v>
      </c>
      <c r="F64" s="21">
        <v>1.9699999999999999E-2</v>
      </c>
      <c r="G64" s="21">
        <v>91</v>
      </c>
      <c r="H64" s="21">
        <v>83448070.230000004</v>
      </c>
      <c r="I64" s="21">
        <v>4644.6859999999997</v>
      </c>
      <c r="J64" s="21">
        <v>0</v>
      </c>
      <c r="K64" s="21">
        <v>71994329.320000008</v>
      </c>
      <c r="L64" s="21">
        <v>2256172509</v>
      </c>
      <c r="M64" s="21">
        <v>1406489978</v>
      </c>
      <c r="N64" s="48">
        <v>12892.5</v>
      </c>
      <c r="O64" s="21">
        <v>3830.64</v>
      </c>
      <c r="P64" s="21">
        <v>0.44</v>
      </c>
      <c r="Q64" s="21">
        <v>12895.85</v>
      </c>
      <c r="R64" s="21">
        <v>8245.6200000000008</v>
      </c>
      <c r="S64" s="21">
        <v>0</v>
      </c>
      <c r="T64" s="21">
        <v>145.62200000000001</v>
      </c>
      <c r="U64" s="21">
        <v>1</v>
      </c>
      <c r="V64" s="21">
        <v>1</v>
      </c>
      <c r="W64" s="21">
        <v>0</v>
      </c>
      <c r="X64" s="21">
        <v>-5.1832295139456266E-2</v>
      </c>
      <c r="Y64" s="21">
        <v>17966.353515625</v>
      </c>
      <c r="Z64" s="21">
        <v>13704</v>
      </c>
      <c r="AA64" s="21">
        <v>63650776.943999998</v>
      </c>
      <c r="AB64" s="21">
        <v>0</v>
      </c>
      <c r="AC64" s="21">
        <v>1.2699999999999999E-2</v>
      </c>
      <c r="AD64" s="21">
        <v>1.55E-2</v>
      </c>
      <c r="AE64" s="21">
        <v>3662662487</v>
      </c>
      <c r="AF64" s="21">
        <v>46515813.584899999</v>
      </c>
      <c r="AG64" s="21">
        <v>56771268.548500001</v>
      </c>
      <c r="AH64" s="21">
        <v>-25478515.735100009</v>
      </c>
      <c r="AI64" s="21">
        <v>0</v>
      </c>
      <c r="AJ64" s="21">
        <v>8257.7802734375</v>
      </c>
      <c r="AK64" s="21">
        <v>71994329.320000008</v>
      </c>
      <c r="AL64" s="21">
        <v>0</v>
      </c>
      <c r="AM64" s="21">
        <v>0</v>
      </c>
      <c r="AN64" s="21">
        <v>0</v>
      </c>
      <c r="AO64" s="21">
        <v>0</v>
      </c>
      <c r="AP64" s="21">
        <v>0</v>
      </c>
      <c r="AQ64" s="21">
        <v>15223060.771500006</v>
      </c>
      <c r="AR64" s="21">
        <v>0.43874508971002379</v>
      </c>
      <c r="AS64" s="21">
        <v>0</v>
      </c>
      <c r="AT64" s="21">
        <v>0.43874508971002379</v>
      </c>
      <c r="AU64" s="21">
        <v>6698146.5</v>
      </c>
      <c r="AV64" s="21">
        <v>6698146.5</v>
      </c>
      <c r="AW64" s="21">
        <v>955241884.828125</v>
      </c>
      <c r="AX64" s="21">
        <v>956878.07142857148</v>
      </c>
      <c r="AY64" s="21">
        <v>136463126.40401787</v>
      </c>
      <c r="AZ64" s="21">
        <v>0</v>
      </c>
      <c r="BA64" s="21">
        <v>0</v>
      </c>
      <c r="BB64" s="21">
        <v>233913044.93719998</v>
      </c>
      <c r="BC64" s="21">
        <v>734844866.56274295</v>
      </c>
      <c r="BD64" s="21">
        <v>6698147</v>
      </c>
      <c r="BE64" s="21">
        <v>956878</v>
      </c>
    </row>
    <row r="65" spans="1:57" x14ac:dyDescent="0.35">
      <c r="A65" s="21">
        <v>103029403</v>
      </c>
      <c r="B65" s="21" t="s">
        <v>90</v>
      </c>
      <c r="C65" s="21" t="s">
        <v>594</v>
      </c>
      <c r="D65" s="21">
        <v>13102.19</v>
      </c>
      <c r="E65" s="21">
        <v>86</v>
      </c>
      <c r="F65" s="21">
        <v>1.6500000000000001E-2</v>
      </c>
      <c r="G65" s="21">
        <v>74</v>
      </c>
      <c r="H65" s="21">
        <v>60387066.859999999</v>
      </c>
      <c r="I65" s="21">
        <v>4244.1869999999999</v>
      </c>
      <c r="J65" s="21">
        <v>0</v>
      </c>
      <c r="K65" s="21">
        <v>55878412.100000001</v>
      </c>
      <c r="L65" s="21">
        <v>2560187278</v>
      </c>
      <c r="M65" s="21">
        <v>833820739</v>
      </c>
      <c r="N65" s="48">
        <v>13102.1904296875</v>
      </c>
      <c r="O65" s="21">
        <v>3397.645</v>
      </c>
      <c r="P65" s="21">
        <v>0.41</v>
      </c>
      <c r="Q65" s="21">
        <v>13100.72</v>
      </c>
      <c r="R65" s="21">
        <v>8245.6200000000008</v>
      </c>
      <c r="S65" s="21">
        <v>0</v>
      </c>
      <c r="T65" s="21">
        <v>229.34100000000001</v>
      </c>
      <c r="U65" s="21">
        <v>1</v>
      </c>
      <c r="V65" s="21">
        <v>1</v>
      </c>
      <c r="W65" s="21">
        <v>1</v>
      </c>
      <c r="X65" s="21">
        <v>2.0040445355238742E-2</v>
      </c>
      <c r="Y65" s="21">
        <v>14228.1826171875</v>
      </c>
      <c r="Z65" s="21">
        <v>13704</v>
      </c>
      <c r="AA65" s="21">
        <v>58162338.648000002</v>
      </c>
      <c r="AB65" s="21">
        <v>0</v>
      </c>
      <c r="AC65" s="21">
        <v>1.2699999999999999E-2</v>
      </c>
      <c r="AD65" s="21">
        <v>1.55E-2</v>
      </c>
      <c r="AE65" s="21">
        <v>3394008017</v>
      </c>
      <c r="AF65" s="21">
        <v>43103901.815899998</v>
      </c>
      <c r="AG65" s="21">
        <v>52607124.263499998</v>
      </c>
      <c r="AH65" s="21">
        <v>-12774510.284100004</v>
      </c>
      <c r="AI65" s="21">
        <v>0</v>
      </c>
      <c r="AJ65" s="21">
        <v>8257.7802734375</v>
      </c>
      <c r="AK65" s="21">
        <v>55878412.100000001</v>
      </c>
      <c r="AL65" s="21">
        <v>0</v>
      </c>
      <c r="AM65" s="21">
        <v>0</v>
      </c>
      <c r="AN65" s="21">
        <v>0</v>
      </c>
      <c r="AO65" s="21">
        <v>0</v>
      </c>
      <c r="AP65" s="21">
        <v>0</v>
      </c>
      <c r="AQ65" s="21">
        <v>3271287.8365000039</v>
      </c>
      <c r="AR65" s="21">
        <v>0.4133520152100878</v>
      </c>
      <c r="AS65" s="21">
        <v>0</v>
      </c>
      <c r="AT65" s="21">
        <v>0.4133520152100878</v>
      </c>
      <c r="AU65" s="21">
        <v>1341228</v>
      </c>
      <c r="AV65" s="21">
        <v>1341228</v>
      </c>
      <c r="AW65" s="21">
        <v>955241884.828125</v>
      </c>
      <c r="AX65" s="21">
        <v>191604</v>
      </c>
      <c r="AY65" s="21">
        <v>136463126.40401787</v>
      </c>
      <c r="AZ65" s="21">
        <v>0</v>
      </c>
      <c r="BA65" s="21">
        <v>0</v>
      </c>
      <c r="BB65" s="21">
        <v>233913044.93719998</v>
      </c>
      <c r="BC65" s="21">
        <v>734844866.56274295</v>
      </c>
      <c r="BD65" s="21">
        <v>1341228</v>
      </c>
      <c r="BE65" s="21">
        <v>191604</v>
      </c>
    </row>
    <row r="66" spans="1:57" x14ac:dyDescent="0.35">
      <c r="A66" s="21">
        <v>103029553</v>
      </c>
      <c r="B66" s="21" t="s">
        <v>91</v>
      </c>
      <c r="C66" s="21" t="s">
        <v>594</v>
      </c>
      <c r="D66" s="21">
        <v>8656.73</v>
      </c>
      <c r="E66" s="21">
        <v>55</v>
      </c>
      <c r="F66" s="21">
        <v>1.8599999999999998E-2</v>
      </c>
      <c r="G66" s="21">
        <v>88</v>
      </c>
      <c r="H66" s="21">
        <v>52959905.890000001</v>
      </c>
      <c r="I66" s="21">
        <v>4083.3719999999998</v>
      </c>
      <c r="J66" s="21">
        <v>1</v>
      </c>
      <c r="K66" s="21">
        <v>41855822.740000002</v>
      </c>
      <c r="L66" s="21">
        <v>1520054517</v>
      </c>
      <c r="M66" s="21">
        <v>729415432</v>
      </c>
      <c r="N66" s="48">
        <v>8656.73046875</v>
      </c>
      <c r="O66" s="21">
        <v>3375.9549999999999</v>
      </c>
      <c r="P66" s="21">
        <v>0.95</v>
      </c>
      <c r="Q66" s="21">
        <v>8678.7099999999991</v>
      </c>
      <c r="R66" s="21">
        <v>8245.6200000000008</v>
      </c>
      <c r="S66" s="21">
        <v>0</v>
      </c>
      <c r="T66" s="21">
        <v>252.762</v>
      </c>
      <c r="U66" s="21">
        <v>0</v>
      </c>
      <c r="V66" s="21">
        <v>0</v>
      </c>
      <c r="W66" s="21">
        <v>0</v>
      </c>
      <c r="X66" s="21">
        <v>0.18659853023258435</v>
      </c>
      <c r="Y66" s="21">
        <v>12969.650390625</v>
      </c>
      <c r="Z66" s="21">
        <v>13704</v>
      </c>
      <c r="AA66" s="21">
        <v>55958529.887999997</v>
      </c>
      <c r="AB66" s="21">
        <v>2998623.9979999959</v>
      </c>
      <c r="AC66" s="21">
        <v>1.2699999999999999E-2</v>
      </c>
      <c r="AD66" s="21">
        <v>1.55E-2</v>
      </c>
      <c r="AE66" s="21">
        <v>2249469949</v>
      </c>
      <c r="AF66" s="21">
        <v>28568268.352299999</v>
      </c>
      <c r="AG66" s="21">
        <v>34866784.2095</v>
      </c>
      <c r="AH66" s="21">
        <v>-13287554.387700003</v>
      </c>
      <c r="AI66" s="21">
        <v>0</v>
      </c>
      <c r="AJ66" s="21">
        <v>8257.7802734375</v>
      </c>
      <c r="AK66" s="21">
        <v>41855822.740000002</v>
      </c>
      <c r="AL66" s="21">
        <v>0</v>
      </c>
      <c r="AM66" s="21">
        <v>2998623.9979999959</v>
      </c>
      <c r="AN66" s="21">
        <v>0</v>
      </c>
      <c r="AO66" s="21">
        <v>2998623.9979999959</v>
      </c>
      <c r="AP66" s="21">
        <v>5.6620644383852694</v>
      </c>
      <c r="AQ66" s="21">
        <v>6989038.5305000022</v>
      </c>
      <c r="AR66" s="21">
        <v>0.95168796188537641</v>
      </c>
      <c r="AS66" s="21">
        <v>0</v>
      </c>
      <c r="AT66" s="21">
        <v>0.95168796188537641</v>
      </c>
      <c r="AU66" s="21">
        <v>6639586.5</v>
      </c>
      <c r="AV66" s="21">
        <v>6639586.5</v>
      </c>
      <c r="AW66" s="21">
        <v>955241884.828125</v>
      </c>
      <c r="AX66" s="21">
        <v>948512.35714285716</v>
      </c>
      <c r="AY66" s="21">
        <v>136463126.40401787</v>
      </c>
      <c r="AZ66" s="21">
        <v>2998623.9979999959</v>
      </c>
      <c r="BA66" s="21">
        <v>428374.85685714229</v>
      </c>
      <c r="BB66" s="21">
        <v>236911668.93519998</v>
      </c>
      <c r="BC66" s="21">
        <v>734844866.56274295</v>
      </c>
      <c r="BD66" s="21">
        <v>6639587</v>
      </c>
      <c r="BE66" s="21">
        <v>948512</v>
      </c>
    </row>
    <row r="67" spans="1:57" x14ac:dyDescent="0.35">
      <c r="A67" s="21">
        <v>103029603</v>
      </c>
      <c r="B67" s="21" t="s">
        <v>92</v>
      </c>
      <c r="C67" s="21" t="s">
        <v>594</v>
      </c>
      <c r="D67" s="21">
        <v>6502.28</v>
      </c>
      <c r="E67" s="21">
        <v>29</v>
      </c>
      <c r="F67" s="21">
        <v>2.3300000000000001E-2</v>
      </c>
      <c r="G67" s="21">
        <v>98</v>
      </c>
      <c r="H67" s="21">
        <v>49123535.75</v>
      </c>
      <c r="I67" s="21">
        <v>3912.431</v>
      </c>
      <c r="J67" s="21">
        <v>0</v>
      </c>
      <c r="K67" s="21">
        <v>32174000.949999999</v>
      </c>
      <c r="L67" s="21">
        <v>939870271</v>
      </c>
      <c r="M67" s="21">
        <v>440241518</v>
      </c>
      <c r="N67" s="48">
        <v>6502.27978515625</v>
      </c>
      <c r="O67" s="21">
        <v>2404.4349999999999</v>
      </c>
      <c r="P67" s="21">
        <v>1</v>
      </c>
      <c r="Q67" s="21">
        <v>6532.09</v>
      </c>
      <c r="R67" s="21">
        <v>8245.6200000000008</v>
      </c>
      <c r="S67" s="21">
        <v>0</v>
      </c>
      <c r="T67" s="21">
        <v>553.50900000000001</v>
      </c>
      <c r="U67" s="21">
        <v>0</v>
      </c>
      <c r="V67" s="21">
        <v>0</v>
      </c>
      <c r="W67" s="21">
        <v>0</v>
      </c>
      <c r="X67" s="21">
        <v>-0.16967220417671874</v>
      </c>
      <c r="Y67" s="21">
        <v>12555.7578125</v>
      </c>
      <c r="Z67" s="21">
        <v>13704</v>
      </c>
      <c r="AA67" s="21">
        <v>53615954.424000002</v>
      </c>
      <c r="AB67" s="21">
        <v>4492418.6740000024</v>
      </c>
      <c r="AC67" s="21">
        <v>1.2699999999999999E-2</v>
      </c>
      <c r="AD67" s="21">
        <v>1.55E-2</v>
      </c>
      <c r="AE67" s="21">
        <v>1380111789</v>
      </c>
      <c r="AF67" s="21">
        <v>17527419.7203</v>
      </c>
      <c r="AG67" s="21">
        <v>21391732.729499999</v>
      </c>
      <c r="AH67" s="21">
        <v>-14646581.229699999</v>
      </c>
      <c r="AI67" s="21">
        <v>0</v>
      </c>
      <c r="AJ67" s="21">
        <v>8257.7802734375</v>
      </c>
      <c r="AK67" s="21">
        <v>32174000.949999999</v>
      </c>
      <c r="AL67" s="21">
        <v>0</v>
      </c>
      <c r="AM67" s="21">
        <v>4492418.6740000024</v>
      </c>
      <c r="AN67" s="21">
        <v>0</v>
      </c>
      <c r="AO67" s="21">
        <v>4492418.6740000024</v>
      </c>
      <c r="AP67" s="21">
        <v>9.1451452046588528</v>
      </c>
      <c r="AQ67" s="21">
        <v>10782268.2205</v>
      </c>
      <c r="AR67" s="21">
        <v>1</v>
      </c>
      <c r="AS67" s="21">
        <v>0</v>
      </c>
      <c r="AT67" s="21">
        <v>1</v>
      </c>
      <c r="AU67" s="21">
        <v>10782268</v>
      </c>
      <c r="AV67" s="21">
        <v>10782268</v>
      </c>
      <c r="AW67" s="21">
        <v>955241884.828125</v>
      </c>
      <c r="AX67" s="21">
        <v>1540324</v>
      </c>
      <c r="AY67" s="21">
        <v>136463126.40401787</v>
      </c>
      <c r="AZ67" s="21">
        <v>4492418.6740000024</v>
      </c>
      <c r="BA67" s="21">
        <v>641774.09628571465</v>
      </c>
      <c r="BB67" s="21">
        <v>241404087.60919997</v>
      </c>
      <c r="BC67" s="21">
        <v>734844866.56274295</v>
      </c>
      <c r="BD67" s="21">
        <v>10782268</v>
      </c>
      <c r="BE67" s="21">
        <v>1540324</v>
      </c>
    </row>
    <row r="68" spans="1:57" x14ac:dyDescent="0.35">
      <c r="A68" s="21">
        <v>103029803</v>
      </c>
      <c r="B68" s="21" t="s">
        <v>93</v>
      </c>
      <c r="C68" s="21" t="s">
        <v>594</v>
      </c>
      <c r="D68" s="21">
        <v>5617.2</v>
      </c>
      <c r="E68" s="21">
        <v>21</v>
      </c>
      <c r="F68" s="21">
        <v>1.9E-2</v>
      </c>
      <c r="G68" s="21">
        <v>89</v>
      </c>
      <c r="H68" s="21">
        <v>32004067.279999997</v>
      </c>
      <c r="I68" s="21">
        <v>2432.241</v>
      </c>
      <c r="J68" s="21">
        <v>0</v>
      </c>
      <c r="K68" s="21">
        <v>13602345.290000001</v>
      </c>
      <c r="L68" s="21">
        <v>428703631</v>
      </c>
      <c r="M68" s="21">
        <v>288452338</v>
      </c>
      <c r="N68" s="48">
        <v>5617.2001953125</v>
      </c>
      <c r="O68" s="21">
        <v>1144.0830000000001</v>
      </c>
      <c r="P68" s="21">
        <v>1</v>
      </c>
      <c r="Q68" s="21">
        <v>5579.91</v>
      </c>
      <c r="R68" s="21">
        <v>8245.6200000000008</v>
      </c>
      <c r="S68" s="21">
        <v>0</v>
      </c>
      <c r="T68" s="21">
        <v>655.26199999999994</v>
      </c>
      <c r="U68" s="21">
        <v>0</v>
      </c>
      <c r="V68" s="21">
        <v>0</v>
      </c>
      <c r="W68" s="21">
        <v>0</v>
      </c>
      <c r="X68" s="21">
        <v>-0.19616592542630107</v>
      </c>
      <c r="Y68" s="21">
        <v>13158.263671875</v>
      </c>
      <c r="Z68" s="21">
        <v>13704</v>
      </c>
      <c r="AA68" s="21">
        <v>33331430.664000001</v>
      </c>
      <c r="AB68" s="21">
        <v>1327363.3840000033</v>
      </c>
      <c r="AC68" s="21">
        <v>1.2699999999999999E-2</v>
      </c>
      <c r="AD68" s="21">
        <v>1.55E-2</v>
      </c>
      <c r="AE68" s="21">
        <v>717155969</v>
      </c>
      <c r="AF68" s="21">
        <v>9107880.8062999994</v>
      </c>
      <c r="AG68" s="21">
        <v>11115917.5195</v>
      </c>
      <c r="AH68" s="21">
        <v>-4494464.4837000016</v>
      </c>
      <c r="AI68" s="21">
        <v>0</v>
      </c>
      <c r="AJ68" s="21">
        <v>8257.7802734375</v>
      </c>
      <c r="AK68" s="21">
        <v>13602345.290000001</v>
      </c>
      <c r="AL68" s="21">
        <v>0</v>
      </c>
      <c r="AM68" s="21">
        <v>1327363.3840000033</v>
      </c>
      <c r="AN68" s="21">
        <v>0</v>
      </c>
      <c r="AO68" s="21">
        <v>1327363.3840000033</v>
      </c>
      <c r="AP68" s="21">
        <v>4.1474834194886849</v>
      </c>
      <c r="AQ68" s="21">
        <v>2486427.7705000006</v>
      </c>
      <c r="AR68" s="21">
        <v>1</v>
      </c>
      <c r="AS68" s="21">
        <v>0</v>
      </c>
      <c r="AT68" s="21">
        <v>1</v>
      </c>
      <c r="AU68" s="21">
        <v>2486427.75</v>
      </c>
      <c r="AV68" s="21">
        <v>2486427.75</v>
      </c>
      <c r="AW68" s="21">
        <v>955241884.828125</v>
      </c>
      <c r="AX68" s="21">
        <v>355203.96428571426</v>
      </c>
      <c r="AY68" s="21">
        <v>136463126.40401787</v>
      </c>
      <c r="AZ68" s="21">
        <v>1327363.3840000033</v>
      </c>
      <c r="BA68" s="21">
        <v>189623.34057142906</v>
      </c>
      <c r="BB68" s="21">
        <v>242731450.99319997</v>
      </c>
      <c r="BC68" s="21">
        <v>734844866.56274295</v>
      </c>
      <c r="BD68" s="21">
        <v>2486428</v>
      </c>
      <c r="BE68" s="21">
        <v>355204</v>
      </c>
    </row>
    <row r="69" spans="1:57" x14ac:dyDescent="0.35">
      <c r="A69" s="21">
        <v>103029902</v>
      </c>
      <c r="B69" s="21" t="s">
        <v>94</v>
      </c>
      <c r="C69" s="21" t="s">
        <v>594</v>
      </c>
      <c r="D69" s="21">
        <v>7450.19</v>
      </c>
      <c r="E69" s="21">
        <v>41</v>
      </c>
      <c r="F69" s="21">
        <v>2.0400000000000001E-2</v>
      </c>
      <c r="G69" s="21">
        <v>93</v>
      </c>
      <c r="H69" s="21">
        <v>97854776.900000006</v>
      </c>
      <c r="I69" s="21">
        <v>8578.5390000000007</v>
      </c>
      <c r="J69" s="21">
        <v>0</v>
      </c>
      <c r="K69" s="21">
        <v>61271771.07</v>
      </c>
      <c r="L69" s="21">
        <v>1905313496</v>
      </c>
      <c r="M69" s="21">
        <v>1102487910</v>
      </c>
      <c r="N69" s="48">
        <v>7450.18994140625</v>
      </c>
      <c r="O69" s="21">
        <v>4447.67</v>
      </c>
      <c r="P69" s="21">
        <v>1</v>
      </c>
      <c r="Q69" s="21">
        <v>7419.71</v>
      </c>
      <c r="R69" s="21">
        <v>8245.6200000000008</v>
      </c>
      <c r="S69" s="21">
        <v>0</v>
      </c>
      <c r="T69" s="21">
        <v>1227.6469999999999</v>
      </c>
      <c r="U69" s="21">
        <v>0</v>
      </c>
      <c r="V69" s="21">
        <v>0</v>
      </c>
      <c r="W69" s="21">
        <v>0</v>
      </c>
      <c r="X69" s="21">
        <v>-0.12836845269683933</v>
      </c>
      <c r="Y69" s="21">
        <v>11406.927734375</v>
      </c>
      <c r="Z69" s="21">
        <v>13704</v>
      </c>
      <c r="AA69" s="21">
        <v>117560298.45600002</v>
      </c>
      <c r="AB69" s="21">
        <v>19705521.556000009</v>
      </c>
      <c r="AC69" s="21">
        <v>1.2699999999999999E-2</v>
      </c>
      <c r="AD69" s="21">
        <v>1.55E-2</v>
      </c>
      <c r="AE69" s="21">
        <v>3007801406</v>
      </c>
      <c r="AF69" s="21">
        <v>38199077.856200002</v>
      </c>
      <c r="AG69" s="21">
        <v>46620921.792999998</v>
      </c>
      <c r="AH69" s="21">
        <v>-23072693.213799998</v>
      </c>
      <c r="AI69" s="21">
        <v>0</v>
      </c>
      <c r="AJ69" s="21">
        <v>8257.7802734375</v>
      </c>
      <c r="AK69" s="21">
        <v>61271771.07</v>
      </c>
      <c r="AL69" s="21">
        <v>0</v>
      </c>
      <c r="AM69" s="21">
        <v>19705521.556000009</v>
      </c>
      <c r="AN69" s="21">
        <v>0</v>
      </c>
      <c r="AO69" s="21">
        <v>19705521.556000009</v>
      </c>
      <c r="AP69" s="21">
        <v>20.137516205404591</v>
      </c>
      <c r="AQ69" s="21">
        <v>14650849.277000003</v>
      </c>
      <c r="AR69" s="21">
        <v>1</v>
      </c>
      <c r="AS69" s="21">
        <v>0</v>
      </c>
      <c r="AT69" s="21">
        <v>1</v>
      </c>
      <c r="AU69" s="21">
        <v>14650849</v>
      </c>
      <c r="AV69" s="21">
        <v>14650849</v>
      </c>
      <c r="AW69" s="21">
        <v>955241884.828125</v>
      </c>
      <c r="AX69" s="21">
        <v>2092978.4285714286</v>
      </c>
      <c r="AY69" s="21">
        <v>136463126.40401787</v>
      </c>
      <c r="AZ69" s="21">
        <v>19705521.556000009</v>
      </c>
      <c r="BA69" s="21">
        <v>2815074.5080000013</v>
      </c>
      <c r="BB69" s="21">
        <v>262436972.5492</v>
      </c>
      <c r="BC69" s="21">
        <v>734844866.56274295</v>
      </c>
      <c r="BD69" s="21">
        <v>14650849</v>
      </c>
      <c r="BE69" s="21">
        <v>2092978</v>
      </c>
    </row>
    <row r="70" spans="1:57" x14ac:dyDescent="0.35">
      <c r="A70" s="21">
        <v>104101252</v>
      </c>
      <c r="B70" s="21" t="s">
        <v>95</v>
      </c>
      <c r="C70" s="21" t="s">
        <v>595</v>
      </c>
      <c r="D70" s="21">
        <v>9642.2999999999993</v>
      </c>
      <c r="E70" s="21">
        <v>64</v>
      </c>
      <c r="F70" s="21">
        <v>1.09E-2</v>
      </c>
      <c r="G70" s="21">
        <v>14</v>
      </c>
      <c r="H70" s="21">
        <v>99647298.950000003</v>
      </c>
      <c r="I70" s="21">
        <v>9049.7109999999993</v>
      </c>
      <c r="J70" s="21">
        <v>0</v>
      </c>
      <c r="K70" s="21">
        <v>53727309.799999997</v>
      </c>
      <c r="L70" s="21">
        <v>3583535624</v>
      </c>
      <c r="M70" s="21">
        <v>1324191424</v>
      </c>
      <c r="N70" s="48">
        <v>9642.2998046875</v>
      </c>
      <c r="O70" s="21">
        <v>6317.232</v>
      </c>
      <c r="P70" s="21">
        <v>0.83</v>
      </c>
      <c r="Q70" s="21">
        <v>9651.0300000000007</v>
      </c>
      <c r="R70" s="21">
        <v>8245.6200000000008</v>
      </c>
      <c r="S70" s="21">
        <v>0</v>
      </c>
      <c r="T70" s="21">
        <v>802.029</v>
      </c>
      <c r="U70" s="21">
        <v>0</v>
      </c>
      <c r="V70" s="21">
        <v>0</v>
      </c>
      <c r="W70" s="21">
        <v>0</v>
      </c>
      <c r="X70" s="21">
        <v>-0.18485747238584324</v>
      </c>
      <c r="Y70" s="21">
        <v>11011.1025390625</v>
      </c>
      <c r="Z70" s="21">
        <v>13704</v>
      </c>
      <c r="AA70" s="21">
        <v>124017239.54399998</v>
      </c>
      <c r="AB70" s="21">
        <v>24369940.593999982</v>
      </c>
      <c r="AC70" s="21">
        <v>1.2699999999999999E-2</v>
      </c>
      <c r="AD70" s="21">
        <v>1.55E-2</v>
      </c>
      <c r="AE70" s="21">
        <v>4907727048</v>
      </c>
      <c r="AF70" s="21">
        <v>62328133.509599999</v>
      </c>
      <c r="AG70" s="21">
        <v>76069769.244000003</v>
      </c>
      <c r="AH70" s="21">
        <v>8600823.7096000016</v>
      </c>
      <c r="AI70" s="21">
        <v>8600823.7096000016</v>
      </c>
      <c r="AJ70" s="21">
        <v>8257.7802734375</v>
      </c>
      <c r="AK70" s="21">
        <v>62328133.509599999</v>
      </c>
      <c r="AL70" s="21">
        <v>0</v>
      </c>
      <c r="AM70" s="21">
        <v>15769116.88439998</v>
      </c>
      <c r="AN70" s="21">
        <v>0</v>
      </c>
      <c r="AO70" s="21">
        <v>15769116.88439998</v>
      </c>
      <c r="AP70" s="21">
        <v>15.824931584259444</v>
      </c>
      <c r="AQ70" s="21">
        <v>0</v>
      </c>
      <c r="AR70" s="21">
        <v>0.83233756706950257</v>
      </c>
      <c r="AS70" s="21">
        <v>0</v>
      </c>
      <c r="AT70" s="21">
        <v>0.83233756706950257</v>
      </c>
      <c r="AU70" s="21">
        <v>0</v>
      </c>
      <c r="AV70" s="21">
        <v>0</v>
      </c>
      <c r="AW70" s="21">
        <v>955241884.828125</v>
      </c>
      <c r="AX70" s="21">
        <v>0</v>
      </c>
      <c r="AY70" s="21">
        <v>136463126.40401787</v>
      </c>
      <c r="AZ70" s="21">
        <v>15769116.88439998</v>
      </c>
      <c r="BA70" s="21">
        <v>2252730.9834857113</v>
      </c>
      <c r="BB70" s="21">
        <v>278206089.43359995</v>
      </c>
      <c r="BC70" s="21">
        <v>734844866.56274295</v>
      </c>
      <c r="BD70" s="21">
        <v>0</v>
      </c>
      <c r="BE70" s="21">
        <v>0</v>
      </c>
    </row>
    <row r="71" spans="1:57" x14ac:dyDescent="0.35">
      <c r="A71" s="21">
        <v>104103603</v>
      </c>
      <c r="B71" s="21" t="s">
        <v>97</v>
      </c>
      <c r="C71" s="21" t="s">
        <v>595</v>
      </c>
      <c r="D71" s="21">
        <v>6339.01</v>
      </c>
      <c r="E71" s="21">
        <v>28</v>
      </c>
      <c r="F71" s="21">
        <v>1.1299999999999999E-2</v>
      </c>
      <c r="G71" s="21">
        <v>18</v>
      </c>
      <c r="H71" s="21">
        <v>23487334.43</v>
      </c>
      <c r="I71" s="21">
        <v>1903.152</v>
      </c>
      <c r="J71" s="21">
        <v>0</v>
      </c>
      <c r="K71" s="21">
        <v>8123905.4000000004</v>
      </c>
      <c r="L71" s="21">
        <v>515816513</v>
      </c>
      <c r="M71" s="21">
        <v>201972274</v>
      </c>
      <c r="N71" s="48">
        <v>6339.009765625</v>
      </c>
      <c r="O71" s="21">
        <v>1352.4649999999999</v>
      </c>
      <c r="P71" s="21">
        <v>1</v>
      </c>
      <c r="Q71" s="21">
        <v>6336.8</v>
      </c>
      <c r="R71" s="21">
        <v>8245.6200000000008</v>
      </c>
      <c r="S71" s="21">
        <v>70.043000000000006</v>
      </c>
      <c r="T71" s="21">
        <v>163.315</v>
      </c>
      <c r="U71" s="21">
        <v>0</v>
      </c>
      <c r="V71" s="21">
        <v>0</v>
      </c>
      <c r="W71" s="21">
        <v>0</v>
      </c>
      <c r="X71" s="21">
        <v>-0.18187372400756149</v>
      </c>
      <c r="Y71" s="21">
        <v>12341.28125</v>
      </c>
      <c r="Z71" s="21">
        <v>13704</v>
      </c>
      <c r="AA71" s="21">
        <v>26080795.008000001</v>
      </c>
      <c r="AB71" s="21">
        <v>2593460.5780000016</v>
      </c>
      <c r="AC71" s="21">
        <v>1.2699999999999999E-2</v>
      </c>
      <c r="AD71" s="21">
        <v>1.55E-2</v>
      </c>
      <c r="AE71" s="21">
        <v>717788787</v>
      </c>
      <c r="AF71" s="21">
        <v>9115917.594899999</v>
      </c>
      <c r="AG71" s="21">
        <v>11125726.1985</v>
      </c>
      <c r="AH71" s="21">
        <v>992012.19489999861</v>
      </c>
      <c r="AI71" s="21">
        <v>992012.19489999861</v>
      </c>
      <c r="AJ71" s="21">
        <v>8257.7802734375</v>
      </c>
      <c r="AK71" s="21">
        <v>9115917.594899999</v>
      </c>
      <c r="AL71" s="21">
        <v>0</v>
      </c>
      <c r="AM71" s="21">
        <v>1601448.383100003</v>
      </c>
      <c r="AN71" s="21">
        <v>0</v>
      </c>
      <c r="AO71" s="21">
        <v>1601448.383100003</v>
      </c>
      <c r="AP71" s="21">
        <v>6.818348790804027</v>
      </c>
      <c r="AQ71" s="21">
        <v>0</v>
      </c>
      <c r="AR71" s="21">
        <v>1</v>
      </c>
      <c r="AS71" s="21">
        <v>0</v>
      </c>
      <c r="AT71" s="21">
        <v>1</v>
      </c>
      <c r="AU71" s="21">
        <v>0</v>
      </c>
      <c r="AV71" s="21">
        <v>0</v>
      </c>
      <c r="AW71" s="21">
        <v>955241884.828125</v>
      </c>
      <c r="AX71" s="21">
        <v>0</v>
      </c>
      <c r="AY71" s="21">
        <v>136463126.40401787</v>
      </c>
      <c r="AZ71" s="21">
        <v>1601448.383100003</v>
      </c>
      <c r="BA71" s="21">
        <v>228778.34044285756</v>
      </c>
      <c r="BB71" s="21">
        <v>279807537.81669998</v>
      </c>
      <c r="BC71" s="21">
        <v>734844866.56274295</v>
      </c>
      <c r="BD71" s="21">
        <v>0</v>
      </c>
      <c r="BE71" s="21">
        <v>0</v>
      </c>
    </row>
    <row r="72" spans="1:57" x14ac:dyDescent="0.35">
      <c r="A72" s="21">
        <v>104105003</v>
      </c>
      <c r="B72" s="21" t="s">
        <v>98</v>
      </c>
      <c r="C72" s="21" t="s">
        <v>595</v>
      </c>
      <c r="D72" s="21">
        <v>16328.37</v>
      </c>
      <c r="E72" s="21">
        <v>94</v>
      </c>
      <c r="F72" s="21">
        <v>8.9999999999999993E-3</v>
      </c>
      <c r="G72" s="21">
        <v>3</v>
      </c>
      <c r="H72" s="21">
        <v>46016752.109999999</v>
      </c>
      <c r="I72" s="21">
        <v>4104.0529999999999</v>
      </c>
      <c r="J72" s="21">
        <v>0</v>
      </c>
      <c r="K72" s="21">
        <v>38334036.199999996</v>
      </c>
      <c r="L72" s="21">
        <v>3004748530</v>
      </c>
      <c r="M72" s="21">
        <v>1260047425</v>
      </c>
      <c r="N72" s="48">
        <v>16328.3701171875</v>
      </c>
      <c r="O72" s="21">
        <v>3446.0349999999999</v>
      </c>
      <c r="P72" s="21">
        <v>0.02</v>
      </c>
      <c r="Q72" s="21">
        <v>16311.31</v>
      </c>
      <c r="R72" s="21">
        <v>8245.6200000000008</v>
      </c>
      <c r="S72" s="21">
        <v>0</v>
      </c>
      <c r="T72" s="21">
        <v>214.441</v>
      </c>
      <c r="U72" s="21">
        <v>1</v>
      </c>
      <c r="V72" s="21">
        <v>1</v>
      </c>
      <c r="W72" s="21">
        <v>1</v>
      </c>
      <c r="X72" s="21">
        <v>9.0184134624626225E-2</v>
      </c>
      <c r="Y72" s="21">
        <v>11212.513671875</v>
      </c>
      <c r="Z72" s="21">
        <v>13704</v>
      </c>
      <c r="AA72" s="21">
        <v>56241942.311999999</v>
      </c>
      <c r="AB72" s="21">
        <v>10225190.202</v>
      </c>
      <c r="AC72" s="21">
        <v>1.2699999999999999E-2</v>
      </c>
      <c r="AD72" s="21">
        <v>1.55E-2</v>
      </c>
      <c r="AE72" s="21">
        <v>4264795955</v>
      </c>
      <c r="AF72" s="21">
        <v>54162908.6285</v>
      </c>
      <c r="AG72" s="21">
        <v>66104337.302500002</v>
      </c>
      <c r="AH72" s="21">
        <v>15828872.428500004</v>
      </c>
      <c r="AI72" s="21">
        <v>10225190.202</v>
      </c>
      <c r="AJ72" s="21">
        <v>8257.7802734375</v>
      </c>
      <c r="AK72" s="21">
        <v>54162908.6285</v>
      </c>
      <c r="AL72" s="21">
        <v>0</v>
      </c>
      <c r="AM72" s="21">
        <v>0</v>
      </c>
      <c r="AN72" s="21">
        <v>0</v>
      </c>
      <c r="AO72" s="21">
        <v>0</v>
      </c>
      <c r="AP72" s="21">
        <v>0</v>
      </c>
      <c r="AQ72" s="21">
        <v>0</v>
      </c>
      <c r="AR72" s="21">
        <v>2.2668371340616611E-2</v>
      </c>
      <c r="AS72" s="21">
        <v>0</v>
      </c>
      <c r="AT72" s="21">
        <v>2.2668371340616611E-2</v>
      </c>
      <c r="AU72" s="21">
        <v>0</v>
      </c>
      <c r="AV72" s="21">
        <v>0</v>
      </c>
      <c r="AW72" s="21">
        <v>955241884.828125</v>
      </c>
      <c r="AX72" s="21">
        <v>0</v>
      </c>
      <c r="AY72" s="21">
        <v>136463126.40401787</v>
      </c>
      <c r="AZ72" s="21">
        <v>0</v>
      </c>
      <c r="BA72" s="21">
        <v>0</v>
      </c>
      <c r="BB72" s="21">
        <v>279807537.81669998</v>
      </c>
      <c r="BC72" s="21">
        <v>734844866.56274295</v>
      </c>
      <c r="BD72" s="21">
        <v>0</v>
      </c>
      <c r="BE72" s="21">
        <v>0</v>
      </c>
    </row>
    <row r="73" spans="1:57" x14ac:dyDescent="0.35">
      <c r="A73" s="21">
        <v>104105353</v>
      </c>
      <c r="B73" s="21" t="s">
        <v>99</v>
      </c>
      <c r="C73" s="21" t="s">
        <v>595</v>
      </c>
      <c r="D73" s="21">
        <v>7168.32</v>
      </c>
      <c r="E73" s="21">
        <v>37</v>
      </c>
      <c r="F73" s="21">
        <v>1.03E-2</v>
      </c>
      <c r="G73" s="21">
        <v>10</v>
      </c>
      <c r="H73" s="21">
        <v>21709339.309999999</v>
      </c>
      <c r="I73" s="21">
        <v>1826.6559999999999</v>
      </c>
      <c r="J73" s="21">
        <v>0</v>
      </c>
      <c r="K73" s="21">
        <v>7714670.3700000001</v>
      </c>
      <c r="L73" s="21">
        <v>560529312</v>
      </c>
      <c r="M73" s="21">
        <v>189979511</v>
      </c>
      <c r="N73" s="48">
        <v>7168.31982421875</v>
      </c>
      <c r="O73" s="21">
        <v>1225.933</v>
      </c>
      <c r="P73" s="21">
        <v>1</v>
      </c>
      <c r="Q73" s="21">
        <v>7195.1</v>
      </c>
      <c r="R73" s="21">
        <v>8245.6200000000008</v>
      </c>
      <c r="S73" s="21">
        <v>92.447999999999993</v>
      </c>
      <c r="T73" s="21">
        <v>141.93600000000001</v>
      </c>
      <c r="U73" s="21">
        <v>0</v>
      </c>
      <c r="V73" s="21">
        <v>0</v>
      </c>
      <c r="W73" s="21">
        <v>0</v>
      </c>
      <c r="X73" s="21">
        <v>-0.19648992411461588</v>
      </c>
      <c r="Y73" s="21">
        <v>11884.744140625</v>
      </c>
      <c r="Z73" s="21">
        <v>13704</v>
      </c>
      <c r="AA73" s="21">
        <v>25032493.824000001</v>
      </c>
      <c r="AB73" s="21">
        <v>3323154.5140000023</v>
      </c>
      <c r="AC73" s="21">
        <v>1.2699999999999999E-2</v>
      </c>
      <c r="AD73" s="21">
        <v>1.55E-2</v>
      </c>
      <c r="AE73" s="21">
        <v>750508823</v>
      </c>
      <c r="AF73" s="21">
        <v>9531462.052099999</v>
      </c>
      <c r="AG73" s="21">
        <v>11632886.7565</v>
      </c>
      <c r="AH73" s="21">
        <v>1816791.6820999989</v>
      </c>
      <c r="AI73" s="21">
        <v>1816791.6820999989</v>
      </c>
      <c r="AJ73" s="21">
        <v>8257.7802734375</v>
      </c>
      <c r="AK73" s="21">
        <v>9531462.052099999</v>
      </c>
      <c r="AL73" s="21">
        <v>0</v>
      </c>
      <c r="AM73" s="21">
        <v>1506362.8319000034</v>
      </c>
      <c r="AN73" s="21">
        <v>0</v>
      </c>
      <c r="AO73" s="21">
        <v>1506362.8319000034</v>
      </c>
      <c r="AP73" s="21">
        <v>6.9387778706196084</v>
      </c>
      <c r="AQ73" s="21">
        <v>0</v>
      </c>
      <c r="AR73" s="21">
        <v>1</v>
      </c>
      <c r="AS73" s="21">
        <v>0</v>
      </c>
      <c r="AT73" s="21">
        <v>1</v>
      </c>
      <c r="AU73" s="21">
        <v>0</v>
      </c>
      <c r="AV73" s="21">
        <v>0</v>
      </c>
      <c r="AW73" s="21">
        <v>955241884.828125</v>
      </c>
      <c r="AX73" s="21">
        <v>0</v>
      </c>
      <c r="AY73" s="21">
        <v>136463126.40401787</v>
      </c>
      <c r="AZ73" s="21">
        <v>1506362.8319000034</v>
      </c>
      <c r="BA73" s="21">
        <v>215194.69027142905</v>
      </c>
      <c r="BB73" s="21">
        <v>281313900.64859998</v>
      </c>
      <c r="BC73" s="21">
        <v>734844866.56274295</v>
      </c>
      <c r="BD73" s="21">
        <v>0</v>
      </c>
      <c r="BE73" s="21">
        <v>0</v>
      </c>
    </row>
    <row r="74" spans="1:57" x14ac:dyDescent="0.35">
      <c r="A74" s="21">
        <v>104107503</v>
      </c>
      <c r="B74" s="21" t="s">
        <v>100</v>
      </c>
      <c r="C74" s="21" t="s">
        <v>595</v>
      </c>
      <c r="D74" s="21">
        <v>10590.63</v>
      </c>
      <c r="E74" s="21">
        <v>74</v>
      </c>
      <c r="F74" s="21">
        <v>1.06E-2</v>
      </c>
      <c r="G74" s="21">
        <v>12</v>
      </c>
      <c r="H74" s="21">
        <v>32435630.59</v>
      </c>
      <c r="I74" s="21">
        <v>2796.1239999999998</v>
      </c>
      <c r="J74" s="21">
        <v>0</v>
      </c>
      <c r="K74" s="21">
        <v>17627051.25</v>
      </c>
      <c r="L74" s="21">
        <v>1261754250</v>
      </c>
      <c r="M74" s="21">
        <v>398995674</v>
      </c>
      <c r="N74" s="48">
        <v>10590.6298828125</v>
      </c>
      <c r="O74" s="21">
        <v>1979.797</v>
      </c>
      <c r="P74" s="21">
        <v>0.71</v>
      </c>
      <c r="Q74" s="21">
        <v>10676.42</v>
      </c>
      <c r="R74" s="21">
        <v>8245.6200000000008</v>
      </c>
      <c r="S74" s="21">
        <v>0</v>
      </c>
      <c r="T74" s="21">
        <v>197.946</v>
      </c>
      <c r="U74" s="21">
        <v>1</v>
      </c>
      <c r="V74" s="21">
        <v>1</v>
      </c>
      <c r="W74" s="21">
        <v>1</v>
      </c>
      <c r="X74" s="21">
        <v>-0.13725388515236009</v>
      </c>
      <c r="Y74" s="21">
        <v>11600.2119140625</v>
      </c>
      <c r="Z74" s="21">
        <v>13704</v>
      </c>
      <c r="AA74" s="21">
        <v>38318083.295999996</v>
      </c>
      <c r="AB74" s="21">
        <v>5882452.7059999965</v>
      </c>
      <c r="AC74" s="21">
        <v>1.2699999999999999E-2</v>
      </c>
      <c r="AD74" s="21">
        <v>1.55E-2</v>
      </c>
      <c r="AE74" s="21">
        <v>1660749924</v>
      </c>
      <c r="AF74" s="21">
        <v>21091524.0348</v>
      </c>
      <c r="AG74" s="21">
        <v>25741623.822000001</v>
      </c>
      <c r="AH74" s="21">
        <v>3464472.7848000005</v>
      </c>
      <c r="AI74" s="21">
        <v>3464472.7848000005</v>
      </c>
      <c r="AJ74" s="21">
        <v>8257.7802734375</v>
      </c>
      <c r="AK74" s="21">
        <v>21091524.0348</v>
      </c>
      <c r="AL74" s="21">
        <v>0</v>
      </c>
      <c r="AM74" s="21">
        <v>2417979.921199996</v>
      </c>
      <c r="AN74" s="21">
        <v>0</v>
      </c>
      <c r="AO74" s="21">
        <v>2417979.921199996</v>
      </c>
      <c r="AP74" s="21">
        <v>7.4547029831615683</v>
      </c>
      <c r="AQ74" s="21">
        <v>0</v>
      </c>
      <c r="AR74" s="21">
        <v>0.71749676884973645</v>
      </c>
      <c r="AS74" s="21">
        <v>0</v>
      </c>
      <c r="AT74" s="21">
        <v>0.71749676884973645</v>
      </c>
      <c r="AU74" s="21">
        <v>0</v>
      </c>
      <c r="AV74" s="21">
        <v>0</v>
      </c>
      <c r="AW74" s="21">
        <v>955241884.828125</v>
      </c>
      <c r="AX74" s="21">
        <v>0</v>
      </c>
      <c r="AY74" s="21">
        <v>136463126.40401787</v>
      </c>
      <c r="AZ74" s="21">
        <v>2417979.921199996</v>
      </c>
      <c r="BA74" s="21">
        <v>345425.70302857086</v>
      </c>
      <c r="BB74" s="21">
        <v>283731880.56979996</v>
      </c>
      <c r="BC74" s="21">
        <v>734844866.56274295</v>
      </c>
      <c r="BD74" s="21">
        <v>0</v>
      </c>
      <c r="BE74" s="21">
        <v>0</v>
      </c>
    </row>
    <row r="75" spans="1:57" x14ac:dyDescent="0.35">
      <c r="A75" s="21">
        <v>104107803</v>
      </c>
      <c r="B75" s="21" t="s">
        <v>101</v>
      </c>
      <c r="C75" s="21" t="s">
        <v>595</v>
      </c>
      <c r="D75" s="21">
        <v>13460.45</v>
      </c>
      <c r="E75" s="21">
        <v>87</v>
      </c>
      <c r="F75" s="21">
        <v>9.9000000000000008E-3</v>
      </c>
      <c r="G75" s="21">
        <v>7</v>
      </c>
      <c r="H75" s="21">
        <v>36837605.469999999</v>
      </c>
      <c r="I75" s="21">
        <v>2678.703</v>
      </c>
      <c r="J75" s="21">
        <v>0</v>
      </c>
      <c r="K75" s="21">
        <v>20935045.57</v>
      </c>
      <c r="L75" s="21">
        <v>1539956796</v>
      </c>
      <c r="M75" s="21">
        <v>576599456</v>
      </c>
      <c r="N75" s="48">
        <v>13460.4501953125</v>
      </c>
      <c r="O75" s="21">
        <v>2060.1770000000001</v>
      </c>
      <c r="P75" s="21">
        <v>0.37</v>
      </c>
      <c r="Q75" s="21">
        <v>13421.26</v>
      </c>
      <c r="R75" s="21">
        <v>8245.6200000000008</v>
      </c>
      <c r="S75" s="21">
        <v>0</v>
      </c>
      <c r="T75" s="21">
        <v>147.648</v>
      </c>
      <c r="U75" s="21">
        <v>0</v>
      </c>
      <c r="V75" s="21">
        <v>0</v>
      </c>
      <c r="W75" s="21">
        <v>0</v>
      </c>
      <c r="X75" s="21">
        <v>-0.21987909414809023</v>
      </c>
      <c r="Y75" s="21">
        <v>13752.0302734375</v>
      </c>
      <c r="Z75" s="21">
        <v>13704</v>
      </c>
      <c r="AA75" s="21">
        <v>36708945.912</v>
      </c>
      <c r="AB75" s="21">
        <v>0</v>
      </c>
      <c r="AC75" s="21">
        <v>1.2699999999999999E-2</v>
      </c>
      <c r="AD75" s="21">
        <v>1.55E-2</v>
      </c>
      <c r="AE75" s="21">
        <v>2116556252</v>
      </c>
      <c r="AF75" s="21">
        <v>26880264.400399998</v>
      </c>
      <c r="AG75" s="21">
        <v>32806621.905999999</v>
      </c>
      <c r="AH75" s="21">
        <v>5945218.8303999975</v>
      </c>
      <c r="AI75" s="21">
        <v>0</v>
      </c>
      <c r="AJ75" s="21">
        <v>8257.7802734375</v>
      </c>
      <c r="AK75" s="21">
        <v>26880264.400399998</v>
      </c>
      <c r="AL75" s="21">
        <v>0</v>
      </c>
      <c r="AM75" s="21">
        <v>0</v>
      </c>
      <c r="AN75" s="21">
        <v>0</v>
      </c>
      <c r="AO75" s="21">
        <v>0</v>
      </c>
      <c r="AP75" s="21">
        <v>0</v>
      </c>
      <c r="AQ75" s="21">
        <v>0</v>
      </c>
      <c r="AR75" s="21">
        <v>0.36996750342095708</v>
      </c>
      <c r="AS75" s="21">
        <v>0</v>
      </c>
      <c r="AT75" s="21">
        <v>0.36996750342095708</v>
      </c>
      <c r="AU75" s="21">
        <v>0</v>
      </c>
      <c r="AV75" s="21">
        <v>0</v>
      </c>
      <c r="AW75" s="21">
        <v>955241884.828125</v>
      </c>
      <c r="AX75" s="21">
        <v>0</v>
      </c>
      <c r="AY75" s="21">
        <v>136463126.40401787</v>
      </c>
      <c r="AZ75" s="21">
        <v>0</v>
      </c>
      <c r="BA75" s="21">
        <v>0</v>
      </c>
      <c r="BB75" s="21">
        <v>283731880.56979996</v>
      </c>
      <c r="BC75" s="21">
        <v>734844866.56274295</v>
      </c>
      <c r="BD75" s="21">
        <v>0</v>
      </c>
      <c r="BE75" s="21">
        <v>0</v>
      </c>
    </row>
    <row r="76" spans="1:57" x14ac:dyDescent="0.35">
      <c r="A76" s="21">
        <v>104107903</v>
      </c>
      <c r="B76" s="21" t="s">
        <v>102</v>
      </c>
      <c r="C76" s="21" t="s">
        <v>595</v>
      </c>
      <c r="D76" s="21">
        <v>15718.41</v>
      </c>
      <c r="E76" s="21">
        <v>93</v>
      </c>
      <c r="F76" s="21">
        <v>1.1900000000000001E-2</v>
      </c>
      <c r="G76" s="21">
        <v>24</v>
      </c>
      <c r="H76" s="21">
        <v>127560640.83999999</v>
      </c>
      <c r="I76" s="21">
        <v>9425.9989999999998</v>
      </c>
      <c r="J76" s="21">
        <v>0</v>
      </c>
      <c r="K76" s="21">
        <v>103669297.54000001</v>
      </c>
      <c r="L76" s="21">
        <v>6357778584</v>
      </c>
      <c r="M76" s="21">
        <v>2373027886</v>
      </c>
      <c r="N76" s="48">
        <v>15718.41015625</v>
      </c>
      <c r="O76" s="21">
        <v>7261.3779999999997</v>
      </c>
      <c r="P76" s="21">
        <v>0.09</v>
      </c>
      <c r="Q76" s="21">
        <v>15734.72</v>
      </c>
      <c r="R76" s="21">
        <v>8245.6200000000008</v>
      </c>
      <c r="S76" s="21">
        <v>0</v>
      </c>
      <c r="T76" s="21">
        <v>506.87400000000002</v>
      </c>
      <c r="U76" s="21">
        <v>1</v>
      </c>
      <c r="V76" s="21">
        <v>1</v>
      </c>
      <c r="W76" s="21">
        <v>1</v>
      </c>
      <c r="X76" s="21">
        <v>9.0104999981923117E-3</v>
      </c>
      <c r="Y76" s="21">
        <v>13532.8515625</v>
      </c>
      <c r="Z76" s="21">
        <v>13704</v>
      </c>
      <c r="AA76" s="21">
        <v>129173890.296</v>
      </c>
      <c r="AB76" s="21">
        <v>1613249.4560000151</v>
      </c>
      <c r="AC76" s="21">
        <v>1.2699999999999999E-2</v>
      </c>
      <c r="AD76" s="21">
        <v>1.55E-2</v>
      </c>
      <c r="AE76" s="21">
        <v>8730806470</v>
      </c>
      <c r="AF76" s="21">
        <v>110881242.169</v>
      </c>
      <c r="AG76" s="21">
        <v>135327500.285</v>
      </c>
      <c r="AH76" s="21">
        <v>7211944.6289999932</v>
      </c>
      <c r="AI76" s="21">
        <v>1613249.4560000151</v>
      </c>
      <c r="AJ76" s="21">
        <v>8257.7802734375</v>
      </c>
      <c r="AK76" s="21">
        <v>110881242.169</v>
      </c>
      <c r="AL76" s="21">
        <v>0</v>
      </c>
      <c r="AM76" s="21">
        <v>0</v>
      </c>
      <c r="AN76" s="21">
        <v>0</v>
      </c>
      <c r="AO76" s="21">
        <v>0</v>
      </c>
      <c r="AP76" s="21">
        <v>0</v>
      </c>
      <c r="AQ76" s="21">
        <v>0</v>
      </c>
      <c r="AR76" s="21">
        <v>9.6533252790603319E-2</v>
      </c>
      <c r="AS76" s="21">
        <v>0</v>
      </c>
      <c r="AT76" s="21">
        <v>9.6533252790603319E-2</v>
      </c>
      <c r="AU76" s="21">
        <v>0</v>
      </c>
      <c r="AV76" s="21">
        <v>0</v>
      </c>
      <c r="AW76" s="21">
        <v>955241884.828125</v>
      </c>
      <c r="AX76" s="21">
        <v>0</v>
      </c>
      <c r="AY76" s="21">
        <v>136463126.40401787</v>
      </c>
      <c r="AZ76" s="21">
        <v>0</v>
      </c>
      <c r="BA76" s="21">
        <v>0</v>
      </c>
      <c r="BB76" s="21">
        <v>283731880.56979996</v>
      </c>
      <c r="BC76" s="21">
        <v>734844866.56274295</v>
      </c>
      <c r="BD76" s="21">
        <v>0</v>
      </c>
      <c r="BE76" s="21">
        <v>0</v>
      </c>
    </row>
    <row r="77" spans="1:57" x14ac:dyDescent="0.35">
      <c r="A77" s="21">
        <v>104372003</v>
      </c>
      <c r="B77" s="21" t="s">
        <v>103</v>
      </c>
      <c r="C77" s="21" t="s">
        <v>596</v>
      </c>
      <c r="D77" s="21">
        <v>6286.72</v>
      </c>
      <c r="E77" s="21">
        <v>27</v>
      </c>
      <c r="F77" s="21">
        <v>1.15E-2</v>
      </c>
      <c r="G77" s="21">
        <v>20</v>
      </c>
      <c r="H77" s="21">
        <v>29718304.600000001</v>
      </c>
      <c r="I77" s="21">
        <v>2506.817</v>
      </c>
      <c r="J77" s="21">
        <v>0</v>
      </c>
      <c r="K77" s="21">
        <v>10302998.67</v>
      </c>
      <c r="L77" s="21">
        <v>606368860</v>
      </c>
      <c r="M77" s="21">
        <v>289272491</v>
      </c>
      <c r="N77" s="48">
        <v>6286.72021484375</v>
      </c>
      <c r="O77" s="21">
        <v>1691.4580000000001</v>
      </c>
      <c r="P77" s="21">
        <v>1</v>
      </c>
      <c r="Q77" s="21">
        <v>6312.26</v>
      </c>
      <c r="R77" s="21">
        <v>8245.6200000000008</v>
      </c>
      <c r="S77" s="21">
        <v>0</v>
      </c>
      <c r="T77" s="21">
        <v>294.99099999999999</v>
      </c>
      <c r="U77" s="21">
        <v>0</v>
      </c>
      <c r="V77" s="21">
        <v>0</v>
      </c>
      <c r="W77" s="21">
        <v>0</v>
      </c>
      <c r="X77" s="21">
        <v>-0.182881584210455</v>
      </c>
      <c r="Y77" s="21">
        <v>11854.99609375</v>
      </c>
      <c r="Z77" s="21">
        <v>13704</v>
      </c>
      <c r="AA77" s="21">
        <v>34353420.167999998</v>
      </c>
      <c r="AB77" s="21">
        <v>4635115.5679999962</v>
      </c>
      <c r="AC77" s="21">
        <v>1.2699999999999999E-2</v>
      </c>
      <c r="AD77" s="21">
        <v>1.55E-2</v>
      </c>
      <c r="AE77" s="21">
        <v>895641351</v>
      </c>
      <c r="AF77" s="21">
        <v>11374645.1577</v>
      </c>
      <c r="AG77" s="21">
        <v>13882440.9405</v>
      </c>
      <c r="AH77" s="21">
        <v>1071646.4877000004</v>
      </c>
      <c r="AI77" s="21">
        <v>1071646.4877000004</v>
      </c>
      <c r="AJ77" s="21">
        <v>8257.7802734375</v>
      </c>
      <c r="AK77" s="21">
        <v>11374645.1577</v>
      </c>
      <c r="AL77" s="21">
        <v>0</v>
      </c>
      <c r="AM77" s="21">
        <v>3563469.0802999958</v>
      </c>
      <c r="AN77" s="21">
        <v>0</v>
      </c>
      <c r="AO77" s="21">
        <v>3563469.0802999958</v>
      </c>
      <c r="AP77" s="21">
        <v>11.99082225000142</v>
      </c>
      <c r="AQ77" s="21">
        <v>0</v>
      </c>
      <c r="AR77" s="21">
        <v>1</v>
      </c>
      <c r="AS77" s="21">
        <v>0</v>
      </c>
      <c r="AT77" s="21">
        <v>1</v>
      </c>
      <c r="AU77" s="21">
        <v>0</v>
      </c>
      <c r="AV77" s="21">
        <v>0</v>
      </c>
      <c r="AW77" s="21">
        <v>955241884.828125</v>
      </c>
      <c r="AX77" s="21">
        <v>0</v>
      </c>
      <c r="AY77" s="21">
        <v>136463126.40401787</v>
      </c>
      <c r="AZ77" s="21">
        <v>3563469.0802999958</v>
      </c>
      <c r="BA77" s="21">
        <v>509067.01147142798</v>
      </c>
      <c r="BB77" s="21">
        <v>287295349.65009993</v>
      </c>
      <c r="BC77" s="21">
        <v>734844866.56274295</v>
      </c>
      <c r="BD77" s="21">
        <v>0</v>
      </c>
      <c r="BE77" s="21">
        <v>0</v>
      </c>
    </row>
    <row r="78" spans="1:57" x14ac:dyDescent="0.35">
      <c r="A78" s="21">
        <v>104374003</v>
      </c>
      <c r="B78" s="21" t="s">
        <v>713</v>
      </c>
      <c r="C78" s="21" t="s">
        <v>596</v>
      </c>
      <c r="D78" s="21">
        <v>8337.36</v>
      </c>
      <c r="E78" s="21">
        <v>51</v>
      </c>
      <c r="F78" s="21">
        <v>9.1999999999999998E-3</v>
      </c>
      <c r="G78" s="21">
        <v>4</v>
      </c>
      <c r="H78" s="21">
        <v>18130362.34</v>
      </c>
      <c r="I78" s="21">
        <v>1353.4349999999999</v>
      </c>
      <c r="J78" s="21">
        <v>0</v>
      </c>
      <c r="K78" s="21">
        <v>6224283.8700000001</v>
      </c>
      <c r="L78" s="21">
        <v>485249622</v>
      </c>
      <c r="M78" s="21">
        <v>190859425</v>
      </c>
      <c r="N78" s="48">
        <v>8337.3603515625</v>
      </c>
      <c r="O78" s="21">
        <v>1037.567</v>
      </c>
      <c r="P78" s="21">
        <v>1</v>
      </c>
      <c r="Q78" s="21">
        <v>8234.35</v>
      </c>
      <c r="R78" s="21">
        <v>8245.6200000000008</v>
      </c>
      <c r="S78" s="21">
        <v>49.304000000000002</v>
      </c>
      <c r="T78" s="21">
        <v>62.646000000000001</v>
      </c>
      <c r="U78" s="21">
        <v>1</v>
      </c>
      <c r="V78" s="21">
        <v>1</v>
      </c>
      <c r="W78" s="21">
        <v>1</v>
      </c>
      <c r="X78" s="21">
        <v>-0.23734609167867848</v>
      </c>
      <c r="Y78" s="21">
        <v>13395.8134765625</v>
      </c>
      <c r="Z78" s="21">
        <v>13704</v>
      </c>
      <c r="AA78" s="21">
        <v>18547473.239999998</v>
      </c>
      <c r="AB78" s="21">
        <v>417110.89999999851</v>
      </c>
      <c r="AC78" s="21">
        <v>1.2699999999999999E-2</v>
      </c>
      <c r="AD78" s="21">
        <v>1.55E-2</v>
      </c>
      <c r="AE78" s="21">
        <v>676109047</v>
      </c>
      <c r="AF78" s="21">
        <v>8586584.8969000001</v>
      </c>
      <c r="AG78" s="21">
        <v>10479690.228499999</v>
      </c>
      <c r="AH78" s="21">
        <v>2362301.0268999999</v>
      </c>
      <c r="AI78" s="21">
        <v>417110.89999999851</v>
      </c>
      <c r="AJ78" s="21">
        <v>8257.7802734375</v>
      </c>
      <c r="AK78" s="21">
        <v>8586584.8969000001</v>
      </c>
      <c r="AL78" s="21">
        <v>0</v>
      </c>
      <c r="AM78" s="21">
        <v>0</v>
      </c>
      <c r="AN78" s="21">
        <v>0</v>
      </c>
      <c r="AO78" s="21">
        <v>0</v>
      </c>
      <c r="AP78" s="21">
        <v>0</v>
      </c>
      <c r="AQ78" s="21">
        <v>0</v>
      </c>
      <c r="AR78" s="21">
        <v>0.99036301820950823</v>
      </c>
      <c r="AS78" s="21">
        <v>0</v>
      </c>
      <c r="AT78" s="21">
        <v>0.99036301820950823</v>
      </c>
      <c r="AU78" s="21">
        <v>0</v>
      </c>
      <c r="AV78" s="21">
        <v>0</v>
      </c>
      <c r="AW78" s="21">
        <v>955241884.828125</v>
      </c>
      <c r="AX78" s="21">
        <v>0</v>
      </c>
      <c r="AY78" s="21">
        <v>136463126.40401787</v>
      </c>
      <c r="AZ78" s="21">
        <v>0</v>
      </c>
      <c r="BA78" s="21">
        <v>0</v>
      </c>
      <c r="BB78" s="21">
        <v>287295349.65009993</v>
      </c>
      <c r="BC78" s="21">
        <v>734844866.56274295</v>
      </c>
      <c r="BD78" s="21">
        <v>0</v>
      </c>
      <c r="BE78" s="21">
        <v>0</v>
      </c>
    </row>
    <row r="79" spans="1:57" x14ac:dyDescent="0.35">
      <c r="A79" s="21">
        <v>104375003</v>
      </c>
      <c r="B79" s="21" t="s">
        <v>106</v>
      </c>
      <c r="C79" s="21" t="s">
        <v>596</v>
      </c>
      <c r="D79" s="21">
        <v>7136.45</v>
      </c>
      <c r="E79" s="21">
        <v>36</v>
      </c>
      <c r="F79" s="21">
        <v>1.01E-2</v>
      </c>
      <c r="G79" s="21">
        <v>9</v>
      </c>
      <c r="H79" s="21">
        <v>23515324.09</v>
      </c>
      <c r="I79" s="21">
        <v>2065.8119999999999</v>
      </c>
      <c r="J79" s="21">
        <v>0</v>
      </c>
      <c r="K79" s="21">
        <v>8763957.0300000012</v>
      </c>
      <c r="L79" s="21">
        <v>629632361</v>
      </c>
      <c r="M79" s="21">
        <v>239998033</v>
      </c>
      <c r="N79" s="48">
        <v>7136.4501953125</v>
      </c>
      <c r="O79" s="21">
        <v>1513.431</v>
      </c>
      <c r="P79" s="21">
        <v>1</v>
      </c>
      <c r="Q79" s="21">
        <v>7113.82</v>
      </c>
      <c r="R79" s="21">
        <v>8245.6200000000008</v>
      </c>
      <c r="S79" s="21">
        <v>21.832000000000001</v>
      </c>
      <c r="T79" s="21">
        <v>176.17099999999999</v>
      </c>
      <c r="U79" s="21">
        <v>0</v>
      </c>
      <c r="V79" s="21">
        <v>0</v>
      </c>
      <c r="W79" s="21">
        <v>0</v>
      </c>
      <c r="X79" s="21">
        <v>-4.0377018724121881E-2</v>
      </c>
      <c r="Y79" s="21">
        <v>11383.08984375</v>
      </c>
      <c r="Z79" s="21">
        <v>13704</v>
      </c>
      <c r="AA79" s="21">
        <v>28309887.647999998</v>
      </c>
      <c r="AB79" s="21">
        <v>4794563.5579999983</v>
      </c>
      <c r="AC79" s="21">
        <v>1.2699999999999999E-2</v>
      </c>
      <c r="AD79" s="21">
        <v>1.55E-2</v>
      </c>
      <c r="AE79" s="21">
        <v>869630394</v>
      </c>
      <c r="AF79" s="21">
        <v>11044306.003799999</v>
      </c>
      <c r="AG79" s="21">
        <v>13479271.107000001</v>
      </c>
      <c r="AH79" s="21">
        <v>2280348.9737999979</v>
      </c>
      <c r="AI79" s="21">
        <v>2280348.9737999979</v>
      </c>
      <c r="AJ79" s="21">
        <v>8257.7802734375</v>
      </c>
      <c r="AK79" s="21">
        <v>11044306.003799999</v>
      </c>
      <c r="AL79" s="21">
        <v>0</v>
      </c>
      <c r="AM79" s="21">
        <v>2514214.5842000004</v>
      </c>
      <c r="AN79" s="21">
        <v>0</v>
      </c>
      <c r="AO79" s="21">
        <v>2514214.5842000004</v>
      </c>
      <c r="AP79" s="21">
        <v>10.691813451421584</v>
      </c>
      <c r="AQ79" s="21">
        <v>0</v>
      </c>
      <c r="AR79" s="21">
        <v>1</v>
      </c>
      <c r="AS79" s="21">
        <v>0</v>
      </c>
      <c r="AT79" s="21">
        <v>1</v>
      </c>
      <c r="AU79" s="21">
        <v>0</v>
      </c>
      <c r="AV79" s="21">
        <v>0</v>
      </c>
      <c r="AW79" s="21">
        <v>955241884.828125</v>
      </c>
      <c r="AX79" s="21">
        <v>0</v>
      </c>
      <c r="AY79" s="21">
        <v>136463126.40401787</v>
      </c>
      <c r="AZ79" s="21">
        <v>2514214.5842000004</v>
      </c>
      <c r="BA79" s="21">
        <v>359173.51202857151</v>
      </c>
      <c r="BB79" s="21">
        <v>289809564.23429996</v>
      </c>
      <c r="BC79" s="21">
        <v>734844866.56274295</v>
      </c>
      <c r="BD79" s="21">
        <v>0</v>
      </c>
      <c r="BE79" s="21">
        <v>0</v>
      </c>
    </row>
    <row r="80" spans="1:57" x14ac:dyDescent="0.35">
      <c r="A80" s="21">
        <v>104375203</v>
      </c>
      <c r="B80" s="21" t="s">
        <v>107</v>
      </c>
      <c r="C80" s="21" t="s">
        <v>596</v>
      </c>
      <c r="D80" s="21">
        <v>11569.95</v>
      </c>
      <c r="E80" s="21">
        <v>78</v>
      </c>
      <c r="F80" s="21">
        <v>1.3299999999999999E-2</v>
      </c>
      <c r="G80" s="21">
        <v>41</v>
      </c>
      <c r="H80" s="21">
        <v>19621504.359999999</v>
      </c>
      <c r="I80" s="21">
        <v>1608.09</v>
      </c>
      <c r="J80" s="21">
        <v>0</v>
      </c>
      <c r="K80" s="21">
        <v>14406413.810000001</v>
      </c>
      <c r="L80" s="21">
        <v>754200643</v>
      </c>
      <c r="M80" s="21">
        <v>326424742</v>
      </c>
      <c r="N80" s="48">
        <v>11569.9501953125</v>
      </c>
      <c r="O80" s="21">
        <v>1262.491</v>
      </c>
      <c r="P80" s="21">
        <v>0.61</v>
      </c>
      <c r="Q80" s="21">
        <v>11472.91</v>
      </c>
      <c r="R80" s="21">
        <v>8245.6200000000008</v>
      </c>
      <c r="S80" s="21">
        <v>0</v>
      </c>
      <c r="T80" s="21">
        <v>56.158999999999999</v>
      </c>
      <c r="U80" s="21">
        <v>0</v>
      </c>
      <c r="V80" s="21">
        <v>0</v>
      </c>
      <c r="W80" s="21">
        <v>0</v>
      </c>
      <c r="X80" s="21">
        <v>-7.6391220789063866E-2</v>
      </c>
      <c r="Y80" s="21">
        <v>12201.7451171875</v>
      </c>
      <c r="Z80" s="21">
        <v>13704</v>
      </c>
      <c r="AA80" s="21">
        <v>22037265.359999999</v>
      </c>
      <c r="AB80" s="21">
        <v>2415761</v>
      </c>
      <c r="AC80" s="21">
        <v>1.2699999999999999E-2</v>
      </c>
      <c r="AD80" s="21">
        <v>1.55E-2</v>
      </c>
      <c r="AE80" s="21">
        <v>1080625385</v>
      </c>
      <c r="AF80" s="21">
        <v>13723942.3895</v>
      </c>
      <c r="AG80" s="21">
        <v>16749693.467499999</v>
      </c>
      <c r="AH80" s="21">
        <v>-682471.42050000094</v>
      </c>
      <c r="AI80" s="21">
        <v>0</v>
      </c>
      <c r="AJ80" s="21">
        <v>8257.7802734375</v>
      </c>
      <c r="AK80" s="21">
        <v>14406413.810000001</v>
      </c>
      <c r="AL80" s="21">
        <v>0</v>
      </c>
      <c r="AM80" s="21">
        <v>2415761</v>
      </c>
      <c r="AN80" s="21">
        <v>0</v>
      </c>
      <c r="AO80" s="21">
        <v>2415761</v>
      </c>
      <c r="AP80" s="21">
        <v>12.311803191424616</v>
      </c>
      <c r="AQ80" s="21">
        <v>0</v>
      </c>
      <c r="AR80" s="21">
        <v>0.59890311776287675</v>
      </c>
      <c r="AS80" s="21">
        <v>0</v>
      </c>
      <c r="AT80" s="21">
        <v>0.59890311776287675</v>
      </c>
      <c r="AU80" s="21">
        <v>0</v>
      </c>
      <c r="AV80" s="21">
        <v>0</v>
      </c>
      <c r="AW80" s="21">
        <v>955241884.828125</v>
      </c>
      <c r="AX80" s="21">
        <v>0</v>
      </c>
      <c r="AY80" s="21">
        <v>136463126.40401787</v>
      </c>
      <c r="AZ80" s="21">
        <v>2415761</v>
      </c>
      <c r="BA80" s="21">
        <v>345108.71428571426</v>
      </c>
      <c r="BB80" s="21">
        <v>292225325.23429996</v>
      </c>
      <c r="BC80" s="21">
        <v>734844866.56274295</v>
      </c>
      <c r="BD80" s="21">
        <v>0</v>
      </c>
      <c r="BE80" s="21">
        <v>0</v>
      </c>
    </row>
    <row r="81" spans="1:57" x14ac:dyDescent="0.35">
      <c r="A81" s="21">
        <v>104375302</v>
      </c>
      <c r="B81" s="21" t="s">
        <v>108</v>
      </c>
      <c r="C81" s="21" t="s">
        <v>596</v>
      </c>
      <c r="D81" s="21">
        <v>2501.9299999999998</v>
      </c>
      <c r="E81" s="21">
        <v>2</v>
      </c>
      <c r="F81" s="21">
        <v>1.2699999999999999E-2</v>
      </c>
      <c r="G81" s="21">
        <v>33</v>
      </c>
      <c r="H81" s="21">
        <v>59923429.559999995</v>
      </c>
      <c r="I81" s="21">
        <v>5183.3720000000003</v>
      </c>
      <c r="J81" s="21">
        <v>0</v>
      </c>
      <c r="K81" s="21">
        <v>10766370.51</v>
      </c>
      <c r="L81" s="21">
        <v>534368752</v>
      </c>
      <c r="M81" s="21">
        <v>315738517</v>
      </c>
      <c r="N81" s="48">
        <v>2501.929931640625</v>
      </c>
      <c r="O81" s="21">
        <v>3324.5590000000002</v>
      </c>
      <c r="P81" s="21">
        <v>1</v>
      </c>
      <c r="Q81" s="21">
        <v>2521.9699999999998</v>
      </c>
      <c r="R81" s="21">
        <v>8245.6200000000008</v>
      </c>
      <c r="S81" s="21">
        <v>0</v>
      </c>
      <c r="T81" s="21">
        <v>1394.5719999999999</v>
      </c>
      <c r="U81" s="21">
        <v>0</v>
      </c>
      <c r="V81" s="21">
        <v>0</v>
      </c>
      <c r="W81" s="21">
        <v>0</v>
      </c>
      <c r="X81" s="21">
        <v>-4.4439871199276261E-2</v>
      </c>
      <c r="Y81" s="21">
        <v>11560.7041015625</v>
      </c>
      <c r="Z81" s="21">
        <v>13704</v>
      </c>
      <c r="AA81" s="21">
        <v>71032929.888000011</v>
      </c>
      <c r="AB81" s="21">
        <v>11109500.328000017</v>
      </c>
      <c r="AC81" s="21">
        <v>1.2699999999999999E-2</v>
      </c>
      <c r="AD81" s="21">
        <v>1.55E-2</v>
      </c>
      <c r="AE81" s="21">
        <v>850107269</v>
      </c>
      <c r="AF81" s="21">
        <v>10796362.316299999</v>
      </c>
      <c r="AG81" s="21">
        <v>13176662.669500001</v>
      </c>
      <c r="AH81" s="21">
        <v>29991.806299999356</v>
      </c>
      <c r="AI81" s="21">
        <v>29991.806299999356</v>
      </c>
      <c r="AJ81" s="21">
        <v>8257.7802734375</v>
      </c>
      <c r="AK81" s="21">
        <v>10796362.316299999</v>
      </c>
      <c r="AL81" s="21">
        <v>0</v>
      </c>
      <c r="AM81" s="21">
        <v>11079508.521700017</v>
      </c>
      <c r="AN81" s="21">
        <v>0</v>
      </c>
      <c r="AO81" s="21">
        <v>11079508.521700017</v>
      </c>
      <c r="AP81" s="21">
        <v>18.489443282958884</v>
      </c>
      <c r="AQ81" s="21">
        <v>0</v>
      </c>
      <c r="AR81" s="21">
        <v>1</v>
      </c>
      <c r="AS81" s="21">
        <v>0</v>
      </c>
      <c r="AT81" s="21">
        <v>1</v>
      </c>
      <c r="AU81" s="21">
        <v>0</v>
      </c>
      <c r="AV81" s="21">
        <v>0</v>
      </c>
      <c r="AW81" s="21">
        <v>955241884.828125</v>
      </c>
      <c r="AX81" s="21">
        <v>0</v>
      </c>
      <c r="AY81" s="21">
        <v>136463126.40401787</v>
      </c>
      <c r="AZ81" s="21">
        <v>11079508.521700017</v>
      </c>
      <c r="BA81" s="21">
        <v>1582786.9316714311</v>
      </c>
      <c r="BB81" s="21">
        <v>303304833.75599998</v>
      </c>
      <c r="BC81" s="21">
        <v>734844866.56274295</v>
      </c>
      <c r="BD81" s="21">
        <v>0</v>
      </c>
      <c r="BE81" s="21">
        <v>0</v>
      </c>
    </row>
    <row r="82" spans="1:57" x14ac:dyDescent="0.35">
      <c r="A82" s="21">
        <v>104376203</v>
      </c>
      <c r="B82" s="21" t="s">
        <v>109</v>
      </c>
      <c r="C82" s="21" t="s">
        <v>596</v>
      </c>
      <c r="D82" s="21">
        <v>7304.62</v>
      </c>
      <c r="E82" s="21">
        <v>39</v>
      </c>
      <c r="F82" s="21">
        <v>1.1299999999999999E-2</v>
      </c>
      <c r="G82" s="21">
        <v>18</v>
      </c>
      <c r="H82" s="21">
        <v>20119258.84</v>
      </c>
      <c r="I82" s="21">
        <v>1485.5</v>
      </c>
      <c r="J82" s="21">
        <v>0</v>
      </c>
      <c r="K82" s="21">
        <v>7121295.5599999996</v>
      </c>
      <c r="L82" s="21">
        <v>442168273</v>
      </c>
      <c r="M82" s="21">
        <v>190658693</v>
      </c>
      <c r="N82" s="48">
        <v>7304.6201171875</v>
      </c>
      <c r="O82" s="21">
        <v>1116.3869999999999</v>
      </c>
      <c r="P82" s="21">
        <v>1</v>
      </c>
      <c r="Q82" s="21">
        <v>7369.13</v>
      </c>
      <c r="R82" s="21">
        <v>8245.6200000000008</v>
      </c>
      <c r="S82" s="21">
        <v>0</v>
      </c>
      <c r="T82" s="21">
        <v>85.869</v>
      </c>
      <c r="U82" s="21">
        <v>0</v>
      </c>
      <c r="V82" s="21">
        <v>0</v>
      </c>
      <c r="W82" s="21">
        <v>0</v>
      </c>
      <c r="X82" s="21">
        <v>-0.11667132178810465</v>
      </c>
      <c r="Y82" s="21">
        <v>13543.7626953125</v>
      </c>
      <c r="Z82" s="21">
        <v>13704</v>
      </c>
      <c r="AA82" s="21">
        <v>20357292</v>
      </c>
      <c r="AB82" s="21">
        <v>238033.16000000015</v>
      </c>
      <c r="AC82" s="21">
        <v>1.2699999999999999E-2</v>
      </c>
      <c r="AD82" s="21">
        <v>1.55E-2</v>
      </c>
      <c r="AE82" s="21">
        <v>632826966</v>
      </c>
      <c r="AF82" s="21">
        <v>8036902.4682</v>
      </c>
      <c r="AG82" s="21">
        <v>9808817.9729999993</v>
      </c>
      <c r="AH82" s="21">
        <v>915606.90820000041</v>
      </c>
      <c r="AI82" s="21">
        <v>238033.16000000015</v>
      </c>
      <c r="AJ82" s="21">
        <v>8257.7802734375</v>
      </c>
      <c r="AK82" s="21">
        <v>8036902.4682</v>
      </c>
      <c r="AL82" s="21">
        <v>0</v>
      </c>
      <c r="AM82" s="21">
        <v>0</v>
      </c>
      <c r="AN82" s="21">
        <v>0</v>
      </c>
      <c r="AO82" s="21">
        <v>0</v>
      </c>
      <c r="AP82" s="21">
        <v>0</v>
      </c>
      <c r="AQ82" s="21">
        <v>0</v>
      </c>
      <c r="AR82" s="21">
        <v>1</v>
      </c>
      <c r="AS82" s="21">
        <v>0</v>
      </c>
      <c r="AT82" s="21">
        <v>1</v>
      </c>
      <c r="AU82" s="21">
        <v>0</v>
      </c>
      <c r="AV82" s="21">
        <v>0</v>
      </c>
      <c r="AW82" s="21">
        <v>955241884.828125</v>
      </c>
      <c r="AX82" s="21">
        <v>0</v>
      </c>
      <c r="AY82" s="21">
        <v>136463126.40401787</v>
      </c>
      <c r="AZ82" s="21">
        <v>0</v>
      </c>
      <c r="BA82" s="21">
        <v>0</v>
      </c>
      <c r="BB82" s="21">
        <v>303304833.75599998</v>
      </c>
      <c r="BC82" s="21">
        <v>734844866.56274295</v>
      </c>
      <c r="BD82" s="21">
        <v>0</v>
      </c>
      <c r="BE82" s="21">
        <v>0</v>
      </c>
    </row>
    <row r="83" spans="1:57" x14ac:dyDescent="0.35">
      <c r="A83" s="21">
        <v>104377003</v>
      </c>
      <c r="B83" s="21" t="s">
        <v>110</v>
      </c>
      <c r="C83" s="21" t="s">
        <v>596</v>
      </c>
      <c r="D83" s="21">
        <v>6338.15</v>
      </c>
      <c r="E83" s="21">
        <v>27</v>
      </c>
      <c r="F83" s="21">
        <v>1.1900000000000001E-2</v>
      </c>
      <c r="G83" s="21">
        <v>24</v>
      </c>
      <c r="H83" s="21">
        <v>13055361</v>
      </c>
      <c r="I83" s="21">
        <v>1119.528</v>
      </c>
      <c r="J83" s="21">
        <v>0</v>
      </c>
      <c r="K83" s="21">
        <v>4503466.6900000004</v>
      </c>
      <c r="L83" s="21">
        <v>281278136</v>
      </c>
      <c r="M83" s="21">
        <v>98510605</v>
      </c>
      <c r="N83" s="48">
        <v>6338.14990234375</v>
      </c>
      <c r="O83" s="21">
        <v>770.45600000000002</v>
      </c>
      <c r="P83" s="21">
        <v>1</v>
      </c>
      <c r="Q83" s="21">
        <v>6263.77</v>
      </c>
      <c r="R83" s="21">
        <v>8245.6200000000008</v>
      </c>
      <c r="S83" s="21">
        <v>0</v>
      </c>
      <c r="T83" s="21">
        <v>78.400999999999996</v>
      </c>
      <c r="U83" s="21">
        <v>0</v>
      </c>
      <c r="V83" s="21">
        <v>0</v>
      </c>
      <c r="W83" s="21">
        <v>0</v>
      </c>
      <c r="X83" s="21">
        <v>-9.2305435188190788E-2</v>
      </c>
      <c r="Y83" s="21">
        <v>11661.486328125</v>
      </c>
      <c r="Z83" s="21">
        <v>13704</v>
      </c>
      <c r="AA83" s="21">
        <v>15342011.711999999</v>
      </c>
      <c r="AB83" s="21">
        <v>2286650.7119999994</v>
      </c>
      <c r="AC83" s="21">
        <v>1.2699999999999999E-2</v>
      </c>
      <c r="AD83" s="21">
        <v>1.55E-2</v>
      </c>
      <c r="AE83" s="21">
        <v>379788741</v>
      </c>
      <c r="AF83" s="21">
        <v>4823317.0106999995</v>
      </c>
      <c r="AG83" s="21">
        <v>5886725.4855000004</v>
      </c>
      <c r="AH83" s="21">
        <v>319850.32069999911</v>
      </c>
      <c r="AI83" s="21">
        <v>319850.32069999911</v>
      </c>
      <c r="AJ83" s="21">
        <v>8257.7802734375</v>
      </c>
      <c r="AK83" s="21">
        <v>4823317.0106999995</v>
      </c>
      <c r="AL83" s="21">
        <v>0</v>
      </c>
      <c r="AM83" s="21">
        <v>1966800.3913000003</v>
      </c>
      <c r="AN83" s="21">
        <v>0</v>
      </c>
      <c r="AO83" s="21">
        <v>1966800.3913000003</v>
      </c>
      <c r="AP83" s="21">
        <v>15.065078562745221</v>
      </c>
      <c r="AQ83" s="21">
        <v>0</v>
      </c>
      <c r="AR83" s="21">
        <v>1</v>
      </c>
      <c r="AS83" s="21">
        <v>0</v>
      </c>
      <c r="AT83" s="21">
        <v>1</v>
      </c>
      <c r="AU83" s="21">
        <v>0</v>
      </c>
      <c r="AV83" s="21">
        <v>0</v>
      </c>
      <c r="AW83" s="21">
        <v>955241884.828125</v>
      </c>
      <c r="AX83" s="21">
        <v>0</v>
      </c>
      <c r="AY83" s="21">
        <v>136463126.40401787</v>
      </c>
      <c r="AZ83" s="21">
        <v>1966800.3913000003</v>
      </c>
      <c r="BA83" s="21">
        <v>280971.48447142862</v>
      </c>
      <c r="BB83" s="21">
        <v>305271634.1473</v>
      </c>
      <c r="BC83" s="21">
        <v>734844866.56274295</v>
      </c>
      <c r="BD83" s="21">
        <v>0</v>
      </c>
      <c r="BE83" s="21">
        <v>0</v>
      </c>
    </row>
    <row r="84" spans="1:57" x14ac:dyDescent="0.35">
      <c r="A84" s="21">
        <v>104378003</v>
      </c>
      <c r="B84" s="21" t="s">
        <v>111</v>
      </c>
      <c r="C84" s="21" t="s">
        <v>596</v>
      </c>
      <c r="D84" s="21">
        <v>9098.02</v>
      </c>
      <c r="E84" s="21">
        <v>60</v>
      </c>
      <c r="F84" s="21">
        <v>1.11E-2</v>
      </c>
      <c r="G84" s="21">
        <v>17</v>
      </c>
      <c r="H84" s="21">
        <v>20377982.440000001</v>
      </c>
      <c r="I84" s="21">
        <v>1513.91</v>
      </c>
      <c r="J84" s="21">
        <v>0</v>
      </c>
      <c r="K84" s="21">
        <v>9391247.0800000001</v>
      </c>
      <c r="L84" s="21">
        <v>609231784</v>
      </c>
      <c r="M84" s="21">
        <v>238897521</v>
      </c>
      <c r="N84" s="48">
        <v>9098.01953125</v>
      </c>
      <c r="O84" s="21">
        <v>1033.7470000000001</v>
      </c>
      <c r="P84" s="21">
        <v>0.88</v>
      </c>
      <c r="Q84" s="21">
        <v>9239.4599999999991</v>
      </c>
      <c r="R84" s="21">
        <v>8245.6200000000008</v>
      </c>
      <c r="S84" s="21">
        <v>85.543999999999997</v>
      </c>
      <c r="T84" s="21">
        <v>165.82900000000001</v>
      </c>
      <c r="U84" s="21">
        <v>0</v>
      </c>
      <c r="V84" s="21">
        <v>0</v>
      </c>
      <c r="W84" s="21">
        <v>0</v>
      </c>
      <c r="X84" s="21">
        <v>-0.25941609939148363</v>
      </c>
      <c r="Y84" s="21">
        <v>13460.498046875</v>
      </c>
      <c r="Z84" s="21">
        <v>13704</v>
      </c>
      <c r="AA84" s="21">
        <v>20746622.640000001</v>
      </c>
      <c r="AB84" s="21">
        <v>368640.19999999925</v>
      </c>
      <c r="AC84" s="21">
        <v>1.2699999999999999E-2</v>
      </c>
      <c r="AD84" s="21">
        <v>1.55E-2</v>
      </c>
      <c r="AE84" s="21">
        <v>848129305</v>
      </c>
      <c r="AF84" s="21">
        <v>10771242.1735</v>
      </c>
      <c r="AG84" s="21">
        <v>13146004.227499999</v>
      </c>
      <c r="AH84" s="21">
        <v>1379995.0934999995</v>
      </c>
      <c r="AI84" s="21">
        <v>368640.19999999925</v>
      </c>
      <c r="AJ84" s="21">
        <v>8257.7802734375</v>
      </c>
      <c r="AK84" s="21">
        <v>10771242.1735</v>
      </c>
      <c r="AL84" s="21">
        <v>0</v>
      </c>
      <c r="AM84" s="21">
        <v>0</v>
      </c>
      <c r="AN84" s="21">
        <v>0</v>
      </c>
      <c r="AO84" s="21">
        <v>0</v>
      </c>
      <c r="AP84" s="21">
        <v>0</v>
      </c>
      <c r="AQ84" s="21">
        <v>0</v>
      </c>
      <c r="AR84" s="21">
        <v>0.89824877509574019</v>
      </c>
      <c r="AS84" s="21">
        <v>0</v>
      </c>
      <c r="AT84" s="21">
        <v>0.89824877509574019</v>
      </c>
      <c r="AU84" s="21">
        <v>0</v>
      </c>
      <c r="AV84" s="21">
        <v>0</v>
      </c>
      <c r="AW84" s="21">
        <v>955241884.828125</v>
      </c>
      <c r="AX84" s="21">
        <v>0</v>
      </c>
      <c r="AY84" s="21">
        <v>136463126.40401787</v>
      </c>
      <c r="AZ84" s="21">
        <v>0</v>
      </c>
      <c r="BA84" s="21">
        <v>0</v>
      </c>
      <c r="BB84" s="21">
        <v>305271634.1473</v>
      </c>
      <c r="BC84" s="21">
        <v>734844866.56274295</v>
      </c>
      <c r="BD84" s="21">
        <v>0</v>
      </c>
      <c r="BE84" s="21">
        <v>0</v>
      </c>
    </row>
    <row r="85" spans="1:57" x14ac:dyDescent="0.35">
      <c r="A85" s="21">
        <v>104431304</v>
      </c>
      <c r="B85" s="21" t="s">
        <v>112</v>
      </c>
      <c r="C85" s="21" t="s">
        <v>597</v>
      </c>
      <c r="D85" s="21">
        <v>6732.06</v>
      </c>
      <c r="E85" s="21">
        <v>32</v>
      </c>
      <c r="F85" s="21">
        <v>9.9000000000000008E-3</v>
      </c>
      <c r="G85" s="21">
        <v>7</v>
      </c>
      <c r="H85" s="21">
        <v>9692890.1400000006</v>
      </c>
      <c r="I85" s="21">
        <v>758.29300000000001</v>
      </c>
      <c r="J85" s="21">
        <v>0</v>
      </c>
      <c r="K85" s="21">
        <v>2681025.9900000002</v>
      </c>
      <c r="L85" s="21">
        <v>190355155</v>
      </c>
      <c r="M85" s="21">
        <v>79835402</v>
      </c>
      <c r="N85" s="48">
        <v>6732.06005859375</v>
      </c>
      <c r="O85" s="21">
        <v>432.15800000000002</v>
      </c>
      <c r="P85" s="21">
        <v>1</v>
      </c>
      <c r="Q85" s="21">
        <v>6619.13</v>
      </c>
      <c r="R85" s="21">
        <v>8245.6200000000008</v>
      </c>
      <c r="S85" s="21">
        <v>73.198999999999998</v>
      </c>
      <c r="T85" s="21">
        <v>66.117999999999995</v>
      </c>
      <c r="U85" s="21">
        <v>0</v>
      </c>
      <c r="V85" s="21">
        <v>0</v>
      </c>
      <c r="W85" s="21">
        <v>0</v>
      </c>
      <c r="X85" s="21">
        <v>-0.18262580028938089</v>
      </c>
      <c r="Y85" s="21">
        <v>12782.5126953125</v>
      </c>
      <c r="Z85" s="21">
        <v>13704</v>
      </c>
      <c r="AA85" s="21">
        <v>10391647.272</v>
      </c>
      <c r="AB85" s="21">
        <v>698757.13199999928</v>
      </c>
      <c r="AC85" s="21">
        <v>1.2699999999999999E-2</v>
      </c>
      <c r="AD85" s="21">
        <v>1.55E-2</v>
      </c>
      <c r="AE85" s="21">
        <v>270190557</v>
      </c>
      <c r="AF85" s="21">
        <v>3431420.0738999997</v>
      </c>
      <c r="AG85" s="21">
        <v>4187953.6335</v>
      </c>
      <c r="AH85" s="21">
        <v>750394.0838999995</v>
      </c>
      <c r="AI85" s="21">
        <v>698757.13199999928</v>
      </c>
      <c r="AJ85" s="21">
        <v>8257.7802734375</v>
      </c>
      <c r="AK85" s="21">
        <v>3431420.0738999997</v>
      </c>
      <c r="AL85" s="21">
        <v>0</v>
      </c>
      <c r="AM85" s="21">
        <v>0</v>
      </c>
      <c r="AN85" s="21">
        <v>0</v>
      </c>
      <c r="AO85" s="21">
        <v>0</v>
      </c>
      <c r="AP85" s="21">
        <v>0</v>
      </c>
      <c r="AQ85" s="21">
        <v>0</v>
      </c>
      <c r="AR85" s="21">
        <v>1</v>
      </c>
      <c r="AS85" s="21">
        <v>0</v>
      </c>
      <c r="AT85" s="21">
        <v>1</v>
      </c>
      <c r="AU85" s="21">
        <v>0</v>
      </c>
      <c r="AV85" s="21">
        <v>0</v>
      </c>
      <c r="AW85" s="21">
        <v>955241884.828125</v>
      </c>
      <c r="AX85" s="21">
        <v>0</v>
      </c>
      <c r="AY85" s="21">
        <v>136463126.40401787</v>
      </c>
      <c r="AZ85" s="21">
        <v>0</v>
      </c>
      <c r="BA85" s="21">
        <v>0</v>
      </c>
      <c r="BB85" s="21">
        <v>305271634.1473</v>
      </c>
      <c r="BC85" s="21">
        <v>734844866.56274295</v>
      </c>
      <c r="BD85" s="21">
        <v>0</v>
      </c>
      <c r="BE85" s="21">
        <v>0</v>
      </c>
    </row>
    <row r="86" spans="1:57" x14ac:dyDescent="0.35">
      <c r="A86" s="21">
        <v>104432503</v>
      </c>
      <c r="B86" s="21" t="s">
        <v>113</v>
      </c>
      <c r="C86" s="21" t="s">
        <v>597</v>
      </c>
      <c r="D86" s="21">
        <v>2204.4299999999998</v>
      </c>
      <c r="E86" s="21">
        <v>1</v>
      </c>
      <c r="F86" s="21">
        <v>2.2100000000000002E-2</v>
      </c>
      <c r="G86" s="21">
        <v>97</v>
      </c>
      <c r="H86" s="21">
        <v>20096121</v>
      </c>
      <c r="I86" s="21">
        <v>1423.7909999999999</v>
      </c>
      <c r="J86" s="21">
        <v>0</v>
      </c>
      <c r="K86" s="21">
        <v>4081148.34</v>
      </c>
      <c r="L86" s="21">
        <v>128015223</v>
      </c>
      <c r="M86" s="21">
        <v>56334971</v>
      </c>
      <c r="N86" s="48">
        <v>2204.429931640625</v>
      </c>
      <c r="O86" s="21">
        <v>710.654</v>
      </c>
      <c r="P86" s="21">
        <v>1</v>
      </c>
      <c r="Q86" s="21">
        <v>2252.67</v>
      </c>
      <c r="R86" s="21">
        <v>8245.6200000000008</v>
      </c>
      <c r="S86" s="21">
        <v>0</v>
      </c>
      <c r="T86" s="21">
        <v>435.05599999999998</v>
      </c>
      <c r="U86" s="21">
        <v>0</v>
      </c>
      <c r="V86" s="21">
        <v>0</v>
      </c>
      <c r="W86" s="21">
        <v>0</v>
      </c>
      <c r="X86" s="21">
        <v>-0.1894016559769956</v>
      </c>
      <c r="Y86" s="21">
        <v>14114.515625</v>
      </c>
      <c r="Z86" s="21">
        <v>13704</v>
      </c>
      <c r="AA86" s="21">
        <v>19511631.864</v>
      </c>
      <c r="AB86" s="21">
        <v>0</v>
      </c>
      <c r="AC86" s="21">
        <v>1.2699999999999999E-2</v>
      </c>
      <c r="AD86" s="21">
        <v>1.55E-2</v>
      </c>
      <c r="AE86" s="21">
        <v>184350194</v>
      </c>
      <c r="AF86" s="21">
        <v>2341247.4638</v>
      </c>
      <c r="AG86" s="21">
        <v>2857428.0069999998</v>
      </c>
      <c r="AH86" s="21">
        <v>-1739900.8761999998</v>
      </c>
      <c r="AI86" s="21">
        <v>0</v>
      </c>
      <c r="AJ86" s="21">
        <v>8257.7802734375</v>
      </c>
      <c r="AK86" s="21">
        <v>4081148.34</v>
      </c>
      <c r="AL86" s="21">
        <v>0</v>
      </c>
      <c r="AM86" s="21">
        <v>0</v>
      </c>
      <c r="AN86" s="21">
        <v>0</v>
      </c>
      <c r="AO86" s="21">
        <v>0</v>
      </c>
      <c r="AP86" s="21">
        <v>0</v>
      </c>
      <c r="AQ86" s="21">
        <v>1223720.3330000001</v>
      </c>
      <c r="AR86" s="21">
        <v>1</v>
      </c>
      <c r="AS86" s="21">
        <v>0</v>
      </c>
      <c r="AT86" s="21">
        <v>1</v>
      </c>
      <c r="AU86" s="21">
        <v>1223720.375</v>
      </c>
      <c r="AV86" s="21">
        <v>1223720.375</v>
      </c>
      <c r="AW86" s="21">
        <v>955241884.828125</v>
      </c>
      <c r="AX86" s="21">
        <v>174817.19642857142</v>
      </c>
      <c r="AY86" s="21">
        <v>136463126.40401787</v>
      </c>
      <c r="AZ86" s="21">
        <v>0</v>
      </c>
      <c r="BA86" s="21">
        <v>0</v>
      </c>
      <c r="BB86" s="21">
        <v>305271634.1473</v>
      </c>
      <c r="BC86" s="21">
        <v>734844866.56274295</v>
      </c>
      <c r="BD86" s="21">
        <v>1223720</v>
      </c>
      <c r="BE86" s="21">
        <v>174817</v>
      </c>
    </row>
    <row r="87" spans="1:57" x14ac:dyDescent="0.35">
      <c r="A87" s="21">
        <v>104432803</v>
      </c>
      <c r="B87" s="21" t="s">
        <v>114</v>
      </c>
      <c r="C87" s="21" t="s">
        <v>597</v>
      </c>
      <c r="D87" s="21">
        <v>5243.71</v>
      </c>
      <c r="E87" s="21">
        <v>17</v>
      </c>
      <c r="F87" s="21">
        <v>1.34E-2</v>
      </c>
      <c r="G87" s="21">
        <v>43</v>
      </c>
      <c r="H87" s="21">
        <v>21247238.690000001</v>
      </c>
      <c r="I87" s="21">
        <v>1785.4159999999999</v>
      </c>
      <c r="J87" s="21">
        <v>0</v>
      </c>
      <c r="K87" s="21">
        <v>7465893.3099999996</v>
      </c>
      <c r="L87" s="21">
        <v>379349386</v>
      </c>
      <c r="M87" s="21">
        <v>178994541</v>
      </c>
      <c r="N87" s="48">
        <v>5243.7099609375</v>
      </c>
      <c r="O87" s="21">
        <v>1282.424</v>
      </c>
      <c r="P87" s="21">
        <v>1</v>
      </c>
      <c r="Q87" s="21">
        <v>5095.75</v>
      </c>
      <c r="R87" s="21">
        <v>8245.6200000000008</v>
      </c>
      <c r="S87" s="21">
        <v>0</v>
      </c>
      <c r="T87" s="21">
        <v>251.56200000000001</v>
      </c>
      <c r="U87" s="21">
        <v>0</v>
      </c>
      <c r="V87" s="21">
        <v>0</v>
      </c>
      <c r="W87" s="21">
        <v>0</v>
      </c>
      <c r="X87" s="21">
        <v>-0.12379690014108903</v>
      </c>
      <c r="Y87" s="21">
        <v>11900.44140625</v>
      </c>
      <c r="Z87" s="21">
        <v>13704</v>
      </c>
      <c r="AA87" s="21">
        <v>24467340.864</v>
      </c>
      <c r="AB87" s="21">
        <v>3220102.1739999987</v>
      </c>
      <c r="AC87" s="21">
        <v>1.2699999999999999E-2</v>
      </c>
      <c r="AD87" s="21">
        <v>1.55E-2</v>
      </c>
      <c r="AE87" s="21">
        <v>558343927</v>
      </c>
      <c r="AF87" s="21">
        <v>7090967.8728999998</v>
      </c>
      <c r="AG87" s="21">
        <v>8654330.8684999999</v>
      </c>
      <c r="AH87" s="21">
        <v>-374925.43709999975</v>
      </c>
      <c r="AI87" s="21">
        <v>0</v>
      </c>
      <c r="AJ87" s="21">
        <v>8257.7802734375</v>
      </c>
      <c r="AK87" s="21">
        <v>7465893.3099999996</v>
      </c>
      <c r="AL87" s="21">
        <v>0</v>
      </c>
      <c r="AM87" s="21">
        <v>3220102.1739999987</v>
      </c>
      <c r="AN87" s="21">
        <v>0</v>
      </c>
      <c r="AO87" s="21">
        <v>3220102.1739999987</v>
      </c>
      <c r="AP87" s="21">
        <v>15.155391347467365</v>
      </c>
      <c r="AQ87" s="21">
        <v>0</v>
      </c>
      <c r="AR87" s="21">
        <v>1</v>
      </c>
      <c r="AS87" s="21">
        <v>0</v>
      </c>
      <c r="AT87" s="21">
        <v>1</v>
      </c>
      <c r="AU87" s="21">
        <v>0</v>
      </c>
      <c r="AV87" s="21">
        <v>0</v>
      </c>
      <c r="AW87" s="21">
        <v>955241884.828125</v>
      </c>
      <c r="AX87" s="21">
        <v>0</v>
      </c>
      <c r="AY87" s="21">
        <v>136463126.40401787</v>
      </c>
      <c r="AZ87" s="21">
        <v>3220102.1739999987</v>
      </c>
      <c r="BA87" s="21">
        <v>460014.59628571413</v>
      </c>
      <c r="BB87" s="21">
        <v>308491736.32130003</v>
      </c>
      <c r="BC87" s="21">
        <v>734844866.56274295</v>
      </c>
      <c r="BD87" s="21">
        <v>0</v>
      </c>
      <c r="BE87" s="21">
        <v>0</v>
      </c>
    </row>
    <row r="88" spans="1:57" x14ac:dyDescent="0.35">
      <c r="A88" s="21">
        <v>104432903</v>
      </c>
      <c r="B88" s="21" t="s">
        <v>115</v>
      </c>
      <c r="C88" s="21" t="s">
        <v>597</v>
      </c>
      <c r="D88" s="21">
        <v>9157.2199999999993</v>
      </c>
      <c r="E88" s="21">
        <v>61</v>
      </c>
      <c r="F88" s="21">
        <v>1.0800000000000001E-2</v>
      </c>
      <c r="G88" s="21">
        <v>13</v>
      </c>
      <c r="H88" s="21">
        <v>34800157.399999999</v>
      </c>
      <c r="I88" s="21">
        <v>2552.6</v>
      </c>
      <c r="J88" s="21">
        <v>0</v>
      </c>
      <c r="K88" s="21">
        <v>14540090.419999998</v>
      </c>
      <c r="L88" s="21">
        <v>953326817</v>
      </c>
      <c r="M88" s="21">
        <v>389391880</v>
      </c>
      <c r="N88" s="48">
        <v>9157.2197265625</v>
      </c>
      <c r="O88" s="21">
        <v>1848.3119999999999</v>
      </c>
      <c r="P88" s="21">
        <v>0.89</v>
      </c>
      <c r="Q88" s="21">
        <v>9122.9699999999993</v>
      </c>
      <c r="R88" s="21">
        <v>8245.6200000000008</v>
      </c>
      <c r="S88" s="21">
        <v>0</v>
      </c>
      <c r="T88" s="21">
        <v>212.208</v>
      </c>
      <c r="U88" s="21">
        <v>0</v>
      </c>
      <c r="V88" s="21">
        <v>0</v>
      </c>
      <c r="W88" s="21">
        <v>0</v>
      </c>
      <c r="X88" s="21">
        <v>-0.16403194233879578</v>
      </c>
      <c r="Y88" s="21">
        <v>13633.2197265625</v>
      </c>
      <c r="Z88" s="21">
        <v>13704</v>
      </c>
      <c r="AA88" s="21">
        <v>34980830.399999999</v>
      </c>
      <c r="AB88" s="21">
        <v>180673</v>
      </c>
      <c r="AC88" s="21">
        <v>1.2699999999999999E-2</v>
      </c>
      <c r="AD88" s="21">
        <v>1.55E-2</v>
      </c>
      <c r="AE88" s="21">
        <v>1342718697</v>
      </c>
      <c r="AF88" s="21">
        <v>17052527.451899998</v>
      </c>
      <c r="AG88" s="21">
        <v>20812139.8035</v>
      </c>
      <c r="AH88" s="21">
        <v>2512437.0318999998</v>
      </c>
      <c r="AI88" s="21">
        <v>180673</v>
      </c>
      <c r="AJ88" s="21">
        <v>8257.7802734375</v>
      </c>
      <c r="AK88" s="21">
        <v>17052527.451899998</v>
      </c>
      <c r="AL88" s="21">
        <v>0</v>
      </c>
      <c r="AM88" s="21">
        <v>0</v>
      </c>
      <c r="AN88" s="21">
        <v>0</v>
      </c>
      <c r="AO88" s="21">
        <v>0</v>
      </c>
      <c r="AP88" s="21">
        <v>0</v>
      </c>
      <c r="AQ88" s="21">
        <v>0</v>
      </c>
      <c r="AR88" s="21">
        <v>0.89107975468683831</v>
      </c>
      <c r="AS88" s="21">
        <v>0</v>
      </c>
      <c r="AT88" s="21">
        <v>0.89107975468683831</v>
      </c>
      <c r="AU88" s="21">
        <v>0</v>
      </c>
      <c r="AV88" s="21">
        <v>0</v>
      </c>
      <c r="AW88" s="21">
        <v>955241884.828125</v>
      </c>
      <c r="AX88" s="21">
        <v>0</v>
      </c>
      <c r="AY88" s="21">
        <v>136463126.40401787</v>
      </c>
      <c r="AZ88" s="21">
        <v>0</v>
      </c>
      <c r="BA88" s="21">
        <v>0</v>
      </c>
      <c r="BB88" s="21">
        <v>308491736.32130003</v>
      </c>
      <c r="BC88" s="21">
        <v>734844866.56274295</v>
      </c>
      <c r="BD88" s="21">
        <v>0</v>
      </c>
      <c r="BE88" s="21">
        <v>0</v>
      </c>
    </row>
    <row r="89" spans="1:57" x14ac:dyDescent="0.35">
      <c r="A89" s="21">
        <v>104433303</v>
      </c>
      <c r="B89" s="21" t="s">
        <v>116</v>
      </c>
      <c r="C89" s="21" t="s">
        <v>597</v>
      </c>
      <c r="D89" s="21">
        <v>8697.77</v>
      </c>
      <c r="E89" s="21">
        <v>56</v>
      </c>
      <c r="F89" s="21">
        <v>1.23E-2</v>
      </c>
      <c r="G89" s="21">
        <v>27</v>
      </c>
      <c r="H89" s="21">
        <v>31524168.849999998</v>
      </c>
      <c r="I89" s="21">
        <v>2868.0239999999999</v>
      </c>
      <c r="J89" s="21">
        <v>0</v>
      </c>
      <c r="K89" s="21">
        <v>19483882.359999999</v>
      </c>
      <c r="L89" s="21">
        <v>1157492483</v>
      </c>
      <c r="M89" s="21">
        <v>425087567</v>
      </c>
      <c r="N89" s="48">
        <v>8697.76953125</v>
      </c>
      <c r="O89" s="21">
        <v>2088.8339999999998</v>
      </c>
      <c r="P89" s="21">
        <v>0.93</v>
      </c>
      <c r="Q89" s="21">
        <v>8785.08</v>
      </c>
      <c r="R89" s="21">
        <v>8245.6200000000008</v>
      </c>
      <c r="S89" s="21">
        <v>0</v>
      </c>
      <c r="T89" s="21">
        <v>433.18299999999999</v>
      </c>
      <c r="U89" s="21">
        <v>1</v>
      </c>
      <c r="V89" s="21">
        <v>1</v>
      </c>
      <c r="W89" s="21">
        <v>1</v>
      </c>
      <c r="X89" s="21">
        <v>-4.3640297763295678E-2</v>
      </c>
      <c r="Y89" s="21">
        <v>10991.5986328125</v>
      </c>
      <c r="Z89" s="21">
        <v>13704</v>
      </c>
      <c r="AA89" s="21">
        <v>39303400.895999998</v>
      </c>
      <c r="AB89" s="21">
        <v>7779232.0460000001</v>
      </c>
      <c r="AC89" s="21">
        <v>1.2699999999999999E-2</v>
      </c>
      <c r="AD89" s="21">
        <v>1.55E-2</v>
      </c>
      <c r="AE89" s="21">
        <v>1582580050</v>
      </c>
      <c r="AF89" s="21">
        <v>20098766.634999998</v>
      </c>
      <c r="AG89" s="21">
        <v>24529990.774999999</v>
      </c>
      <c r="AH89" s="21">
        <v>614884.27499999851</v>
      </c>
      <c r="AI89" s="21">
        <v>614884.27499999851</v>
      </c>
      <c r="AJ89" s="21">
        <v>8257.7802734375</v>
      </c>
      <c r="AK89" s="21">
        <v>20098766.634999998</v>
      </c>
      <c r="AL89" s="21">
        <v>0</v>
      </c>
      <c r="AM89" s="21">
        <v>7164347.7710000016</v>
      </c>
      <c r="AN89" s="21">
        <v>0</v>
      </c>
      <c r="AO89" s="21">
        <v>7164347.7710000016</v>
      </c>
      <c r="AP89" s="21">
        <v>22.726523909606588</v>
      </c>
      <c r="AQ89" s="21">
        <v>0</v>
      </c>
      <c r="AR89" s="21">
        <v>0.94671821685207624</v>
      </c>
      <c r="AS89" s="21">
        <v>0</v>
      </c>
      <c r="AT89" s="21">
        <v>0.94671821685207624</v>
      </c>
      <c r="AU89" s="21">
        <v>0</v>
      </c>
      <c r="AV89" s="21">
        <v>0</v>
      </c>
      <c r="AW89" s="21">
        <v>955241884.828125</v>
      </c>
      <c r="AX89" s="21">
        <v>0</v>
      </c>
      <c r="AY89" s="21">
        <v>136463126.40401787</v>
      </c>
      <c r="AZ89" s="21">
        <v>7164347.7710000016</v>
      </c>
      <c r="BA89" s="21">
        <v>1023478.2530000003</v>
      </c>
      <c r="BB89" s="21">
        <v>315656084.09230006</v>
      </c>
      <c r="BC89" s="21">
        <v>734844866.56274295</v>
      </c>
      <c r="BD89" s="21">
        <v>0</v>
      </c>
      <c r="BE89" s="21">
        <v>0</v>
      </c>
    </row>
    <row r="90" spans="1:57" x14ac:dyDescent="0.35">
      <c r="A90" s="21">
        <v>104433604</v>
      </c>
      <c r="B90" s="21" t="s">
        <v>117</v>
      </c>
      <c r="C90" s="21" t="s">
        <v>597</v>
      </c>
      <c r="D90" s="21">
        <v>7124.6</v>
      </c>
      <c r="E90" s="21">
        <v>36</v>
      </c>
      <c r="F90" s="21">
        <v>1.2699999999999999E-2</v>
      </c>
      <c r="G90" s="21">
        <v>33</v>
      </c>
      <c r="H90" s="21">
        <v>9532885.2300000004</v>
      </c>
      <c r="I90" s="21">
        <v>654.61599999999999</v>
      </c>
      <c r="J90" s="21">
        <v>0</v>
      </c>
      <c r="K90" s="21">
        <v>3839882.9399999995</v>
      </c>
      <c r="L90" s="21">
        <v>231393336</v>
      </c>
      <c r="M90" s="21">
        <v>71929729</v>
      </c>
      <c r="N90" s="48">
        <v>7124.60009765625</v>
      </c>
      <c r="O90" s="21">
        <v>418.976</v>
      </c>
      <c r="P90" s="21">
        <v>1</v>
      </c>
      <c r="Q90" s="21">
        <v>7064.43</v>
      </c>
      <c r="R90" s="21">
        <v>8245.6200000000008</v>
      </c>
      <c r="S90" s="21">
        <v>73.641999999999996</v>
      </c>
      <c r="T90" s="21">
        <v>108.495</v>
      </c>
      <c r="U90" s="21">
        <v>0</v>
      </c>
      <c r="V90" s="21">
        <v>0</v>
      </c>
      <c r="W90" s="21">
        <v>0</v>
      </c>
      <c r="X90" s="21">
        <v>-0.27742576374780537</v>
      </c>
      <c r="Y90" s="21">
        <v>14562.560546875</v>
      </c>
      <c r="Z90" s="21">
        <v>13704</v>
      </c>
      <c r="AA90" s="21">
        <v>8970857.6639999989</v>
      </c>
      <c r="AB90" s="21">
        <v>0</v>
      </c>
      <c r="AC90" s="21">
        <v>1.2699999999999999E-2</v>
      </c>
      <c r="AD90" s="21">
        <v>1.55E-2</v>
      </c>
      <c r="AE90" s="21">
        <v>303323065</v>
      </c>
      <c r="AF90" s="21">
        <v>3852202.9254999999</v>
      </c>
      <c r="AG90" s="21">
        <v>4701507.5075000003</v>
      </c>
      <c r="AH90" s="21">
        <v>12319.985500000417</v>
      </c>
      <c r="AI90" s="21">
        <v>0</v>
      </c>
      <c r="AJ90" s="21">
        <v>8257.7802734375</v>
      </c>
      <c r="AK90" s="21">
        <v>3852202.9254999999</v>
      </c>
      <c r="AL90" s="21">
        <v>0</v>
      </c>
      <c r="AM90" s="21">
        <v>0</v>
      </c>
      <c r="AN90" s="21">
        <v>0</v>
      </c>
      <c r="AO90" s="21">
        <v>0</v>
      </c>
      <c r="AP90" s="21">
        <v>0</v>
      </c>
      <c r="AQ90" s="21">
        <v>0</v>
      </c>
      <c r="AR90" s="21">
        <v>1</v>
      </c>
      <c r="AS90" s="21">
        <v>0</v>
      </c>
      <c r="AT90" s="21">
        <v>1</v>
      </c>
      <c r="AU90" s="21">
        <v>0</v>
      </c>
      <c r="AV90" s="21">
        <v>0</v>
      </c>
      <c r="AW90" s="21">
        <v>955241884.828125</v>
      </c>
      <c r="AX90" s="21">
        <v>0</v>
      </c>
      <c r="AY90" s="21">
        <v>136463126.40401787</v>
      </c>
      <c r="AZ90" s="21">
        <v>0</v>
      </c>
      <c r="BA90" s="21">
        <v>0</v>
      </c>
      <c r="BB90" s="21">
        <v>315656084.09230006</v>
      </c>
      <c r="BC90" s="21">
        <v>734844866.56274295</v>
      </c>
      <c r="BD90" s="21">
        <v>0</v>
      </c>
      <c r="BE90" s="21">
        <v>0</v>
      </c>
    </row>
    <row r="91" spans="1:57" x14ac:dyDescent="0.35">
      <c r="A91" s="21">
        <v>104433903</v>
      </c>
      <c r="B91" s="21" t="s">
        <v>118</v>
      </c>
      <c r="C91" s="21" t="s">
        <v>597</v>
      </c>
      <c r="D91" s="21">
        <v>7772.58</v>
      </c>
      <c r="E91" s="21">
        <v>43</v>
      </c>
      <c r="F91" s="21">
        <v>8.8999999999999999E-3</v>
      </c>
      <c r="G91" s="21">
        <v>3</v>
      </c>
      <c r="H91" s="21">
        <v>19756993.039999999</v>
      </c>
      <c r="I91" s="21">
        <v>1404.308</v>
      </c>
      <c r="J91" s="21">
        <v>0</v>
      </c>
      <c r="K91" s="21">
        <v>5829517.6300000008</v>
      </c>
      <c r="L91" s="21">
        <v>484184819</v>
      </c>
      <c r="M91" s="21">
        <v>173413998</v>
      </c>
      <c r="N91" s="48">
        <v>7772.580078125</v>
      </c>
      <c r="O91" s="21">
        <v>898.37300000000005</v>
      </c>
      <c r="P91" s="21">
        <v>1</v>
      </c>
      <c r="Q91" s="21">
        <v>7733.64</v>
      </c>
      <c r="R91" s="21">
        <v>8245.6200000000008</v>
      </c>
      <c r="S91" s="21">
        <v>111.851</v>
      </c>
      <c r="T91" s="21">
        <v>180.209</v>
      </c>
      <c r="U91" s="21">
        <v>0</v>
      </c>
      <c r="V91" s="21">
        <v>0</v>
      </c>
      <c r="W91" s="21">
        <v>0</v>
      </c>
      <c r="X91" s="21">
        <v>-0.28419231774402248</v>
      </c>
      <c r="Y91" s="21">
        <v>14068.845703125</v>
      </c>
      <c r="Z91" s="21">
        <v>13704</v>
      </c>
      <c r="AA91" s="21">
        <v>19244636.831999999</v>
      </c>
      <c r="AB91" s="21">
        <v>0</v>
      </c>
      <c r="AC91" s="21">
        <v>1.2699999999999999E-2</v>
      </c>
      <c r="AD91" s="21">
        <v>1.55E-2</v>
      </c>
      <c r="AE91" s="21">
        <v>657598817</v>
      </c>
      <c r="AF91" s="21">
        <v>8351504.9759</v>
      </c>
      <c r="AG91" s="21">
        <v>10192781.6635</v>
      </c>
      <c r="AH91" s="21">
        <v>2521987.3458999991</v>
      </c>
      <c r="AI91" s="21">
        <v>0</v>
      </c>
      <c r="AJ91" s="21">
        <v>8257.7802734375</v>
      </c>
      <c r="AK91" s="21">
        <v>8351504.9759</v>
      </c>
      <c r="AL91" s="21">
        <v>0</v>
      </c>
      <c r="AM91" s="21">
        <v>0</v>
      </c>
      <c r="AN91" s="21">
        <v>0</v>
      </c>
      <c r="AO91" s="21">
        <v>0</v>
      </c>
      <c r="AP91" s="21">
        <v>0</v>
      </c>
      <c r="AQ91" s="21">
        <v>0</v>
      </c>
      <c r="AR91" s="21">
        <v>1</v>
      </c>
      <c r="AS91" s="21">
        <v>0</v>
      </c>
      <c r="AT91" s="21">
        <v>1</v>
      </c>
      <c r="AU91" s="21">
        <v>0</v>
      </c>
      <c r="AV91" s="21">
        <v>0</v>
      </c>
      <c r="AW91" s="21">
        <v>955241884.828125</v>
      </c>
      <c r="AX91" s="21">
        <v>0</v>
      </c>
      <c r="AY91" s="21">
        <v>136463126.40401787</v>
      </c>
      <c r="AZ91" s="21">
        <v>0</v>
      </c>
      <c r="BA91" s="21">
        <v>0</v>
      </c>
      <c r="BB91" s="21">
        <v>315656084.09230006</v>
      </c>
      <c r="BC91" s="21">
        <v>734844866.56274295</v>
      </c>
      <c r="BD91" s="21">
        <v>0</v>
      </c>
      <c r="BE91" s="21">
        <v>0</v>
      </c>
    </row>
    <row r="92" spans="1:57" x14ac:dyDescent="0.35">
      <c r="A92" s="21">
        <v>104435003</v>
      </c>
      <c r="B92" s="21" t="s">
        <v>119</v>
      </c>
      <c r="C92" s="21" t="s">
        <v>597</v>
      </c>
      <c r="D92" s="21">
        <v>7661.48</v>
      </c>
      <c r="E92" s="21">
        <v>42</v>
      </c>
      <c r="F92" s="21">
        <v>1.1299999999999999E-2</v>
      </c>
      <c r="G92" s="21">
        <v>18</v>
      </c>
      <c r="H92" s="21">
        <v>18008012.91</v>
      </c>
      <c r="I92" s="21">
        <v>1604.8240000000001</v>
      </c>
      <c r="J92" s="21">
        <v>0</v>
      </c>
      <c r="K92" s="21">
        <v>7970296.6000000006</v>
      </c>
      <c r="L92" s="21">
        <v>510277628</v>
      </c>
      <c r="M92" s="21">
        <v>196023754</v>
      </c>
      <c r="N92" s="48">
        <v>7661.47998046875</v>
      </c>
      <c r="O92" s="21">
        <v>1059.8399999999999</v>
      </c>
      <c r="P92" s="21">
        <v>1</v>
      </c>
      <c r="Q92" s="21">
        <v>7687.28</v>
      </c>
      <c r="R92" s="21">
        <v>8245.6200000000008</v>
      </c>
      <c r="S92" s="21">
        <v>77.072999999999993</v>
      </c>
      <c r="T92" s="21">
        <v>149.39699999999999</v>
      </c>
      <c r="U92" s="21">
        <v>0</v>
      </c>
      <c r="V92" s="21">
        <v>0</v>
      </c>
      <c r="W92" s="21">
        <v>0</v>
      </c>
      <c r="X92" s="21">
        <v>-0.2064131497724459</v>
      </c>
      <c r="Y92" s="21">
        <v>11221.17578125</v>
      </c>
      <c r="Z92" s="21">
        <v>13704</v>
      </c>
      <c r="AA92" s="21">
        <v>21992508.096000001</v>
      </c>
      <c r="AB92" s="21">
        <v>3984495.1860000007</v>
      </c>
      <c r="AC92" s="21">
        <v>1.2699999999999999E-2</v>
      </c>
      <c r="AD92" s="21">
        <v>1.55E-2</v>
      </c>
      <c r="AE92" s="21">
        <v>706301382</v>
      </c>
      <c r="AF92" s="21">
        <v>8970027.5514000002</v>
      </c>
      <c r="AG92" s="21">
        <v>10947671.421</v>
      </c>
      <c r="AH92" s="21">
        <v>999730.95139999967</v>
      </c>
      <c r="AI92" s="21">
        <v>999730.95139999967</v>
      </c>
      <c r="AJ92" s="21">
        <v>8257.7802734375</v>
      </c>
      <c r="AK92" s="21">
        <v>8970027.5514000002</v>
      </c>
      <c r="AL92" s="21">
        <v>0</v>
      </c>
      <c r="AM92" s="21">
        <v>2984764.234600001</v>
      </c>
      <c r="AN92" s="21">
        <v>0</v>
      </c>
      <c r="AO92" s="21">
        <v>2984764.234600001</v>
      </c>
      <c r="AP92" s="21">
        <v>16.574645128905569</v>
      </c>
      <c r="AQ92" s="21">
        <v>0</v>
      </c>
      <c r="AR92" s="21">
        <v>1</v>
      </c>
      <c r="AS92" s="21">
        <v>0</v>
      </c>
      <c r="AT92" s="21">
        <v>1</v>
      </c>
      <c r="AU92" s="21">
        <v>0</v>
      </c>
      <c r="AV92" s="21">
        <v>0</v>
      </c>
      <c r="AW92" s="21">
        <v>955241884.828125</v>
      </c>
      <c r="AX92" s="21">
        <v>0</v>
      </c>
      <c r="AY92" s="21">
        <v>136463126.40401787</v>
      </c>
      <c r="AZ92" s="21">
        <v>2984764.234600001</v>
      </c>
      <c r="BA92" s="21">
        <v>426394.89065714303</v>
      </c>
      <c r="BB92" s="21">
        <v>318640848.32690006</v>
      </c>
      <c r="BC92" s="21">
        <v>734844866.56274295</v>
      </c>
      <c r="BD92" s="21">
        <v>0</v>
      </c>
      <c r="BE92" s="21">
        <v>0</v>
      </c>
    </row>
    <row r="93" spans="1:57" x14ac:dyDescent="0.35">
      <c r="A93" s="21">
        <v>104435303</v>
      </c>
      <c r="B93" s="21" t="s">
        <v>121</v>
      </c>
      <c r="C93" s="21" t="s">
        <v>597</v>
      </c>
      <c r="D93" s="21">
        <v>6124.05</v>
      </c>
      <c r="E93" s="21">
        <v>25</v>
      </c>
      <c r="F93" s="21">
        <v>1.2999999999999999E-2</v>
      </c>
      <c r="G93" s="21">
        <v>36</v>
      </c>
      <c r="H93" s="21">
        <v>20071680.510000002</v>
      </c>
      <c r="I93" s="21">
        <v>1642.963</v>
      </c>
      <c r="J93" s="21">
        <v>0</v>
      </c>
      <c r="K93" s="21">
        <v>7034020.790000001</v>
      </c>
      <c r="L93" s="21">
        <v>388229062</v>
      </c>
      <c r="M93" s="21">
        <v>154307942</v>
      </c>
      <c r="N93" s="48">
        <v>6124.0498046875</v>
      </c>
      <c r="O93" s="21">
        <v>990.85599999999999</v>
      </c>
      <c r="P93" s="21">
        <v>1</v>
      </c>
      <c r="Q93" s="21">
        <v>6094.94</v>
      </c>
      <c r="R93" s="21">
        <v>8245.6200000000008</v>
      </c>
      <c r="S93" s="21">
        <v>83.569000000000003</v>
      </c>
      <c r="T93" s="21">
        <v>171.77600000000001</v>
      </c>
      <c r="U93" s="21">
        <v>0</v>
      </c>
      <c r="V93" s="21">
        <v>0</v>
      </c>
      <c r="W93" s="21">
        <v>0</v>
      </c>
      <c r="X93" s="21">
        <v>-0.2173599158954316</v>
      </c>
      <c r="Y93" s="21">
        <v>12216.7578125</v>
      </c>
      <c r="Z93" s="21">
        <v>13704</v>
      </c>
      <c r="AA93" s="21">
        <v>22515164.952</v>
      </c>
      <c r="AB93" s="21">
        <v>2443484.4419999979</v>
      </c>
      <c r="AC93" s="21">
        <v>1.2699999999999999E-2</v>
      </c>
      <c r="AD93" s="21">
        <v>1.55E-2</v>
      </c>
      <c r="AE93" s="21">
        <v>542537004</v>
      </c>
      <c r="AF93" s="21">
        <v>6890219.9507999998</v>
      </c>
      <c r="AG93" s="21">
        <v>8409323.5620000008</v>
      </c>
      <c r="AH93" s="21">
        <v>-143800.83920000121</v>
      </c>
      <c r="AI93" s="21">
        <v>0</v>
      </c>
      <c r="AJ93" s="21">
        <v>8257.7802734375</v>
      </c>
      <c r="AK93" s="21">
        <v>7034020.790000001</v>
      </c>
      <c r="AL93" s="21">
        <v>0</v>
      </c>
      <c r="AM93" s="21">
        <v>2443484.4419999979</v>
      </c>
      <c r="AN93" s="21">
        <v>0</v>
      </c>
      <c r="AO93" s="21">
        <v>2443484.4419999979</v>
      </c>
      <c r="AP93" s="21">
        <v>12.173791032507809</v>
      </c>
      <c r="AQ93" s="21">
        <v>0</v>
      </c>
      <c r="AR93" s="21">
        <v>1</v>
      </c>
      <c r="AS93" s="21">
        <v>0</v>
      </c>
      <c r="AT93" s="21">
        <v>1</v>
      </c>
      <c r="AU93" s="21">
        <v>0</v>
      </c>
      <c r="AV93" s="21">
        <v>0</v>
      </c>
      <c r="AW93" s="21">
        <v>955241884.828125</v>
      </c>
      <c r="AX93" s="21">
        <v>0</v>
      </c>
      <c r="AY93" s="21">
        <v>136463126.40401787</v>
      </c>
      <c r="AZ93" s="21">
        <v>2443484.4419999979</v>
      </c>
      <c r="BA93" s="21">
        <v>349069.20599999971</v>
      </c>
      <c r="BB93" s="21">
        <v>321084332.76890004</v>
      </c>
      <c r="BC93" s="21">
        <v>734844866.56274295</v>
      </c>
      <c r="BD93" s="21">
        <v>0</v>
      </c>
      <c r="BE93" s="21">
        <v>0</v>
      </c>
    </row>
    <row r="94" spans="1:57" x14ac:dyDescent="0.35">
      <c r="A94" s="21">
        <v>104435603</v>
      </c>
      <c r="B94" s="21" t="s">
        <v>122</v>
      </c>
      <c r="C94" s="21" t="s">
        <v>597</v>
      </c>
      <c r="D94" s="21">
        <v>2917.15</v>
      </c>
      <c r="E94" s="21">
        <v>3</v>
      </c>
      <c r="F94" s="21">
        <v>1.84E-2</v>
      </c>
      <c r="G94" s="21">
        <v>87</v>
      </c>
      <c r="H94" s="21">
        <v>36527587.020000003</v>
      </c>
      <c r="I94" s="21">
        <v>3494.3270000000002</v>
      </c>
      <c r="J94" s="21">
        <v>0</v>
      </c>
      <c r="K94" s="21">
        <v>9717548.4999999981</v>
      </c>
      <c r="L94" s="21">
        <v>347287063</v>
      </c>
      <c r="M94" s="21">
        <v>180104558</v>
      </c>
      <c r="N94" s="48">
        <v>2917.14990234375</v>
      </c>
      <c r="O94" s="21">
        <v>2043.684</v>
      </c>
      <c r="P94" s="21">
        <v>1</v>
      </c>
      <c r="Q94" s="21">
        <v>2960.25</v>
      </c>
      <c r="R94" s="21">
        <v>8245.6200000000008</v>
      </c>
      <c r="S94" s="21">
        <v>0</v>
      </c>
      <c r="T94" s="21">
        <v>450.52699999999999</v>
      </c>
      <c r="U94" s="21">
        <v>0</v>
      </c>
      <c r="V94" s="21">
        <v>0</v>
      </c>
      <c r="W94" s="21">
        <v>0</v>
      </c>
      <c r="X94" s="21">
        <v>-8.1114789582544963E-2</v>
      </c>
      <c r="Y94" s="21">
        <v>10453.396484375</v>
      </c>
      <c r="Z94" s="21">
        <v>13704</v>
      </c>
      <c r="AA94" s="21">
        <v>47886257.208000004</v>
      </c>
      <c r="AB94" s="21">
        <v>11358670.188000001</v>
      </c>
      <c r="AC94" s="21">
        <v>1.2699999999999999E-2</v>
      </c>
      <c r="AD94" s="21">
        <v>1.55E-2</v>
      </c>
      <c r="AE94" s="21">
        <v>527391621</v>
      </c>
      <c r="AF94" s="21">
        <v>6697873.5866999999</v>
      </c>
      <c r="AG94" s="21">
        <v>8174570.1255000001</v>
      </c>
      <c r="AH94" s="21">
        <v>-3019674.9132999983</v>
      </c>
      <c r="AI94" s="21">
        <v>0</v>
      </c>
      <c r="AJ94" s="21">
        <v>8257.7802734375</v>
      </c>
      <c r="AK94" s="21">
        <v>9717548.4999999981</v>
      </c>
      <c r="AL94" s="21">
        <v>0</v>
      </c>
      <c r="AM94" s="21">
        <v>11358670.188000001</v>
      </c>
      <c r="AN94" s="21">
        <v>0</v>
      </c>
      <c r="AO94" s="21">
        <v>11358670.188000001</v>
      </c>
      <c r="AP94" s="21">
        <v>31.09614161422919</v>
      </c>
      <c r="AQ94" s="21">
        <v>1542978.3744999981</v>
      </c>
      <c r="AR94" s="21">
        <v>1</v>
      </c>
      <c r="AS94" s="21">
        <v>0</v>
      </c>
      <c r="AT94" s="21">
        <v>1</v>
      </c>
      <c r="AU94" s="21">
        <v>1542978.375</v>
      </c>
      <c r="AV94" s="21">
        <v>1542978.375</v>
      </c>
      <c r="AW94" s="21">
        <v>955241884.828125</v>
      </c>
      <c r="AX94" s="21">
        <v>220425.48214285713</v>
      </c>
      <c r="AY94" s="21">
        <v>136463126.40401787</v>
      </c>
      <c r="AZ94" s="21">
        <v>11358670.188000001</v>
      </c>
      <c r="BA94" s="21">
        <v>1622667.1697142858</v>
      </c>
      <c r="BB94" s="21">
        <v>332443002.95690006</v>
      </c>
      <c r="BC94" s="21">
        <v>734844866.56274295</v>
      </c>
      <c r="BD94" s="21">
        <v>1542978</v>
      </c>
      <c r="BE94" s="21">
        <v>220425</v>
      </c>
    </row>
    <row r="95" spans="1:57" x14ac:dyDescent="0.35">
      <c r="A95" s="21">
        <v>104435703</v>
      </c>
      <c r="B95" s="21" t="s">
        <v>123</v>
      </c>
      <c r="C95" s="21" t="s">
        <v>597</v>
      </c>
      <c r="D95" s="21">
        <v>5381.45</v>
      </c>
      <c r="E95" s="21">
        <v>19</v>
      </c>
      <c r="F95" s="21">
        <v>1.34E-2</v>
      </c>
      <c r="G95" s="21">
        <v>43</v>
      </c>
      <c r="H95" s="21">
        <v>15993608.76</v>
      </c>
      <c r="I95" s="21">
        <v>1692.029</v>
      </c>
      <c r="J95" s="21">
        <v>0</v>
      </c>
      <c r="K95" s="21">
        <v>6434451.3899999997</v>
      </c>
      <c r="L95" s="21">
        <v>306196509</v>
      </c>
      <c r="M95" s="21">
        <v>172411356</v>
      </c>
      <c r="N95" s="48">
        <v>5381.4501953125</v>
      </c>
      <c r="O95" s="21">
        <v>1073.9770000000001</v>
      </c>
      <c r="P95" s="21">
        <v>1</v>
      </c>
      <c r="Q95" s="21">
        <v>5382.57</v>
      </c>
      <c r="R95" s="21">
        <v>8245.6200000000008</v>
      </c>
      <c r="S95" s="21">
        <v>0</v>
      </c>
      <c r="T95" s="21">
        <v>170.87700000000001</v>
      </c>
      <c r="U95" s="21">
        <v>0</v>
      </c>
      <c r="V95" s="21">
        <v>0</v>
      </c>
      <c r="W95" s="21">
        <v>0</v>
      </c>
      <c r="X95" s="21">
        <v>-0.18796145985578058</v>
      </c>
      <c r="Y95" s="21">
        <v>9452.3251953125</v>
      </c>
      <c r="Z95" s="21">
        <v>13704</v>
      </c>
      <c r="AA95" s="21">
        <v>23187565.416000001</v>
      </c>
      <c r="AB95" s="21">
        <v>7193956.6560000014</v>
      </c>
      <c r="AC95" s="21">
        <v>1.2699999999999999E-2</v>
      </c>
      <c r="AD95" s="21">
        <v>1.55E-2</v>
      </c>
      <c r="AE95" s="21">
        <v>478607865</v>
      </c>
      <c r="AF95" s="21">
        <v>6078319.8854999999</v>
      </c>
      <c r="AG95" s="21">
        <v>7418421.9074999997</v>
      </c>
      <c r="AH95" s="21">
        <v>-356131.50449999981</v>
      </c>
      <c r="AI95" s="21">
        <v>0</v>
      </c>
      <c r="AJ95" s="21">
        <v>8257.7802734375</v>
      </c>
      <c r="AK95" s="21">
        <v>6434451.3899999997</v>
      </c>
      <c r="AL95" s="21">
        <v>0</v>
      </c>
      <c r="AM95" s="21">
        <v>7193956.6560000014</v>
      </c>
      <c r="AN95" s="21">
        <v>0</v>
      </c>
      <c r="AO95" s="21">
        <v>7193956.6560000014</v>
      </c>
      <c r="AP95" s="21">
        <v>44.980196551963182</v>
      </c>
      <c r="AQ95" s="21">
        <v>0</v>
      </c>
      <c r="AR95" s="21">
        <v>1</v>
      </c>
      <c r="AS95" s="21">
        <v>0</v>
      </c>
      <c r="AT95" s="21">
        <v>1</v>
      </c>
      <c r="AU95" s="21">
        <v>0</v>
      </c>
      <c r="AV95" s="21">
        <v>0</v>
      </c>
      <c r="AW95" s="21">
        <v>955241884.828125</v>
      </c>
      <c r="AX95" s="21">
        <v>0</v>
      </c>
      <c r="AY95" s="21">
        <v>136463126.40401787</v>
      </c>
      <c r="AZ95" s="21">
        <v>7193956.6560000014</v>
      </c>
      <c r="BA95" s="21">
        <v>1027708.0937142859</v>
      </c>
      <c r="BB95" s="21">
        <v>339636959.61290008</v>
      </c>
      <c r="BC95" s="21">
        <v>734844866.56274295</v>
      </c>
      <c r="BD95" s="21">
        <v>0</v>
      </c>
      <c r="BE95" s="21">
        <v>0</v>
      </c>
    </row>
    <row r="96" spans="1:57" x14ac:dyDescent="0.35">
      <c r="A96" s="21">
        <v>104437503</v>
      </c>
      <c r="B96" s="21" t="s">
        <v>124</v>
      </c>
      <c r="C96" s="21" t="s">
        <v>597</v>
      </c>
      <c r="D96" s="21">
        <v>7858.57</v>
      </c>
      <c r="E96" s="21">
        <v>44</v>
      </c>
      <c r="F96" s="21">
        <v>1.24E-2</v>
      </c>
      <c r="G96" s="21">
        <v>29</v>
      </c>
      <c r="H96" s="21">
        <v>15497779.029999999</v>
      </c>
      <c r="I96" s="21">
        <v>1165.1410000000001</v>
      </c>
      <c r="J96" s="21">
        <v>0</v>
      </c>
      <c r="K96" s="21">
        <v>6223214.8599999994</v>
      </c>
      <c r="L96" s="21">
        <v>348872522</v>
      </c>
      <c r="M96" s="21">
        <v>151370064</v>
      </c>
      <c r="N96" s="48">
        <v>7858.56982421875</v>
      </c>
      <c r="O96" s="21">
        <v>759.59400000000005</v>
      </c>
      <c r="P96" s="21">
        <v>1</v>
      </c>
      <c r="Q96" s="21">
        <v>7834.78</v>
      </c>
      <c r="R96" s="21">
        <v>8245.6200000000008</v>
      </c>
      <c r="S96" s="21">
        <v>60.06</v>
      </c>
      <c r="T96" s="21">
        <v>74.231999999999999</v>
      </c>
      <c r="U96" s="21">
        <v>0</v>
      </c>
      <c r="V96" s="21">
        <v>0</v>
      </c>
      <c r="W96" s="21">
        <v>0</v>
      </c>
      <c r="X96" s="21">
        <v>-0.28652770315711162</v>
      </c>
      <c r="Y96" s="21">
        <v>13301.205078125</v>
      </c>
      <c r="Z96" s="21">
        <v>13704</v>
      </c>
      <c r="AA96" s="21">
        <v>15967092.264</v>
      </c>
      <c r="AB96" s="21">
        <v>469313.2340000011</v>
      </c>
      <c r="AC96" s="21">
        <v>1.2699999999999999E-2</v>
      </c>
      <c r="AD96" s="21">
        <v>1.55E-2</v>
      </c>
      <c r="AE96" s="21">
        <v>500242586</v>
      </c>
      <c r="AF96" s="21">
        <v>6353080.8421999998</v>
      </c>
      <c r="AG96" s="21">
        <v>7753760.0829999996</v>
      </c>
      <c r="AH96" s="21">
        <v>129865.98220000044</v>
      </c>
      <c r="AI96" s="21">
        <v>129865.98220000044</v>
      </c>
      <c r="AJ96" s="21">
        <v>8257.7802734375</v>
      </c>
      <c r="AK96" s="21">
        <v>6353080.8421999998</v>
      </c>
      <c r="AL96" s="21">
        <v>0</v>
      </c>
      <c r="AM96" s="21">
        <v>339447.25180000067</v>
      </c>
      <c r="AN96" s="21">
        <v>0</v>
      </c>
      <c r="AO96" s="21">
        <v>339447.25180000067</v>
      </c>
      <c r="AP96" s="21">
        <v>2.1902961136748167</v>
      </c>
      <c r="AQ96" s="21">
        <v>0</v>
      </c>
      <c r="AR96" s="21">
        <v>1</v>
      </c>
      <c r="AS96" s="21">
        <v>0</v>
      </c>
      <c r="AT96" s="21">
        <v>1</v>
      </c>
      <c r="AU96" s="21">
        <v>0</v>
      </c>
      <c r="AV96" s="21">
        <v>0</v>
      </c>
      <c r="AW96" s="21">
        <v>955241884.828125</v>
      </c>
      <c r="AX96" s="21">
        <v>0</v>
      </c>
      <c r="AY96" s="21">
        <v>136463126.40401787</v>
      </c>
      <c r="AZ96" s="21">
        <v>339447.25180000067</v>
      </c>
      <c r="BA96" s="21">
        <v>48492.46454285724</v>
      </c>
      <c r="BB96" s="21">
        <v>339976406.86470008</v>
      </c>
      <c r="BC96" s="21">
        <v>734844866.56274295</v>
      </c>
      <c r="BD96" s="21">
        <v>0</v>
      </c>
      <c r="BE96" s="21">
        <v>0</v>
      </c>
    </row>
    <row r="97" spans="1:57" x14ac:dyDescent="0.35">
      <c r="A97" s="21">
        <v>105201033</v>
      </c>
      <c r="B97" s="21" t="s">
        <v>125</v>
      </c>
      <c r="C97" s="21" t="s">
        <v>598</v>
      </c>
      <c r="D97" s="21">
        <v>8015.79</v>
      </c>
      <c r="E97" s="21">
        <v>47</v>
      </c>
      <c r="F97" s="21">
        <v>1.34E-2</v>
      </c>
      <c r="G97" s="21">
        <v>43</v>
      </c>
      <c r="H97" s="21">
        <v>38979667.730000004</v>
      </c>
      <c r="I97" s="21">
        <v>2801.0659999999998</v>
      </c>
      <c r="J97" s="21">
        <v>0</v>
      </c>
      <c r="K97" s="21">
        <v>17911911.069999997</v>
      </c>
      <c r="L97" s="21">
        <v>994190890</v>
      </c>
      <c r="M97" s="21">
        <v>337750367</v>
      </c>
      <c r="N97" s="48">
        <v>8015.7900390625</v>
      </c>
      <c r="O97" s="21">
        <v>1937.134</v>
      </c>
      <c r="P97" s="21">
        <v>1</v>
      </c>
      <c r="Q97" s="21">
        <v>7983.03</v>
      </c>
      <c r="R97" s="21">
        <v>8245.6200000000008</v>
      </c>
      <c r="S97" s="21">
        <v>46.908000000000001</v>
      </c>
      <c r="T97" s="21">
        <v>351.81099999999998</v>
      </c>
      <c r="U97" s="21">
        <v>0</v>
      </c>
      <c r="V97" s="21">
        <v>0</v>
      </c>
      <c r="W97" s="21">
        <v>0</v>
      </c>
      <c r="X97" s="21">
        <v>-0.19989596814643729</v>
      </c>
      <c r="Y97" s="21">
        <v>13916.01171875</v>
      </c>
      <c r="Z97" s="21">
        <v>13704</v>
      </c>
      <c r="AA97" s="21">
        <v>38385808.463999994</v>
      </c>
      <c r="AB97" s="21">
        <v>0</v>
      </c>
      <c r="AC97" s="21">
        <v>1.2699999999999999E-2</v>
      </c>
      <c r="AD97" s="21">
        <v>1.55E-2</v>
      </c>
      <c r="AE97" s="21">
        <v>1331941257</v>
      </c>
      <c r="AF97" s="21">
        <v>16915653.9639</v>
      </c>
      <c r="AG97" s="21">
        <v>20645089.4835</v>
      </c>
      <c r="AH97" s="21">
        <v>-996257.10609999672</v>
      </c>
      <c r="AI97" s="21">
        <v>0</v>
      </c>
      <c r="AJ97" s="21">
        <v>8257.7802734375</v>
      </c>
      <c r="AK97" s="21">
        <v>17911911.069999997</v>
      </c>
      <c r="AL97" s="21">
        <v>0</v>
      </c>
      <c r="AM97" s="21">
        <v>0</v>
      </c>
      <c r="AN97" s="21">
        <v>0</v>
      </c>
      <c r="AO97" s="21">
        <v>0</v>
      </c>
      <c r="AP97" s="21">
        <v>0</v>
      </c>
      <c r="AQ97" s="21">
        <v>0</v>
      </c>
      <c r="AR97" s="21">
        <v>1</v>
      </c>
      <c r="AS97" s="21">
        <v>0</v>
      </c>
      <c r="AT97" s="21">
        <v>1</v>
      </c>
      <c r="AU97" s="21">
        <v>0</v>
      </c>
      <c r="AV97" s="21">
        <v>0</v>
      </c>
      <c r="AW97" s="21">
        <v>955241884.828125</v>
      </c>
      <c r="AX97" s="21">
        <v>0</v>
      </c>
      <c r="AY97" s="21">
        <v>136463126.40401787</v>
      </c>
      <c r="AZ97" s="21">
        <v>0</v>
      </c>
      <c r="BA97" s="21">
        <v>0</v>
      </c>
      <c r="BB97" s="21">
        <v>339976406.86470008</v>
      </c>
      <c r="BC97" s="21">
        <v>734844866.56274295</v>
      </c>
      <c r="BD97" s="21">
        <v>0</v>
      </c>
      <c r="BE97" s="21">
        <v>0</v>
      </c>
    </row>
    <row r="98" spans="1:57" x14ac:dyDescent="0.35">
      <c r="A98" s="21">
        <v>105201352</v>
      </c>
      <c r="B98" s="21" t="s">
        <v>126</v>
      </c>
      <c r="C98" s="21" t="s">
        <v>598</v>
      </c>
      <c r="D98" s="21">
        <v>6445.55</v>
      </c>
      <c r="E98" s="21">
        <v>28</v>
      </c>
      <c r="F98" s="21">
        <v>1.54E-2</v>
      </c>
      <c r="G98" s="21">
        <v>64</v>
      </c>
      <c r="H98" s="21">
        <v>59307359.910000004</v>
      </c>
      <c r="I98" s="21">
        <v>4992.3890000000001</v>
      </c>
      <c r="J98" s="21">
        <v>0</v>
      </c>
      <c r="K98" s="21">
        <v>28466627.209999997</v>
      </c>
      <c r="L98" s="21">
        <v>1272482399</v>
      </c>
      <c r="M98" s="21">
        <v>578536833</v>
      </c>
      <c r="N98" s="48">
        <v>6445.5498046875</v>
      </c>
      <c r="O98" s="21">
        <v>3438.5509999999999</v>
      </c>
      <c r="P98" s="21">
        <v>1</v>
      </c>
      <c r="Q98" s="21">
        <v>6454.83</v>
      </c>
      <c r="R98" s="21">
        <v>8245.6200000000008</v>
      </c>
      <c r="S98" s="21">
        <v>0</v>
      </c>
      <c r="T98" s="21">
        <v>576.16</v>
      </c>
      <c r="U98" s="21">
        <v>0</v>
      </c>
      <c r="V98" s="21">
        <v>0</v>
      </c>
      <c r="W98" s="21">
        <v>0</v>
      </c>
      <c r="X98" s="21">
        <v>-0.1398818061563942</v>
      </c>
      <c r="Y98" s="21">
        <v>11879.5546875</v>
      </c>
      <c r="Z98" s="21">
        <v>13704</v>
      </c>
      <c r="AA98" s="21">
        <v>68415698.856000006</v>
      </c>
      <c r="AB98" s="21">
        <v>9108338.9460000023</v>
      </c>
      <c r="AC98" s="21">
        <v>1.2699999999999999E-2</v>
      </c>
      <c r="AD98" s="21">
        <v>1.55E-2</v>
      </c>
      <c r="AE98" s="21">
        <v>1851019232</v>
      </c>
      <c r="AF98" s="21">
        <v>23507944.246399999</v>
      </c>
      <c r="AG98" s="21">
        <v>28690798.096000001</v>
      </c>
      <c r="AH98" s="21">
        <v>-4958682.9635999985</v>
      </c>
      <c r="AI98" s="21">
        <v>0</v>
      </c>
      <c r="AJ98" s="21">
        <v>8257.7802734375</v>
      </c>
      <c r="AK98" s="21">
        <v>28466627.209999997</v>
      </c>
      <c r="AL98" s="21">
        <v>0</v>
      </c>
      <c r="AM98" s="21">
        <v>9108338.9460000023</v>
      </c>
      <c r="AN98" s="21">
        <v>0</v>
      </c>
      <c r="AO98" s="21">
        <v>9108338.9460000023</v>
      </c>
      <c r="AP98" s="21">
        <v>15.357856022965905</v>
      </c>
      <c r="AQ98" s="21">
        <v>0</v>
      </c>
      <c r="AR98" s="21">
        <v>1</v>
      </c>
      <c r="AS98" s="21">
        <v>0</v>
      </c>
      <c r="AT98" s="21">
        <v>1</v>
      </c>
      <c r="AU98" s="21">
        <v>0</v>
      </c>
      <c r="AV98" s="21">
        <v>0</v>
      </c>
      <c r="AW98" s="21">
        <v>955241884.828125</v>
      </c>
      <c r="AX98" s="21">
        <v>0</v>
      </c>
      <c r="AY98" s="21">
        <v>136463126.40401787</v>
      </c>
      <c r="AZ98" s="21">
        <v>9108338.9460000023</v>
      </c>
      <c r="BA98" s="21">
        <v>1301191.2780000004</v>
      </c>
      <c r="BB98" s="21">
        <v>349084745.81070006</v>
      </c>
      <c r="BC98" s="21">
        <v>734844866.56274295</v>
      </c>
      <c r="BD98" s="21">
        <v>0</v>
      </c>
      <c r="BE98" s="21">
        <v>0</v>
      </c>
    </row>
    <row r="99" spans="1:57" x14ac:dyDescent="0.35">
      <c r="A99" s="21">
        <v>105204703</v>
      </c>
      <c r="B99" s="21" t="s">
        <v>128</v>
      </c>
      <c r="C99" s="21" t="s">
        <v>598</v>
      </c>
      <c r="D99" s="21">
        <v>6754.8</v>
      </c>
      <c r="E99" s="21">
        <v>33</v>
      </c>
      <c r="F99" s="21">
        <v>1.24E-2</v>
      </c>
      <c r="G99" s="21">
        <v>29</v>
      </c>
      <c r="H99" s="21">
        <v>52124823.240000002</v>
      </c>
      <c r="I99" s="21">
        <v>3767.2640000000001</v>
      </c>
      <c r="J99" s="21">
        <v>0</v>
      </c>
      <c r="K99" s="21">
        <v>18301379.140000001</v>
      </c>
      <c r="L99" s="21">
        <v>1015925250</v>
      </c>
      <c r="M99" s="21">
        <v>458252478</v>
      </c>
      <c r="N99" s="48">
        <v>6754.7998046875</v>
      </c>
      <c r="O99" s="21">
        <v>2693.1640000000002</v>
      </c>
      <c r="P99" s="21">
        <v>1</v>
      </c>
      <c r="Q99" s="21">
        <v>6729.36</v>
      </c>
      <c r="R99" s="21">
        <v>8245.6200000000008</v>
      </c>
      <c r="S99" s="21">
        <v>0</v>
      </c>
      <c r="T99" s="21">
        <v>373.77</v>
      </c>
      <c r="U99" s="21">
        <v>0</v>
      </c>
      <c r="V99" s="21">
        <v>0</v>
      </c>
      <c r="W99" s="21">
        <v>0</v>
      </c>
      <c r="X99" s="21">
        <v>-0.21560916972327981</v>
      </c>
      <c r="Y99" s="21">
        <v>13836.2548828125</v>
      </c>
      <c r="Z99" s="21">
        <v>13704</v>
      </c>
      <c r="AA99" s="21">
        <v>51626585.855999999</v>
      </c>
      <c r="AB99" s="21">
        <v>0</v>
      </c>
      <c r="AC99" s="21">
        <v>1.2699999999999999E-2</v>
      </c>
      <c r="AD99" s="21">
        <v>1.55E-2</v>
      </c>
      <c r="AE99" s="21">
        <v>1474177728</v>
      </c>
      <c r="AF99" s="21">
        <v>18722057.145599999</v>
      </c>
      <c r="AG99" s="21">
        <v>22849754.783999998</v>
      </c>
      <c r="AH99" s="21">
        <v>420678.00559999794</v>
      </c>
      <c r="AI99" s="21">
        <v>0</v>
      </c>
      <c r="AJ99" s="21">
        <v>8257.7802734375</v>
      </c>
      <c r="AK99" s="21">
        <v>18722057.145599999</v>
      </c>
      <c r="AL99" s="21">
        <v>0</v>
      </c>
      <c r="AM99" s="21">
        <v>0</v>
      </c>
      <c r="AN99" s="21">
        <v>0</v>
      </c>
      <c r="AO99" s="21">
        <v>0</v>
      </c>
      <c r="AP99" s="21">
        <v>0</v>
      </c>
      <c r="AQ99" s="21">
        <v>0</v>
      </c>
      <c r="AR99" s="21">
        <v>1</v>
      </c>
      <c r="AS99" s="21">
        <v>0</v>
      </c>
      <c r="AT99" s="21">
        <v>1</v>
      </c>
      <c r="AU99" s="21">
        <v>0</v>
      </c>
      <c r="AV99" s="21">
        <v>0</v>
      </c>
      <c r="AW99" s="21">
        <v>955241884.828125</v>
      </c>
      <c r="AX99" s="21">
        <v>0</v>
      </c>
      <c r="AY99" s="21">
        <v>136463126.40401787</v>
      </c>
      <c r="AZ99" s="21">
        <v>0</v>
      </c>
      <c r="BA99" s="21">
        <v>0</v>
      </c>
      <c r="BB99" s="21">
        <v>349084745.81070006</v>
      </c>
      <c r="BC99" s="21">
        <v>734844866.56274295</v>
      </c>
      <c r="BD99" s="21">
        <v>0</v>
      </c>
      <c r="BE99" s="21">
        <v>0</v>
      </c>
    </row>
    <row r="100" spans="1:57" x14ac:dyDescent="0.35">
      <c r="A100" s="21">
        <v>105251453</v>
      </c>
      <c r="B100" s="21" t="s">
        <v>129</v>
      </c>
      <c r="C100" s="21" t="s">
        <v>599</v>
      </c>
      <c r="D100" s="21">
        <v>4311.29</v>
      </c>
      <c r="E100" s="21">
        <v>9</v>
      </c>
      <c r="F100" s="21">
        <v>1.24E-2</v>
      </c>
      <c r="G100" s="21">
        <v>29</v>
      </c>
      <c r="H100" s="21">
        <v>33721016.399999999</v>
      </c>
      <c r="I100" s="21">
        <v>3246.174</v>
      </c>
      <c r="J100" s="21">
        <v>0</v>
      </c>
      <c r="K100" s="21">
        <v>9666070.5599999987</v>
      </c>
      <c r="L100" s="21">
        <v>558154062</v>
      </c>
      <c r="M100" s="21">
        <v>219989186</v>
      </c>
      <c r="N100" s="48">
        <v>4311.2900390625</v>
      </c>
      <c r="O100" s="21">
        <v>1885.3</v>
      </c>
      <c r="P100" s="21">
        <v>1</v>
      </c>
      <c r="Q100" s="21">
        <v>4320.25</v>
      </c>
      <c r="R100" s="21">
        <v>8245.6200000000008</v>
      </c>
      <c r="S100" s="21">
        <v>19.579000000000001</v>
      </c>
      <c r="T100" s="21">
        <v>616.73299999999995</v>
      </c>
      <c r="U100" s="21">
        <v>0</v>
      </c>
      <c r="V100" s="21">
        <v>0</v>
      </c>
      <c r="W100" s="21">
        <v>0</v>
      </c>
      <c r="X100" s="21">
        <v>-0.15107127211396768</v>
      </c>
      <c r="Y100" s="21">
        <v>10387.9267578125</v>
      </c>
      <c r="Z100" s="21">
        <v>13704</v>
      </c>
      <c r="AA100" s="21">
        <v>44485568.495999999</v>
      </c>
      <c r="AB100" s="21">
        <v>10764552.096000001</v>
      </c>
      <c r="AC100" s="21">
        <v>1.2699999999999999E-2</v>
      </c>
      <c r="AD100" s="21">
        <v>1.55E-2</v>
      </c>
      <c r="AE100" s="21">
        <v>778143248</v>
      </c>
      <c r="AF100" s="21">
        <v>9882419.2495999988</v>
      </c>
      <c r="AG100" s="21">
        <v>12061220.344000001</v>
      </c>
      <c r="AH100" s="21">
        <v>216348.68960000016</v>
      </c>
      <c r="AI100" s="21">
        <v>216348.68960000016</v>
      </c>
      <c r="AJ100" s="21">
        <v>8257.7802734375</v>
      </c>
      <c r="AK100" s="21">
        <v>9882419.2495999988</v>
      </c>
      <c r="AL100" s="21">
        <v>0</v>
      </c>
      <c r="AM100" s="21">
        <v>10548203.406400001</v>
      </c>
      <c r="AN100" s="21">
        <v>0</v>
      </c>
      <c r="AO100" s="21">
        <v>10548203.406400001</v>
      </c>
      <c r="AP100" s="21">
        <v>31.280799135105553</v>
      </c>
      <c r="AQ100" s="21">
        <v>0</v>
      </c>
      <c r="AR100" s="21">
        <v>1</v>
      </c>
      <c r="AS100" s="21">
        <v>0</v>
      </c>
      <c r="AT100" s="21">
        <v>1</v>
      </c>
      <c r="AU100" s="21">
        <v>0</v>
      </c>
      <c r="AV100" s="21">
        <v>0</v>
      </c>
      <c r="AW100" s="21">
        <v>955241884.828125</v>
      </c>
      <c r="AX100" s="21">
        <v>0</v>
      </c>
      <c r="AY100" s="21">
        <v>136463126.40401787</v>
      </c>
      <c r="AZ100" s="21">
        <v>10548203.406400001</v>
      </c>
      <c r="BA100" s="21">
        <v>1506886.2009142858</v>
      </c>
      <c r="BB100" s="21">
        <v>359632949.21710008</v>
      </c>
      <c r="BC100" s="21">
        <v>734844866.56274295</v>
      </c>
      <c r="BD100" s="21">
        <v>0</v>
      </c>
      <c r="BE100" s="21">
        <v>0</v>
      </c>
    </row>
    <row r="101" spans="1:57" x14ac:dyDescent="0.35">
      <c r="A101" s="21">
        <v>105252602</v>
      </c>
      <c r="B101" s="21" t="s">
        <v>131</v>
      </c>
      <c r="C101" s="21" t="s">
        <v>599</v>
      </c>
      <c r="D101" s="21">
        <v>3365.92</v>
      </c>
      <c r="E101" s="21">
        <v>5</v>
      </c>
      <c r="F101" s="21">
        <v>1.54E-2</v>
      </c>
      <c r="G101" s="21">
        <v>64</v>
      </c>
      <c r="H101" s="21">
        <v>195141513.12</v>
      </c>
      <c r="I101" s="21">
        <v>22066.307000000001</v>
      </c>
      <c r="J101" s="21">
        <v>0</v>
      </c>
      <c r="K101" s="21">
        <v>67927802.710000008</v>
      </c>
      <c r="L101" s="21">
        <v>2980822781</v>
      </c>
      <c r="M101" s="21">
        <v>1435681235</v>
      </c>
      <c r="N101" s="48">
        <v>3365.919921875</v>
      </c>
      <c r="O101" s="21">
        <v>12335.184999999999</v>
      </c>
      <c r="P101" s="21">
        <v>1</v>
      </c>
      <c r="Q101" s="21">
        <v>3371.63</v>
      </c>
      <c r="R101" s="21">
        <v>8245.6200000000008</v>
      </c>
      <c r="S101" s="21">
        <v>0</v>
      </c>
      <c r="T101" s="21">
        <v>6003.4620000000004</v>
      </c>
      <c r="U101" s="21">
        <v>0</v>
      </c>
      <c r="V101" s="21">
        <v>0</v>
      </c>
      <c r="W101" s="21">
        <v>0</v>
      </c>
      <c r="X101" s="21">
        <v>-9.727188620000711E-2</v>
      </c>
      <c r="Y101" s="21">
        <v>8843.4150390625</v>
      </c>
      <c r="Z101" s="21">
        <v>13704</v>
      </c>
      <c r="AA101" s="21">
        <v>302396671.12800002</v>
      </c>
      <c r="AB101" s="21">
        <v>107255158.00800002</v>
      </c>
      <c r="AC101" s="21">
        <v>1.2699999999999999E-2</v>
      </c>
      <c r="AD101" s="21">
        <v>1.55E-2</v>
      </c>
      <c r="AE101" s="21">
        <v>4416504016</v>
      </c>
      <c r="AF101" s="21">
        <v>56089601.003199995</v>
      </c>
      <c r="AG101" s="21">
        <v>68455812.247999996</v>
      </c>
      <c r="AH101" s="21">
        <v>-11838201.706800014</v>
      </c>
      <c r="AI101" s="21">
        <v>0</v>
      </c>
      <c r="AJ101" s="21">
        <v>8257.7802734375</v>
      </c>
      <c r="AK101" s="21">
        <v>67927802.710000008</v>
      </c>
      <c r="AL101" s="21">
        <v>0</v>
      </c>
      <c r="AM101" s="21">
        <v>107255158.00800002</v>
      </c>
      <c r="AN101" s="21">
        <v>0</v>
      </c>
      <c r="AO101" s="21">
        <v>107255158.00800002</v>
      </c>
      <c r="AP101" s="21">
        <v>54.962758202066773</v>
      </c>
      <c r="AQ101" s="21">
        <v>0</v>
      </c>
      <c r="AR101" s="21">
        <v>1</v>
      </c>
      <c r="AS101" s="21">
        <v>0</v>
      </c>
      <c r="AT101" s="21">
        <v>1</v>
      </c>
      <c r="AU101" s="21">
        <v>0</v>
      </c>
      <c r="AV101" s="21">
        <v>0</v>
      </c>
      <c r="AW101" s="21">
        <v>955241884.828125</v>
      </c>
      <c r="AX101" s="21">
        <v>0</v>
      </c>
      <c r="AY101" s="21">
        <v>136463126.40401787</v>
      </c>
      <c r="AZ101" s="21">
        <v>107255158.00800002</v>
      </c>
      <c r="BA101" s="21">
        <v>15322165.429714289</v>
      </c>
      <c r="BB101" s="21">
        <v>466888107.2251001</v>
      </c>
      <c r="BC101" s="21">
        <v>734844866.56274295</v>
      </c>
      <c r="BD101" s="21">
        <v>0</v>
      </c>
      <c r="BE101" s="21">
        <v>0</v>
      </c>
    </row>
    <row r="102" spans="1:57" x14ac:dyDescent="0.35">
      <c r="A102" s="21">
        <v>105253303</v>
      </c>
      <c r="B102" s="21" t="s">
        <v>133</v>
      </c>
      <c r="C102" s="21" t="s">
        <v>599</v>
      </c>
      <c r="D102" s="21">
        <v>9546.61</v>
      </c>
      <c r="E102" s="21">
        <v>63</v>
      </c>
      <c r="F102" s="21">
        <v>1.55E-2</v>
      </c>
      <c r="G102" s="21">
        <v>66</v>
      </c>
      <c r="H102" s="21">
        <v>26889246</v>
      </c>
      <c r="I102" s="21">
        <v>2290.5250000000001</v>
      </c>
      <c r="J102" s="21">
        <v>1</v>
      </c>
      <c r="K102" s="21">
        <v>21182642.68</v>
      </c>
      <c r="L102" s="21">
        <v>926261342</v>
      </c>
      <c r="M102" s="21">
        <v>439687084</v>
      </c>
      <c r="N102" s="48">
        <v>9546.6103515625</v>
      </c>
      <c r="O102" s="21">
        <v>1849.2819999999999</v>
      </c>
      <c r="P102" s="21">
        <v>0.83</v>
      </c>
      <c r="Q102" s="21">
        <v>9619.34</v>
      </c>
      <c r="R102" s="21">
        <v>8245.6200000000008</v>
      </c>
      <c r="S102" s="21">
        <v>0</v>
      </c>
      <c r="T102" s="21">
        <v>138.72200000000001</v>
      </c>
      <c r="U102" s="21">
        <v>1</v>
      </c>
      <c r="V102" s="21">
        <v>1</v>
      </c>
      <c r="W102" s="21">
        <v>1</v>
      </c>
      <c r="X102" s="21">
        <v>0.14284708380610137</v>
      </c>
      <c r="Y102" s="21">
        <v>11739.337890625</v>
      </c>
      <c r="Z102" s="21">
        <v>13704</v>
      </c>
      <c r="AA102" s="21">
        <v>31389354.600000001</v>
      </c>
      <c r="AB102" s="21">
        <v>4500108.6000000015</v>
      </c>
      <c r="AC102" s="21">
        <v>1.2699999999999999E-2</v>
      </c>
      <c r="AD102" s="21">
        <v>1.55E-2</v>
      </c>
      <c r="AE102" s="21">
        <v>1365948426</v>
      </c>
      <c r="AF102" s="21">
        <v>17347545.010199998</v>
      </c>
      <c r="AG102" s="21">
        <v>21172200.603</v>
      </c>
      <c r="AH102" s="21">
        <v>-3835097.6698000021</v>
      </c>
      <c r="AI102" s="21">
        <v>0</v>
      </c>
      <c r="AJ102" s="21">
        <v>8257.7802734375</v>
      </c>
      <c r="AK102" s="21">
        <v>21182642.68</v>
      </c>
      <c r="AL102" s="21">
        <v>0</v>
      </c>
      <c r="AM102" s="21">
        <v>4500108.6000000015</v>
      </c>
      <c r="AN102" s="21">
        <v>0</v>
      </c>
      <c r="AO102" s="21">
        <v>4500108.6000000015</v>
      </c>
      <c r="AP102" s="21">
        <v>16.735718807436999</v>
      </c>
      <c r="AQ102" s="21">
        <v>10442.076999999583</v>
      </c>
      <c r="AR102" s="21">
        <v>0.84392536063586809</v>
      </c>
      <c r="AS102" s="21">
        <v>0</v>
      </c>
      <c r="AT102" s="21">
        <v>0.84392536063586809</v>
      </c>
      <c r="AU102" s="21">
        <v>8666.923828125</v>
      </c>
      <c r="AV102" s="21">
        <v>8666.923828125</v>
      </c>
      <c r="AW102" s="21">
        <v>955241884.828125</v>
      </c>
      <c r="AX102" s="21">
        <v>1238.1319754464287</v>
      </c>
      <c r="AY102" s="21">
        <v>136463126.40401787</v>
      </c>
      <c r="AZ102" s="21">
        <v>4500108.6000000015</v>
      </c>
      <c r="BA102" s="21">
        <v>642872.65714285732</v>
      </c>
      <c r="BB102" s="21">
        <v>471388215.82510012</v>
      </c>
      <c r="BC102" s="21">
        <v>734844866.56274295</v>
      </c>
      <c r="BD102" s="21">
        <v>8667</v>
      </c>
      <c r="BE102" s="21">
        <v>1238</v>
      </c>
    </row>
    <row r="103" spans="1:57" x14ac:dyDescent="0.35">
      <c r="A103" s="21">
        <v>105253553</v>
      </c>
      <c r="B103" s="21" t="s">
        <v>134</v>
      </c>
      <c r="C103" s="21" t="s">
        <v>599</v>
      </c>
      <c r="D103" s="21">
        <v>9748.31</v>
      </c>
      <c r="E103" s="21">
        <v>66</v>
      </c>
      <c r="F103" s="21">
        <v>1.1900000000000001E-2</v>
      </c>
      <c r="G103" s="21">
        <v>24</v>
      </c>
      <c r="H103" s="21">
        <v>33387150.470000003</v>
      </c>
      <c r="I103" s="21">
        <v>2888.5210000000002</v>
      </c>
      <c r="J103" s="21">
        <v>0</v>
      </c>
      <c r="K103" s="21">
        <v>20044325.550000001</v>
      </c>
      <c r="L103" s="21">
        <v>1343002090</v>
      </c>
      <c r="M103" s="21">
        <v>341173031</v>
      </c>
      <c r="N103" s="48">
        <v>9748.3095703125</v>
      </c>
      <c r="O103" s="21">
        <v>2043.45</v>
      </c>
      <c r="P103" s="21">
        <v>0.8</v>
      </c>
      <c r="Q103" s="21">
        <v>9913.9</v>
      </c>
      <c r="R103" s="21">
        <v>8245.6200000000008</v>
      </c>
      <c r="S103" s="21">
        <v>0</v>
      </c>
      <c r="T103" s="21">
        <v>334.87200000000001</v>
      </c>
      <c r="U103" s="21">
        <v>1</v>
      </c>
      <c r="V103" s="21">
        <v>1</v>
      </c>
      <c r="W103" s="21">
        <v>1</v>
      </c>
      <c r="X103" s="21">
        <v>-6.5423766486972901E-2</v>
      </c>
      <c r="Y103" s="21">
        <v>11558.5625</v>
      </c>
      <c r="Z103" s="21">
        <v>13704</v>
      </c>
      <c r="AA103" s="21">
        <v>39584291.784000002</v>
      </c>
      <c r="AB103" s="21">
        <v>6197141.3139999993</v>
      </c>
      <c r="AC103" s="21">
        <v>1.2699999999999999E-2</v>
      </c>
      <c r="AD103" s="21">
        <v>1.55E-2</v>
      </c>
      <c r="AE103" s="21">
        <v>1684175121</v>
      </c>
      <c r="AF103" s="21">
        <v>21389024.036699999</v>
      </c>
      <c r="AG103" s="21">
        <v>26104714.375500001</v>
      </c>
      <c r="AH103" s="21">
        <v>1344698.4866999984</v>
      </c>
      <c r="AI103" s="21">
        <v>1344698.4866999984</v>
      </c>
      <c r="AJ103" s="21">
        <v>8257.7802734375</v>
      </c>
      <c r="AK103" s="21">
        <v>21389024.036699999</v>
      </c>
      <c r="AL103" s="21">
        <v>0</v>
      </c>
      <c r="AM103" s="21">
        <v>4852442.8273000009</v>
      </c>
      <c r="AN103" s="21">
        <v>0</v>
      </c>
      <c r="AO103" s="21">
        <v>4852442.8273000009</v>
      </c>
      <c r="AP103" s="21">
        <v>14.533863354586549</v>
      </c>
      <c r="AQ103" s="21">
        <v>0</v>
      </c>
      <c r="AR103" s="21">
        <v>0.81950000514429644</v>
      </c>
      <c r="AS103" s="21">
        <v>0</v>
      </c>
      <c r="AT103" s="21">
        <v>0.81950000514429644</v>
      </c>
      <c r="AU103" s="21">
        <v>0</v>
      </c>
      <c r="AV103" s="21">
        <v>0</v>
      </c>
      <c r="AW103" s="21">
        <v>955241884.828125</v>
      </c>
      <c r="AX103" s="21">
        <v>0</v>
      </c>
      <c r="AY103" s="21">
        <v>136463126.40401787</v>
      </c>
      <c r="AZ103" s="21">
        <v>4852442.8273000009</v>
      </c>
      <c r="BA103" s="21">
        <v>693206.11818571447</v>
      </c>
      <c r="BB103" s="21">
        <v>476240658.65240014</v>
      </c>
      <c r="BC103" s="21">
        <v>734844866.56274295</v>
      </c>
      <c r="BD103" s="21">
        <v>0</v>
      </c>
      <c r="BE103" s="21">
        <v>0</v>
      </c>
    </row>
    <row r="104" spans="1:57" x14ac:dyDescent="0.35">
      <c r="A104" s="21">
        <v>105253903</v>
      </c>
      <c r="B104" s="21" t="s">
        <v>135</v>
      </c>
      <c r="C104" s="21" t="s">
        <v>599</v>
      </c>
      <c r="D104" s="21">
        <v>7831.27</v>
      </c>
      <c r="E104" s="21">
        <v>44</v>
      </c>
      <c r="F104" s="21">
        <v>1.1299999999999999E-2</v>
      </c>
      <c r="G104" s="21">
        <v>18</v>
      </c>
      <c r="H104" s="21">
        <v>36257741.609999999</v>
      </c>
      <c r="I104" s="21">
        <v>2926.3429999999998</v>
      </c>
      <c r="J104" s="21">
        <v>0</v>
      </c>
      <c r="K104" s="21">
        <v>15383702.75</v>
      </c>
      <c r="L104" s="21">
        <v>993635034</v>
      </c>
      <c r="M104" s="21">
        <v>372592918</v>
      </c>
      <c r="N104" s="48">
        <v>7831.27001953125</v>
      </c>
      <c r="O104" s="21">
        <v>2181.2460000000001</v>
      </c>
      <c r="P104" s="21">
        <v>1</v>
      </c>
      <c r="Q104" s="21">
        <v>7850.62</v>
      </c>
      <c r="R104" s="21">
        <v>8245.6200000000008</v>
      </c>
      <c r="S104" s="21">
        <v>0</v>
      </c>
      <c r="T104" s="21">
        <v>255.14599999999999</v>
      </c>
      <c r="U104" s="21">
        <v>0</v>
      </c>
      <c r="V104" s="21">
        <v>0</v>
      </c>
      <c r="W104" s="21">
        <v>0</v>
      </c>
      <c r="X104" s="21">
        <v>1.1287567295237501E-3</v>
      </c>
      <c r="Y104" s="21">
        <v>12390.1201171875</v>
      </c>
      <c r="Z104" s="21">
        <v>13704</v>
      </c>
      <c r="AA104" s="21">
        <v>40102604.471999995</v>
      </c>
      <c r="AB104" s="21">
        <v>3844862.861999996</v>
      </c>
      <c r="AC104" s="21">
        <v>1.2699999999999999E-2</v>
      </c>
      <c r="AD104" s="21">
        <v>1.55E-2</v>
      </c>
      <c r="AE104" s="21">
        <v>1366227952</v>
      </c>
      <c r="AF104" s="21">
        <v>17351094.990399998</v>
      </c>
      <c r="AG104" s="21">
        <v>21176533.256000001</v>
      </c>
      <c r="AH104" s="21">
        <v>1967392.2403999977</v>
      </c>
      <c r="AI104" s="21">
        <v>1967392.2403999977</v>
      </c>
      <c r="AJ104" s="21">
        <v>8257.7802734375</v>
      </c>
      <c r="AK104" s="21">
        <v>17351094.990399998</v>
      </c>
      <c r="AL104" s="21">
        <v>0</v>
      </c>
      <c r="AM104" s="21">
        <v>1877470.6215999983</v>
      </c>
      <c r="AN104" s="21">
        <v>0</v>
      </c>
      <c r="AO104" s="21">
        <v>1877470.6215999983</v>
      </c>
      <c r="AP104" s="21">
        <v>5.1781234523503414</v>
      </c>
      <c r="AQ104" s="21">
        <v>0</v>
      </c>
      <c r="AR104" s="21">
        <v>1</v>
      </c>
      <c r="AS104" s="21">
        <v>0</v>
      </c>
      <c r="AT104" s="21">
        <v>1</v>
      </c>
      <c r="AU104" s="21">
        <v>0</v>
      </c>
      <c r="AV104" s="21">
        <v>0</v>
      </c>
      <c r="AW104" s="21">
        <v>955241884.828125</v>
      </c>
      <c r="AX104" s="21">
        <v>0</v>
      </c>
      <c r="AY104" s="21">
        <v>136463126.40401787</v>
      </c>
      <c r="AZ104" s="21">
        <v>1877470.6215999983</v>
      </c>
      <c r="BA104" s="21">
        <v>268210.08879999974</v>
      </c>
      <c r="BB104" s="21">
        <v>478118129.27400011</v>
      </c>
      <c r="BC104" s="21">
        <v>734844866.56274295</v>
      </c>
      <c r="BD104" s="21">
        <v>0</v>
      </c>
      <c r="BE104" s="21">
        <v>0</v>
      </c>
    </row>
    <row r="105" spans="1:57" x14ac:dyDescent="0.35">
      <c r="A105" s="21">
        <v>105254053</v>
      </c>
      <c r="B105" s="21" t="s">
        <v>136</v>
      </c>
      <c r="C105" s="21" t="s">
        <v>599</v>
      </c>
      <c r="D105" s="21">
        <v>5629.79</v>
      </c>
      <c r="E105" s="21">
        <v>21</v>
      </c>
      <c r="F105" s="21">
        <v>1.5599999999999999E-2</v>
      </c>
      <c r="G105" s="21">
        <v>66</v>
      </c>
      <c r="H105" s="21">
        <v>27876394.91</v>
      </c>
      <c r="I105" s="21">
        <v>2222.52</v>
      </c>
      <c r="J105" s="21">
        <v>0</v>
      </c>
      <c r="K105" s="21">
        <v>11394298.949999999</v>
      </c>
      <c r="L105" s="21">
        <v>511460385</v>
      </c>
      <c r="M105" s="21">
        <v>220394242</v>
      </c>
      <c r="N105" s="48">
        <v>5629.7900390625</v>
      </c>
      <c r="O105" s="21">
        <v>1562.2270000000001</v>
      </c>
      <c r="P105" s="21">
        <v>1</v>
      </c>
      <c r="Q105" s="21">
        <v>5656.59</v>
      </c>
      <c r="R105" s="21">
        <v>8245.6200000000008</v>
      </c>
      <c r="S105" s="21">
        <v>0</v>
      </c>
      <c r="T105" s="21">
        <v>249.10499999999999</v>
      </c>
      <c r="U105" s="21">
        <v>0</v>
      </c>
      <c r="V105" s="21">
        <v>0</v>
      </c>
      <c r="W105" s="21">
        <v>0</v>
      </c>
      <c r="X105" s="21">
        <v>-0.21104627233129217</v>
      </c>
      <c r="Y105" s="21">
        <v>12542.697265625</v>
      </c>
      <c r="Z105" s="21">
        <v>13704</v>
      </c>
      <c r="AA105" s="21">
        <v>30457414.079999998</v>
      </c>
      <c r="AB105" s="21">
        <v>2581019.1699999981</v>
      </c>
      <c r="AC105" s="21">
        <v>1.2699999999999999E-2</v>
      </c>
      <c r="AD105" s="21">
        <v>1.55E-2</v>
      </c>
      <c r="AE105" s="21">
        <v>731854627</v>
      </c>
      <c r="AF105" s="21">
        <v>9294553.7629000004</v>
      </c>
      <c r="AG105" s="21">
        <v>11343746.718499999</v>
      </c>
      <c r="AH105" s="21">
        <v>-2099745.1870999988</v>
      </c>
      <c r="AI105" s="21">
        <v>0</v>
      </c>
      <c r="AJ105" s="21">
        <v>8257.7802734375</v>
      </c>
      <c r="AK105" s="21">
        <v>11394298.949999999</v>
      </c>
      <c r="AL105" s="21">
        <v>0</v>
      </c>
      <c r="AM105" s="21">
        <v>2581019.1699999981</v>
      </c>
      <c r="AN105" s="21">
        <v>0</v>
      </c>
      <c r="AO105" s="21">
        <v>2581019.1699999981</v>
      </c>
      <c r="AP105" s="21">
        <v>9.2587982712001189</v>
      </c>
      <c r="AQ105" s="21">
        <v>50552.231499999762</v>
      </c>
      <c r="AR105" s="21">
        <v>1</v>
      </c>
      <c r="AS105" s="21">
        <v>0</v>
      </c>
      <c r="AT105" s="21">
        <v>1</v>
      </c>
      <c r="AU105" s="21">
        <v>50552.23046875</v>
      </c>
      <c r="AV105" s="21">
        <v>50552.23046875</v>
      </c>
      <c r="AW105" s="21">
        <v>955241884.828125</v>
      </c>
      <c r="AX105" s="21">
        <v>7221.7472098214284</v>
      </c>
      <c r="AY105" s="21">
        <v>136463126.40401787</v>
      </c>
      <c r="AZ105" s="21">
        <v>2581019.1699999981</v>
      </c>
      <c r="BA105" s="21">
        <v>368717.02428571403</v>
      </c>
      <c r="BB105" s="21">
        <v>480699148.44400012</v>
      </c>
      <c r="BC105" s="21">
        <v>734844866.56274295</v>
      </c>
      <c r="BD105" s="21">
        <v>50552</v>
      </c>
      <c r="BE105" s="21">
        <v>7222</v>
      </c>
    </row>
    <row r="106" spans="1:57" x14ac:dyDescent="0.35">
      <c r="A106" s="21">
        <v>105254353</v>
      </c>
      <c r="B106" s="21" t="s">
        <v>137</v>
      </c>
      <c r="C106" s="21" t="s">
        <v>599</v>
      </c>
      <c r="D106" s="21">
        <v>8229.18</v>
      </c>
      <c r="E106" s="21">
        <v>50</v>
      </c>
      <c r="F106" s="21">
        <v>1.5299999999999999E-2</v>
      </c>
      <c r="G106" s="21">
        <v>62</v>
      </c>
      <c r="H106" s="21">
        <v>33442790.109999999</v>
      </c>
      <c r="I106" s="21">
        <v>2693.7359999999999</v>
      </c>
      <c r="J106" s="21">
        <v>0</v>
      </c>
      <c r="K106" s="21">
        <v>21011744.140000001</v>
      </c>
      <c r="L106" s="21">
        <v>1014406819</v>
      </c>
      <c r="M106" s="21">
        <v>358344035</v>
      </c>
      <c r="N106" s="48">
        <v>8229.1796875</v>
      </c>
      <c r="O106" s="21">
        <v>2072.723</v>
      </c>
      <c r="P106" s="21">
        <v>1</v>
      </c>
      <c r="Q106" s="21">
        <v>8256.8799999999992</v>
      </c>
      <c r="R106" s="21">
        <v>8245.6200000000008</v>
      </c>
      <c r="S106" s="21">
        <v>0</v>
      </c>
      <c r="T106" s="21">
        <v>254.852</v>
      </c>
      <c r="U106" s="21">
        <v>1</v>
      </c>
      <c r="V106" s="21">
        <v>1</v>
      </c>
      <c r="W106" s="21">
        <v>1</v>
      </c>
      <c r="X106" s="21">
        <v>-6.6850747741541393E-3</v>
      </c>
      <c r="Y106" s="21">
        <v>12415.021484375</v>
      </c>
      <c r="Z106" s="21">
        <v>13704</v>
      </c>
      <c r="AA106" s="21">
        <v>36914958.144000001</v>
      </c>
      <c r="AB106" s="21">
        <v>3472168.0340000018</v>
      </c>
      <c r="AC106" s="21">
        <v>1.2699999999999999E-2</v>
      </c>
      <c r="AD106" s="21">
        <v>1.55E-2</v>
      </c>
      <c r="AE106" s="21">
        <v>1372750854</v>
      </c>
      <c r="AF106" s="21">
        <v>17433935.845799997</v>
      </c>
      <c r="AG106" s="21">
        <v>21277638.237</v>
      </c>
      <c r="AH106" s="21">
        <v>-3577808.2942000031</v>
      </c>
      <c r="AI106" s="21">
        <v>0</v>
      </c>
      <c r="AJ106" s="21">
        <v>8257.7802734375</v>
      </c>
      <c r="AK106" s="21">
        <v>21011744.140000001</v>
      </c>
      <c r="AL106" s="21">
        <v>0</v>
      </c>
      <c r="AM106" s="21">
        <v>3472168.0340000018</v>
      </c>
      <c r="AN106" s="21">
        <v>0</v>
      </c>
      <c r="AO106" s="21">
        <v>3472168.0340000018</v>
      </c>
      <c r="AP106" s="21">
        <v>10.382411343609039</v>
      </c>
      <c r="AQ106" s="21">
        <v>0</v>
      </c>
      <c r="AR106" s="21">
        <v>1</v>
      </c>
      <c r="AS106" s="21">
        <v>0</v>
      </c>
      <c r="AT106" s="21">
        <v>1</v>
      </c>
      <c r="AU106" s="21">
        <v>0</v>
      </c>
      <c r="AV106" s="21">
        <v>0</v>
      </c>
      <c r="AW106" s="21">
        <v>955241884.828125</v>
      </c>
      <c r="AX106" s="21">
        <v>0</v>
      </c>
      <c r="AY106" s="21">
        <v>136463126.40401787</v>
      </c>
      <c r="AZ106" s="21">
        <v>3472168.0340000018</v>
      </c>
      <c r="BA106" s="21">
        <v>496024.0048571431</v>
      </c>
      <c r="BB106" s="21">
        <v>484171316.4780001</v>
      </c>
      <c r="BC106" s="21">
        <v>734844866.56274295</v>
      </c>
      <c r="BD106" s="21">
        <v>0</v>
      </c>
      <c r="BE106" s="21">
        <v>0</v>
      </c>
    </row>
    <row r="107" spans="1:57" x14ac:dyDescent="0.35">
      <c r="A107" s="21">
        <v>105256553</v>
      </c>
      <c r="B107" s="21" t="s">
        <v>138</v>
      </c>
      <c r="C107" s="21" t="s">
        <v>599</v>
      </c>
      <c r="D107" s="21">
        <v>3449.39</v>
      </c>
      <c r="E107" s="21">
        <v>6</v>
      </c>
      <c r="F107" s="21">
        <v>1.9699999999999999E-2</v>
      </c>
      <c r="G107" s="21">
        <v>91</v>
      </c>
      <c r="H107" s="21">
        <v>21329492.300000001</v>
      </c>
      <c r="I107" s="21">
        <v>1982.3920000000001</v>
      </c>
      <c r="J107" s="21">
        <v>0</v>
      </c>
      <c r="K107" s="21">
        <v>7691445.1299999999</v>
      </c>
      <c r="L107" s="21">
        <v>274020243</v>
      </c>
      <c r="M107" s="21">
        <v>115876363</v>
      </c>
      <c r="N107" s="48">
        <v>3449.389892578125</v>
      </c>
      <c r="O107" s="21">
        <v>1134.951</v>
      </c>
      <c r="P107" s="21">
        <v>1</v>
      </c>
      <c r="Q107" s="21">
        <v>3456.76</v>
      </c>
      <c r="R107" s="21">
        <v>8245.6200000000008</v>
      </c>
      <c r="S107" s="21">
        <v>0</v>
      </c>
      <c r="T107" s="21">
        <v>444.14499999999998</v>
      </c>
      <c r="U107" s="21">
        <v>0</v>
      </c>
      <c r="V107" s="21">
        <v>0</v>
      </c>
      <c r="W107" s="21">
        <v>0</v>
      </c>
      <c r="X107" s="21">
        <v>-0.11318178800576396</v>
      </c>
      <c r="Y107" s="21">
        <v>10759.47265625</v>
      </c>
      <c r="Z107" s="21">
        <v>13704</v>
      </c>
      <c r="AA107" s="21">
        <v>27166699.968000002</v>
      </c>
      <c r="AB107" s="21">
        <v>5837207.6680000015</v>
      </c>
      <c r="AC107" s="21">
        <v>1.2699999999999999E-2</v>
      </c>
      <c r="AD107" s="21">
        <v>1.55E-2</v>
      </c>
      <c r="AE107" s="21">
        <v>389896606</v>
      </c>
      <c r="AF107" s="21">
        <v>4951686.8961999994</v>
      </c>
      <c r="AG107" s="21">
        <v>6043397.3930000002</v>
      </c>
      <c r="AH107" s="21">
        <v>-2739758.2338000005</v>
      </c>
      <c r="AI107" s="21">
        <v>0</v>
      </c>
      <c r="AJ107" s="21">
        <v>8257.7802734375</v>
      </c>
      <c r="AK107" s="21">
        <v>7691445.1299999999</v>
      </c>
      <c r="AL107" s="21">
        <v>0</v>
      </c>
      <c r="AM107" s="21">
        <v>5837207.6680000015</v>
      </c>
      <c r="AN107" s="21">
        <v>0</v>
      </c>
      <c r="AO107" s="21">
        <v>5837207.6680000015</v>
      </c>
      <c r="AP107" s="21">
        <v>27.366838300225275</v>
      </c>
      <c r="AQ107" s="21">
        <v>1648047.7369999997</v>
      </c>
      <c r="AR107" s="21">
        <v>1</v>
      </c>
      <c r="AS107" s="21">
        <v>0</v>
      </c>
      <c r="AT107" s="21">
        <v>1</v>
      </c>
      <c r="AU107" s="21">
        <v>1648047.75</v>
      </c>
      <c r="AV107" s="21">
        <v>1648047.75</v>
      </c>
      <c r="AW107" s="21">
        <v>955241884.828125</v>
      </c>
      <c r="AX107" s="21">
        <v>235435.39285714287</v>
      </c>
      <c r="AY107" s="21">
        <v>136463126.40401787</v>
      </c>
      <c r="AZ107" s="21">
        <v>5837207.6680000015</v>
      </c>
      <c r="BA107" s="21">
        <v>833886.80971428589</v>
      </c>
      <c r="BB107" s="21">
        <v>490008524.14600009</v>
      </c>
      <c r="BC107" s="21">
        <v>734844866.56274295</v>
      </c>
      <c r="BD107" s="21">
        <v>1648048</v>
      </c>
      <c r="BE107" s="21">
        <v>235435</v>
      </c>
    </row>
    <row r="108" spans="1:57" x14ac:dyDescent="0.35">
      <c r="A108" s="21">
        <v>105257602</v>
      </c>
      <c r="B108" s="21" t="s">
        <v>139</v>
      </c>
      <c r="C108" s="21" t="s">
        <v>599</v>
      </c>
      <c r="D108" s="21">
        <v>11408.35</v>
      </c>
      <c r="E108" s="21">
        <v>78</v>
      </c>
      <c r="F108" s="21">
        <v>1.21E-2</v>
      </c>
      <c r="G108" s="21">
        <v>25</v>
      </c>
      <c r="H108" s="21">
        <v>104682287.72</v>
      </c>
      <c r="I108" s="21">
        <v>8916.6090000000004</v>
      </c>
      <c r="J108" s="21">
        <v>0</v>
      </c>
      <c r="K108" s="21">
        <v>68818675.890000001</v>
      </c>
      <c r="L108" s="21">
        <v>3846491143</v>
      </c>
      <c r="M108" s="21">
        <v>1862670647</v>
      </c>
      <c r="N108" s="48">
        <v>11408.349609375</v>
      </c>
      <c r="O108" s="21">
        <v>6391.6679999999997</v>
      </c>
      <c r="P108" s="21">
        <v>0.61</v>
      </c>
      <c r="Q108" s="21">
        <v>11433.07</v>
      </c>
      <c r="R108" s="21">
        <v>8245.6200000000008</v>
      </c>
      <c r="S108" s="21">
        <v>0</v>
      </c>
      <c r="T108" s="21">
        <v>599.30499999999995</v>
      </c>
      <c r="U108" s="21">
        <v>0</v>
      </c>
      <c r="V108" s="21">
        <v>0</v>
      </c>
      <c r="W108" s="21">
        <v>0</v>
      </c>
      <c r="X108" s="21">
        <v>-0.13048543272086052</v>
      </c>
      <c r="Y108" s="21">
        <v>11740.1455078125</v>
      </c>
      <c r="Z108" s="21">
        <v>13704</v>
      </c>
      <c r="AA108" s="21">
        <v>122193209.736</v>
      </c>
      <c r="AB108" s="21">
        <v>17510922.016000003</v>
      </c>
      <c r="AC108" s="21">
        <v>1.2699999999999999E-2</v>
      </c>
      <c r="AD108" s="21">
        <v>1.55E-2</v>
      </c>
      <c r="AE108" s="21">
        <v>5709161790</v>
      </c>
      <c r="AF108" s="21">
        <v>72506354.732999995</v>
      </c>
      <c r="AG108" s="21">
        <v>88492007.745000005</v>
      </c>
      <c r="AH108" s="21">
        <v>3687678.8429999948</v>
      </c>
      <c r="AI108" s="21">
        <v>3687678.8429999948</v>
      </c>
      <c r="AJ108" s="21">
        <v>8257.7802734375</v>
      </c>
      <c r="AK108" s="21">
        <v>72506354.732999995</v>
      </c>
      <c r="AL108" s="21">
        <v>0</v>
      </c>
      <c r="AM108" s="21">
        <v>13823243.173000008</v>
      </c>
      <c r="AN108" s="21">
        <v>0</v>
      </c>
      <c r="AO108" s="21">
        <v>13823243.173000008</v>
      </c>
      <c r="AP108" s="21">
        <v>13.204949446628323</v>
      </c>
      <c r="AQ108" s="21">
        <v>0</v>
      </c>
      <c r="AR108" s="21">
        <v>0.61847261229851069</v>
      </c>
      <c r="AS108" s="21">
        <v>0</v>
      </c>
      <c r="AT108" s="21">
        <v>0.61847261229851069</v>
      </c>
      <c r="AU108" s="21">
        <v>0</v>
      </c>
      <c r="AV108" s="21">
        <v>0</v>
      </c>
      <c r="AW108" s="21">
        <v>955241884.828125</v>
      </c>
      <c r="AX108" s="21">
        <v>0</v>
      </c>
      <c r="AY108" s="21">
        <v>136463126.40401787</v>
      </c>
      <c r="AZ108" s="21">
        <v>13823243.173000008</v>
      </c>
      <c r="BA108" s="21">
        <v>1974749.0247142869</v>
      </c>
      <c r="BB108" s="21">
        <v>503831767.31900012</v>
      </c>
      <c r="BC108" s="21">
        <v>734844866.56274295</v>
      </c>
      <c r="BD108" s="21">
        <v>0</v>
      </c>
      <c r="BE108" s="21">
        <v>0</v>
      </c>
    </row>
    <row r="109" spans="1:57" x14ac:dyDescent="0.35">
      <c r="A109" s="21">
        <v>105258303</v>
      </c>
      <c r="B109" s="21" t="s">
        <v>140</v>
      </c>
      <c r="C109" s="21" t="s">
        <v>599</v>
      </c>
      <c r="D109" s="21">
        <v>6397.54</v>
      </c>
      <c r="E109" s="21">
        <v>28</v>
      </c>
      <c r="F109" s="21">
        <v>1.3100000000000001E-2</v>
      </c>
      <c r="G109" s="21">
        <v>37</v>
      </c>
      <c r="H109" s="21">
        <v>25413774.370000001</v>
      </c>
      <c r="I109" s="21">
        <v>2207.5549999999998</v>
      </c>
      <c r="J109" s="21">
        <v>0</v>
      </c>
      <c r="K109" s="21">
        <v>11166067.790000001</v>
      </c>
      <c r="L109" s="21">
        <v>608205515</v>
      </c>
      <c r="M109" s="21">
        <v>241067818</v>
      </c>
      <c r="N109" s="48">
        <v>6397.5400390625</v>
      </c>
      <c r="O109" s="21">
        <v>1587.0609999999999</v>
      </c>
      <c r="P109" s="21">
        <v>1</v>
      </c>
      <c r="Q109" s="21">
        <v>6428.66</v>
      </c>
      <c r="R109" s="21">
        <v>8245.6200000000008</v>
      </c>
      <c r="S109" s="21">
        <v>0</v>
      </c>
      <c r="T109" s="21">
        <v>262.44200000000001</v>
      </c>
      <c r="U109" s="21">
        <v>0</v>
      </c>
      <c r="V109" s="21">
        <v>0</v>
      </c>
      <c r="W109" s="21">
        <v>0</v>
      </c>
      <c r="X109" s="21">
        <v>-7.7893647323409615E-2</v>
      </c>
      <c r="Y109" s="21">
        <v>11512.181640625</v>
      </c>
      <c r="Z109" s="21">
        <v>13704</v>
      </c>
      <c r="AA109" s="21">
        <v>30252333.719999999</v>
      </c>
      <c r="AB109" s="21">
        <v>4838559.3499999978</v>
      </c>
      <c r="AC109" s="21">
        <v>1.2699999999999999E-2</v>
      </c>
      <c r="AD109" s="21">
        <v>1.55E-2</v>
      </c>
      <c r="AE109" s="21">
        <v>849273333</v>
      </c>
      <c r="AF109" s="21">
        <v>10785771.3291</v>
      </c>
      <c r="AG109" s="21">
        <v>13163736.661499999</v>
      </c>
      <c r="AH109" s="21">
        <v>-380296.46090000123</v>
      </c>
      <c r="AI109" s="21">
        <v>0</v>
      </c>
      <c r="AJ109" s="21">
        <v>8257.7802734375</v>
      </c>
      <c r="AK109" s="21">
        <v>11166067.790000001</v>
      </c>
      <c r="AL109" s="21">
        <v>0</v>
      </c>
      <c r="AM109" s="21">
        <v>4838559.3499999978</v>
      </c>
      <c r="AN109" s="21">
        <v>0</v>
      </c>
      <c r="AO109" s="21">
        <v>4838559.3499999978</v>
      </c>
      <c r="AP109" s="21">
        <v>19.039121381795749</v>
      </c>
      <c r="AQ109" s="21">
        <v>0</v>
      </c>
      <c r="AR109" s="21">
        <v>1</v>
      </c>
      <c r="AS109" s="21">
        <v>0</v>
      </c>
      <c r="AT109" s="21">
        <v>1</v>
      </c>
      <c r="AU109" s="21">
        <v>0</v>
      </c>
      <c r="AV109" s="21">
        <v>0</v>
      </c>
      <c r="AW109" s="21">
        <v>955241884.828125</v>
      </c>
      <c r="AX109" s="21">
        <v>0</v>
      </c>
      <c r="AY109" s="21">
        <v>136463126.40401787</v>
      </c>
      <c r="AZ109" s="21">
        <v>4838559.3499999978</v>
      </c>
      <c r="BA109" s="21">
        <v>691222.76428571402</v>
      </c>
      <c r="BB109" s="21">
        <v>508670326.66900015</v>
      </c>
      <c r="BC109" s="21">
        <v>734844866.56274295</v>
      </c>
      <c r="BD109" s="21">
        <v>0</v>
      </c>
      <c r="BE109" s="21">
        <v>0</v>
      </c>
    </row>
    <row r="110" spans="1:57" x14ac:dyDescent="0.35">
      <c r="A110" s="21">
        <v>105258503</v>
      </c>
      <c r="B110" s="21" t="s">
        <v>714</v>
      </c>
      <c r="C110" s="21" t="s">
        <v>599</v>
      </c>
      <c r="D110" s="21">
        <v>5512.93</v>
      </c>
      <c r="E110" s="21">
        <v>19</v>
      </c>
      <c r="F110" s="21">
        <v>9.7999999999999997E-3</v>
      </c>
      <c r="G110" s="21">
        <v>7</v>
      </c>
      <c r="H110" s="21">
        <v>23860255.02</v>
      </c>
      <c r="I110" s="21">
        <v>2007.538</v>
      </c>
      <c r="J110" s="21">
        <v>0</v>
      </c>
      <c r="K110" s="21">
        <v>6076650.29</v>
      </c>
      <c r="L110" s="21">
        <v>448877353</v>
      </c>
      <c r="M110" s="21">
        <v>171619184</v>
      </c>
      <c r="N110" s="48">
        <v>5512.93017578125</v>
      </c>
      <c r="O110" s="21">
        <v>1310.2660000000001</v>
      </c>
      <c r="P110" s="21">
        <v>1</v>
      </c>
      <c r="Q110" s="21">
        <v>5462.13</v>
      </c>
      <c r="R110" s="21">
        <v>8245.6200000000008</v>
      </c>
      <c r="S110" s="21">
        <v>72.263999999999996</v>
      </c>
      <c r="T110" s="21">
        <v>207.86600000000001</v>
      </c>
      <c r="U110" s="21">
        <v>0</v>
      </c>
      <c r="V110" s="21">
        <v>0</v>
      </c>
      <c r="W110" s="21">
        <v>0</v>
      </c>
      <c r="X110" s="21">
        <v>-0.18094581100121693</v>
      </c>
      <c r="Y110" s="21">
        <v>11885.33203125</v>
      </c>
      <c r="Z110" s="21">
        <v>13704</v>
      </c>
      <c r="AA110" s="21">
        <v>27511300.752</v>
      </c>
      <c r="AB110" s="21">
        <v>3651045.7320000008</v>
      </c>
      <c r="AC110" s="21">
        <v>1.2699999999999999E-2</v>
      </c>
      <c r="AD110" s="21">
        <v>1.55E-2</v>
      </c>
      <c r="AE110" s="21">
        <v>620496537</v>
      </c>
      <c r="AF110" s="21">
        <v>7880306.0198999997</v>
      </c>
      <c r="AG110" s="21">
        <v>9617696.3234999999</v>
      </c>
      <c r="AH110" s="21">
        <v>1803655.7298999997</v>
      </c>
      <c r="AI110" s="21">
        <v>1803655.7298999997</v>
      </c>
      <c r="AJ110" s="21">
        <v>8257.7802734375</v>
      </c>
      <c r="AK110" s="21">
        <v>7880306.0198999997</v>
      </c>
      <c r="AL110" s="21">
        <v>0</v>
      </c>
      <c r="AM110" s="21">
        <v>1847390.0021000011</v>
      </c>
      <c r="AN110" s="21">
        <v>0</v>
      </c>
      <c r="AO110" s="21">
        <v>1847390.0021000011</v>
      </c>
      <c r="AP110" s="21">
        <v>7.7425408930101245</v>
      </c>
      <c r="AQ110" s="21">
        <v>0</v>
      </c>
      <c r="AR110" s="21">
        <v>1</v>
      </c>
      <c r="AS110" s="21">
        <v>0</v>
      </c>
      <c r="AT110" s="21">
        <v>1</v>
      </c>
      <c r="AU110" s="21">
        <v>0</v>
      </c>
      <c r="AV110" s="21">
        <v>0</v>
      </c>
      <c r="AW110" s="21">
        <v>955241884.828125</v>
      </c>
      <c r="AX110" s="21">
        <v>0</v>
      </c>
      <c r="AY110" s="21">
        <v>136463126.40401787</v>
      </c>
      <c r="AZ110" s="21">
        <v>1847390.0021000011</v>
      </c>
      <c r="BA110" s="21">
        <v>263912.85744285729</v>
      </c>
      <c r="BB110" s="21">
        <v>510517716.67110014</v>
      </c>
      <c r="BC110" s="21">
        <v>734844866.56274295</v>
      </c>
      <c r="BD110" s="21">
        <v>0</v>
      </c>
      <c r="BE110" s="21">
        <v>0</v>
      </c>
    </row>
    <row r="111" spans="1:57" x14ac:dyDescent="0.35">
      <c r="A111" s="21">
        <v>105259103</v>
      </c>
      <c r="B111" s="21" t="s">
        <v>142</v>
      </c>
      <c r="C111" s="21" t="s">
        <v>599</v>
      </c>
      <c r="D111" s="21">
        <v>4219.3999999999996</v>
      </c>
      <c r="E111" s="21">
        <v>9</v>
      </c>
      <c r="F111" s="21">
        <v>1.04E-2</v>
      </c>
      <c r="G111" s="21">
        <v>11</v>
      </c>
      <c r="H111" s="21">
        <v>18912827.98</v>
      </c>
      <c r="I111" s="21">
        <v>1562.1130000000001</v>
      </c>
      <c r="J111" s="21">
        <v>0</v>
      </c>
      <c r="K111" s="21">
        <v>4004366.73</v>
      </c>
      <c r="L111" s="21">
        <v>273522626</v>
      </c>
      <c r="M111" s="21">
        <v>111493849</v>
      </c>
      <c r="N111" s="48">
        <v>4219.39990234375</v>
      </c>
      <c r="O111" s="21">
        <v>1010.423</v>
      </c>
      <c r="P111" s="21">
        <v>1</v>
      </c>
      <c r="Q111" s="21">
        <v>4168.13</v>
      </c>
      <c r="R111" s="21">
        <v>8245.6200000000008</v>
      </c>
      <c r="S111" s="21">
        <v>73.772000000000006</v>
      </c>
      <c r="T111" s="21">
        <v>209.005</v>
      </c>
      <c r="U111" s="21">
        <v>0</v>
      </c>
      <c r="V111" s="21">
        <v>0</v>
      </c>
      <c r="W111" s="21">
        <v>0</v>
      </c>
      <c r="X111" s="21">
        <v>-0.18409799294597168</v>
      </c>
      <c r="Y111" s="21">
        <v>12107.208984375</v>
      </c>
      <c r="Z111" s="21">
        <v>13704</v>
      </c>
      <c r="AA111" s="21">
        <v>21407196.552000001</v>
      </c>
      <c r="AB111" s="21">
        <v>2494368.5720000006</v>
      </c>
      <c r="AC111" s="21">
        <v>1.2699999999999999E-2</v>
      </c>
      <c r="AD111" s="21">
        <v>1.55E-2</v>
      </c>
      <c r="AE111" s="21">
        <v>385016475</v>
      </c>
      <c r="AF111" s="21">
        <v>4889709.2324999999</v>
      </c>
      <c r="AG111" s="21">
        <v>5967755.3624999998</v>
      </c>
      <c r="AH111" s="21">
        <v>885342.50249999994</v>
      </c>
      <c r="AI111" s="21">
        <v>885342.50249999994</v>
      </c>
      <c r="AJ111" s="21">
        <v>8257.7802734375</v>
      </c>
      <c r="AK111" s="21">
        <v>4889709.2324999999</v>
      </c>
      <c r="AL111" s="21">
        <v>0</v>
      </c>
      <c r="AM111" s="21">
        <v>1609026.0695000007</v>
      </c>
      <c r="AN111" s="21">
        <v>0</v>
      </c>
      <c r="AO111" s="21">
        <v>1609026.0695000007</v>
      </c>
      <c r="AP111" s="21">
        <v>8.5075910974367179</v>
      </c>
      <c r="AQ111" s="21">
        <v>0</v>
      </c>
      <c r="AR111" s="21">
        <v>1</v>
      </c>
      <c r="AS111" s="21">
        <v>0</v>
      </c>
      <c r="AT111" s="21">
        <v>1</v>
      </c>
      <c r="AU111" s="21">
        <v>0</v>
      </c>
      <c r="AV111" s="21">
        <v>0</v>
      </c>
      <c r="AW111" s="21">
        <v>955241884.828125</v>
      </c>
      <c r="AX111" s="21">
        <v>0</v>
      </c>
      <c r="AY111" s="21">
        <v>136463126.40401787</v>
      </c>
      <c r="AZ111" s="21">
        <v>1609026.0695000007</v>
      </c>
      <c r="BA111" s="21">
        <v>229860.86707142866</v>
      </c>
      <c r="BB111" s="21">
        <v>512126742.74060017</v>
      </c>
      <c r="BC111" s="21">
        <v>734844866.56274295</v>
      </c>
      <c r="BD111" s="21">
        <v>0</v>
      </c>
      <c r="BE111" s="21">
        <v>0</v>
      </c>
    </row>
    <row r="112" spans="1:57" x14ac:dyDescent="0.35">
      <c r="A112" s="21">
        <v>105259703</v>
      </c>
      <c r="B112" s="21" t="s">
        <v>143</v>
      </c>
      <c r="C112" s="21" t="s">
        <v>599</v>
      </c>
      <c r="D112" s="21">
        <v>7171.88</v>
      </c>
      <c r="E112" s="21">
        <v>38</v>
      </c>
      <c r="F112" s="21">
        <v>1.6500000000000001E-2</v>
      </c>
      <c r="G112" s="21">
        <v>74</v>
      </c>
      <c r="H112" s="21">
        <v>23802147.920000002</v>
      </c>
      <c r="I112" s="21">
        <v>1859.1610000000001</v>
      </c>
      <c r="J112" s="21">
        <v>0</v>
      </c>
      <c r="K112" s="21">
        <v>13625082.609999999</v>
      </c>
      <c r="L112" s="21">
        <v>592677134</v>
      </c>
      <c r="M112" s="21">
        <v>230788373</v>
      </c>
      <c r="N112" s="48">
        <v>7171.8798828125</v>
      </c>
      <c r="O112" s="21">
        <v>1318.9680000000001</v>
      </c>
      <c r="P112" s="21">
        <v>1</v>
      </c>
      <c r="Q112" s="21">
        <v>7096.27</v>
      </c>
      <c r="R112" s="21">
        <v>8245.6200000000008</v>
      </c>
      <c r="S112" s="21">
        <v>86.034999999999997</v>
      </c>
      <c r="T112" s="21">
        <v>219.58600000000001</v>
      </c>
      <c r="U112" s="21">
        <v>0</v>
      </c>
      <c r="V112" s="21">
        <v>0</v>
      </c>
      <c r="W112" s="21">
        <v>0</v>
      </c>
      <c r="X112" s="21">
        <v>-0.13857801184990123</v>
      </c>
      <c r="Y112" s="21">
        <v>12802.62890625</v>
      </c>
      <c r="Z112" s="21">
        <v>13704</v>
      </c>
      <c r="AA112" s="21">
        <v>25477942.344000001</v>
      </c>
      <c r="AB112" s="21">
        <v>1675794.4239999987</v>
      </c>
      <c r="AC112" s="21">
        <v>1.2699999999999999E-2</v>
      </c>
      <c r="AD112" s="21">
        <v>1.55E-2</v>
      </c>
      <c r="AE112" s="21">
        <v>823465507</v>
      </c>
      <c r="AF112" s="21">
        <v>10458011.938899999</v>
      </c>
      <c r="AG112" s="21">
        <v>12763715.3585</v>
      </c>
      <c r="AH112" s="21">
        <v>-3167070.6710999999</v>
      </c>
      <c r="AI112" s="21">
        <v>0</v>
      </c>
      <c r="AJ112" s="21">
        <v>8257.7802734375</v>
      </c>
      <c r="AK112" s="21">
        <v>13625082.609999999</v>
      </c>
      <c r="AL112" s="21">
        <v>0</v>
      </c>
      <c r="AM112" s="21">
        <v>1675794.4239999987</v>
      </c>
      <c r="AN112" s="21">
        <v>0</v>
      </c>
      <c r="AO112" s="21">
        <v>1675794.4239999987</v>
      </c>
      <c r="AP112" s="21">
        <v>7.0405176441740158</v>
      </c>
      <c r="AQ112" s="21">
        <v>861367.25149999931</v>
      </c>
      <c r="AR112" s="21">
        <v>1</v>
      </c>
      <c r="AS112" s="21">
        <v>0</v>
      </c>
      <c r="AT112" s="21">
        <v>1</v>
      </c>
      <c r="AU112" s="21">
        <v>861367.25</v>
      </c>
      <c r="AV112" s="21">
        <v>861367.25</v>
      </c>
      <c r="AW112" s="21">
        <v>955241884.828125</v>
      </c>
      <c r="AX112" s="21">
        <v>123052.46428571429</v>
      </c>
      <c r="AY112" s="21">
        <v>136463126.40401787</v>
      </c>
      <c r="AZ112" s="21">
        <v>1675794.4239999987</v>
      </c>
      <c r="BA112" s="21">
        <v>239399.20342857126</v>
      </c>
      <c r="BB112" s="21">
        <v>513802537.16460019</v>
      </c>
      <c r="BC112" s="21">
        <v>734844866.56274295</v>
      </c>
      <c r="BD112" s="21">
        <v>861367</v>
      </c>
      <c r="BE112" s="21">
        <v>123052</v>
      </c>
    </row>
    <row r="113" spans="1:57" x14ac:dyDescent="0.35">
      <c r="A113" s="21">
        <v>105628302</v>
      </c>
      <c r="B113" s="21" t="s">
        <v>145</v>
      </c>
      <c r="C113" s="21" t="s">
        <v>600</v>
      </c>
      <c r="D113" s="21">
        <v>6037.4</v>
      </c>
      <c r="E113" s="21">
        <v>24</v>
      </c>
      <c r="F113" s="21">
        <v>1.3899999999999999E-2</v>
      </c>
      <c r="G113" s="21">
        <v>49</v>
      </c>
      <c r="H113" s="21">
        <v>80329642.879999995</v>
      </c>
      <c r="I113" s="21">
        <v>6265.45</v>
      </c>
      <c r="J113" s="21">
        <v>0</v>
      </c>
      <c r="K113" s="21">
        <v>30462693.169999998</v>
      </c>
      <c r="L113" s="21">
        <v>1521381286</v>
      </c>
      <c r="M113" s="21">
        <v>664257287</v>
      </c>
      <c r="N113" s="48">
        <v>6037.39990234375</v>
      </c>
      <c r="O113" s="21">
        <v>4306.9409999999998</v>
      </c>
      <c r="P113" s="21">
        <v>1</v>
      </c>
      <c r="Q113" s="21">
        <v>6011.5</v>
      </c>
      <c r="R113" s="21">
        <v>8245.6200000000008</v>
      </c>
      <c r="S113" s="21">
        <v>0</v>
      </c>
      <c r="T113" s="21">
        <v>783.13</v>
      </c>
      <c r="U113" s="21">
        <v>0</v>
      </c>
      <c r="V113" s="21">
        <v>0</v>
      </c>
      <c r="W113" s="21">
        <v>0</v>
      </c>
      <c r="X113" s="21">
        <v>-0.1434740985001596</v>
      </c>
      <c r="Y113" s="21">
        <v>12821.048828125</v>
      </c>
      <c r="Z113" s="21">
        <v>13704</v>
      </c>
      <c r="AA113" s="21">
        <v>85861726.799999997</v>
      </c>
      <c r="AB113" s="21">
        <v>5532083.9200000018</v>
      </c>
      <c r="AC113" s="21">
        <v>1.2699999999999999E-2</v>
      </c>
      <c r="AD113" s="21">
        <v>1.55E-2</v>
      </c>
      <c r="AE113" s="21">
        <v>2185638573</v>
      </c>
      <c r="AF113" s="21">
        <v>27757609.877099998</v>
      </c>
      <c r="AG113" s="21">
        <v>33877397.881499998</v>
      </c>
      <c r="AH113" s="21">
        <v>-2705083.2928999998</v>
      </c>
      <c r="AI113" s="21">
        <v>0</v>
      </c>
      <c r="AJ113" s="21">
        <v>8257.7802734375</v>
      </c>
      <c r="AK113" s="21">
        <v>30462693.169999998</v>
      </c>
      <c r="AL113" s="21">
        <v>0</v>
      </c>
      <c r="AM113" s="21">
        <v>5532083.9200000018</v>
      </c>
      <c r="AN113" s="21">
        <v>0</v>
      </c>
      <c r="AO113" s="21">
        <v>5532083.9200000018</v>
      </c>
      <c r="AP113" s="21">
        <v>6.8867278898078448</v>
      </c>
      <c r="AQ113" s="21">
        <v>0</v>
      </c>
      <c r="AR113" s="21">
        <v>1</v>
      </c>
      <c r="AS113" s="21">
        <v>0</v>
      </c>
      <c r="AT113" s="21">
        <v>1</v>
      </c>
      <c r="AU113" s="21">
        <v>0</v>
      </c>
      <c r="AV113" s="21">
        <v>0</v>
      </c>
      <c r="AW113" s="21">
        <v>955241884.828125</v>
      </c>
      <c r="AX113" s="21">
        <v>0</v>
      </c>
      <c r="AY113" s="21">
        <v>136463126.40401787</v>
      </c>
      <c r="AZ113" s="21">
        <v>5532083.9200000018</v>
      </c>
      <c r="BA113" s="21">
        <v>790297.70285714313</v>
      </c>
      <c r="BB113" s="21">
        <v>519334621.08460021</v>
      </c>
      <c r="BC113" s="21">
        <v>734844866.56274295</v>
      </c>
      <c r="BD113" s="21">
        <v>0</v>
      </c>
      <c r="BE113" s="21">
        <v>0</v>
      </c>
    </row>
    <row r="114" spans="1:57" x14ac:dyDescent="0.35">
      <c r="A114" s="21">
        <v>106160303</v>
      </c>
      <c r="B114" s="21" t="s">
        <v>146</v>
      </c>
      <c r="C114" s="21" t="s">
        <v>601</v>
      </c>
      <c r="D114" s="21">
        <v>7035.19</v>
      </c>
      <c r="E114" s="21">
        <v>35</v>
      </c>
      <c r="F114" s="21">
        <v>1.12E-2</v>
      </c>
      <c r="G114" s="21">
        <v>17</v>
      </c>
      <c r="H114" s="21">
        <v>15565300.760000002</v>
      </c>
      <c r="I114" s="21">
        <v>1028.6759999999999</v>
      </c>
      <c r="J114" s="21">
        <v>0</v>
      </c>
      <c r="K114" s="21">
        <v>4658524.580000001</v>
      </c>
      <c r="L114" s="21">
        <v>307517107</v>
      </c>
      <c r="M114" s="21">
        <v>108102125</v>
      </c>
      <c r="N114" s="48">
        <v>7035.18994140625</v>
      </c>
      <c r="O114" s="21">
        <v>636.29999999999995</v>
      </c>
      <c r="P114" s="21">
        <v>1</v>
      </c>
      <c r="Q114" s="21">
        <v>6987.25</v>
      </c>
      <c r="R114" s="21">
        <v>8245.6200000000008</v>
      </c>
      <c r="S114" s="21">
        <v>96.813999999999993</v>
      </c>
      <c r="T114" s="21">
        <v>99.641000000000005</v>
      </c>
      <c r="U114" s="21">
        <v>0</v>
      </c>
      <c r="V114" s="21">
        <v>0</v>
      </c>
      <c r="W114" s="21">
        <v>0</v>
      </c>
      <c r="X114" s="21">
        <v>-0.20077291337870873</v>
      </c>
      <c r="Y114" s="21">
        <v>15131.392578125</v>
      </c>
      <c r="Z114" s="21">
        <v>13704</v>
      </c>
      <c r="AA114" s="21">
        <v>14096975.903999999</v>
      </c>
      <c r="AB114" s="21">
        <v>0</v>
      </c>
      <c r="AC114" s="21">
        <v>1.2699999999999999E-2</v>
      </c>
      <c r="AD114" s="21">
        <v>1.55E-2</v>
      </c>
      <c r="AE114" s="21">
        <v>415619232</v>
      </c>
      <c r="AF114" s="21">
        <v>5278364.2463999996</v>
      </c>
      <c r="AG114" s="21">
        <v>6442098.0959999999</v>
      </c>
      <c r="AH114" s="21">
        <v>619839.66639999859</v>
      </c>
      <c r="AI114" s="21">
        <v>0</v>
      </c>
      <c r="AJ114" s="21">
        <v>8257.7802734375</v>
      </c>
      <c r="AK114" s="21">
        <v>5278364.2463999996</v>
      </c>
      <c r="AL114" s="21">
        <v>0</v>
      </c>
      <c r="AM114" s="21">
        <v>0</v>
      </c>
      <c r="AN114" s="21">
        <v>0</v>
      </c>
      <c r="AO114" s="21">
        <v>0</v>
      </c>
      <c r="AP114" s="21">
        <v>0</v>
      </c>
      <c r="AQ114" s="21">
        <v>0</v>
      </c>
      <c r="AR114" s="21">
        <v>1</v>
      </c>
      <c r="AS114" s="21">
        <v>0</v>
      </c>
      <c r="AT114" s="21">
        <v>1</v>
      </c>
      <c r="AU114" s="21">
        <v>0</v>
      </c>
      <c r="AV114" s="21">
        <v>0</v>
      </c>
      <c r="AW114" s="21">
        <v>955241884.828125</v>
      </c>
      <c r="AX114" s="21">
        <v>0</v>
      </c>
      <c r="AY114" s="21">
        <v>136463126.40401787</v>
      </c>
      <c r="AZ114" s="21">
        <v>0</v>
      </c>
      <c r="BA114" s="21">
        <v>0</v>
      </c>
      <c r="BB114" s="21">
        <v>519334621.08460021</v>
      </c>
      <c r="BC114" s="21">
        <v>734844866.56274295</v>
      </c>
      <c r="BD114" s="21">
        <v>0</v>
      </c>
      <c r="BE114" s="21">
        <v>0</v>
      </c>
    </row>
    <row r="115" spans="1:57" x14ac:dyDescent="0.35">
      <c r="A115" s="21">
        <v>106161203</v>
      </c>
      <c r="B115" s="21" t="s">
        <v>147</v>
      </c>
      <c r="C115" s="21" t="s">
        <v>601</v>
      </c>
      <c r="D115" s="21">
        <v>7732.74</v>
      </c>
      <c r="E115" s="21">
        <v>43</v>
      </c>
      <c r="F115" s="21">
        <v>1.6400000000000001E-2</v>
      </c>
      <c r="G115" s="21">
        <v>73</v>
      </c>
      <c r="H115" s="21">
        <v>13626321.219999999</v>
      </c>
      <c r="I115" s="21">
        <v>1173.002</v>
      </c>
      <c r="J115" s="21">
        <v>0</v>
      </c>
      <c r="K115" s="21">
        <v>8292514.2800000003</v>
      </c>
      <c r="L115" s="21">
        <v>352155659</v>
      </c>
      <c r="M115" s="21">
        <v>152284190</v>
      </c>
      <c r="N115" s="48">
        <v>7732.740234375</v>
      </c>
      <c r="O115" s="21">
        <v>775.00800000000004</v>
      </c>
      <c r="P115" s="21">
        <v>1</v>
      </c>
      <c r="Q115" s="21">
        <v>7660.16</v>
      </c>
      <c r="R115" s="21">
        <v>8245.6200000000008</v>
      </c>
      <c r="S115" s="21">
        <v>77.003</v>
      </c>
      <c r="T115" s="21">
        <v>69.921999999999997</v>
      </c>
      <c r="U115" s="21">
        <v>0</v>
      </c>
      <c r="V115" s="21">
        <v>0</v>
      </c>
      <c r="W115" s="21">
        <v>0</v>
      </c>
      <c r="X115" s="21">
        <v>-4.2029146734898153E-2</v>
      </c>
      <c r="Y115" s="21">
        <v>11616.6220703125</v>
      </c>
      <c r="Z115" s="21">
        <v>13704</v>
      </c>
      <c r="AA115" s="21">
        <v>16074819.408</v>
      </c>
      <c r="AB115" s="21">
        <v>2448498.188000001</v>
      </c>
      <c r="AC115" s="21">
        <v>1.2699999999999999E-2</v>
      </c>
      <c r="AD115" s="21">
        <v>1.55E-2</v>
      </c>
      <c r="AE115" s="21">
        <v>504439849</v>
      </c>
      <c r="AF115" s="21">
        <v>6406386.0822999999</v>
      </c>
      <c r="AG115" s="21">
        <v>7818817.6595000001</v>
      </c>
      <c r="AH115" s="21">
        <v>-1886128.1977000004</v>
      </c>
      <c r="AI115" s="21">
        <v>0</v>
      </c>
      <c r="AJ115" s="21">
        <v>8257.7802734375</v>
      </c>
      <c r="AK115" s="21">
        <v>8292514.2800000003</v>
      </c>
      <c r="AL115" s="21">
        <v>0</v>
      </c>
      <c r="AM115" s="21">
        <v>2448498.188000001</v>
      </c>
      <c r="AN115" s="21">
        <v>0</v>
      </c>
      <c r="AO115" s="21">
        <v>2448498.188000001</v>
      </c>
      <c r="AP115" s="21">
        <v>17.968886454887205</v>
      </c>
      <c r="AQ115" s="21">
        <v>473696.62050000019</v>
      </c>
      <c r="AR115" s="21">
        <v>1</v>
      </c>
      <c r="AS115" s="21">
        <v>0</v>
      </c>
      <c r="AT115" s="21">
        <v>1</v>
      </c>
      <c r="AU115" s="21">
        <v>473696.625</v>
      </c>
      <c r="AV115" s="21">
        <v>473696.625</v>
      </c>
      <c r="AW115" s="21">
        <v>955241884.828125</v>
      </c>
      <c r="AX115" s="21">
        <v>67670.946428571435</v>
      </c>
      <c r="AY115" s="21">
        <v>136463126.40401787</v>
      </c>
      <c r="AZ115" s="21">
        <v>2448498.188000001</v>
      </c>
      <c r="BA115" s="21">
        <v>349785.45542857156</v>
      </c>
      <c r="BB115" s="21">
        <v>521783119.27260023</v>
      </c>
      <c r="BC115" s="21">
        <v>734844866.56274295</v>
      </c>
      <c r="BD115" s="21">
        <v>473697</v>
      </c>
      <c r="BE115" s="21">
        <v>67671</v>
      </c>
    </row>
    <row r="116" spans="1:57" x14ac:dyDescent="0.35">
      <c r="A116" s="21">
        <v>106161703</v>
      </c>
      <c r="B116" s="21" t="s">
        <v>149</v>
      </c>
      <c r="C116" s="21" t="s">
        <v>601</v>
      </c>
      <c r="D116" s="21">
        <v>6057.2</v>
      </c>
      <c r="E116" s="21">
        <v>24</v>
      </c>
      <c r="F116" s="21">
        <v>1.3599999999999999E-2</v>
      </c>
      <c r="G116" s="21">
        <v>46</v>
      </c>
      <c r="H116" s="21">
        <v>15835534.610000001</v>
      </c>
      <c r="I116" s="21">
        <v>1242.2670000000001</v>
      </c>
      <c r="J116" s="21">
        <v>0</v>
      </c>
      <c r="K116" s="21">
        <v>5958257.6200000001</v>
      </c>
      <c r="L116" s="21">
        <v>297192208</v>
      </c>
      <c r="M116" s="21">
        <v>141269962</v>
      </c>
      <c r="N116" s="48">
        <v>6057.2001953125</v>
      </c>
      <c r="O116" s="21">
        <v>815.12099999999998</v>
      </c>
      <c r="P116" s="21">
        <v>1</v>
      </c>
      <c r="Q116" s="21">
        <v>6011.8</v>
      </c>
      <c r="R116" s="21">
        <v>8245.6200000000008</v>
      </c>
      <c r="S116" s="21">
        <v>99.063000000000002</v>
      </c>
      <c r="T116" s="21">
        <v>106.886</v>
      </c>
      <c r="U116" s="21">
        <v>0</v>
      </c>
      <c r="V116" s="21">
        <v>0</v>
      </c>
      <c r="W116" s="21">
        <v>0</v>
      </c>
      <c r="X116" s="21">
        <v>-0.16583121743026732</v>
      </c>
      <c r="Y116" s="21">
        <v>12747.287109375</v>
      </c>
      <c r="Z116" s="21">
        <v>13704</v>
      </c>
      <c r="AA116" s="21">
        <v>17024026.968000002</v>
      </c>
      <c r="AB116" s="21">
        <v>1188492.3580000009</v>
      </c>
      <c r="AC116" s="21">
        <v>1.2699999999999999E-2</v>
      </c>
      <c r="AD116" s="21">
        <v>1.55E-2</v>
      </c>
      <c r="AE116" s="21">
        <v>438462170</v>
      </c>
      <c r="AF116" s="21">
        <v>5568469.5589999994</v>
      </c>
      <c r="AG116" s="21">
        <v>6796163.6349999998</v>
      </c>
      <c r="AH116" s="21">
        <v>-389788.06100000069</v>
      </c>
      <c r="AI116" s="21">
        <v>0</v>
      </c>
      <c r="AJ116" s="21">
        <v>8257.7802734375</v>
      </c>
      <c r="AK116" s="21">
        <v>5958257.6200000001</v>
      </c>
      <c r="AL116" s="21">
        <v>0</v>
      </c>
      <c r="AM116" s="21">
        <v>1188492.3580000009</v>
      </c>
      <c r="AN116" s="21">
        <v>0</v>
      </c>
      <c r="AO116" s="21">
        <v>1188492.3580000009</v>
      </c>
      <c r="AP116" s="21">
        <v>7.5052240879160363</v>
      </c>
      <c r="AQ116" s="21">
        <v>0</v>
      </c>
      <c r="AR116" s="21">
        <v>1</v>
      </c>
      <c r="AS116" s="21">
        <v>0</v>
      </c>
      <c r="AT116" s="21">
        <v>1</v>
      </c>
      <c r="AU116" s="21">
        <v>0</v>
      </c>
      <c r="AV116" s="21">
        <v>0</v>
      </c>
      <c r="AW116" s="21">
        <v>955241884.828125</v>
      </c>
      <c r="AX116" s="21">
        <v>0</v>
      </c>
      <c r="AY116" s="21">
        <v>136463126.40401787</v>
      </c>
      <c r="AZ116" s="21">
        <v>1188492.3580000009</v>
      </c>
      <c r="BA116" s="21">
        <v>169784.62257142871</v>
      </c>
      <c r="BB116" s="21">
        <v>522971611.63060021</v>
      </c>
      <c r="BC116" s="21">
        <v>734844866.56274295</v>
      </c>
      <c r="BD116" s="21">
        <v>0</v>
      </c>
      <c r="BE116" s="21">
        <v>0</v>
      </c>
    </row>
    <row r="117" spans="1:57" x14ac:dyDescent="0.35">
      <c r="A117" s="21">
        <v>106166503</v>
      </c>
      <c r="B117" s="21" t="s">
        <v>712</v>
      </c>
      <c r="C117" s="21" t="s">
        <v>601</v>
      </c>
      <c r="D117" s="21">
        <v>5147.03</v>
      </c>
      <c r="E117" s="21">
        <v>17</v>
      </c>
      <c r="F117" s="21">
        <v>1.21E-2</v>
      </c>
      <c r="G117" s="21">
        <v>25</v>
      </c>
      <c r="H117" s="21">
        <v>17168665.449999999</v>
      </c>
      <c r="I117" s="21">
        <v>1403.6590000000001</v>
      </c>
      <c r="J117" s="21">
        <v>0</v>
      </c>
      <c r="K117" s="21">
        <v>5344184.87</v>
      </c>
      <c r="L117" s="21">
        <v>281741435</v>
      </c>
      <c r="M117" s="21">
        <v>158854301</v>
      </c>
      <c r="N117" s="48">
        <v>5147.02978515625</v>
      </c>
      <c r="O117" s="21">
        <v>903.14</v>
      </c>
      <c r="P117" s="21">
        <v>1</v>
      </c>
      <c r="Q117" s="21">
        <v>5202.4799999999996</v>
      </c>
      <c r="R117" s="21">
        <v>8245.6200000000008</v>
      </c>
      <c r="S117" s="21">
        <v>105.873</v>
      </c>
      <c r="T117" s="21">
        <v>176.64</v>
      </c>
      <c r="U117" s="21">
        <v>0</v>
      </c>
      <c r="V117" s="21">
        <v>0</v>
      </c>
      <c r="W117" s="21">
        <v>0</v>
      </c>
      <c r="X117" s="21">
        <v>-0.18833529185578091</v>
      </c>
      <c r="Y117" s="21">
        <v>12231.365234375</v>
      </c>
      <c r="Z117" s="21">
        <v>13704</v>
      </c>
      <c r="AA117" s="21">
        <v>19235742.936000001</v>
      </c>
      <c r="AB117" s="21">
        <v>2067077.4860000014</v>
      </c>
      <c r="AC117" s="21">
        <v>1.2699999999999999E-2</v>
      </c>
      <c r="AD117" s="21">
        <v>1.55E-2</v>
      </c>
      <c r="AE117" s="21">
        <v>440595736</v>
      </c>
      <c r="AF117" s="21">
        <v>5595565.8471999997</v>
      </c>
      <c r="AG117" s="21">
        <v>6829233.9079999998</v>
      </c>
      <c r="AH117" s="21">
        <v>251380.97719999962</v>
      </c>
      <c r="AI117" s="21">
        <v>251380.97719999962</v>
      </c>
      <c r="AJ117" s="21">
        <v>8257.7802734375</v>
      </c>
      <c r="AK117" s="21">
        <v>5595565.8471999997</v>
      </c>
      <c r="AL117" s="21">
        <v>0</v>
      </c>
      <c r="AM117" s="21">
        <v>1815696.5088000018</v>
      </c>
      <c r="AN117" s="21">
        <v>0</v>
      </c>
      <c r="AO117" s="21">
        <v>1815696.5088000018</v>
      </c>
      <c r="AP117" s="21">
        <v>10.575641502758748</v>
      </c>
      <c r="AQ117" s="21">
        <v>0</v>
      </c>
      <c r="AR117" s="21">
        <v>1</v>
      </c>
      <c r="AS117" s="21">
        <v>0</v>
      </c>
      <c r="AT117" s="21">
        <v>1</v>
      </c>
      <c r="AU117" s="21">
        <v>0</v>
      </c>
      <c r="AV117" s="21">
        <v>0</v>
      </c>
      <c r="AW117" s="21">
        <v>955241884.828125</v>
      </c>
      <c r="AX117" s="21">
        <v>0</v>
      </c>
      <c r="AY117" s="21">
        <v>136463126.40401787</v>
      </c>
      <c r="AZ117" s="21">
        <v>1815696.5088000018</v>
      </c>
      <c r="BA117" s="21">
        <v>259385.21554285739</v>
      </c>
      <c r="BB117" s="21">
        <v>524787308.13940024</v>
      </c>
      <c r="BC117" s="21">
        <v>734844866.56274295</v>
      </c>
      <c r="BD117" s="21">
        <v>0</v>
      </c>
      <c r="BE117" s="21">
        <v>0</v>
      </c>
    </row>
    <row r="118" spans="1:57" x14ac:dyDescent="0.35">
      <c r="A118" s="21">
        <v>106167504</v>
      </c>
      <c r="B118" s="21" t="s">
        <v>151</v>
      </c>
      <c r="C118" s="21" t="s">
        <v>601</v>
      </c>
      <c r="D118" s="21">
        <v>6741.08</v>
      </c>
      <c r="E118" s="21">
        <v>32</v>
      </c>
      <c r="F118" s="21">
        <v>1.01E-2</v>
      </c>
      <c r="G118" s="21">
        <v>9</v>
      </c>
      <c r="H118" s="21">
        <v>9948503.6699999999</v>
      </c>
      <c r="I118" s="21">
        <v>889.47500000000002</v>
      </c>
      <c r="J118" s="21">
        <v>0</v>
      </c>
      <c r="K118" s="21">
        <v>3598679.47</v>
      </c>
      <c r="L118" s="21">
        <v>258675634</v>
      </c>
      <c r="M118" s="21">
        <v>97779457</v>
      </c>
      <c r="N118" s="48">
        <v>6741.080078125</v>
      </c>
      <c r="O118" s="21">
        <v>585.46299999999997</v>
      </c>
      <c r="P118" s="21">
        <v>1</v>
      </c>
      <c r="Q118" s="21">
        <v>6588.78</v>
      </c>
      <c r="R118" s="21">
        <v>8245.6200000000008</v>
      </c>
      <c r="S118" s="21">
        <v>90.201999999999998</v>
      </c>
      <c r="T118" s="21">
        <v>81.739000000000004</v>
      </c>
      <c r="U118" s="21">
        <v>0</v>
      </c>
      <c r="V118" s="21">
        <v>0</v>
      </c>
      <c r="W118" s="21">
        <v>0</v>
      </c>
      <c r="X118" s="21">
        <v>-6.5966306116588561E-2</v>
      </c>
      <c r="Y118" s="21">
        <v>11184.69140625</v>
      </c>
      <c r="Z118" s="21">
        <v>13704</v>
      </c>
      <c r="AA118" s="21">
        <v>12189365.4</v>
      </c>
      <c r="AB118" s="21">
        <v>2240861.7300000004</v>
      </c>
      <c r="AC118" s="21">
        <v>1.2699999999999999E-2</v>
      </c>
      <c r="AD118" s="21">
        <v>1.55E-2</v>
      </c>
      <c r="AE118" s="21">
        <v>356455091</v>
      </c>
      <c r="AF118" s="21">
        <v>4526979.6557</v>
      </c>
      <c r="AG118" s="21">
        <v>5525053.9105000002</v>
      </c>
      <c r="AH118" s="21">
        <v>928300.1856999998</v>
      </c>
      <c r="AI118" s="21">
        <v>928300.1856999998</v>
      </c>
      <c r="AJ118" s="21">
        <v>8257.7802734375</v>
      </c>
      <c r="AK118" s="21">
        <v>4526979.6557</v>
      </c>
      <c r="AL118" s="21">
        <v>0</v>
      </c>
      <c r="AM118" s="21">
        <v>1312561.5443000006</v>
      </c>
      <c r="AN118" s="21">
        <v>0</v>
      </c>
      <c r="AO118" s="21">
        <v>1312561.5443000006</v>
      </c>
      <c r="AP118" s="21">
        <v>13.193557421686117</v>
      </c>
      <c r="AQ118" s="21">
        <v>0</v>
      </c>
      <c r="AR118" s="21">
        <v>1</v>
      </c>
      <c r="AS118" s="21">
        <v>0</v>
      </c>
      <c r="AT118" s="21">
        <v>1</v>
      </c>
      <c r="AU118" s="21">
        <v>0</v>
      </c>
      <c r="AV118" s="21">
        <v>0</v>
      </c>
      <c r="AW118" s="21">
        <v>955241884.828125</v>
      </c>
      <c r="AX118" s="21">
        <v>0</v>
      </c>
      <c r="AY118" s="21">
        <v>136463126.40401787</v>
      </c>
      <c r="AZ118" s="21">
        <v>1312561.5443000006</v>
      </c>
      <c r="BA118" s="21">
        <v>187508.79204285724</v>
      </c>
      <c r="BB118" s="21">
        <v>526099869.68370026</v>
      </c>
      <c r="BC118" s="21">
        <v>734844866.56274295</v>
      </c>
      <c r="BD118" s="21">
        <v>0</v>
      </c>
      <c r="BE118" s="21">
        <v>0</v>
      </c>
    </row>
    <row r="119" spans="1:57" x14ac:dyDescent="0.35">
      <c r="A119" s="21">
        <v>106168003</v>
      </c>
      <c r="B119" s="21" t="s">
        <v>152</v>
      </c>
      <c r="C119" s="21" t="s">
        <v>601</v>
      </c>
      <c r="D119" s="21">
        <v>4804.75</v>
      </c>
      <c r="E119" s="21">
        <v>13</v>
      </c>
      <c r="F119" s="21">
        <v>1.01E-2</v>
      </c>
      <c r="G119" s="21">
        <v>9</v>
      </c>
      <c r="H119" s="21">
        <v>19607457.199999999</v>
      </c>
      <c r="I119" s="21">
        <v>1706.3879999999999</v>
      </c>
      <c r="J119" s="21">
        <v>0</v>
      </c>
      <c r="K119" s="21">
        <v>4662094.51</v>
      </c>
      <c r="L119" s="21">
        <v>308655467</v>
      </c>
      <c r="M119" s="21">
        <v>150974391</v>
      </c>
      <c r="N119" s="48">
        <v>4804.75</v>
      </c>
      <c r="O119" s="21">
        <v>1066.002</v>
      </c>
      <c r="P119" s="21">
        <v>1</v>
      </c>
      <c r="Q119" s="21">
        <v>4787.01</v>
      </c>
      <c r="R119" s="21">
        <v>8245.6200000000008</v>
      </c>
      <c r="S119" s="21">
        <v>109.11</v>
      </c>
      <c r="T119" s="21">
        <v>169.114</v>
      </c>
      <c r="U119" s="21">
        <v>0</v>
      </c>
      <c r="V119" s="21">
        <v>0</v>
      </c>
      <c r="W119" s="21">
        <v>0</v>
      </c>
      <c r="X119" s="21">
        <v>-0.12124199762917143</v>
      </c>
      <c r="Y119" s="21">
        <v>11490.62109375</v>
      </c>
      <c r="Z119" s="21">
        <v>13704</v>
      </c>
      <c r="AA119" s="21">
        <v>23384341.151999999</v>
      </c>
      <c r="AB119" s="21">
        <v>3776883.9519999996</v>
      </c>
      <c r="AC119" s="21">
        <v>1.2699999999999999E-2</v>
      </c>
      <c r="AD119" s="21">
        <v>1.55E-2</v>
      </c>
      <c r="AE119" s="21">
        <v>459629858</v>
      </c>
      <c r="AF119" s="21">
        <v>5837299.1965999994</v>
      </c>
      <c r="AG119" s="21">
        <v>7124262.7989999996</v>
      </c>
      <c r="AH119" s="21">
        <v>1175204.6865999997</v>
      </c>
      <c r="AI119" s="21">
        <v>1175204.6865999997</v>
      </c>
      <c r="AJ119" s="21">
        <v>8257.7802734375</v>
      </c>
      <c r="AK119" s="21">
        <v>5837299.1965999994</v>
      </c>
      <c r="AL119" s="21">
        <v>0</v>
      </c>
      <c r="AM119" s="21">
        <v>2601679.2653999999</v>
      </c>
      <c r="AN119" s="21">
        <v>0</v>
      </c>
      <c r="AO119" s="21">
        <v>2601679.2653999999</v>
      </c>
      <c r="AP119" s="21">
        <v>13.268825421176999</v>
      </c>
      <c r="AQ119" s="21">
        <v>0</v>
      </c>
      <c r="AR119" s="21">
        <v>1</v>
      </c>
      <c r="AS119" s="21">
        <v>0</v>
      </c>
      <c r="AT119" s="21">
        <v>1</v>
      </c>
      <c r="AU119" s="21">
        <v>0</v>
      </c>
      <c r="AV119" s="21">
        <v>0</v>
      </c>
      <c r="AW119" s="21">
        <v>955241884.828125</v>
      </c>
      <c r="AX119" s="21">
        <v>0</v>
      </c>
      <c r="AY119" s="21">
        <v>136463126.40401787</v>
      </c>
      <c r="AZ119" s="21">
        <v>2601679.2653999999</v>
      </c>
      <c r="BA119" s="21">
        <v>371668.46648571425</v>
      </c>
      <c r="BB119" s="21">
        <v>528701548.94910026</v>
      </c>
      <c r="BC119" s="21">
        <v>734844866.56274295</v>
      </c>
      <c r="BD119" s="21">
        <v>0</v>
      </c>
      <c r="BE119" s="21">
        <v>0</v>
      </c>
    </row>
    <row r="120" spans="1:57" x14ac:dyDescent="0.35">
      <c r="A120" s="21">
        <v>106169003</v>
      </c>
      <c r="B120" s="21" t="s">
        <v>716</v>
      </c>
      <c r="C120" s="21" t="s">
        <v>601</v>
      </c>
      <c r="D120" s="21">
        <v>3052.45</v>
      </c>
      <c r="E120" s="21">
        <v>4</v>
      </c>
      <c r="F120" s="21">
        <v>1.38E-2</v>
      </c>
      <c r="G120" s="21">
        <v>47</v>
      </c>
      <c r="H120" s="21">
        <v>11771097.16</v>
      </c>
      <c r="I120" s="21">
        <v>1066.2329999999999</v>
      </c>
      <c r="J120" s="21">
        <v>0</v>
      </c>
      <c r="K120" s="21">
        <v>2475430.4</v>
      </c>
      <c r="L120" s="21">
        <v>112345909</v>
      </c>
      <c r="M120" s="21">
        <v>66410329</v>
      </c>
      <c r="N120" s="48">
        <v>3052.449951171875</v>
      </c>
      <c r="O120" s="21">
        <v>587.63300000000004</v>
      </c>
      <c r="P120" s="21">
        <v>1</v>
      </c>
      <c r="Q120" s="21">
        <v>2791.24</v>
      </c>
      <c r="R120" s="21">
        <v>8245.6200000000008</v>
      </c>
      <c r="S120" s="21">
        <v>97.850999999999999</v>
      </c>
      <c r="T120" s="21">
        <v>211.10300000000001</v>
      </c>
      <c r="U120" s="21">
        <v>0</v>
      </c>
      <c r="V120" s="21">
        <v>0</v>
      </c>
      <c r="W120" s="21">
        <v>0</v>
      </c>
      <c r="X120" s="21">
        <v>-5.3438422185281047E-2</v>
      </c>
      <c r="Y120" s="21">
        <v>11039.8916015625</v>
      </c>
      <c r="Z120" s="21">
        <v>13704</v>
      </c>
      <c r="AA120" s="21">
        <v>14611657.032</v>
      </c>
      <c r="AB120" s="21">
        <v>2840559.8719999995</v>
      </c>
      <c r="AC120" s="21">
        <v>1.2699999999999999E-2</v>
      </c>
      <c r="AD120" s="21">
        <v>1.55E-2</v>
      </c>
      <c r="AE120" s="21">
        <v>178756238</v>
      </c>
      <c r="AF120" s="21">
        <v>2270204.2226</v>
      </c>
      <c r="AG120" s="21">
        <v>2770721.6889999998</v>
      </c>
      <c r="AH120" s="21">
        <v>-205226.17739999993</v>
      </c>
      <c r="AI120" s="21">
        <v>0</v>
      </c>
      <c r="AJ120" s="21">
        <v>8257.7802734375</v>
      </c>
      <c r="AK120" s="21">
        <v>2475430.4</v>
      </c>
      <c r="AL120" s="21">
        <v>0</v>
      </c>
      <c r="AM120" s="21">
        <v>2840559.8719999995</v>
      </c>
      <c r="AN120" s="21">
        <v>0</v>
      </c>
      <c r="AO120" s="21">
        <v>2840559.8719999995</v>
      </c>
      <c r="AP120" s="21">
        <v>24.131649186047493</v>
      </c>
      <c r="AQ120" s="21">
        <v>0</v>
      </c>
      <c r="AR120" s="21">
        <v>1</v>
      </c>
      <c r="AS120" s="21">
        <v>0</v>
      </c>
      <c r="AT120" s="21">
        <v>1</v>
      </c>
      <c r="AU120" s="21">
        <v>0</v>
      </c>
      <c r="AV120" s="21">
        <v>0</v>
      </c>
      <c r="AW120" s="21">
        <v>955241884.828125</v>
      </c>
      <c r="AX120" s="21">
        <v>0</v>
      </c>
      <c r="AY120" s="21">
        <v>136463126.40401787</v>
      </c>
      <c r="AZ120" s="21">
        <v>2840559.8719999995</v>
      </c>
      <c r="BA120" s="21">
        <v>405794.26742857136</v>
      </c>
      <c r="BB120" s="21">
        <v>531542108.82110023</v>
      </c>
      <c r="BC120" s="21">
        <v>734844866.56274295</v>
      </c>
      <c r="BD120" s="21">
        <v>0</v>
      </c>
      <c r="BE120" s="21">
        <v>0</v>
      </c>
    </row>
    <row r="121" spans="1:57" x14ac:dyDescent="0.35">
      <c r="A121" s="21">
        <v>106172003</v>
      </c>
      <c r="B121" s="21" t="s">
        <v>710</v>
      </c>
      <c r="C121" s="21" t="s">
        <v>602</v>
      </c>
      <c r="D121" s="21">
        <v>7730.4</v>
      </c>
      <c r="E121" s="21">
        <v>42</v>
      </c>
      <c r="F121" s="21">
        <v>1.17E-2</v>
      </c>
      <c r="G121" s="21">
        <v>22</v>
      </c>
      <c r="H121" s="21">
        <v>58211100.020000003</v>
      </c>
      <c r="I121" s="21">
        <v>5405.4610000000002</v>
      </c>
      <c r="J121" s="21">
        <v>0</v>
      </c>
      <c r="K121" s="21">
        <v>27343390.689999998</v>
      </c>
      <c r="L121" s="21">
        <v>1629435759</v>
      </c>
      <c r="M121" s="21">
        <v>703695728</v>
      </c>
      <c r="N121" s="48">
        <v>7730.39990234375</v>
      </c>
      <c r="O121" s="21">
        <v>3578.873</v>
      </c>
      <c r="P121" s="21">
        <v>1</v>
      </c>
      <c r="Q121" s="21">
        <v>7724.51</v>
      </c>
      <c r="R121" s="21">
        <v>8245.6200000000008</v>
      </c>
      <c r="S121" s="21">
        <v>0</v>
      </c>
      <c r="T121" s="21">
        <v>649.72299999999996</v>
      </c>
      <c r="U121" s="21">
        <v>0</v>
      </c>
      <c r="V121" s="21">
        <v>0</v>
      </c>
      <c r="W121" s="21">
        <v>0</v>
      </c>
      <c r="X121" s="21">
        <v>-0.1502044514643549</v>
      </c>
      <c r="Y121" s="21">
        <v>10768.9423828125</v>
      </c>
      <c r="Z121" s="21">
        <v>13704</v>
      </c>
      <c r="AA121" s="21">
        <v>74076437.544</v>
      </c>
      <c r="AB121" s="21">
        <v>15865337.523999996</v>
      </c>
      <c r="AC121" s="21">
        <v>1.2699999999999999E-2</v>
      </c>
      <c r="AD121" s="21">
        <v>1.55E-2</v>
      </c>
      <c r="AE121" s="21">
        <v>2333131487</v>
      </c>
      <c r="AF121" s="21">
        <v>29630769.8849</v>
      </c>
      <c r="AG121" s="21">
        <v>36163538.048500001</v>
      </c>
      <c r="AH121" s="21">
        <v>2287379.1949000023</v>
      </c>
      <c r="AI121" s="21">
        <v>2287379.1949000023</v>
      </c>
      <c r="AJ121" s="21">
        <v>8257.7802734375</v>
      </c>
      <c r="AK121" s="21">
        <v>29630769.8849</v>
      </c>
      <c r="AL121" s="21">
        <v>0</v>
      </c>
      <c r="AM121" s="21">
        <v>13577958.329099994</v>
      </c>
      <c r="AN121" s="21">
        <v>0</v>
      </c>
      <c r="AO121" s="21">
        <v>13577958.329099994</v>
      </c>
      <c r="AP121" s="21">
        <v>23.325376645407694</v>
      </c>
      <c r="AQ121" s="21">
        <v>0</v>
      </c>
      <c r="AR121" s="21">
        <v>1</v>
      </c>
      <c r="AS121" s="21">
        <v>0</v>
      </c>
      <c r="AT121" s="21">
        <v>1</v>
      </c>
      <c r="AU121" s="21">
        <v>0</v>
      </c>
      <c r="AV121" s="21">
        <v>0</v>
      </c>
      <c r="AW121" s="21">
        <v>955241884.828125</v>
      </c>
      <c r="AX121" s="21">
        <v>0</v>
      </c>
      <c r="AY121" s="21">
        <v>136463126.40401787</v>
      </c>
      <c r="AZ121" s="21">
        <v>13577958.329099994</v>
      </c>
      <c r="BA121" s="21">
        <v>1939708.3327285706</v>
      </c>
      <c r="BB121" s="21">
        <v>545120067.15020025</v>
      </c>
      <c r="BC121" s="21">
        <v>734844866.56274295</v>
      </c>
      <c r="BD121" s="21">
        <v>0</v>
      </c>
      <c r="BE121" s="21">
        <v>0</v>
      </c>
    </row>
    <row r="122" spans="1:57" x14ac:dyDescent="0.35">
      <c r="A122" s="21">
        <v>106272003</v>
      </c>
      <c r="B122" s="21" t="s">
        <v>155</v>
      </c>
      <c r="C122" s="21" t="s">
        <v>603</v>
      </c>
      <c r="D122" s="21">
        <v>10981.01</v>
      </c>
      <c r="E122" s="21">
        <v>76</v>
      </c>
      <c r="F122" s="21">
        <v>1.34E-2</v>
      </c>
      <c r="G122" s="21">
        <v>43</v>
      </c>
      <c r="H122" s="21">
        <v>13298650.76</v>
      </c>
      <c r="I122" s="21">
        <v>801.92899999999997</v>
      </c>
      <c r="J122" s="21">
        <v>0</v>
      </c>
      <c r="K122" s="21">
        <v>7688821.7899999991</v>
      </c>
      <c r="L122" s="21">
        <v>498341311</v>
      </c>
      <c r="M122" s="21">
        <v>74184782</v>
      </c>
      <c r="N122" s="48">
        <v>10981.009765625</v>
      </c>
      <c r="O122" s="21">
        <v>408.95299999999997</v>
      </c>
      <c r="P122" s="21">
        <v>0.56000000000000005</v>
      </c>
      <c r="Q122" s="21">
        <v>11837.82</v>
      </c>
      <c r="R122" s="21">
        <v>8245.6200000000008</v>
      </c>
      <c r="S122" s="21">
        <v>99.846999999999994</v>
      </c>
      <c r="T122" s="21">
        <v>168.298</v>
      </c>
      <c r="U122" s="21">
        <v>0</v>
      </c>
      <c r="V122" s="21">
        <v>0</v>
      </c>
      <c r="W122" s="21">
        <v>0</v>
      </c>
      <c r="X122" s="21">
        <v>-0.28189830841373897</v>
      </c>
      <c r="Y122" s="21">
        <v>16583.326171875</v>
      </c>
      <c r="Z122" s="21">
        <v>13704</v>
      </c>
      <c r="AA122" s="21">
        <v>10989635.015999999</v>
      </c>
      <c r="AB122" s="21">
        <v>0</v>
      </c>
      <c r="AC122" s="21">
        <v>1.2699999999999999E-2</v>
      </c>
      <c r="AD122" s="21">
        <v>1.55E-2</v>
      </c>
      <c r="AE122" s="21">
        <v>572526093</v>
      </c>
      <c r="AF122" s="21">
        <v>7271081.3810999999</v>
      </c>
      <c r="AG122" s="21">
        <v>8874154.4415000007</v>
      </c>
      <c r="AH122" s="21">
        <v>-417740.40889999922</v>
      </c>
      <c r="AI122" s="21">
        <v>0</v>
      </c>
      <c r="AJ122" s="21">
        <v>8257.7802734375</v>
      </c>
      <c r="AK122" s="21">
        <v>7688821.7899999991</v>
      </c>
      <c r="AL122" s="21">
        <v>0</v>
      </c>
      <c r="AM122" s="21">
        <v>0</v>
      </c>
      <c r="AN122" s="21">
        <v>0</v>
      </c>
      <c r="AO122" s="21">
        <v>0</v>
      </c>
      <c r="AP122" s="21">
        <v>0</v>
      </c>
      <c r="AQ122" s="21">
        <v>0</v>
      </c>
      <c r="AR122" s="21">
        <v>0.67022257773711758</v>
      </c>
      <c r="AS122" s="21">
        <v>0</v>
      </c>
      <c r="AT122" s="21">
        <v>0.67022257773711758</v>
      </c>
      <c r="AU122" s="21">
        <v>0</v>
      </c>
      <c r="AV122" s="21">
        <v>0</v>
      </c>
      <c r="AW122" s="21">
        <v>955241884.828125</v>
      </c>
      <c r="AX122" s="21">
        <v>0</v>
      </c>
      <c r="AY122" s="21">
        <v>136463126.40401787</v>
      </c>
      <c r="AZ122" s="21">
        <v>0</v>
      </c>
      <c r="BA122" s="21">
        <v>0</v>
      </c>
      <c r="BB122" s="21">
        <v>545120067.15020025</v>
      </c>
      <c r="BC122" s="21">
        <v>734844866.56274295</v>
      </c>
      <c r="BD122" s="21">
        <v>0</v>
      </c>
      <c r="BE122" s="21">
        <v>0</v>
      </c>
    </row>
    <row r="123" spans="1:57" x14ac:dyDescent="0.35">
      <c r="A123" s="21">
        <v>106330703</v>
      </c>
      <c r="B123" s="21" t="s">
        <v>156</v>
      </c>
      <c r="C123" s="21" t="s">
        <v>604</v>
      </c>
      <c r="D123" s="21">
        <v>5644.66</v>
      </c>
      <c r="E123" s="21">
        <v>21</v>
      </c>
      <c r="F123" s="21">
        <v>9.1000000000000004E-3</v>
      </c>
      <c r="G123" s="21">
        <v>3</v>
      </c>
      <c r="H123" s="21">
        <v>16367702.25</v>
      </c>
      <c r="I123" s="21">
        <v>1504.6479999999999</v>
      </c>
      <c r="J123" s="21">
        <v>0</v>
      </c>
      <c r="K123" s="21">
        <v>4685387.93</v>
      </c>
      <c r="L123" s="21">
        <v>352076705</v>
      </c>
      <c r="M123" s="21">
        <v>160342314</v>
      </c>
      <c r="N123" s="48">
        <v>5644.66015625</v>
      </c>
      <c r="O123" s="21">
        <v>962.649</v>
      </c>
      <c r="P123" s="21">
        <v>1</v>
      </c>
      <c r="Q123" s="21">
        <v>5611.27</v>
      </c>
      <c r="R123" s="21">
        <v>8245.6200000000008</v>
      </c>
      <c r="S123" s="21">
        <v>108.59699999999999</v>
      </c>
      <c r="T123" s="21">
        <v>207.22800000000001</v>
      </c>
      <c r="U123" s="21">
        <v>0</v>
      </c>
      <c r="V123" s="21">
        <v>0</v>
      </c>
      <c r="W123" s="21">
        <v>0</v>
      </c>
      <c r="X123" s="21">
        <v>-0.12069105635378287</v>
      </c>
      <c r="Y123" s="21">
        <v>10878.09375</v>
      </c>
      <c r="Z123" s="21">
        <v>13704</v>
      </c>
      <c r="AA123" s="21">
        <v>20619696.191999998</v>
      </c>
      <c r="AB123" s="21">
        <v>4251993.9419999979</v>
      </c>
      <c r="AC123" s="21">
        <v>1.2699999999999999E-2</v>
      </c>
      <c r="AD123" s="21">
        <v>1.55E-2</v>
      </c>
      <c r="AE123" s="21">
        <v>512419019</v>
      </c>
      <c r="AF123" s="21">
        <v>6507721.5412999997</v>
      </c>
      <c r="AG123" s="21">
        <v>7942494.7944999998</v>
      </c>
      <c r="AH123" s="21">
        <v>1822333.6113</v>
      </c>
      <c r="AI123" s="21">
        <v>1822333.6113</v>
      </c>
      <c r="AJ123" s="21">
        <v>8257.7802734375</v>
      </c>
      <c r="AK123" s="21">
        <v>6507721.5412999997</v>
      </c>
      <c r="AL123" s="21">
        <v>0</v>
      </c>
      <c r="AM123" s="21">
        <v>2429660.330699998</v>
      </c>
      <c r="AN123" s="21">
        <v>0</v>
      </c>
      <c r="AO123" s="21">
        <v>2429660.330699998</v>
      </c>
      <c r="AP123" s="21">
        <v>14.844235883506482</v>
      </c>
      <c r="AQ123" s="21">
        <v>0</v>
      </c>
      <c r="AR123" s="21">
        <v>1</v>
      </c>
      <c r="AS123" s="21">
        <v>0</v>
      </c>
      <c r="AT123" s="21">
        <v>1</v>
      </c>
      <c r="AU123" s="21">
        <v>0</v>
      </c>
      <c r="AV123" s="21">
        <v>0</v>
      </c>
      <c r="AW123" s="21">
        <v>955241884.828125</v>
      </c>
      <c r="AX123" s="21">
        <v>0</v>
      </c>
      <c r="AY123" s="21">
        <v>136463126.40401787</v>
      </c>
      <c r="AZ123" s="21">
        <v>2429660.330699998</v>
      </c>
      <c r="BA123" s="21">
        <v>347094.33295714256</v>
      </c>
      <c r="BB123" s="21">
        <v>547549727.48090029</v>
      </c>
      <c r="BC123" s="21">
        <v>734844866.56274295</v>
      </c>
      <c r="BD123" s="21">
        <v>0</v>
      </c>
      <c r="BE123" s="21">
        <v>0</v>
      </c>
    </row>
    <row r="124" spans="1:57" x14ac:dyDescent="0.35">
      <c r="A124" s="21">
        <v>106330803</v>
      </c>
      <c r="B124" s="21" t="s">
        <v>157</v>
      </c>
      <c r="C124" s="21" t="s">
        <v>604</v>
      </c>
      <c r="D124" s="21">
        <v>6688.25</v>
      </c>
      <c r="E124" s="21">
        <v>31</v>
      </c>
      <c r="F124" s="21">
        <v>1.12E-2</v>
      </c>
      <c r="G124" s="21">
        <v>17</v>
      </c>
      <c r="H124" s="21">
        <v>23486062.830000002</v>
      </c>
      <c r="I124" s="21">
        <v>2238.9209999999998</v>
      </c>
      <c r="J124" s="21">
        <v>0</v>
      </c>
      <c r="K124" s="21">
        <v>10148290.149999999</v>
      </c>
      <c r="L124" s="21">
        <v>672771628</v>
      </c>
      <c r="M124" s="21">
        <v>236669307</v>
      </c>
      <c r="N124" s="48">
        <v>6688.25</v>
      </c>
      <c r="O124" s="21">
        <v>1503.039</v>
      </c>
      <c r="P124" s="21">
        <v>1</v>
      </c>
      <c r="Q124" s="21">
        <v>6752.97</v>
      </c>
      <c r="R124" s="21">
        <v>8245.6200000000008</v>
      </c>
      <c r="S124" s="21">
        <v>101.64100000000001</v>
      </c>
      <c r="T124" s="21">
        <v>280.73899999999998</v>
      </c>
      <c r="U124" s="21">
        <v>0</v>
      </c>
      <c r="V124" s="21">
        <v>0</v>
      </c>
      <c r="W124" s="21">
        <v>0</v>
      </c>
      <c r="X124" s="21">
        <v>-9.4988909199945071E-2</v>
      </c>
      <c r="Y124" s="21">
        <v>10489.90234375</v>
      </c>
      <c r="Z124" s="21">
        <v>13704</v>
      </c>
      <c r="AA124" s="21">
        <v>30682173.383999996</v>
      </c>
      <c r="AB124" s="21">
        <v>7196110.553999994</v>
      </c>
      <c r="AC124" s="21">
        <v>1.2699999999999999E-2</v>
      </c>
      <c r="AD124" s="21">
        <v>1.55E-2</v>
      </c>
      <c r="AE124" s="21">
        <v>909440935</v>
      </c>
      <c r="AF124" s="21">
        <v>11549899.874499999</v>
      </c>
      <c r="AG124" s="21">
        <v>14096334.4925</v>
      </c>
      <c r="AH124" s="21">
        <v>1401609.7245000005</v>
      </c>
      <c r="AI124" s="21">
        <v>1401609.7245000005</v>
      </c>
      <c r="AJ124" s="21">
        <v>8257.7802734375</v>
      </c>
      <c r="AK124" s="21">
        <v>11549899.874499999</v>
      </c>
      <c r="AL124" s="21">
        <v>0</v>
      </c>
      <c r="AM124" s="21">
        <v>5794500.8294999935</v>
      </c>
      <c r="AN124" s="21">
        <v>0</v>
      </c>
      <c r="AO124" s="21">
        <v>5794500.8294999935</v>
      </c>
      <c r="AP124" s="21">
        <v>24.672082636594023</v>
      </c>
      <c r="AQ124" s="21">
        <v>0</v>
      </c>
      <c r="AR124" s="21">
        <v>1</v>
      </c>
      <c r="AS124" s="21">
        <v>0</v>
      </c>
      <c r="AT124" s="21">
        <v>1</v>
      </c>
      <c r="AU124" s="21">
        <v>0</v>
      </c>
      <c r="AV124" s="21">
        <v>0</v>
      </c>
      <c r="AW124" s="21">
        <v>955241884.828125</v>
      </c>
      <c r="AX124" s="21">
        <v>0</v>
      </c>
      <c r="AY124" s="21">
        <v>136463126.40401787</v>
      </c>
      <c r="AZ124" s="21">
        <v>5794500.8294999935</v>
      </c>
      <c r="BA124" s="21">
        <v>827785.83278571337</v>
      </c>
      <c r="BB124" s="21">
        <v>553344228.31040025</v>
      </c>
      <c r="BC124" s="21">
        <v>734844866.56274295</v>
      </c>
      <c r="BD124" s="21">
        <v>0</v>
      </c>
      <c r="BE124" s="21">
        <v>0</v>
      </c>
    </row>
    <row r="125" spans="1:57" x14ac:dyDescent="0.35">
      <c r="A125" s="21">
        <v>106338003</v>
      </c>
      <c r="B125" s="21" t="s">
        <v>159</v>
      </c>
      <c r="C125" s="21" t="s">
        <v>604</v>
      </c>
      <c r="D125" s="21">
        <v>6944.57</v>
      </c>
      <c r="E125" s="21">
        <v>34</v>
      </c>
      <c r="F125" s="21">
        <v>0.01</v>
      </c>
      <c r="G125" s="21">
        <v>8</v>
      </c>
      <c r="H125" s="21">
        <v>39153639.960000001</v>
      </c>
      <c r="I125" s="21">
        <v>3359.6970000000001</v>
      </c>
      <c r="J125" s="21">
        <v>0</v>
      </c>
      <c r="K125" s="21">
        <v>12744465.439999999</v>
      </c>
      <c r="L125" s="21">
        <v>882527832</v>
      </c>
      <c r="M125" s="21">
        <v>389142081</v>
      </c>
      <c r="N125" s="48">
        <v>6944.56982421875</v>
      </c>
      <c r="O125" s="21">
        <v>2126.5590000000002</v>
      </c>
      <c r="P125" s="21">
        <v>1</v>
      </c>
      <c r="Q125" s="21">
        <v>6866.48</v>
      </c>
      <c r="R125" s="21">
        <v>8245.6200000000008</v>
      </c>
      <c r="S125" s="21">
        <v>0</v>
      </c>
      <c r="T125" s="21">
        <v>466.23500000000001</v>
      </c>
      <c r="U125" s="21">
        <v>0</v>
      </c>
      <c r="V125" s="21">
        <v>0</v>
      </c>
      <c r="W125" s="21">
        <v>0</v>
      </c>
      <c r="X125" s="21">
        <v>-0.11400163284348017</v>
      </c>
      <c r="Y125" s="21">
        <v>11653.919921875</v>
      </c>
      <c r="Z125" s="21">
        <v>13704</v>
      </c>
      <c r="AA125" s="21">
        <v>46041287.688000001</v>
      </c>
      <c r="AB125" s="21">
        <v>6887647.7280000001</v>
      </c>
      <c r="AC125" s="21">
        <v>1.2699999999999999E-2</v>
      </c>
      <c r="AD125" s="21">
        <v>1.55E-2</v>
      </c>
      <c r="AE125" s="21">
        <v>1271669913</v>
      </c>
      <c r="AF125" s="21">
        <v>16150207.895099999</v>
      </c>
      <c r="AG125" s="21">
        <v>19710883.651500002</v>
      </c>
      <c r="AH125" s="21">
        <v>3405742.4550999999</v>
      </c>
      <c r="AI125" s="21">
        <v>3405742.4550999999</v>
      </c>
      <c r="AJ125" s="21">
        <v>8257.7802734375</v>
      </c>
      <c r="AK125" s="21">
        <v>16150207.895099999</v>
      </c>
      <c r="AL125" s="21">
        <v>0</v>
      </c>
      <c r="AM125" s="21">
        <v>3481905.2729000002</v>
      </c>
      <c r="AN125" s="21">
        <v>0</v>
      </c>
      <c r="AO125" s="21">
        <v>3481905.2729000002</v>
      </c>
      <c r="AP125" s="21">
        <v>8.8929286688470643</v>
      </c>
      <c r="AQ125" s="21">
        <v>0</v>
      </c>
      <c r="AR125" s="21">
        <v>1</v>
      </c>
      <c r="AS125" s="21">
        <v>0</v>
      </c>
      <c r="AT125" s="21">
        <v>1</v>
      </c>
      <c r="AU125" s="21">
        <v>0</v>
      </c>
      <c r="AV125" s="21">
        <v>0</v>
      </c>
      <c r="AW125" s="21">
        <v>955241884.828125</v>
      </c>
      <c r="AX125" s="21">
        <v>0</v>
      </c>
      <c r="AY125" s="21">
        <v>136463126.40401787</v>
      </c>
      <c r="AZ125" s="21">
        <v>3481905.2729000002</v>
      </c>
      <c r="BA125" s="21">
        <v>497415.03898571432</v>
      </c>
      <c r="BB125" s="21">
        <v>556826133.58330023</v>
      </c>
      <c r="BC125" s="21">
        <v>734844866.56274295</v>
      </c>
      <c r="BD125" s="21">
        <v>0</v>
      </c>
      <c r="BE125" s="21">
        <v>0</v>
      </c>
    </row>
    <row r="126" spans="1:57" x14ac:dyDescent="0.35">
      <c r="A126" s="21">
        <v>106611303</v>
      </c>
      <c r="B126" s="21" t="s">
        <v>160</v>
      </c>
      <c r="C126" s="21" t="s">
        <v>605</v>
      </c>
      <c r="D126" s="21">
        <v>7035.67</v>
      </c>
      <c r="E126" s="21">
        <v>35</v>
      </c>
      <c r="F126" s="21">
        <v>1.0800000000000001E-2</v>
      </c>
      <c r="G126" s="21">
        <v>13</v>
      </c>
      <c r="H126" s="21">
        <v>19517492.5</v>
      </c>
      <c r="I126" s="21">
        <v>1841.9469999999999</v>
      </c>
      <c r="J126" s="21">
        <v>0</v>
      </c>
      <c r="K126" s="21">
        <v>7948641.7699999996</v>
      </c>
      <c r="L126" s="21">
        <v>552102203</v>
      </c>
      <c r="M126" s="21">
        <v>182372652</v>
      </c>
      <c r="N126" s="48">
        <v>7035.669921875</v>
      </c>
      <c r="O126" s="21">
        <v>1191.143</v>
      </c>
      <c r="P126" s="21">
        <v>1</v>
      </c>
      <c r="Q126" s="21">
        <v>6990.76</v>
      </c>
      <c r="R126" s="21">
        <v>8245.6200000000008</v>
      </c>
      <c r="S126" s="21">
        <v>103.149</v>
      </c>
      <c r="T126" s="21">
        <v>176.6</v>
      </c>
      <c r="U126" s="21">
        <v>0</v>
      </c>
      <c r="V126" s="21">
        <v>0</v>
      </c>
      <c r="W126" s="21">
        <v>0</v>
      </c>
      <c r="X126" s="21">
        <v>-1.5731918785198234E-2</v>
      </c>
      <c r="Y126" s="21">
        <v>10596.1201171875</v>
      </c>
      <c r="Z126" s="21">
        <v>13704</v>
      </c>
      <c r="AA126" s="21">
        <v>25242041.687999997</v>
      </c>
      <c r="AB126" s="21">
        <v>5724549.1879999973</v>
      </c>
      <c r="AC126" s="21">
        <v>1.2699999999999999E-2</v>
      </c>
      <c r="AD126" s="21">
        <v>1.55E-2</v>
      </c>
      <c r="AE126" s="21">
        <v>734474855</v>
      </c>
      <c r="AF126" s="21">
        <v>9327830.658499999</v>
      </c>
      <c r="AG126" s="21">
        <v>11384360.252499999</v>
      </c>
      <c r="AH126" s="21">
        <v>1379188.8884999994</v>
      </c>
      <c r="AI126" s="21">
        <v>1379188.8884999994</v>
      </c>
      <c r="AJ126" s="21">
        <v>8257.7802734375</v>
      </c>
      <c r="AK126" s="21">
        <v>9327830.658499999</v>
      </c>
      <c r="AL126" s="21">
        <v>0</v>
      </c>
      <c r="AM126" s="21">
        <v>4345360.2994999979</v>
      </c>
      <c r="AN126" s="21">
        <v>0</v>
      </c>
      <c r="AO126" s="21">
        <v>4345360.2994999979</v>
      </c>
      <c r="AP126" s="21">
        <v>22.26392708745756</v>
      </c>
      <c r="AQ126" s="21">
        <v>0</v>
      </c>
      <c r="AR126" s="21">
        <v>1</v>
      </c>
      <c r="AS126" s="21">
        <v>0</v>
      </c>
      <c r="AT126" s="21">
        <v>1</v>
      </c>
      <c r="AU126" s="21">
        <v>0</v>
      </c>
      <c r="AV126" s="21">
        <v>0</v>
      </c>
      <c r="AW126" s="21">
        <v>955241884.828125</v>
      </c>
      <c r="AX126" s="21">
        <v>0</v>
      </c>
      <c r="AY126" s="21">
        <v>136463126.40401787</v>
      </c>
      <c r="AZ126" s="21">
        <v>4345360.2994999979</v>
      </c>
      <c r="BA126" s="21">
        <v>620765.75707142823</v>
      </c>
      <c r="BB126" s="21">
        <v>561171493.88280022</v>
      </c>
      <c r="BC126" s="21">
        <v>734844866.56274295</v>
      </c>
      <c r="BD126" s="21">
        <v>0</v>
      </c>
      <c r="BE126" s="21">
        <v>0</v>
      </c>
    </row>
    <row r="127" spans="1:57" x14ac:dyDescent="0.35">
      <c r="A127" s="21">
        <v>106612203</v>
      </c>
      <c r="B127" s="21" t="s">
        <v>161</v>
      </c>
      <c r="C127" s="21" t="s">
        <v>605</v>
      </c>
      <c r="D127" s="21">
        <v>6191.98</v>
      </c>
      <c r="E127" s="21">
        <v>26</v>
      </c>
      <c r="F127" s="21">
        <v>1.2800000000000001E-2</v>
      </c>
      <c r="G127" s="21">
        <v>34</v>
      </c>
      <c r="H127" s="21">
        <v>33119473.09</v>
      </c>
      <c r="I127" s="21">
        <v>2891.663</v>
      </c>
      <c r="J127" s="21">
        <v>0</v>
      </c>
      <c r="K127" s="21">
        <v>12698361.58</v>
      </c>
      <c r="L127" s="21">
        <v>723710699</v>
      </c>
      <c r="M127" s="21">
        <v>271632475</v>
      </c>
      <c r="N127" s="48">
        <v>6191.97998046875</v>
      </c>
      <c r="O127" s="21">
        <v>1876.434</v>
      </c>
      <c r="P127" s="21">
        <v>1</v>
      </c>
      <c r="Q127" s="21">
        <v>6234.33</v>
      </c>
      <c r="R127" s="21">
        <v>8245.6200000000008</v>
      </c>
      <c r="S127" s="21">
        <v>12.977</v>
      </c>
      <c r="T127" s="21">
        <v>345.762</v>
      </c>
      <c r="U127" s="21">
        <v>0</v>
      </c>
      <c r="V127" s="21">
        <v>0</v>
      </c>
      <c r="W127" s="21">
        <v>0</v>
      </c>
      <c r="X127" s="21">
        <v>-0.10086944855063956</v>
      </c>
      <c r="Y127" s="21">
        <v>11453.4345703125</v>
      </c>
      <c r="Z127" s="21">
        <v>13704</v>
      </c>
      <c r="AA127" s="21">
        <v>39627349.751999997</v>
      </c>
      <c r="AB127" s="21">
        <v>6507876.6619999968</v>
      </c>
      <c r="AC127" s="21">
        <v>1.2699999999999999E-2</v>
      </c>
      <c r="AD127" s="21">
        <v>1.55E-2</v>
      </c>
      <c r="AE127" s="21">
        <v>995343174</v>
      </c>
      <c r="AF127" s="21">
        <v>12640858.309799999</v>
      </c>
      <c r="AG127" s="21">
        <v>15427819.197000001</v>
      </c>
      <c r="AH127" s="21">
        <v>-57503.270200001076</v>
      </c>
      <c r="AI127" s="21">
        <v>0</v>
      </c>
      <c r="AJ127" s="21">
        <v>8257.7802734375</v>
      </c>
      <c r="AK127" s="21">
        <v>12698361.58</v>
      </c>
      <c r="AL127" s="21">
        <v>0</v>
      </c>
      <c r="AM127" s="21">
        <v>6507876.6619999968</v>
      </c>
      <c r="AN127" s="21">
        <v>0</v>
      </c>
      <c r="AO127" s="21">
        <v>6507876.6619999968</v>
      </c>
      <c r="AP127" s="21">
        <v>19.649698666145042</v>
      </c>
      <c r="AQ127" s="21">
        <v>0</v>
      </c>
      <c r="AR127" s="21">
        <v>1</v>
      </c>
      <c r="AS127" s="21">
        <v>0</v>
      </c>
      <c r="AT127" s="21">
        <v>1</v>
      </c>
      <c r="AU127" s="21">
        <v>0</v>
      </c>
      <c r="AV127" s="21">
        <v>0</v>
      </c>
      <c r="AW127" s="21">
        <v>955241884.828125</v>
      </c>
      <c r="AX127" s="21">
        <v>0</v>
      </c>
      <c r="AY127" s="21">
        <v>136463126.40401787</v>
      </c>
      <c r="AZ127" s="21">
        <v>6507876.6619999968</v>
      </c>
      <c r="BA127" s="21">
        <v>929696.6659999995</v>
      </c>
      <c r="BB127" s="21">
        <v>567679370.54480016</v>
      </c>
      <c r="BC127" s="21">
        <v>734844866.56274295</v>
      </c>
      <c r="BD127" s="21">
        <v>0</v>
      </c>
      <c r="BE127" s="21">
        <v>0</v>
      </c>
    </row>
    <row r="128" spans="1:57" x14ac:dyDescent="0.35">
      <c r="A128" s="21">
        <v>106616203</v>
      </c>
      <c r="B128" s="21" t="s">
        <v>162</v>
      </c>
      <c r="C128" s="21" t="s">
        <v>605</v>
      </c>
      <c r="D128" s="21">
        <v>3778.82</v>
      </c>
      <c r="E128" s="21">
        <v>7</v>
      </c>
      <c r="F128" s="21">
        <v>1.26E-2</v>
      </c>
      <c r="G128" s="21">
        <v>31</v>
      </c>
      <c r="H128" s="21">
        <v>32174123.699999999</v>
      </c>
      <c r="I128" s="21">
        <v>2688.4639999999999</v>
      </c>
      <c r="J128" s="21">
        <v>0</v>
      </c>
      <c r="K128" s="21">
        <v>7895463.2800000003</v>
      </c>
      <c r="L128" s="21">
        <v>389179244</v>
      </c>
      <c r="M128" s="21">
        <v>236698776</v>
      </c>
      <c r="N128" s="48">
        <v>3778.820068359375</v>
      </c>
      <c r="O128" s="21">
        <v>1909.395</v>
      </c>
      <c r="P128" s="21">
        <v>1</v>
      </c>
      <c r="Q128" s="21">
        <v>3793.16</v>
      </c>
      <c r="R128" s="21">
        <v>8245.6200000000008</v>
      </c>
      <c r="S128" s="21">
        <v>0</v>
      </c>
      <c r="T128" s="21">
        <v>400.63200000000001</v>
      </c>
      <c r="U128" s="21">
        <v>0</v>
      </c>
      <c r="V128" s="21">
        <v>0</v>
      </c>
      <c r="W128" s="21">
        <v>0</v>
      </c>
      <c r="X128" s="21">
        <v>-0.15362346207652247</v>
      </c>
      <c r="Y128" s="21">
        <v>11967.474609375</v>
      </c>
      <c r="Z128" s="21">
        <v>13704</v>
      </c>
      <c r="AA128" s="21">
        <v>36842710.655999996</v>
      </c>
      <c r="AB128" s="21">
        <v>4668586.9559999965</v>
      </c>
      <c r="AC128" s="21">
        <v>1.2699999999999999E-2</v>
      </c>
      <c r="AD128" s="21">
        <v>1.55E-2</v>
      </c>
      <c r="AE128" s="21">
        <v>625878020</v>
      </c>
      <c r="AF128" s="21">
        <v>7948650.8539999994</v>
      </c>
      <c r="AG128" s="21">
        <v>9701109.3100000005</v>
      </c>
      <c r="AH128" s="21">
        <v>53187.573999999091</v>
      </c>
      <c r="AI128" s="21">
        <v>53187.573999999091</v>
      </c>
      <c r="AJ128" s="21">
        <v>8257.7802734375</v>
      </c>
      <c r="AK128" s="21">
        <v>7948650.8539999994</v>
      </c>
      <c r="AL128" s="21">
        <v>0</v>
      </c>
      <c r="AM128" s="21">
        <v>4615399.3819999974</v>
      </c>
      <c r="AN128" s="21">
        <v>0</v>
      </c>
      <c r="AO128" s="21">
        <v>4615399.3819999974</v>
      </c>
      <c r="AP128" s="21">
        <v>14.345066317998889</v>
      </c>
      <c r="AQ128" s="21">
        <v>0</v>
      </c>
      <c r="AR128" s="21">
        <v>1</v>
      </c>
      <c r="AS128" s="21">
        <v>0</v>
      </c>
      <c r="AT128" s="21">
        <v>1</v>
      </c>
      <c r="AU128" s="21">
        <v>0</v>
      </c>
      <c r="AV128" s="21">
        <v>0</v>
      </c>
      <c r="AW128" s="21">
        <v>955241884.828125</v>
      </c>
      <c r="AX128" s="21">
        <v>0</v>
      </c>
      <c r="AY128" s="21">
        <v>136463126.40401787</v>
      </c>
      <c r="AZ128" s="21">
        <v>4615399.3819999974</v>
      </c>
      <c r="BA128" s="21">
        <v>659342.76885714254</v>
      </c>
      <c r="BB128" s="21">
        <v>572294769.92680013</v>
      </c>
      <c r="BC128" s="21">
        <v>734844866.56274295</v>
      </c>
      <c r="BD128" s="21">
        <v>0</v>
      </c>
      <c r="BE128" s="21">
        <v>0</v>
      </c>
    </row>
    <row r="129" spans="1:57" x14ac:dyDescent="0.35">
      <c r="A129" s="21">
        <v>106617203</v>
      </c>
      <c r="B129" s="21" t="s">
        <v>163</v>
      </c>
      <c r="C129" s="21" t="s">
        <v>605</v>
      </c>
      <c r="D129" s="21">
        <v>4204.93</v>
      </c>
      <c r="E129" s="21">
        <v>9</v>
      </c>
      <c r="F129" s="21">
        <v>1.32E-2</v>
      </c>
      <c r="G129" s="21">
        <v>39</v>
      </c>
      <c r="H129" s="21">
        <v>33350174.25</v>
      </c>
      <c r="I129" s="21">
        <v>2999.75</v>
      </c>
      <c r="J129" s="21">
        <v>0</v>
      </c>
      <c r="K129" s="21">
        <v>9300081.1999999993</v>
      </c>
      <c r="L129" s="21">
        <v>484092832</v>
      </c>
      <c r="M129" s="21">
        <v>221976085</v>
      </c>
      <c r="N129" s="48">
        <v>4204.93017578125</v>
      </c>
      <c r="O129" s="21">
        <v>1876.914</v>
      </c>
      <c r="P129" s="21">
        <v>1</v>
      </c>
      <c r="Q129" s="21">
        <v>4226.76</v>
      </c>
      <c r="R129" s="21">
        <v>8245.6200000000008</v>
      </c>
      <c r="S129" s="21">
        <v>18.071999999999999</v>
      </c>
      <c r="T129" s="21">
        <v>443.67700000000002</v>
      </c>
      <c r="U129" s="21">
        <v>0</v>
      </c>
      <c r="V129" s="21">
        <v>0</v>
      </c>
      <c r="W129" s="21">
        <v>0</v>
      </c>
      <c r="X129" s="21">
        <v>-8.6303636604322997E-2</v>
      </c>
      <c r="Y129" s="21">
        <v>11117.6513671875</v>
      </c>
      <c r="Z129" s="21">
        <v>13704</v>
      </c>
      <c r="AA129" s="21">
        <v>41108574</v>
      </c>
      <c r="AB129" s="21">
        <v>7758399.75</v>
      </c>
      <c r="AC129" s="21">
        <v>1.2699999999999999E-2</v>
      </c>
      <c r="AD129" s="21">
        <v>1.55E-2</v>
      </c>
      <c r="AE129" s="21">
        <v>706068917</v>
      </c>
      <c r="AF129" s="21">
        <v>8967075.2458999995</v>
      </c>
      <c r="AG129" s="21">
        <v>10944068.213500001</v>
      </c>
      <c r="AH129" s="21">
        <v>-333005.95409999974</v>
      </c>
      <c r="AI129" s="21">
        <v>0</v>
      </c>
      <c r="AJ129" s="21">
        <v>8257.7802734375</v>
      </c>
      <c r="AK129" s="21">
        <v>9300081.1999999993</v>
      </c>
      <c r="AL129" s="21">
        <v>0</v>
      </c>
      <c r="AM129" s="21">
        <v>7758399.75</v>
      </c>
      <c r="AN129" s="21">
        <v>0</v>
      </c>
      <c r="AO129" s="21">
        <v>7758399.75</v>
      </c>
      <c r="AP129" s="21">
        <v>23.26344591737778</v>
      </c>
      <c r="AQ129" s="21">
        <v>0</v>
      </c>
      <c r="AR129" s="21">
        <v>1</v>
      </c>
      <c r="AS129" s="21">
        <v>0</v>
      </c>
      <c r="AT129" s="21">
        <v>1</v>
      </c>
      <c r="AU129" s="21">
        <v>0</v>
      </c>
      <c r="AV129" s="21">
        <v>0</v>
      </c>
      <c r="AW129" s="21">
        <v>955241884.828125</v>
      </c>
      <c r="AX129" s="21">
        <v>0</v>
      </c>
      <c r="AY129" s="21">
        <v>136463126.40401787</v>
      </c>
      <c r="AZ129" s="21">
        <v>7758399.75</v>
      </c>
      <c r="BA129" s="21">
        <v>1108342.8214285714</v>
      </c>
      <c r="BB129" s="21">
        <v>580053169.67680013</v>
      </c>
      <c r="BC129" s="21">
        <v>734844866.56274295</v>
      </c>
      <c r="BD129" s="21">
        <v>0</v>
      </c>
      <c r="BE129" s="21">
        <v>0</v>
      </c>
    </row>
    <row r="130" spans="1:57" x14ac:dyDescent="0.35">
      <c r="A130" s="21">
        <v>106618603</v>
      </c>
      <c r="B130" s="21" t="s">
        <v>164</v>
      </c>
      <c r="C130" s="21" t="s">
        <v>605</v>
      </c>
      <c r="D130" s="21">
        <v>4851.04</v>
      </c>
      <c r="E130" s="21">
        <v>14</v>
      </c>
      <c r="F130" s="21">
        <v>9.1000000000000004E-3</v>
      </c>
      <c r="G130" s="21">
        <v>3</v>
      </c>
      <c r="H130" s="21">
        <v>15237527.370000001</v>
      </c>
      <c r="I130" s="21">
        <v>1292.0250000000001</v>
      </c>
      <c r="J130" s="21">
        <v>0</v>
      </c>
      <c r="K130" s="21">
        <v>3507315.5599999996</v>
      </c>
      <c r="L130" s="21">
        <v>270956691</v>
      </c>
      <c r="M130" s="21">
        <v>114965076</v>
      </c>
      <c r="N130" s="48">
        <v>4851.0400390625</v>
      </c>
      <c r="O130" s="21">
        <v>836.61300000000006</v>
      </c>
      <c r="P130" s="21">
        <v>1</v>
      </c>
      <c r="Q130" s="21">
        <v>4899.7700000000004</v>
      </c>
      <c r="R130" s="21">
        <v>8245.6200000000008</v>
      </c>
      <c r="S130" s="21">
        <v>78.076999999999998</v>
      </c>
      <c r="T130" s="21">
        <v>187.995</v>
      </c>
      <c r="U130" s="21">
        <v>0</v>
      </c>
      <c r="V130" s="21">
        <v>0</v>
      </c>
      <c r="W130" s="21">
        <v>0</v>
      </c>
      <c r="X130" s="21">
        <v>-0.1305306216619847</v>
      </c>
      <c r="Y130" s="21">
        <v>11793.5234375</v>
      </c>
      <c r="Z130" s="21">
        <v>13704</v>
      </c>
      <c r="AA130" s="21">
        <v>17705910.600000001</v>
      </c>
      <c r="AB130" s="21">
        <v>2468383.2300000004</v>
      </c>
      <c r="AC130" s="21">
        <v>1.2699999999999999E-2</v>
      </c>
      <c r="AD130" s="21">
        <v>1.55E-2</v>
      </c>
      <c r="AE130" s="21">
        <v>385921767</v>
      </c>
      <c r="AF130" s="21">
        <v>4901206.4408999998</v>
      </c>
      <c r="AG130" s="21">
        <v>5981787.3885000004</v>
      </c>
      <c r="AH130" s="21">
        <v>1393890.8809000002</v>
      </c>
      <c r="AI130" s="21">
        <v>1393890.8809000002</v>
      </c>
      <c r="AJ130" s="21">
        <v>8257.7802734375</v>
      </c>
      <c r="AK130" s="21">
        <v>4901206.4408999998</v>
      </c>
      <c r="AL130" s="21">
        <v>0</v>
      </c>
      <c r="AM130" s="21">
        <v>1074492.3491000002</v>
      </c>
      <c r="AN130" s="21">
        <v>0</v>
      </c>
      <c r="AO130" s="21">
        <v>1074492.3491000002</v>
      </c>
      <c r="AP130" s="21">
        <v>7.0516188290200272</v>
      </c>
      <c r="AQ130" s="21">
        <v>0</v>
      </c>
      <c r="AR130" s="21">
        <v>1</v>
      </c>
      <c r="AS130" s="21">
        <v>0</v>
      </c>
      <c r="AT130" s="21">
        <v>1</v>
      </c>
      <c r="AU130" s="21">
        <v>0</v>
      </c>
      <c r="AV130" s="21">
        <v>0</v>
      </c>
      <c r="AW130" s="21">
        <v>955241884.828125</v>
      </c>
      <c r="AX130" s="21">
        <v>0</v>
      </c>
      <c r="AY130" s="21">
        <v>136463126.40401787</v>
      </c>
      <c r="AZ130" s="21">
        <v>1074492.3491000002</v>
      </c>
      <c r="BA130" s="21">
        <v>153498.90701428574</v>
      </c>
      <c r="BB130" s="21">
        <v>581127662.02590013</v>
      </c>
      <c r="BC130" s="21">
        <v>734844866.56274295</v>
      </c>
      <c r="BD130" s="21">
        <v>0</v>
      </c>
      <c r="BE130" s="21">
        <v>0</v>
      </c>
    </row>
    <row r="131" spans="1:57" x14ac:dyDescent="0.35">
      <c r="A131" s="21">
        <v>107650603</v>
      </c>
      <c r="B131" s="21" t="s">
        <v>166</v>
      </c>
      <c r="C131" s="21" t="s">
        <v>606</v>
      </c>
      <c r="D131" s="21">
        <v>8080.27</v>
      </c>
      <c r="E131" s="21">
        <v>47</v>
      </c>
      <c r="F131" s="21">
        <v>1.3100000000000001E-2</v>
      </c>
      <c r="G131" s="21">
        <v>37</v>
      </c>
      <c r="H131" s="21">
        <v>36165105.200000003</v>
      </c>
      <c r="I131" s="21">
        <v>3369.0450000000001</v>
      </c>
      <c r="J131" s="21">
        <v>0</v>
      </c>
      <c r="K131" s="21">
        <v>21211190.109999999</v>
      </c>
      <c r="L131" s="21">
        <v>1145774789</v>
      </c>
      <c r="M131" s="21">
        <v>477144634</v>
      </c>
      <c r="N131" s="48">
        <v>8080.27001953125</v>
      </c>
      <c r="O131" s="21">
        <v>2460.788</v>
      </c>
      <c r="P131" s="21">
        <v>1</v>
      </c>
      <c r="Q131" s="21">
        <v>8096.21</v>
      </c>
      <c r="R131" s="21">
        <v>8245.6200000000008</v>
      </c>
      <c r="S131" s="21">
        <v>0</v>
      </c>
      <c r="T131" s="21">
        <v>345.57</v>
      </c>
      <c r="U131" s="21">
        <v>0</v>
      </c>
      <c r="V131" s="21">
        <v>0</v>
      </c>
      <c r="W131" s="21">
        <v>0</v>
      </c>
      <c r="X131" s="21">
        <v>-9.9635704873389436E-2</v>
      </c>
      <c r="Y131" s="21">
        <v>10734.52734375</v>
      </c>
      <c r="Z131" s="21">
        <v>13704</v>
      </c>
      <c r="AA131" s="21">
        <v>46169392.68</v>
      </c>
      <c r="AB131" s="21">
        <v>10004287.479999997</v>
      </c>
      <c r="AC131" s="21">
        <v>1.2699999999999999E-2</v>
      </c>
      <c r="AD131" s="21">
        <v>1.55E-2</v>
      </c>
      <c r="AE131" s="21">
        <v>1622919423</v>
      </c>
      <c r="AF131" s="21">
        <v>20611076.6721</v>
      </c>
      <c r="AG131" s="21">
        <v>25155251.056499999</v>
      </c>
      <c r="AH131" s="21">
        <v>-600113.43789999932</v>
      </c>
      <c r="AI131" s="21">
        <v>0</v>
      </c>
      <c r="AJ131" s="21">
        <v>8257.7802734375</v>
      </c>
      <c r="AK131" s="21">
        <v>21211190.109999999</v>
      </c>
      <c r="AL131" s="21">
        <v>0</v>
      </c>
      <c r="AM131" s="21">
        <v>10004287.479999997</v>
      </c>
      <c r="AN131" s="21">
        <v>0</v>
      </c>
      <c r="AO131" s="21">
        <v>10004287.479999997</v>
      </c>
      <c r="AP131" s="21">
        <v>27.662818688551738</v>
      </c>
      <c r="AQ131" s="21">
        <v>0</v>
      </c>
      <c r="AR131" s="21">
        <v>1</v>
      </c>
      <c r="AS131" s="21">
        <v>0</v>
      </c>
      <c r="AT131" s="21">
        <v>1</v>
      </c>
      <c r="AU131" s="21">
        <v>0</v>
      </c>
      <c r="AV131" s="21">
        <v>0</v>
      </c>
      <c r="AW131" s="21">
        <v>955241884.828125</v>
      </c>
      <c r="AX131" s="21">
        <v>0</v>
      </c>
      <c r="AY131" s="21">
        <v>136463126.40401787</v>
      </c>
      <c r="AZ131" s="21">
        <v>10004287.479999997</v>
      </c>
      <c r="BA131" s="21">
        <v>1429183.9257142853</v>
      </c>
      <c r="BB131" s="21">
        <v>591131949.50590014</v>
      </c>
      <c r="BC131" s="21">
        <v>734844866.56274295</v>
      </c>
      <c r="BD131" s="21">
        <v>0</v>
      </c>
      <c r="BE131" s="21">
        <v>0</v>
      </c>
    </row>
    <row r="132" spans="1:57" x14ac:dyDescent="0.35">
      <c r="A132" s="21">
        <v>107650703</v>
      </c>
      <c r="B132" s="21" t="s">
        <v>167</v>
      </c>
      <c r="C132" s="21" t="s">
        <v>606</v>
      </c>
      <c r="D132" s="21">
        <v>9476.2800000000007</v>
      </c>
      <c r="E132" s="21">
        <v>63</v>
      </c>
      <c r="F132" s="21">
        <v>1.44E-2</v>
      </c>
      <c r="G132" s="21">
        <v>51</v>
      </c>
      <c r="H132" s="21">
        <v>29736481.880000003</v>
      </c>
      <c r="I132" s="21">
        <v>2358.3130000000001</v>
      </c>
      <c r="J132" s="21">
        <v>0</v>
      </c>
      <c r="K132" s="21">
        <v>18739965.289999999</v>
      </c>
      <c r="L132" s="21">
        <v>916543315</v>
      </c>
      <c r="M132" s="21">
        <v>382629048</v>
      </c>
      <c r="N132" s="48">
        <v>9476.2802734375</v>
      </c>
      <c r="O132" s="21">
        <v>1754.5920000000001</v>
      </c>
      <c r="P132" s="21">
        <v>0.86</v>
      </c>
      <c r="Q132" s="21">
        <v>9407.39</v>
      </c>
      <c r="R132" s="21">
        <v>8245.6200000000008</v>
      </c>
      <c r="S132" s="21">
        <v>0</v>
      </c>
      <c r="T132" s="21">
        <v>178.82499999999999</v>
      </c>
      <c r="U132" s="21">
        <v>0</v>
      </c>
      <c r="V132" s="21">
        <v>0</v>
      </c>
      <c r="W132" s="21">
        <v>0</v>
      </c>
      <c r="X132" s="21">
        <v>-8.0349248394770728E-2</v>
      </c>
      <c r="Y132" s="21">
        <v>12609.2177734375</v>
      </c>
      <c r="Z132" s="21">
        <v>13704</v>
      </c>
      <c r="AA132" s="21">
        <v>32318321.352000002</v>
      </c>
      <c r="AB132" s="21">
        <v>2581839.4719999991</v>
      </c>
      <c r="AC132" s="21">
        <v>1.2699999999999999E-2</v>
      </c>
      <c r="AD132" s="21">
        <v>1.55E-2</v>
      </c>
      <c r="AE132" s="21">
        <v>1299172363</v>
      </c>
      <c r="AF132" s="21">
        <v>16499489.0101</v>
      </c>
      <c r="AG132" s="21">
        <v>20137171.626499999</v>
      </c>
      <c r="AH132" s="21">
        <v>-2240476.2798999995</v>
      </c>
      <c r="AI132" s="21">
        <v>0</v>
      </c>
      <c r="AJ132" s="21">
        <v>8257.7802734375</v>
      </c>
      <c r="AK132" s="21">
        <v>18739965.289999999</v>
      </c>
      <c r="AL132" s="21">
        <v>0</v>
      </c>
      <c r="AM132" s="21">
        <v>2581839.4719999991</v>
      </c>
      <c r="AN132" s="21">
        <v>0</v>
      </c>
      <c r="AO132" s="21">
        <v>2581839.4719999991</v>
      </c>
      <c r="AP132" s="21">
        <v>8.682397206296546</v>
      </c>
      <c r="AQ132" s="21">
        <v>0</v>
      </c>
      <c r="AR132" s="21">
        <v>0.85244218668308425</v>
      </c>
      <c r="AS132" s="21">
        <v>0</v>
      </c>
      <c r="AT132" s="21">
        <v>0.85244218668308425</v>
      </c>
      <c r="AU132" s="21">
        <v>0</v>
      </c>
      <c r="AV132" s="21">
        <v>0</v>
      </c>
      <c r="AW132" s="21">
        <v>955241884.828125</v>
      </c>
      <c r="AX132" s="21">
        <v>0</v>
      </c>
      <c r="AY132" s="21">
        <v>136463126.40401787</v>
      </c>
      <c r="AZ132" s="21">
        <v>2581839.4719999991</v>
      </c>
      <c r="BA132" s="21">
        <v>368834.21028571419</v>
      </c>
      <c r="BB132" s="21">
        <v>593713788.97790015</v>
      </c>
      <c r="BC132" s="21">
        <v>734844866.56274295</v>
      </c>
      <c r="BD132" s="21">
        <v>0</v>
      </c>
      <c r="BE132" s="21">
        <v>0</v>
      </c>
    </row>
    <row r="133" spans="1:57" x14ac:dyDescent="0.35">
      <c r="A133" s="21">
        <v>107651603</v>
      </c>
      <c r="B133" s="21" t="s">
        <v>169</v>
      </c>
      <c r="C133" s="21" t="s">
        <v>606</v>
      </c>
      <c r="D133" s="21">
        <v>7585.55</v>
      </c>
      <c r="E133" s="21">
        <v>41</v>
      </c>
      <c r="F133" s="21">
        <v>1.2999999999999999E-2</v>
      </c>
      <c r="G133" s="21">
        <v>36</v>
      </c>
      <c r="H133" s="21">
        <v>33896656.18</v>
      </c>
      <c r="I133" s="21">
        <v>2871.1570000000002</v>
      </c>
      <c r="J133" s="21">
        <v>0</v>
      </c>
      <c r="K133" s="21">
        <v>15759093.559999999</v>
      </c>
      <c r="L133" s="21">
        <v>886099468</v>
      </c>
      <c r="M133" s="21">
        <v>330356125</v>
      </c>
      <c r="N133" s="48">
        <v>7585.5498046875</v>
      </c>
      <c r="O133" s="21">
        <v>1941.39</v>
      </c>
      <c r="P133" s="21">
        <v>1</v>
      </c>
      <c r="Q133" s="21">
        <v>7613.6</v>
      </c>
      <c r="R133" s="21">
        <v>8245.6200000000008</v>
      </c>
      <c r="S133" s="21">
        <v>0</v>
      </c>
      <c r="T133" s="21">
        <v>295.44600000000003</v>
      </c>
      <c r="U133" s="21">
        <v>0</v>
      </c>
      <c r="V133" s="21">
        <v>0</v>
      </c>
      <c r="W133" s="21">
        <v>0</v>
      </c>
      <c r="X133" s="21">
        <v>-0.14226540630630746</v>
      </c>
      <c r="Y133" s="21">
        <v>11805.921875</v>
      </c>
      <c r="Z133" s="21">
        <v>13704</v>
      </c>
      <c r="AA133" s="21">
        <v>39346335.528000005</v>
      </c>
      <c r="AB133" s="21">
        <v>5449679.3480000049</v>
      </c>
      <c r="AC133" s="21">
        <v>1.2699999999999999E-2</v>
      </c>
      <c r="AD133" s="21">
        <v>1.55E-2</v>
      </c>
      <c r="AE133" s="21">
        <v>1216455593</v>
      </c>
      <c r="AF133" s="21">
        <v>15448986.031099999</v>
      </c>
      <c r="AG133" s="21">
        <v>18855061.691500001</v>
      </c>
      <c r="AH133" s="21">
        <v>-310107.52889999934</v>
      </c>
      <c r="AI133" s="21">
        <v>0</v>
      </c>
      <c r="AJ133" s="21">
        <v>8257.7802734375</v>
      </c>
      <c r="AK133" s="21">
        <v>15759093.559999999</v>
      </c>
      <c r="AL133" s="21">
        <v>0</v>
      </c>
      <c r="AM133" s="21">
        <v>5449679.3480000049</v>
      </c>
      <c r="AN133" s="21">
        <v>0</v>
      </c>
      <c r="AO133" s="21">
        <v>5449679.3480000049</v>
      </c>
      <c r="AP133" s="21">
        <v>16.077336121477</v>
      </c>
      <c r="AQ133" s="21">
        <v>0</v>
      </c>
      <c r="AR133" s="21">
        <v>1</v>
      </c>
      <c r="AS133" s="21">
        <v>0</v>
      </c>
      <c r="AT133" s="21">
        <v>1</v>
      </c>
      <c r="AU133" s="21">
        <v>0</v>
      </c>
      <c r="AV133" s="21">
        <v>0</v>
      </c>
      <c r="AW133" s="21">
        <v>955241884.828125</v>
      </c>
      <c r="AX133" s="21">
        <v>0</v>
      </c>
      <c r="AY133" s="21">
        <v>136463126.40401787</v>
      </c>
      <c r="AZ133" s="21">
        <v>5449679.3480000049</v>
      </c>
      <c r="BA133" s="21">
        <v>778525.62114285782</v>
      </c>
      <c r="BB133" s="21">
        <v>599163468.3259002</v>
      </c>
      <c r="BC133" s="21">
        <v>734844866.56274295</v>
      </c>
      <c r="BD133" s="21">
        <v>0</v>
      </c>
      <c r="BE133" s="21">
        <v>0</v>
      </c>
    </row>
    <row r="134" spans="1:57" x14ac:dyDescent="0.35">
      <c r="A134" s="21">
        <v>107652603</v>
      </c>
      <c r="B134" s="21" t="s">
        <v>171</v>
      </c>
      <c r="C134" s="21" t="s">
        <v>606</v>
      </c>
      <c r="D134" s="21">
        <v>12503.74</v>
      </c>
      <c r="E134" s="21">
        <v>82</v>
      </c>
      <c r="F134" s="21">
        <v>1.3299999999999999E-2</v>
      </c>
      <c r="G134" s="21">
        <v>41</v>
      </c>
      <c r="H134" s="21">
        <v>59327526.119999997</v>
      </c>
      <c r="I134" s="21">
        <v>4304.299</v>
      </c>
      <c r="J134" s="21">
        <v>0</v>
      </c>
      <c r="K134" s="21">
        <v>43717566.689999998</v>
      </c>
      <c r="L134" s="21">
        <v>2192578494</v>
      </c>
      <c r="M134" s="21">
        <v>1083309419</v>
      </c>
      <c r="N134" s="48">
        <v>12503.740234375</v>
      </c>
      <c r="O134" s="21">
        <v>3451.5239999999999</v>
      </c>
      <c r="P134" s="21">
        <v>0.48</v>
      </c>
      <c r="Q134" s="21">
        <v>12519.65</v>
      </c>
      <c r="R134" s="21">
        <v>8245.6200000000008</v>
      </c>
      <c r="S134" s="21">
        <v>0</v>
      </c>
      <c r="T134" s="21">
        <v>211.71299999999999</v>
      </c>
      <c r="U134" s="21">
        <v>1</v>
      </c>
      <c r="V134" s="21">
        <v>1</v>
      </c>
      <c r="W134" s="21">
        <v>1</v>
      </c>
      <c r="X134" s="21">
        <v>-7.1340408515785408E-2</v>
      </c>
      <c r="Y134" s="21">
        <v>13783.3193359375</v>
      </c>
      <c r="Z134" s="21">
        <v>13704</v>
      </c>
      <c r="AA134" s="21">
        <v>58986113.495999999</v>
      </c>
      <c r="AB134" s="21">
        <v>0</v>
      </c>
      <c r="AC134" s="21">
        <v>1.2699999999999999E-2</v>
      </c>
      <c r="AD134" s="21">
        <v>1.55E-2</v>
      </c>
      <c r="AE134" s="21">
        <v>3275887913</v>
      </c>
      <c r="AF134" s="21">
        <v>41603776.495099999</v>
      </c>
      <c r="AG134" s="21">
        <v>50776262.651500002</v>
      </c>
      <c r="AH134" s="21">
        <v>-2113790.1948999986</v>
      </c>
      <c r="AI134" s="21">
        <v>0</v>
      </c>
      <c r="AJ134" s="21">
        <v>8257.7802734375</v>
      </c>
      <c r="AK134" s="21">
        <v>43717566.689999998</v>
      </c>
      <c r="AL134" s="21">
        <v>0</v>
      </c>
      <c r="AM134" s="21">
        <v>0</v>
      </c>
      <c r="AN134" s="21">
        <v>0</v>
      </c>
      <c r="AO134" s="21">
        <v>0</v>
      </c>
      <c r="AP134" s="21">
        <v>0</v>
      </c>
      <c r="AQ134" s="21">
        <v>0</v>
      </c>
      <c r="AR134" s="21">
        <v>0.48582308800400953</v>
      </c>
      <c r="AS134" s="21">
        <v>0</v>
      </c>
      <c r="AT134" s="21">
        <v>0.48582308800400953</v>
      </c>
      <c r="AU134" s="21">
        <v>0</v>
      </c>
      <c r="AV134" s="21">
        <v>0</v>
      </c>
      <c r="AW134" s="21">
        <v>955241884.828125</v>
      </c>
      <c r="AX134" s="21">
        <v>0</v>
      </c>
      <c r="AY134" s="21">
        <v>136463126.40401787</v>
      </c>
      <c r="AZ134" s="21">
        <v>0</v>
      </c>
      <c r="BA134" s="21">
        <v>0</v>
      </c>
      <c r="BB134" s="21">
        <v>599163468.3259002</v>
      </c>
      <c r="BC134" s="21">
        <v>734844866.56274295</v>
      </c>
      <c r="BD134" s="21">
        <v>0</v>
      </c>
      <c r="BE134" s="21">
        <v>0</v>
      </c>
    </row>
    <row r="135" spans="1:57" x14ac:dyDescent="0.35">
      <c r="A135" s="21">
        <v>107653102</v>
      </c>
      <c r="B135" s="21" t="s">
        <v>172</v>
      </c>
      <c r="C135" s="21" t="s">
        <v>606</v>
      </c>
      <c r="D135" s="21">
        <v>10451.31</v>
      </c>
      <c r="E135" s="21">
        <v>73</v>
      </c>
      <c r="F135" s="21">
        <v>1.2200000000000001E-2</v>
      </c>
      <c r="G135" s="21">
        <v>27</v>
      </c>
      <c r="H135" s="21">
        <v>56556137.609999999</v>
      </c>
      <c r="I135" s="21">
        <v>5059.3710000000001</v>
      </c>
      <c r="J135" s="21">
        <v>0</v>
      </c>
      <c r="K135" s="21">
        <v>36720216.32</v>
      </c>
      <c r="L135" s="21">
        <v>2123652334</v>
      </c>
      <c r="M135" s="21">
        <v>894018066</v>
      </c>
      <c r="N135" s="48">
        <v>10451.3095703125</v>
      </c>
      <c r="O135" s="21">
        <v>3605.15</v>
      </c>
      <c r="P135" s="21">
        <v>0.72</v>
      </c>
      <c r="Q135" s="21">
        <v>10529.34</v>
      </c>
      <c r="R135" s="21">
        <v>8245.6200000000008</v>
      </c>
      <c r="S135" s="21">
        <v>0</v>
      </c>
      <c r="T135" s="21">
        <v>407.19900000000001</v>
      </c>
      <c r="U135" s="21">
        <v>1</v>
      </c>
      <c r="V135" s="21">
        <v>1</v>
      </c>
      <c r="W135" s="21">
        <v>1</v>
      </c>
      <c r="X135" s="21">
        <v>-0.17162611649934528</v>
      </c>
      <c r="Y135" s="21">
        <v>11178.4921875</v>
      </c>
      <c r="Z135" s="21">
        <v>13704</v>
      </c>
      <c r="AA135" s="21">
        <v>69333620.184</v>
      </c>
      <c r="AB135" s="21">
        <v>12777482.574000001</v>
      </c>
      <c r="AC135" s="21">
        <v>1.2699999999999999E-2</v>
      </c>
      <c r="AD135" s="21">
        <v>1.55E-2</v>
      </c>
      <c r="AE135" s="21">
        <v>3017670400</v>
      </c>
      <c r="AF135" s="21">
        <v>38324414.079999998</v>
      </c>
      <c r="AG135" s="21">
        <v>46773891.200000003</v>
      </c>
      <c r="AH135" s="21">
        <v>1604197.7599999979</v>
      </c>
      <c r="AI135" s="21">
        <v>1604197.7599999979</v>
      </c>
      <c r="AJ135" s="21">
        <v>8257.7802734375</v>
      </c>
      <c r="AK135" s="21">
        <v>38324414.079999998</v>
      </c>
      <c r="AL135" s="21">
        <v>0</v>
      </c>
      <c r="AM135" s="21">
        <v>11173284.814000003</v>
      </c>
      <c r="AN135" s="21">
        <v>0</v>
      </c>
      <c r="AO135" s="21">
        <v>11173284.814000003</v>
      </c>
      <c r="AP135" s="21">
        <v>19.756095953809254</v>
      </c>
      <c r="AQ135" s="21">
        <v>0</v>
      </c>
      <c r="AR135" s="21">
        <v>0.73436816865534116</v>
      </c>
      <c r="AS135" s="21">
        <v>0</v>
      </c>
      <c r="AT135" s="21">
        <v>0.73436816865534116</v>
      </c>
      <c r="AU135" s="21">
        <v>0</v>
      </c>
      <c r="AV135" s="21">
        <v>0</v>
      </c>
      <c r="AW135" s="21">
        <v>955241884.828125</v>
      </c>
      <c r="AX135" s="21">
        <v>0</v>
      </c>
      <c r="AY135" s="21">
        <v>136463126.40401787</v>
      </c>
      <c r="AZ135" s="21">
        <v>11173284.814000003</v>
      </c>
      <c r="BA135" s="21">
        <v>1596183.5448571432</v>
      </c>
      <c r="BB135" s="21">
        <v>610336753.13990021</v>
      </c>
      <c r="BC135" s="21">
        <v>734844866.56274295</v>
      </c>
      <c r="BD135" s="21">
        <v>0</v>
      </c>
      <c r="BE135" s="21">
        <v>0</v>
      </c>
    </row>
    <row r="136" spans="1:57" x14ac:dyDescent="0.35">
      <c r="A136" s="21">
        <v>107653203</v>
      </c>
      <c r="B136" s="21" t="s">
        <v>173</v>
      </c>
      <c r="C136" s="21" t="s">
        <v>606</v>
      </c>
      <c r="D136" s="21">
        <v>8997.6</v>
      </c>
      <c r="E136" s="21">
        <v>58</v>
      </c>
      <c r="F136" s="21">
        <v>1.32E-2</v>
      </c>
      <c r="G136" s="21">
        <v>39</v>
      </c>
      <c r="H136" s="21">
        <v>44712710.43</v>
      </c>
      <c r="I136" s="21">
        <v>3979.4839999999999</v>
      </c>
      <c r="J136" s="21">
        <v>0</v>
      </c>
      <c r="K136" s="21">
        <v>25868808.190000001</v>
      </c>
      <c r="L136" s="21">
        <v>1382746861</v>
      </c>
      <c r="M136" s="21">
        <v>570284804</v>
      </c>
      <c r="N136" s="48">
        <v>8997.599609375</v>
      </c>
      <c r="O136" s="21">
        <v>2690.145</v>
      </c>
      <c r="P136" s="21">
        <v>0.91</v>
      </c>
      <c r="Q136" s="21">
        <v>8965.2099999999991</v>
      </c>
      <c r="R136" s="21">
        <v>8245.6200000000008</v>
      </c>
      <c r="S136" s="21">
        <v>0</v>
      </c>
      <c r="T136" s="21">
        <v>359.69200000000001</v>
      </c>
      <c r="U136" s="21">
        <v>0</v>
      </c>
      <c r="V136" s="21">
        <v>0</v>
      </c>
      <c r="W136" s="21">
        <v>0</v>
      </c>
      <c r="X136" s="21">
        <v>-9.9783135416241509E-2</v>
      </c>
      <c r="Y136" s="21">
        <v>11235.8056640625</v>
      </c>
      <c r="Z136" s="21">
        <v>13704</v>
      </c>
      <c r="AA136" s="21">
        <v>54534848.736000001</v>
      </c>
      <c r="AB136" s="21">
        <v>9822138.3060000017</v>
      </c>
      <c r="AC136" s="21">
        <v>1.2699999999999999E-2</v>
      </c>
      <c r="AD136" s="21">
        <v>1.55E-2</v>
      </c>
      <c r="AE136" s="21">
        <v>1953031665</v>
      </c>
      <c r="AF136" s="21">
        <v>24803502.145500001</v>
      </c>
      <c r="AG136" s="21">
        <v>30271990.807500001</v>
      </c>
      <c r="AH136" s="21">
        <v>-1065306.0445000008</v>
      </c>
      <c r="AI136" s="21">
        <v>0</v>
      </c>
      <c r="AJ136" s="21">
        <v>8257.7802734375</v>
      </c>
      <c r="AK136" s="21">
        <v>25868808.190000001</v>
      </c>
      <c r="AL136" s="21">
        <v>0</v>
      </c>
      <c r="AM136" s="21">
        <v>9822138.3060000017</v>
      </c>
      <c r="AN136" s="21">
        <v>0</v>
      </c>
      <c r="AO136" s="21">
        <v>9822138.3060000017</v>
      </c>
      <c r="AP136" s="21">
        <v>21.967217400915683</v>
      </c>
      <c r="AQ136" s="21">
        <v>0</v>
      </c>
      <c r="AR136" s="21">
        <v>0.91040941857980284</v>
      </c>
      <c r="AS136" s="21">
        <v>0</v>
      </c>
      <c r="AT136" s="21">
        <v>0.91040941857980284</v>
      </c>
      <c r="AU136" s="21">
        <v>0</v>
      </c>
      <c r="AV136" s="21">
        <v>0</v>
      </c>
      <c r="AW136" s="21">
        <v>955241884.828125</v>
      </c>
      <c r="AX136" s="21">
        <v>0</v>
      </c>
      <c r="AY136" s="21">
        <v>136463126.40401787</v>
      </c>
      <c r="AZ136" s="21">
        <v>9822138.3060000017</v>
      </c>
      <c r="BA136" s="21">
        <v>1403162.6151428574</v>
      </c>
      <c r="BB136" s="21">
        <v>620158891.4459002</v>
      </c>
      <c r="BC136" s="21">
        <v>734844866.56274295</v>
      </c>
      <c r="BD136" s="21">
        <v>0</v>
      </c>
      <c r="BE136" s="21">
        <v>0</v>
      </c>
    </row>
    <row r="137" spans="1:57" x14ac:dyDescent="0.35">
      <c r="A137" s="21">
        <v>107653802</v>
      </c>
      <c r="B137" s="21" t="s">
        <v>174</v>
      </c>
      <c r="C137" s="21" t="s">
        <v>606</v>
      </c>
      <c r="D137" s="21">
        <v>11100.06</v>
      </c>
      <c r="E137" s="21">
        <v>76</v>
      </c>
      <c r="F137" s="21">
        <v>1.26E-2</v>
      </c>
      <c r="G137" s="21">
        <v>31</v>
      </c>
      <c r="H137" s="21">
        <v>90375807.859999999</v>
      </c>
      <c r="I137" s="21">
        <v>7302.4229999999998</v>
      </c>
      <c r="J137" s="21">
        <v>0</v>
      </c>
      <c r="K137" s="21">
        <v>61226887.479999997</v>
      </c>
      <c r="L137" s="21">
        <v>3496759309</v>
      </c>
      <c r="M137" s="21">
        <v>1349860172</v>
      </c>
      <c r="N137" s="48">
        <v>11100.0595703125</v>
      </c>
      <c r="O137" s="21">
        <v>5506.5429999999997</v>
      </c>
      <c r="P137" s="21">
        <v>0.63</v>
      </c>
      <c r="Q137" s="21">
        <v>11272.79</v>
      </c>
      <c r="R137" s="21">
        <v>8245.6200000000008</v>
      </c>
      <c r="S137" s="21">
        <v>0</v>
      </c>
      <c r="T137" s="21">
        <v>512.61300000000006</v>
      </c>
      <c r="U137" s="21">
        <v>1</v>
      </c>
      <c r="V137" s="21">
        <v>0</v>
      </c>
      <c r="W137" s="21">
        <v>1</v>
      </c>
      <c r="X137" s="21">
        <v>-0.11815059225180596</v>
      </c>
      <c r="Y137" s="21">
        <v>12376.1396484375</v>
      </c>
      <c r="Z137" s="21">
        <v>13704</v>
      </c>
      <c r="AA137" s="21">
        <v>100072404.792</v>
      </c>
      <c r="AB137" s="21">
        <v>9696596.9319999963</v>
      </c>
      <c r="AC137" s="21">
        <v>1.2699999999999999E-2</v>
      </c>
      <c r="AD137" s="21">
        <v>1.55E-2</v>
      </c>
      <c r="AE137" s="21">
        <v>4846619481</v>
      </c>
      <c r="AF137" s="21">
        <v>61552067.408699997</v>
      </c>
      <c r="AG137" s="21">
        <v>75122601.955500007</v>
      </c>
      <c r="AH137" s="21">
        <v>325179.92870000005</v>
      </c>
      <c r="AI137" s="21">
        <v>325179.92870000005</v>
      </c>
      <c r="AJ137" s="21">
        <v>8257.7802734375</v>
      </c>
      <c r="AK137" s="21">
        <v>61552067.408699997</v>
      </c>
      <c r="AL137" s="21">
        <v>0</v>
      </c>
      <c r="AM137" s="21">
        <v>9371417.0032999963</v>
      </c>
      <c r="AN137" s="21">
        <v>0</v>
      </c>
      <c r="AO137" s="21">
        <v>9371417.0032999963</v>
      </c>
      <c r="AP137" s="21">
        <v>10.369386703372143</v>
      </c>
      <c r="AQ137" s="21">
        <v>0</v>
      </c>
      <c r="AR137" s="21">
        <v>0.65580589422830049</v>
      </c>
      <c r="AS137" s="21">
        <v>0</v>
      </c>
      <c r="AT137" s="21">
        <v>0.65580589422830049</v>
      </c>
      <c r="AU137" s="21">
        <v>0</v>
      </c>
      <c r="AV137" s="21">
        <v>0</v>
      </c>
      <c r="AW137" s="21">
        <v>955241884.828125</v>
      </c>
      <c r="AX137" s="21">
        <v>0</v>
      </c>
      <c r="AY137" s="21">
        <v>136463126.40401787</v>
      </c>
      <c r="AZ137" s="21">
        <v>9371417.0032999963</v>
      </c>
      <c r="BA137" s="21">
        <v>1338773.8576142851</v>
      </c>
      <c r="BB137" s="21">
        <v>629530308.44920015</v>
      </c>
      <c r="BC137" s="21">
        <v>734844866.56274295</v>
      </c>
      <c r="BD137" s="21">
        <v>0</v>
      </c>
      <c r="BE137" s="21">
        <v>0</v>
      </c>
    </row>
    <row r="138" spans="1:57" x14ac:dyDescent="0.35">
      <c r="A138" s="21">
        <v>107654103</v>
      </c>
      <c r="B138" s="21" t="s">
        <v>175</v>
      </c>
      <c r="C138" s="21" t="s">
        <v>606</v>
      </c>
      <c r="D138" s="21">
        <v>4387.2700000000004</v>
      </c>
      <c r="E138" s="21">
        <v>10</v>
      </c>
      <c r="F138" s="21">
        <v>1.4E-2</v>
      </c>
      <c r="G138" s="21">
        <v>50</v>
      </c>
      <c r="H138" s="21">
        <v>18940731.600000001</v>
      </c>
      <c r="I138" s="21">
        <v>1780.6849999999999</v>
      </c>
      <c r="J138" s="21">
        <v>0</v>
      </c>
      <c r="K138" s="21">
        <v>6101392.6700000009</v>
      </c>
      <c r="L138" s="21">
        <v>288534745</v>
      </c>
      <c r="M138" s="21">
        <v>148607622</v>
      </c>
      <c r="N138" s="48">
        <v>4387.27001953125</v>
      </c>
      <c r="O138" s="21">
        <v>1013.352</v>
      </c>
      <c r="P138" s="21">
        <v>1</v>
      </c>
      <c r="Q138" s="21">
        <v>4254.68</v>
      </c>
      <c r="R138" s="21">
        <v>8245.6200000000008</v>
      </c>
      <c r="S138" s="21">
        <v>0</v>
      </c>
      <c r="T138" s="21">
        <v>425.06299999999999</v>
      </c>
      <c r="U138" s="21">
        <v>0</v>
      </c>
      <c r="V138" s="21">
        <v>0</v>
      </c>
      <c r="W138" s="21">
        <v>0</v>
      </c>
      <c r="X138" s="21">
        <v>-0.20774931982362321</v>
      </c>
      <c r="Y138" s="21">
        <v>10636.7666015625</v>
      </c>
      <c r="Z138" s="21">
        <v>13704</v>
      </c>
      <c r="AA138" s="21">
        <v>24402507.239999998</v>
      </c>
      <c r="AB138" s="21">
        <v>5461775.6399999969</v>
      </c>
      <c r="AC138" s="21">
        <v>1.2699999999999999E-2</v>
      </c>
      <c r="AD138" s="21">
        <v>1.55E-2</v>
      </c>
      <c r="AE138" s="21">
        <v>437142367</v>
      </c>
      <c r="AF138" s="21">
        <v>5551708.0608999999</v>
      </c>
      <c r="AG138" s="21">
        <v>6775706.6885000002</v>
      </c>
      <c r="AH138" s="21">
        <v>-549684.60910000093</v>
      </c>
      <c r="AI138" s="21">
        <v>0</v>
      </c>
      <c r="AJ138" s="21">
        <v>8257.7802734375</v>
      </c>
      <c r="AK138" s="21">
        <v>6101392.6700000009</v>
      </c>
      <c r="AL138" s="21">
        <v>0</v>
      </c>
      <c r="AM138" s="21">
        <v>5461775.6399999969</v>
      </c>
      <c r="AN138" s="21">
        <v>0</v>
      </c>
      <c r="AO138" s="21">
        <v>5461775.6399999969</v>
      </c>
      <c r="AP138" s="21">
        <v>28.836138726552658</v>
      </c>
      <c r="AQ138" s="21">
        <v>0</v>
      </c>
      <c r="AR138" s="21">
        <v>1</v>
      </c>
      <c r="AS138" s="21">
        <v>0</v>
      </c>
      <c r="AT138" s="21">
        <v>1</v>
      </c>
      <c r="AU138" s="21">
        <v>0</v>
      </c>
      <c r="AV138" s="21">
        <v>0</v>
      </c>
      <c r="AW138" s="21">
        <v>955241884.828125</v>
      </c>
      <c r="AX138" s="21">
        <v>0</v>
      </c>
      <c r="AY138" s="21">
        <v>136463126.40401787</v>
      </c>
      <c r="AZ138" s="21">
        <v>5461775.6399999969</v>
      </c>
      <c r="BA138" s="21">
        <v>780253.66285714239</v>
      </c>
      <c r="BB138" s="21">
        <v>634992084.08920014</v>
      </c>
      <c r="BC138" s="21">
        <v>734844866.56274295</v>
      </c>
      <c r="BD138" s="21">
        <v>0</v>
      </c>
      <c r="BE138" s="21">
        <v>0</v>
      </c>
    </row>
    <row r="139" spans="1:57" x14ac:dyDescent="0.35">
      <c r="A139" s="21">
        <v>107654403</v>
      </c>
      <c r="B139" s="21" t="s">
        <v>176</v>
      </c>
      <c r="C139" s="21" t="s">
        <v>606</v>
      </c>
      <c r="D139" s="21">
        <v>7558.92</v>
      </c>
      <c r="E139" s="21">
        <v>41</v>
      </c>
      <c r="F139" s="21">
        <v>1.29E-2</v>
      </c>
      <c r="G139" s="21">
        <v>35</v>
      </c>
      <c r="H139" s="21">
        <v>58771116.68</v>
      </c>
      <c r="I139" s="21">
        <v>5107.1930000000002</v>
      </c>
      <c r="J139" s="21">
        <v>0</v>
      </c>
      <c r="K139" s="21">
        <v>27549426.729999997</v>
      </c>
      <c r="L139" s="21">
        <v>1470970924</v>
      </c>
      <c r="M139" s="21">
        <v>666290661</v>
      </c>
      <c r="N139" s="48">
        <v>7558.919921875</v>
      </c>
      <c r="O139" s="21">
        <v>3531.998</v>
      </c>
      <c r="P139" s="21">
        <v>1</v>
      </c>
      <c r="Q139" s="21">
        <v>7446.11</v>
      </c>
      <c r="R139" s="21">
        <v>8245.6200000000008</v>
      </c>
      <c r="S139" s="21">
        <v>0</v>
      </c>
      <c r="T139" s="21">
        <v>486.43200000000002</v>
      </c>
      <c r="U139" s="21">
        <v>0</v>
      </c>
      <c r="V139" s="21">
        <v>0</v>
      </c>
      <c r="W139" s="21">
        <v>0</v>
      </c>
      <c r="X139" s="21">
        <v>-0.12530162431379233</v>
      </c>
      <c r="Y139" s="21">
        <v>11507.5185546875</v>
      </c>
      <c r="Z139" s="21">
        <v>13704</v>
      </c>
      <c r="AA139" s="21">
        <v>69988972.872000009</v>
      </c>
      <c r="AB139" s="21">
        <v>11217856.192000009</v>
      </c>
      <c r="AC139" s="21">
        <v>1.2699999999999999E-2</v>
      </c>
      <c r="AD139" s="21">
        <v>1.55E-2</v>
      </c>
      <c r="AE139" s="21">
        <v>2137261585</v>
      </c>
      <c r="AF139" s="21">
        <v>27143222.129499998</v>
      </c>
      <c r="AG139" s="21">
        <v>33127554.567499999</v>
      </c>
      <c r="AH139" s="21">
        <v>-406204.60049999878</v>
      </c>
      <c r="AI139" s="21">
        <v>0</v>
      </c>
      <c r="AJ139" s="21">
        <v>8257.7802734375</v>
      </c>
      <c r="AK139" s="21">
        <v>27549426.729999997</v>
      </c>
      <c r="AL139" s="21">
        <v>0</v>
      </c>
      <c r="AM139" s="21">
        <v>11217856.192000009</v>
      </c>
      <c r="AN139" s="21">
        <v>0</v>
      </c>
      <c r="AO139" s="21">
        <v>11217856.192000009</v>
      </c>
      <c r="AP139" s="21">
        <v>19.087362680344444</v>
      </c>
      <c r="AQ139" s="21">
        <v>0</v>
      </c>
      <c r="AR139" s="21">
        <v>1</v>
      </c>
      <c r="AS139" s="21">
        <v>0</v>
      </c>
      <c r="AT139" s="21">
        <v>1</v>
      </c>
      <c r="AU139" s="21">
        <v>0</v>
      </c>
      <c r="AV139" s="21">
        <v>0</v>
      </c>
      <c r="AW139" s="21">
        <v>955241884.828125</v>
      </c>
      <c r="AX139" s="21">
        <v>0</v>
      </c>
      <c r="AY139" s="21">
        <v>136463126.40401787</v>
      </c>
      <c r="AZ139" s="21">
        <v>11217856.192000009</v>
      </c>
      <c r="BA139" s="21">
        <v>1602550.8845714298</v>
      </c>
      <c r="BB139" s="21">
        <v>646209940.28120017</v>
      </c>
      <c r="BC139" s="21">
        <v>734844866.56274295</v>
      </c>
      <c r="BD139" s="21">
        <v>0</v>
      </c>
      <c r="BE139" s="21">
        <v>0</v>
      </c>
    </row>
    <row r="140" spans="1:57" x14ac:dyDescent="0.35">
      <c r="A140" s="21">
        <v>107654903</v>
      </c>
      <c r="B140" s="21" t="s">
        <v>177</v>
      </c>
      <c r="C140" s="21" t="s">
        <v>606</v>
      </c>
      <c r="D140" s="21">
        <v>13549.98</v>
      </c>
      <c r="E140" s="21">
        <v>88</v>
      </c>
      <c r="F140" s="21">
        <v>1.09E-2</v>
      </c>
      <c r="G140" s="21">
        <v>14</v>
      </c>
      <c r="H140" s="21">
        <v>30448338.649999999</v>
      </c>
      <c r="I140" s="21">
        <v>2249.8989999999999</v>
      </c>
      <c r="J140" s="21">
        <v>0</v>
      </c>
      <c r="K140" s="21">
        <v>18657799.289999999</v>
      </c>
      <c r="L140" s="21">
        <v>1274071340</v>
      </c>
      <c r="M140" s="21">
        <v>442404811</v>
      </c>
      <c r="N140" s="48">
        <v>13549.98046875</v>
      </c>
      <c r="O140" s="21">
        <v>1458.154</v>
      </c>
      <c r="P140" s="21">
        <v>0.35</v>
      </c>
      <c r="Q140" s="21">
        <v>13644.64</v>
      </c>
      <c r="R140" s="21">
        <v>8245.6200000000008</v>
      </c>
      <c r="S140" s="21">
        <v>92.024000000000001</v>
      </c>
      <c r="T140" s="21">
        <v>211.00200000000001</v>
      </c>
      <c r="U140" s="21">
        <v>0</v>
      </c>
      <c r="V140" s="21">
        <v>0</v>
      </c>
      <c r="W140" s="21">
        <v>0</v>
      </c>
      <c r="X140" s="21">
        <v>-0.18345932869670392</v>
      </c>
      <c r="Y140" s="21">
        <v>13533.2021484375</v>
      </c>
      <c r="Z140" s="21">
        <v>13704</v>
      </c>
      <c r="AA140" s="21">
        <v>30832615.895999998</v>
      </c>
      <c r="AB140" s="21">
        <v>384277.24599999934</v>
      </c>
      <c r="AC140" s="21">
        <v>1.2699999999999999E-2</v>
      </c>
      <c r="AD140" s="21">
        <v>1.55E-2</v>
      </c>
      <c r="AE140" s="21">
        <v>1716476151</v>
      </c>
      <c r="AF140" s="21">
        <v>21799247.117699999</v>
      </c>
      <c r="AG140" s="21">
        <v>26605380.340500001</v>
      </c>
      <c r="AH140" s="21">
        <v>3141447.8277000003</v>
      </c>
      <c r="AI140" s="21">
        <v>384277.24599999934</v>
      </c>
      <c r="AJ140" s="21">
        <v>8257.7802734375</v>
      </c>
      <c r="AK140" s="21">
        <v>21799247.117699999</v>
      </c>
      <c r="AL140" s="21">
        <v>0</v>
      </c>
      <c r="AM140" s="21">
        <v>0</v>
      </c>
      <c r="AN140" s="21">
        <v>0</v>
      </c>
      <c r="AO140" s="21">
        <v>0</v>
      </c>
      <c r="AP140" s="21">
        <v>0</v>
      </c>
      <c r="AQ140" s="21">
        <v>0</v>
      </c>
      <c r="AR140" s="21">
        <v>0.35912557369251785</v>
      </c>
      <c r="AS140" s="21">
        <v>0</v>
      </c>
      <c r="AT140" s="21">
        <v>0.35912557369251785</v>
      </c>
      <c r="AU140" s="21">
        <v>0</v>
      </c>
      <c r="AV140" s="21">
        <v>0</v>
      </c>
      <c r="AW140" s="21">
        <v>955241884.828125</v>
      </c>
      <c r="AX140" s="21">
        <v>0</v>
      </c>
      <c r="AY140" s="21">
        <v>136463126.40401787</v>
      </c>
      <c r="AZ140" s="21">
        <v>0</v>
      </c>
      <c r="BA140" s="21">
        <v>0</v>
      </c>
      <c r="BB140" s="21">
        <v>646209940.28120017</v>
      </c>
      <c r="BC140" s="21">
        <v>734844866.56274295</v>
      </c>
      <c r="BD140" s="21">
        <v>0</v>
      </c>
      <c r="BE140" s="21">
        <v>0</v>
      </c>
    </row>
    <row r="141" spans="1:57" x14ac:dyDescent="0.35">
      <c r="A141" s="21">
        <v>107655803</v>
      </c>
      <c r="B141" s="21" t="s">
        <v>178</v>
      </c>
      <c r="C141" s="21" t="s">
        <v>606</v>
      </c>
      <c r="D141" s="21">
        <v>4961.25</v>
      </c>
      <c r="E141" s="21">
        <v>15</v>
      </c>
      <c r="F141" s="21">
        <v>1.7000000000000001E-2</v>
      </c>
      <c r="G141" s="21">
        <v>77</v>
      </c>
      <c r="H141" s="21">
        <v>15577341.560000001</v>
      </c>
      <c r="I141" s="21">
        <v>1292.3130000000001</v>
      </c>
      <c r="J141" s="21">
        <v>0</v>
      </c>
      <c r="K141" s="21">
        <v>5358643.74</v>
      </c>
      <c r="L141" s="21">
        <v>203790211</v>
      </c>
      <c r="M141" s="21">
        <v>111777108</v>
      </c>
      <c r="N141" s="48">
        <v>4961.25</v>
      </c>
      <c r="O141" s="21">
        <v>714.23199999999997</v>
      </c>
      <c r="P141" s="21">
        <v>1</v>
      </c>
      <c r="Q141" s="21">
        <v>4961.13</v>
      </c>
      <c r="R141" s="21">
        <v>8245.6200000000008</v>
      </c>
      <c r="S141" s="21">
        <v>0</v>
      </c>
      <c r="T141" s="21">
        <v>176.279</v>
      </c>
      <c r="U141" s="21">
        <v>0</v>
      </c>
      <c r="V141" s="21">
        <v>0</v>
      </c>
      <c r="W141" s="21">
        <v>0</v>
      </c>
      <c r="X141" s="21">
        <v>-0.2496106266626478</v>
      </c>
      <c r="Y141" s="21">
        <v>12053.845703125</v>
      </c>
      <c r="Z141" s="21">
        <v>13704</v>
      </c>
      <c r="AA141" s="21">
        <v>17709857.352000002</v>
      </c>
      <c r="AB141" s="21">
        <v>2132515.7920000013</v>
      </c>
      <c r="AC141" s="21">
        <v>1.2699999999999999E-2</v>
      </c>
      <c r="AD141" s="21">
        <v>1.55E-2</v>
      </c>
      <c r="AE141" s="21">
        <v>315567319</v>
      </c>
      <c r="AF141" s="21">
        <v>4007704.9512999998</v>
      </c>
      <c r="AG141" s="21">
        <v>4891293.4445000002</v>
      </c>
      <c r="AH141" s="21">
        <v>-1350938.7887000004</v>
      </c>
      <c r="AI141" s="21">
        <v>0</v>
      </c>
      <c r="AJ141" s="21">
        <v>8257.7802734375</v>
      </c>
      <c r="AK141" s="21">
        <v>5358643.74</v>
      </c>
      <c r="AL141" s="21">
        <v>0</v>
      </c>
      <c r="AM141" s="21">
        <v>2132515.7920000013</v>
      </c>
      <c r="AN141" s="21">
        <v>0</v>
      </c>
      <c r="AO141" s="21">
        <v>2132515.7920000013</v>
      </c>
      <c r="AP141" s="21">
        <v>13.689857051577684</v>
      </c>
      <c r="AQ141" s="21">
        <v>467350.29550000001</v>
      </c>
      <c r="AR141" s="21">
        <v>1</v>
      </c>
      <c r="AS141" s="21">
        <v>0</v>
      </c>
      <c r="AT141" s="21">
        <v>1</v>
      </c>
      <c r="AU141" s="21">
        <v>467350.28125</v>
      </c>
      <c r="AV141" s="21">
        <v>467350.28125</v>
      </c>
      <c r="AW141" s="21">
        <v>955241884.828125</v>
      </c>
      <c r="AX141" s="21">
        <v>66764.325892857145</v>
      </c>
      <c r="AY141" s="21">
        <v>136463126.40401787</v>
      </c>
      <c r="AZ141" s="21">
        <v>2132515.7920000013</v>
      </c>
      <c r="BA141" s="21">
        <v>304645.11314285733</v>
      </c>
      <c r="BB141" s="21">
        <v>648342456.07320023</v>
      </c>
      <c r="BC141" s="21">
        <v>734844866.56274295</v>
      </c>
      <c r="BD141" s="21">
        <v>467350</v>
      </c>
      <c r="BE141" s="21">
        <v>66764</v>
      </c>
    </row>
    <row r="142" spans="1:57" x14ac:dyDescent="0.35">
      <c r="A142" s="21">
        <v>107655903</v>
      </c>
      <c r="B142" s="21" t="s">
        <v>179</v>
      </c>
      <c r="C142" s="21" t="s">
        <v>606</v>
      </c>
      <c r="D142" s="21">
        <v>9187.7999999999993</v>
      </c>
      <c r="E142" s="21">
        <v>61</v>
      </c>
      <c r="F142" s="21">
        <v>1.21E-2</v>
      </c>
      <c r="G142" s="21">
        <v>25</v>
      </c>
      <c r="H142" s="21">
        <v>31913688.949999999</v>
      </c>
      <c r="I142" s="21">
        <v>2791.6950000000002</v>
      </c>
      <c r="J142" s="21">
        <v>0</v>
      </c>
      <c r="K142" s="21">
        <v>17351668.359999999</v>
      </c>
      <c r="L142" s="21">
        <v>1024088118</v>
      </c>
      <c r="M142" s="21">
        <v>410569594</v>
      </c>
      <c r="N142" s="48">
        <v>9187.7998046875</v>
      </c>
      <c r="O142" s="21">
        <v>1992.1210000000001</v>
      </c>
      <c r="P142" s="21">
        <v>0.89</v>
      </c>
      <c r="Q142" s="21">
        <v>9164.75</v>
      </c>
      <c r="R142" s="21">
        <v>8245.6200000000008</v>
      </c>
      <c r="S142" s="21">
        <v>0</v>
      </c>
      <c r="T142" s="21">
        <v>199.45</v>
      </c>
      <c r="U142" s="21">
        <v>0</v>
      </c>
      <c r="V142" s="21">
        <v>0</v>
      </c>
      <c r="W142" s="21">
        <v>0</v>
      </c>
      <c r="X142" s="21">
        <v>-0.106096453686906</v>
      </c>
      <c r="Y142" s="21">
        <v>11431.6533203125</v>
      </c>
      <c r="Z142" s="21">
        <v>13704</v>
      </c>
      <c r="AA142" s="21">
        <v>38257388.280000001</v>
      </c>
      <c r="AB142" s="21">
        <v>6343699.3300000019</v>
      </c>
      <c r="AC142" s="21">
        <v>1.2699999999999999E-2</v>
      </c>
      <c r="AD142" s="21">
        <v>1.55E-2</v>
      </c>
      <c r="AE142" s="21">
        <v>1434657712</v>
      </c>
      <c r="AF142" s="21">
        <v>18220152.942400001</v>
      </c>
      <c r="AG142" s="21">
        <v>22237194.535999998</v>
      </c>
      <c r="AH142" s="21">
        <v>868484.58240000159</v>
      </c>
      <c r="AI142" s="21">
        <v>868484.58240000159</v>
      </c>
      <c r="AJ142" s="21">
        <v>8257.7802734375</v>
      </c>
      <c r="AK142" s="21">
        <v>18220152.942400001</v>
      </c>
      <c r="AL142" s="21">
        <v>0</v>
      </c>
      <c r="AM142" s="21">
        <v>5475214.7476000004</v>
      </c>
      <c r="AN142" s="21">
        <v>0</v>
      </c>
      <c r="AO142" s="21">
        <v>5475214.7476000004</v>
      </c>
      <c r="AP142" s="21">
        <v>17.156320462288647</v>
      </c>
      <c r="AQ142" s="21">
        <v>0</v>
      </c>
      <c r="AR142" s="21">
        <v>0.88737657088775301</v>
      </c>
      <c r="AS142" s="21">
        <v>0</v>
      </c>
      <c r="AT142" s="21">
        <v>0.88737657088775301</v>
      </c>
      <c r="AU142" s="21">
        <v>0</v>
      </c>
      <c r="AV142" s="21">
        <v>0</v>
      </c>
      <c r="AW142" s="21">
        <v>955241884.828125</v>
      </c>
      <c r="AX142" s="21">
        <v>0</v>
      </c>
      <c r="AY142" s="21">
        <v>136463126.40401787</v>
      </c>
      <c r="AZ142" s="21">
        <v>5475214.7476000004</v>
      </c>
      <c r="BA142" s="21">
        <v>782173.53537142859</v>
      </c>
      <c r="BB142" s="21">
        <v>653817670.82080019</v>
      </c>
      <c r="BC142" s="21">
        <v>734844866.56274295</v>
      </c>
      <c r="BD142" s="21">
        <v>0</v>
      </c>
      <c r="BE142" s="21">
        <v>0</v>
      </c>
    </row>
    <row r="143" spans="1:57" x14ac:dyDescent="0.35">
      <c r="A143" s="21">
        <v>107656303</v>
      </c>
      <c r="B143" s="21" t="s">
        <v>180</v>
      </c>
      <c r="C143" s="21" t="s">
        <v>606</v>
      </c>
      <c r="D143" s="21">
        <v>3897.9</v>
      </c>
      <c r="E143" s="21">
        <v>7</v>
      </c>
      <c r="F143" s="21">
        <v>1.6799999999999999E-2</v>
      </c>
      <c r="G143" s="21">
        <v>76</v>
      </c>
      <c r="H143" s="21">
        <v>35705915.18</v>
      </c>
      <c r="I143" s="21">
        <v>3389.2669999999998</v>
      </c>
      <c r="J143" s="21">
        <v>0</v>
      </c>
      <c r="K143" s="21">
        <v>13432638.27</v>
      </c>
      <c r="L143" s="21">
        <v>512024857</v>
      </c>
      <c r="M143" s="21">
        <v>287013491</v>
      </c>
      <c r="N143" s="48">
        <v>3897.89990234375</v>
      </c>
      <c r="O143" s="21">
        <v>2098.8110000000001</v>
      </c>
      <c r="P143" s="21">
        <v>1</v>
      </c>
      <c r="Q143" s="21">
        <v>3844.43</v>
      </c>
      <c r="R143" s="21">
        <v>8245.6200000000008</v>
      </c>
      <c r="S143" s="21">
        <v>0</v>
      </c>
      <c r="T143" s="21">
        <v>810.99599999999998</v>
      </c>
      <c r="U143" s="21">
        <v>0</v>
      </c>
      <c r="V143" s="21">
        <v>0</v>
      </c>
      <c r="W143" s="21">
        <v>0</v>
      </c>
      <c r="X143" s="21">
        <v>-8.6149998868051414E-2</v>
      </c>
      <c r="Y143" s="21">
        <v>10534.99609375</v>
      </c>
      <c r="Z143" s="21">
        <v>13704</v>
      </c>
      <c r="AA143" s="21">
        <v>46446514.967999995</v>
      </c>
      <c r="AB143" s="21">
        <v>10740599.787999995</v>
      </c>
      <c r="AC143" s="21">
        <v>1.2699999999999999E-2</v>
      </c>
      <c r="AD143" s="21">
        <v>1.55E-2</v>
      </c>
      <c r="AE143" s="21">
        <v>799038348</v>
      </c>
      <c r="AF143" s="21">
        <v>10147787.0196</v>
      </c>
      <c r="AG143" s="21">
        <v>12385094.393999999</v>
      </c>
      <c r="AH143" s="21">
        <v>-3284851.2503999993</v>
      </c>
      <c r="AI143" s="21">
        <v>0</v>
      </c>
      <c r="AJ143" s="21">
        <v>8257.7802734375</v>
      </c>
      <c r="AK143" s="21">
        <v>13432638.27</v>
      </c>
      <c r="AL143" s="21">
        <v>0</v>
      </c>
      <c r="AM143" s="21">
        <v>10740599.787999995</v>
      </c>
      <c r="AN143" s="21">
        <v>0</v>
      </c>
      <c r="AO143" s="21">
        <v>10740599.787999995</v>
      </c>
      <c r="AP143" s="21">
        <v>30.080729576191178</v>
      </c>
      <c r="AQ143" s="21">
        <v>1047543.8760000002</v>
      </c>
      <c r="AR143" s="21">
        <v>1</v>
      </c>
      <c r="AS143" s="21">
        <v>0</v>
      </c>
      <c r="AT143" s="21">
        <v>1</v>
      </c>
      <c r="AU143" s="21">
        <v>1047543.875</v>
      </c>
      <c r="AV143" s="21">
        <v>1047543.875</v>
      </c>
      <c r="AW143" s="21">
        <v>955241884.828125</v>
      </c>
      <c r="AX143" s="21">
        <v>149649.125</v>
      </c>
      <c r="AY143" s="21">
        <v>136463126.40401787</v>
      </c>
      <c r="AZ143" s="21">
        <v>10740599.787999995</v>
      </c>
      <c r="BA143" s="21">
        <v>1534371.3982857135</v>
      </c>
      <c r="BB143" s="21">
        <v>664558270.60880017</v>
      </c>
      <c r="BC143" s="21">
        <v>734844866.56274295</v>
      </c>
      <c r="BD143" s="21">
        <v>1047544</v>
      </c>
      <c r="BE143" s="21">
        <v>149649</v>
      </c>
    </row>
    <row r="144" spans="1:57" x14ac:dyDescent="0.35">
      <c r="A144" s="21">
        <v>107656502</v>
      </c>
      <c r="B144" s="21" t="s">
        <v>182</v>
      </c>
      <c r="C144" s="21" t="s">
        <v>606</v>
      </c>
      <c r="D144" s="21">
        <v>9523.5499999999993</v>
      </c>
      <c r="E144" s="21">
        <v>63</v>
      </c>
      <c r="F144" s="21">
        <v>1.1599999999999999E-2</v>
      </c>
      <c r="G144" s="21">
        <v>21</v>
      </c>
      <c r="H144" s="21">
        <v>71872150.200000003</v>
      </c>
      <c r="I144" s="21">
        <v>6800.7870000000003</v>
      </c>
      <c r="J144" s="21">
        <v>0</v>
      </c>
      <c r="K144" s="21">
        <v>44403373.439999998</v>
      </c>
      <c r="L144" s="21">
        <v>2611963724</v>
      </c>
      <c r="M144" s="21">
        <v>1206785428</v>
      </c>
      <c r="N144" s="48">
        <v>9523.5498046875</v>
      </c>
      <c r="O144" s="21">
        <v>5148.2389999999996</v>
      </c>
      <c r="P144" s="21">
        <v>0.84</v>
      </c>
      <c r="Q144" s="21">
        <v>9592.16</v>
      </c>
      <c r="R144" s="21">
        <v>8245.6200000000008</v>
      </c>
      <c r="S144" s="21">
        <v>0</v>
      </c>
      <c r="T144" s="21">
        <v>425.322</v>
      </c>
      <c r="U144" s="21">
        <v>1</v>
      </c>
      <c r="V144" s="21">
        <v>1</v>
      </c>
      <c r="W144" s="21">
        <v>1</v>
      </c>
      <c r="X144" s="21">
        <v>-1.5770742936720802E-2</v>
      </c>
      <c r="Y144" s="21">
        <v>10568.2109375</v>
      </c>
      <c r="Z144" s="21">
        <v>13704</v>
      </c>
      <c r="AA144" s="21">
        <v>93197985.048000008</v>
      </c>
      <c r="AB144" s="21">
        <v>21325834.848000005</v>
      </c>
      <c r="AC144" s="21">
        <v>1.2699999999999999E-2</v>
      </c>
      <c r="AD144" s="21">
        <v>1.55E-2</v>
      </c>
      <c r="AE144" s="21">
        <v>3818749152</v>
      </c>
      <c r="AF144" s="21">
        <v>48498114.230399996</v>
      </c>
      <c r="AG144" s="21">
        <v>59190611.855999999</v>
      </c>
      <c r="AH144" s="21">
        <v>4094740.7903999984</v>
      </c>
      <c r="AI144" s="21">
        <v>4094740.7903999984</v>
      </c>
      <c r="AJ144" s="21">
        <v>8257.7802734375</v>
      </c>
      <c r="AK144" s="21">
        <v>48498114.230399996</v>
      </c>
      <c r="AL144" s="21">
        <v>0</v>
      </c>
      <c r="AM144" s="21">
        <v>17231094.057600006</v>
      </c>
      <c r="AN144" s="21">
        <v>0</v>
      </c>
      <c r="AO144" s="21">
        <v>17231094.057600006</v>
      </c>
      <c r="AP144" s="21">
        <v>23.974646660285956</v>
      </c>
      <c r="AQ144" s="21">
        <v>0</v>
      </c>
      <c r="AR144" s="21">
        <v>0.84671794485479901</v>
      </c>
      <c r="AS144" s="21">
        <v>0</v>
      </c>
      <c r="AT144" s="21">
        <v>0.84671794485479901</v>
      </c>
      <c r="AU144" s="21">
        <v>0</v>
      </c>
      <c r="AV144" s="21">
        <v>0</v>
      </c>
      <c r="AW144" s="21">
        <v>955241884.828125</v>
      </c>
      <c r="AX144" s="21">
        <v>0</v>
      </c>
      <c r="AY144" s="21">
        <v>136463126.40401787</v>
      </c>
      <c r="AZ144" s="21">
        <v>17231094.057600006</v>
      </c>
      <c r="BA144" s="21">
        <v>2461584.8653714294</v>
      </c>
      <c r="BB144" s="21">
        <v>681789364.66640019</v>
      </c>
      <c r="BC144" s="21">
        <v>734844866.56274295</v>
      </c>
      <c r="BD144" s="21">
        <v>0</v>
      </c>
      <c r="BE144" s="21">
        <v>0</v>
      </c>
    </row>
    <row r="145" spans="1:57" x14ac:dyDescent="0.35">
      <c r="A145" s="21">
        <v>107657103</v>
      </c>
      <c r="B145" s="21" t="s">
        <v>183</v>
      </c>
      <c r="C145" s="21" t="s">
        <v>606</v>
      </c>
      <c r="D145" s="21">
        <v>10078.709999999999</v>
      </c>
      <c r="E145" s="21">
        <v>69</v>
      </c>
      <c r="F145" s="21">
        <v>1.2E-2</v>
      </c>
      <c r="G145" s="21">
        <v>25</v>
      </c>
      <c r="H145" s="21">
        <v>60888839.670000002</v>
      </c>
      <c r="I145" s="21">
        <v>4678.3320000000003</v>
      </c>
      <c r="J145" s="21">
        <v>0</v>
      </c>
      <c r="K145" s="21">
        <v>34975452.68</v>
      </c>
      <c r="L145" s="21">
        <v>1992538798</v>
      </c>
      <c r="M145" s="21">
        <v>921377893</v>
      </c>
      <c r="N145" s="48">
        <v>10078.7099609375</v>
      </c>
      <c r="O145" s="21">
        <v>3860.5070000000001</v>
      </c>
      <c r="P145" s="21">
        <v>0.79</v>
      </c>
      <c r="Q145" s="21">
        <v>9981.8799999999992</v>
      </c>
      <c r="R145" s="21">
        <v>8245.6200000000008</v>
      </c>
      <c r="S145" s="21">
        <v>0</v>
      </c>
      <c r="T145" s="21">
        <v>226.38</v>
      </c>
      <c r="U145" s="21">
        <v>1</v>
      </c>
      <c r="V145" s="21">
        <v>1</v>
      </c>
      <c r="W145" s="21">
        <v>1</v>
      </c>
      <c r="X145" s="21">
        <v>-7.1283784803651135E-2</v>
      </c>
      <c r="Y145" s="21">
        <v>13015.07421875</v>
      </c>
      <c r="Z145" s="21">
        <v>13704</v>
      </c>
      <c r="AA145" s="21">
        <v>64111861.728000008</v>
      </c>
      <c r="AB145" s="21">
        <v>3223022.0580000058</v>
      </c>
      <c r="AC145" s="21">
        <v>1.2699999999999999E-2</v>
      </c>
      <c r="AD145" s="21">
        <v>1.55E-2</v>
      </c>
      <c r="AE145" s="21">
        <v>2913916691</v>
      </c>
      <c r="AF145" s="21">
        <v>37006741.975699998</v>
      </c>
      <c r="AG145" s="21">
        <v>45165708.710500002</v>
      </c>
      <c r="AH145" s="21">
        <v>2031289.2956999987</v>
      </c>
      <c r="AI145" s="21">
        <v>2031289.2956999987</v>
      </c>
      <c r="AJ145" s="21">
        <v>8257.7802734375</v>
      </c>
      <c r="AK145" s="21">
        <v>37006741.975699998</v>
      </c>
      <c r="AL145" s="21">
        <v>0</v>
      </c>
      <c r="AM145" s="21">
        <v>1191732.762300007</v>
      </c>
      <c r="AN145" s="21">
        <v>0</v>
      </c>
      <c r="AO145" s="21">
        <v>1191732.762300007</v>
      </c>
      <c r="AP145" s="21">
        <v>1.957226921647474</v>
      </c>
      <c r="AQ145" s="21">
        <v>0</v>
      </c>
      <c r="AR145" s="21">
        <v>0.77948920566979507</v>
      </c>
      <c r="AS145" s="21">
        <v>0</v>
      </c>
      <c r="AT145" s="21">
        <v>0.77948920566979507</v>
      </c>
      <c r="AU145" s="21">
        <v>0</v>
      </c>
      <c r="AV145" s="21">
        <v>0</v>
      </c>
      <c r="AW145" s="21">
        <v>955241884.828125</v>
      </c>
      <c r="AX145" s="21">
        <v>0</v>
      </c>
      <c r="AY145" s="21">
        <v>136463126.40401787</v>
      </c>
      <c r="AZ145" s="21">
        <v>1191732.762300007</v>
      </c>
      <c r="BA145" s="21">
        <v>170247.53747142959</v>
      </c>
      <c r="BB145" s="21">
        <v>682981097.42870021</v>
      </c>
      <c r="BC145" s="21">
        <v>734844866.56274295</v>
      </c>
      <c r="BD145" s="21">
        <v>0</v>
      </c>
      <c r="BE145" s="21">
        <v>0</v>
      </c>
    </row>
    <row r="146" spans="1:57" x14ac:dyDescent="0.35">
      <c r="A146" s="21">
        <v>107657503</v>
      </c>
      <c r="B146" s="21" t="s">
        <v>184</v>
      </c>
      <c r="C146" s="21" t="s">
        <v>606</v>
      </c>
      <c r="D146" s="21">
        <v>7845.13</v>
      </c>
      <c r="E146" s="21">
        <v>44</v>
      </c>
      <c r="F146" s="21">
        <v>1.0999999999999999E-2</v>
      </c>
      <c r="G146" s="21">
        <v>15</v>
      </c>
      <c r="H146" s="21">
        <v>29580927.800000001</v>
      </c>
      <c r="I146" s="21">
        <v>2738.4340000000002</v>
      </c>
      <c r="J146" s="21">
        <v>0</v>
      </c>
      <c r="K146" s="21">
        <v>13796351.860000001</v>
      </c>
      <c r="L146" s="21">
        <v>940593568</v>
      </c>
      <c r="M146" s="21">
        <v>314061787</v>
      </c>
      <c r="N146" s="48">
        <v>7845.1298828125</v>
      </c>
      <c r="O146" s="21">
        <v>1923.3009999999999</v>
      </c>
      <c r="P146" s="21">
        <v>1</v>
      </c>
      <c r="Q146" s="21">
        <v>7971.67</v>
      </c>
      <c r="R146" s="21">
        <v>8245.6200000000008</v>
      </c>
      <c r="S146" s="21">
        <v>0</v>
      </c>
      <c r="T146" s="21">
        <v>280.14800000000002</v>
      </c>
      <c r="U146" s="21">
        <v>0</v>
      </c>
      <c r="V146" s="21">
        <v>0</v>
      </c>
      <c r="W146" s="21">
        <v>0</v>
      </c>
      <c r="X146" s="21">
        <v>-4.9713304593796699E-2</v>
      </c>
      <c r="Y146" s="21">
        <v>10802.1328125</v>
      </c>
      <c r="Z146" s="21">
        <v>13704</v>
      </c>
      <c r="AA146" s="21">
        <v>37527499.536000006</v>
      </c>
      <c r="AB146" s="21">
        <v>7946571.7360000052</v>
      </c>
      <c r="AC146" s="21">
        <v>1.2699999999999999E-2</v>
      </c>
      <c r="AD146" s="21">
        <v>1.55E-2</v>
      </c>
      <c r="AE146" s="21">
        <v>1254655355</v>
      </c>
      <c r="AF146" s="21">
        <v>15934123.008499999</v>
      </c>
      <c r="AG146" s="21">
        <v>19447158.002500001</v>
      </c>
      <c r="AH146" s="21">
        <v>2137771.1484999973</v>
      </c>
      <c r="AI146" s="21">
        <v>2137771.1484999973</v>
      </c>
      <c r="AJ146" s="21">
        <v>8257.7802734375</v>
      </c>
      <c r="AK146" s="21">
        <v>15934123.008499999</v>
      </c>
      <c r="AL146" s="21">
        <v>0</v>
      </c>
      <c r="AM146" s="21">
        <v>5808800.5875000078</v>
      </c>
      <c r="AN146" s="21">
        <v>0</v>
      </c>
      <c r="AO146" s="21">
        <v>5808800.5875000078</v>
      </c>
      <c r="AP146" s="21">
        <v>19.636979025046024</v>
      </c>
      <c r="AQ146" s="21">
        <v>0</v>
      </c>
      <c r="AR146" s="21">
        <v>1</v>
      </c>
      <c r="AS146" s="21">
        <v>0</v>
      </c>
      <c r="AT146" s="21">
        <v>1</v>
      </c>
      <c r="AU146" s="21">
        <v>0</v>
      </c>
      <c r="AV146" s="21">
        <v>0</v>
      </c>
      <c r="AW146" s="21">
        <v>955241884.828125</v>
      </c>
      <c r="AX146" s="21">
        <v>0</v>
      </c>
      <c r="AY146" s="21">
        <v>136463126.40401787</v>
      </c>
      <c r="AZ146" s="21">
        <v>5808800.5875000078</v>
      </c>
      <c r="BA146" s="21">
        <v>829828.65535714396</v>
      </c>
      <c r="BB146" s="21">
        <v>688789898.01620018</v>
      </c>
      <c r="BC146" s="21">
        <v>734844866.56274295</v>
      </c>
      <c r="BD146" s="21">
        <v>0</v>
      </c>
      <c r="BE146" s="21">
        <v>0</v>
      </c>
    </row>
    <row r="147" spans="1:57" x14ac:dyDescent="0.35">
      <c r="A147" s="21">
        <v>107658903</v>
      </c>
      <c r="B147" s="21" t="s">
        <v>185</v>
      </c>
      <c r="C147" s="21" t="s">
        <v>606</v>
      </c>
      <c r="D147" s="21">
        <v>8236.02</v>
      </c>
      <c r="E147" s="21">
        <v>50</v>
      </c>
      <c r="F147" s="21">
        <v>1.23E-2</v>
      </c>
      <c r="G147" s="21">
        <v>27</v>
      </c>
      <c r="H147" s="21">
        <v>31086825.32</v>
      </c>
      <c r="I147" s="21">
        <v>2800.5010000000002</v>
      </c>
      <c r="J147" s="21">
        <v>0</v>
      </c>
      <c r="K147" s="21">
        <v>15208806.190000001</v>
      </c>
      <c r="L147" s="21">
        <v>889566397</v>
      </c>
      <c r="M147" s="21">
        <v>344282972</v>
      </c>
      <c r="N147" s="48">
        <v>8236.01953125</v>
      </c>
      <c r="O147" s="21">
        <v>1881.155</v>
      </c>
      <c r="P147" s="21">
        <v>1</v>
      </c>
      <c r="Q147" s="21">
        <v>8198.08</v>
      </c>
      <c r="R147" s="21">
        <v>8245.6200000000008</v>
      </c>
      <c r="S147" s="21">
        <v>0</v>
      </c>
      <c r="T147" s="21">
        <v>225.911</v>
      </c>
      <c r="U147" s="21">
        <v>0</v>
      </c>
      <c r="V147" s="21">
        <v>0</v>
      </c>
      <c r="W147" s="21">
        <v>0</v>
      </c>
      <c r="X147" s="21">
        <v>-0.17221505531522457</v>
      </c>
      <c r="Y147" s="21">
        <v>11100.451171875</v>
      </c>
      <c r="Z147" s="21">
        <v>13704</v>
      </c>
      <c r="AA147" s="21">
        <v>38378065.704000004</v>
      </c>
      <c r="AB147" s="21">
        <v>7291240.3840000033</v>
      </c>
      <c r="AC147" s="21">
        <v>1.2699999999999999E-2</v>
      </c>
      <c r="AD147" s="21">
        <v>1.55E-2</v>
      </c>
      <c r="AE147" s="21">
        <v>1233849369</v>
      </c>
      <c r="AF147" s="21">
        <v>15669886.986299999</v>
      </c>
      <c r="AG147" s="21">
        <v>19124665.219500002</v>
      </c>
      <c r="AH147" s="21">
        <v>461080.79629999772</v>
      </c>
      <c r="AI147" s="21">
        <v>461080.79629999772</v>
      </c>
      <c r="AJ147" s="21">
        <v>8257.7802734375</v>
      </c>
      <c r="AK147" s="21">
        <v>15669886.986299999</v>
      </c>
      <c r="AL147" s="21">
        <v>0</v>
      </c>
      <c r="AM147" s="21">
        <v>6830159.5877000056</v>
      </c>
      <c r="AN147" s="21">
        <v>0</v>
      </c>
      <c r="AO147" s="21">
        <v>6830159.5877000056</v>
      </c>
      <c r="AP147" s="21">
        <v>21.97123545872585</v>
      </c>
      <c r="AQ147" s="21">
        <v>0</v>
      </c>
      <c r="AR147" s="21">
        <v>1</v>
      </c>
      <c r="AS147" s="21">
        <v>0</v>
      </c>
      <c r="AT147" s="21">
        <v>1</v>
      </c>
      <c r="AU147" s="21">
        <v>0</v>
      </c>
      <c r="AV147" s="21">
        <v>0</v>
      </c>
      <c r="AW147" s="21">
        <v>955241884.828125</v>
      </c>
      <c r="AX147" s="21">
        <v>0</v>
      </c>
      <c r="AY147" s="21">
        <v>136463126.40401787</v>
      </c>
      <c r="AZ147" s="21">
        <v>6830159.5877000056</v>
      </c>
      <c r="BA147" s="21">
        <v>975737.08395714371</v>
      </c>
      <c r="BB147" s="21">
        <v>695620057.60390019</v>
      </c>
      <c r="BC147" s="21">
        <v>734844866.56274295</v>
      </c>
      <c r="BD147" s="21">
        <v>0</v>
      </c>
      <c r="BE147" s="21">
        <v>0</v>
      </c>
    </row>
    <row r="148" spans="1:57" x14ac:dyDescent="0.35">
      <c r="A148" s="21">
        <v>108051003</v>
      </c>
      <c r="B148" s="21" t="s">
        <v>186</v>
      </c>
      <c r="C148" s="21" t="s">
        <v>607</v>
      </c>
      <c r="D148" s="21">
        <v>10022.56</v>
      </c>
      <c r="E148" s="21">
        <v>68</v>
      </c>
      <c r="F148" s="21">
        <v>0.01</v>
      </c>
      <c r="G148" s="21">
        <v>8</v>
      </c>
      <c r="H148" s="21">
        <v>29897743.309999999</v>
      </c>
      <c r="I148" s="21">
        <v>2674.2750000000001</v>
      </c>
      <c r="J148" s="21">
        <v>0</v>
      </c>
      <c r="K148" s="21">
        <v>15612840.75</v>
      </c>
      <c r="L148" s="21">
        <v>1206541033</v>
      </c>
      <c r="M148" s="21">
        <v>356605597</v>
      </c>
      <c r="N148" s="48">
        <v>10022.5595703125</v>
      </c>
      <c r="O148" s="21">
        <v>1899.8209999999999</v>
      </c>
      <c r="P148" s="21">
        <v>0.79</v>
      </c>
      <c r="Q148" s="21">
        <v>9971.77</v>
      </c>
      <c r="R148" s="21">
        <v>8245.6200000000008</v>
      </c>
      <c r="S148" s="21">
        <v>46.514000000000003</v>
      </c>
      <c r="T148" s="21">
        <v>248.26599999999999</v>
      </c>
      <c r="U148" s="21">
        <v>0</v>
      </c>
      <c r="V148" s="21">
        <v>0</v>
      </c>
      <c r="W148" s="21">
        <v>0</v>
      </c>
      <c r="X148" s="21">
        <v>-0.14932952056189144</v>
      </c>
      <c r="Y148" s="21">
        <v>11179.7568359375</v>
      </c>
      <c r="Z148" s="21">
        <v>13704</v>
      </c>
      <c r="AA148" s="21">
        <v>36648264.600000001</v>
      </c>
      <c r="AB148" s="21">
        <v>6750521.2900000028</v>
      </c>
      <c r="AC148" s="21">
        <v>1.2699999999999999E-2</v>
      </c>
      <c r="AD148" s="21">
        <v>1.55E-2</v>
      </c>
      <c r="AE148" s="21">
        <v>1563146630</v>
      </c>
      <c r="AF148" s="21">
        <v>19851962.200999998</v>
      </c>
      <c r="AG148" s="21">
        <v>24228772.765000001</v>
      </c>
      <c r="AH148" s="21">
        <v>4239121.4509999976</v>
      </c>
      <c r="AI148" s="21">
        <v>4239121.4509999976</v>
      </c>
      <c r="AJ148" s="21">
        <v>8257.7802734375</v>
      </c>
      <c r="AK148" s="21">
        <v>19851962.200999998</v>
      </c>
      <c r="AL148" s="21">
        <v>0</v>
      </c>
      <c r="AM148" s="21">
        <v>2511399.8390000053</v>
      </c>
      <c r="AN148" s="21">
        <v>0</v>
      </c>
      <c r="AO148" s="21">
        <v>2511399.8390000053</v>
      </c>
      <c r="AP148" s="21">
        <v>8.3999645490300558</v>
      </c>
      <c r="AQ148" s="21">
        <v>0</v>
      </c>
      <c r="AR148" s="21">
        <v>0.78628890108014859</v>
      </c>
      <c r="AS148" s="21">
        <v>0</v>
      </c>
      <c r="AT148" s="21">
        <v>0.78628890108014859</v>
      </c>
      <c r="AU148" s="21">
        <v>0</v>
      </c>
      <c r="AV148" s="21">
        <v>0</v>
      </c>
      <c r="AW148" s="21">
        <v>955241884.828125</v>
      </c>
      <c r="AX148" s="21">
        <v>0</v>
      </c>
      <c r="AY148" s="21">
        <v>136463126.40401787</v>
      </c>
      <c r="AZ148" s="21">
        <v>2511399.8390000053</v>
      </c>
      <c r="BA148" s="21">
        <v>358771.40557142935</v>
      </c>
      <c r="BB148" s="21">
        <v>698131457.44290018</v>
      </c>
      <c r="BC148" s="21">
        <v>734844866.56274295</v>
      </c>
      <c r="BD148" s="21">
        <v>0</v>
      </c>
      <c r="BE148" s="21">
        <v>0</v>
      </c>
    </row>
    <row r="149" spans="1:57" x14ac:dyDescent="0.35">
      <c r="A149" s="21">
        <v>108051503</v>
      </c>
      <c r="B149" s="21" t="s">
        <v>188</v>
      </c>
      <c r="C149" s="21" t="s">
        <v>607</v>
      </c>
      <c r="D149" s="21">
        <v>7407.33</v>
      </c>
      <c r="E149" s="21">
        <v>40</v>
      </c>
      <c r="F149" s="21">
        <v>8.3000000000000001E-3</v>
      </c>
      <c r="G149" s="21">
        <v>2</v>
      </c>
      <c r="H149" s="21">
        <v>20472660.82</v>
      </c>
      <c r="I149" s="21">
        <v>1903.53</v>
      </c>
      <c r="J149" s="21">
        <v>0</v>
      </c>
      <c r="K149" s="21">
        <v>7157702.7599999998</v>
      </c>
      <c r="L149" s="21">
        <v>655420164</v>
      </c>
      <c r="M149" s="21">
        <v>202260728</v>
      </c>
      <c r="N149" s="48">
        <v>7407.330078125</v>
      </c>
      <c r="O149" s="21">
        <v>1279.662</v>
      </c>
      <c r="P149" s="21">
        <v>1</v>
      </c>
      <c r="Q149" s="21">
        <v>7488.11</v>
      </c>
      <c r="R149" s="21">
        <v>8245.6200000000008</v>
      </c>
      <c r="S149" s="21">
        <v>112.205</v>
      </c>
      <c r="T149" s="21">
        <v>211.68</v>
      </c>
      <c r="U149" s="21">
        <v>0</v>
      </c>
      <c r="V149" s="21">
        <v>0</v>
      </c>
      <c r="W149" s="21">
        <v>0</v>
      </c>
      <c r="X149" s="21">
        <v>-0.19949239213332839</v>
      </c>
      <c r="Y149" s="21">
        <v>10755.1025390625</v>
      </c>
      <c r="Z149" s="21">
        <v>13704</v>
      </c>
      <c r="AA149" s="21">
        <v>26085975.120000001</v>
      </c>
      <c r="AB149" s="21">
        <v>5613314.3000000007</v>
      </c>
      <c r="AC149" s="21">
        <v>1.2699999999999999E-2</v>
      </c>
      <c r="AD149" s="21">
        <v>1.55E-2</v>
      </c>
      <c r="AE149" s="21">
        <v>857680892</v>
      </c>
      <c r="AF149" s="21">
        <v>10892547.328399999</v>
      </c>
      <c r="AG149" s="21">
        <v>13294053.825999999</v>
      </c>
      <c r="AH149" s="21">
        <v>3734844.5683999993</v>
      </c>
      <c r="AI149" s="21">
        <v>3734844.5683999993</v>
      </c>
      <c r="AJ149" s="21">
        <v>8257.7802734375</v>
      </c>
      <c r="AK149" s="21">
        <v>10892547.328399999</v>
      </c>
      <c r="AL149" s="21">
        <v>0</v>
      </c>
      <c r="AM149" s="21">
        <v>1878469.7316000015</v>
      </c>
      <c r="AN149" s="21">
        <v>0</v>
      </c>
      <c r="AO149" s="21">
        <v>1878469.7316000015</v>
      </c>
      <c r="AP149" s="21">
        <v>9.1755036051049146</v>
      </c>
      <c r="AQ149" s="21">
        <v>0</v>
      </c>
      <c r="AR149" s="21">
        <v>1</v>
      </c>
      <c r="AS149" s="21">
        <v>0</v>
      </c>
      <c r="AT149" s="21">
        <v>1</v>
      </c>
      <c r="AU149" s="21">
        <v>0</v>
      </c>
      <c r="AV149" s="21">
        <v>0</v>
      </c>
      <c r="AW149" s="21">
        <v>955241884.828125</v>
      </c>
      <c r="AX149" s="21">
        <v>0</v>
      </c>
      <c r="AY149" s="21">
        <v>136463126.40401787</v>
      </c>
      <c r="AZ149" s="21">
        <v>1878469.7316000015</v>
      </c>
      <c r="BA149" s="21">
        <v>268352.81880000018</v>
      </c>
      <c r="BB149" s="21">
        <v>700009927.17450023</v>
      </c>
      <c r="BC149" s="21">
        <v>734844866.56274295</v>
      </c>
      <c r="BD149" s="21">
        <v>0</v>
      </c>
      <c r="BE149" s="21">
        <v>0</v>
      </c>
    </row>
    <row r="150" spans="1:57" x14ac:dyDescent="0.35">
      <c r="A150" s="21">
        <v>108053003</v>
      </c>
      <c r="B150" s="21" t="s">
        <v>189</v>
      </c>
      <c r="C150" s="21" t="s">
        <v>607</v>
      </c>
      <c r="D150" s="21">
        <v>7156.97</v>
      </c>
      <c r="E150" s="21">
        <v>37</v>
      </c>
      <c r="F150" s="21">
        <v>1.1599999999999999E-2</v>
      </c>
      <c r="G150" s="21">
        <v>21</v>
      </c>
      <c r="H150" s="21">
        <v>19483367.870000001</v>
      </c>
      <c r="I150" s="21">
        <v>1865.586</v>
      </c>
      <c r="J150" s="21">
        <v>0</v>
      </c>
      <c r="K150" s="21">
        <v>9157344.6199999992</v>
      </c>
      <c r="L150" s="21">
        <v>612872527</v>
      </c>
      <c r="M150" s="21">
        <v>178715073</v>
      </c>
      <c r="N150" s="48">
        <v>7156.97021484375</v>
      </c>
      <c r="O150" s="21">
        <v>1210.6469999999999</v>
      </c>
      <c r="P150" s="21">
        <v>1</v>
      </c>
      <c r="Q150" s="21">
        <v>7116.12</v>
      </c>
      <c r="R150" s="21">
        <v>8245.6200000000008</v>
      </c>
      <c r="S150" s="21">
        <v>127.014</v>
      </c>
      <c r="T150" s="21">
        <v>219.68</v>
      </c>
      <c r="U150" s="21">
        <v>0</v>
      </c>
      <c r="V150" s="21">
        <v>0</v>
      </c>
      <c r="W150" s="21">
        <v>0</v>
      </c>
      <c r="X150" s="21">
        <v>-0.15595958779326111</v>
      </c>
      <c r="Y150" s="21">
        <v>10443.564453125</v>
      </c>
      <c r="Z150" s="21">
        <v>13704</v>
      </c>
      <c r="AA150" s="21">
        <v>25565990.544</v>
      </c>
      <c r="AB150" s="21">
        <v>6082622.6739999987</v>
      </c>
      <c r="AC150" s="21">
        <v>1.2699999999999999E-2</v>
      </c>
      <c r="AD150" s="21">
        <v>1.55E-2</v>
      </c>
      <c r="AE150" s="21">
        <v>791587600</v>
      </c>
      <c r="AF150" s="21">
        <v>10053162.52</v>
      </c>
      <c r="AG150" s="21">
        <v>12269607.800000001</v>
      </c>
      <c r="AH150" s="21">
        <v>895817.90000000037</v>
      </c>
      <c r="AI150" s="21">
        <v>895817.90000000037</v>
      </c>
      <c r="AJ150" s="21">
        <v>8257.7802734375</v>
      </c>
      <c r="AK150" s="21">
        <v>10053162.52</v>
      </c>
      <c r="AL150" s="21">
        <v>0</v>
      </c>
      <c r="AM150" s="21">
        <v>5186804.7739999983</v>
      </c>
      <c r="AN150" s="21">
        <v>0</v>
      </c>
      <c r="AO150" s="21">
        <v>5186804.7739999983</v>
      </c>
      <c r="AP150" s="21">
        <v>26.621705285288535</v>
      </c>
      <c r="AQ150" s="21">
        <v>0</v>
      </c>
      <c r="AR150" s="21">
        <v>1</v>
      </c>
      <c r="AS150" s="21">
        <v>0</v>
      </c>
      <c r="AT150" s="21">
        <v>1</v>
      </c>
      <c r="AU150" s="21">
        <v>0</v>
      </c>
      <c r="AV150" s="21">
        <v>0</v>
      </c>
      <c r="AW150" s="21">
        <v>955241884.828125</v>
      </c>
      <c r="AX150" s="21">
        <v>0</v>
      </c>
      <c r="AY150" s="21">
        <v>136463126.40401787</v>
      </c>
      <c r="AZ150" s="21">
        <v>5186804.7739999983</v>
      </c>
      <c r="BA150" s="21">
        <v>740972.11057142832</v>
      </c>
      <c r="BB150" s="21">
        <v>705196731.94850028</v>
      </c>
      <c r="BC150" s="21">
        <v>734844866.56274295</v>
      </c>
      <c r="BD150" s="21">
        <v>0</v>
      </c>
      <c r="BE150" s="21">
        <v>0</v>
      </c>
    </row>
    <row r="151" spans="1:57" x14ac:dyDescent="0.35">
      <c r="A151" s="21">
        <v>108056004</v>
      </c>
      <c r="B151" s="21" t="s">
        <v>190</v>
      </c>
      <c r="C151" s="21" t="s">
        <v>607</v>
      </c>
      <c r="D151" s="21">
        <v>6933</v>
      </c>
      <c r="E151" s="21">
        <v>34</v>
      </c>
      <c r="F151" s="21">
        <v>8.3000000000000001E-3</v>
      </c>
      <c r="G151" s="21">
        <v>2</v>
      </c>
      <c r="H151" s="21">
        <v>13402588.210000001</v>
      </c>
      <c r="I151" s="21">
        <v>1293.1079999999999</v>
      </c>
      <c r="J151" s="21">
        <v>0</v>
      </c>
      <c r="K151" s="21">
        <v>4511574.54</v>
      </c>
      <c r="L151" s="21">
        <v>400364605</v>
      </c>
      <c r="M151" s="21">
        <v>142157477</v>
      </c>
      <c r="N151" s="48">
        <v>6933</v>
      </c>
      <c r="O151" s="21">
        <v>874.21199999999999</v>
      </c>
      <c r="P151" s="21">
        <v>1</v>
      </c>
      <c r="Q151" s="21">
        <v>6826.85</v>
      </c>
      <c r="R151" s="21">
        <v>8245.6200000000008</v>
      </c>
      <c r="S151" s="21">
        <v>99.763999999999996</v>
      </c>
      <c r="T151" s="21">
        <v>138.58799999999999</v>
      </c>
      <c r="U151" s="21">
        <v>0</v>
      </c>
      <c r="V151" s="21">
        <v>0</v>
      </c>
      <c r="W151" s="21">
        <v>0</v>
      </c>
      <c r="X151" s="21">
        <v>-0.1913918546895256</v>
      </c>
      <c r="Y151" s="21">
        <v>10364.6318359375</v>
      </c>
      <c r="Z151" s="21">
        <v>13704</v>
      </c>
      <c r="AA151" s="21">
        <v>17720752.031999998</v>
      </c>
      <c r="AB151" s="21">
        <v>4318163.8219999969</v>
      </c>
      <c r="AC151" s="21">
        <v>1.2699999999999999E-2</v>
      </c>
      <c r="AD151" s="21">
        <v>1.55E-2</v>
      </c>
      <c r="AE151" s="21">
        <v>542522082</v>
      </c>
      <c r="AF151" s="21">
        <v>6890030.4413999999</v>
      </c>
      <c r="AG151" s="21">
        <v>8409092.2709999997</v>
      </c>
      <c r="AH151" s="21">
        <v>2378455.9013999999</v>
      </c>
      <c r="AI151" s="21">
        <v>2378455.9013999999</v>
      </c>
      <c r="AJ151" s="21">
        <v>8257.7802734375</v>
      </c>
      <c r="AK151" s="21">
        <v>6890030.4413999999</v>
      </c>
      <c r="AL151" s="21">
        <v>0</v>
      </c>
      <c r="AM151" s="21">
        <v>1939707.920599997</v>
      </c>
      <c r="AN151" s="21">
        <v>0</v>
      </c>
      <c r="AO151" s="21">
        <v>1939707.920599997</v>
      </c>
      <c r="AP151" s="21">
        <v>14.47263685347531</v>
      </c>
      <c r="AQ151" s="21">
        <v>0</v>
      </c>
      <c r="AR151" s="21">
        <v>1</v>
      </c>
      <c r="AS151" s="21">
        <v>0</v>
      </c>
      <c r="AT151" s="21">
        <v>1</v>
      </c>
      <c r="AU151" s="21">
        <v>0</v>
      </c>
      <c r="AV151" s="21">
        <v>0</v>
      </c>
      <c r="AW151" s="21">
        <v>955241884.828125</v>
      </c>
      <c r="AX151" s="21">
        <v>0</v>
      </c>
      <c r="AY151" s="21">
        <v>136463126.40401787</v>
      </c>
      <c r="AZ151" s="21">
        <v>1939707.920599997</v>
      </c>
      <c r="BA151" s="21">
        <v>277101.13151428528</v>
      </c>
      <c r="BB151" s="21">
        <v>707136439.86910033</v>
      </c>
      <c r="BC151" s="21">
        <v>734844866.56274295</v>
      </c>
      <c r="BD151" s="21">
        <v>0</v>
      </c>
      <c r="BE151" s="21">
        <v>0</v>
      </c>
    </row>
    <row r="152" spans="1:57" x14ac:dyDescent="0.35">
      <c r="A152" s="21">
        <v>108058003</v>
      </c>
      <c r="B152" s="21" t="s">
        <v>191</v>
      </c>
      <c r="C152" s="21" t="s">
        <v>607</v>
      </c>
      <c r="D152" s="21">
        <v>5934.3</v>
      </c>
      <c r="E152" s="21">
        <v>23</v>
      </c>
      <c r="F152" s="21">
        <v>1.06E-2</v>
      </c>
      <c r="G152" s="21">
        <v>12</v>
      </c>
      <c r="H152" s="21">
        <v>16795427.640000001</v>
      </c>
      <c r="I152" s="21">
        <v>1546.375</v>
      </c>
      <c r="J152" s="21">
        <v>0</v>
      </c>
      <c r="K152" s="21">
        <v>5442351.7599999998</v>
      </c>
      <c r="L152" s="21">
        <v>396797560</v>
      </c>
      <c r="M152" s="21">
        <v>114744036</v>
      </c>
      <c r="N152" s="48">
        <v>5934.2998046875</v>
      </c>
      <c r="O152" s="21">
        <v>957.62400000000002</v>
      </c>
      <c r="P152" s="21">
        <v>1</v>
      </c>
      <c r="Q152" s="21">
        <v>5916.87</v>
      </c>
      <c r="R152" s="21">
        <v>8245.6200000000008</v>
      </c>
      <c r="S152" s="21">
        <v>113.18600000000001</v>
      </c>
      <c r="T152" s="21">
        <v>139.55699999999999</v>
      </c>
      <c r="U152" s="21">
        <v>0</v>
      </c>
      <c r="V152" s="21">
        <v>0</v>
      </c>
      <c r="W152" s="21">
        <v>0</v>
      </c>
      <c r="X152" s="21">
        <v>-0.16937462650449844</v>
      </c>
      <c r="Y152" s="21">
        <v>10861.1611328125</v>
      </c>
      <c r="Z152" s="21">
        <v>13704</v>
      </c>
      <c r="AA152" s="21">
        <v>21191523</v>
      </c>
      <c r="AB152" s="21">
        <v>4396095.3599999994</v>
      </c>
      <c r="AC152" s="21">
        <v>1.2699999999999999E-2</v>
      </c>
      <c r="AD152" s="21">
        <v>1.55E-2</v>
      </c>
      <c r="AE152" s="21">
        <v>511541596</v>
      </c>
      <c r="AF152" s="21">
        <v>6496578.2692</v>
      </c>
      <c r="AG152" s="21">
        <v>7928894.7379999999</v>
      </c>
      <c r="AH152" s="21">
        <v>1054226.5092000002</v>
      </c>
      <c r="AI152" s="21">
        <v>1054226.5092000002</v>
      </c>
      <c r="AJ152" s="21">
        <v>8257.7802734375</v>
      </c>
      <c r="AK152" s="21">
        <v>6496578.2692</v>
      </c>
      <c r="AL152" s="21">
        <v>0</v>
      </c>
      <c r="AM152" s="21">
        <v>3341868.8507999992</v>
      </c>
      <c r="AN152" s="21">
        <v>0</v>
      </c>
      <c r="AO152" s="21">
        <v>3341868.8507999992</v>
      </c>
      <c r="AP152" s="21">
        <v>19.897491879522033</v>
      </c>
      <c r="AQ152" s="21">
        <v>0</v>
      </c>
      <c r="AR152" s="21">
        <v>1</v>
      </c>
      <c r="AS152" s="21">
        <v>0</v>
      </c>
      <c r="AT152" s="21">
        <v>1</v>
      </c>
      <c r="AU152" s="21">
        <v>0</v>
      </c>
      <c r="AV152" s="21">
        <v>0</v>
      </c>
      <c r="AW152" s="21">
        <v>955241884.828125</v>
      </c>
      <c r="AX152" s="21">
        <v>0</v>
      </c>
      <c r="AY152" s="21">
        <v>136463126.40401787</v>
      </c>
      <c r="AZ152" s="21">
        <v>3341868.8507999992</v>
      </c>
      <c r="BA152" s="21">
        <v>477409.83582857129</v>
      </c>
      <c r="BB152" s="21">
        <v>710478308.71990037</v>
      </c>
      <c r="BC152" s="21">
        <v>734844866.56274295</v>
      </c>
      <c r="BD152" s="21">
        <v>0</v>
      </c>
      <c r="BE152" s="21">
        <v>0</v>
      </c>
    </row>
    <row r="153" spans="1:57" x14ac:dyDescent="0.35">
      <c r="A153" s="21">
        <v>108070502</v>
      </c>
      <c r="B153" s="21" t="s">
        <v>192</v>
      </c>
      <c r="C153" s="21" t="s">
        <v>608</v>
      </c>
      <c r="D153" s="21">
        <v>5591.83</v>
      </c>
      <c r="E153" s="21">
        <v>20</v>
      </c>
      <c r="F153" s="21">
        <v>8.3999999999999995E-3</v>
      </c>
      <c r="G153" s="21">
        <v>2</v>
      </c>
      <c r="H153" s="21">
        <v>111978910.22</v>
      </c>
      <c r="I153" s="21">
        <v>12267.297</v>
      </c>
      <c r="J153" s="21">
        <v>0</v>
      </c>
      <c r="K153" s="21">
        <v>30859338.329999998</v>
      </c>
      <c r="L153" s="21">
        <v>2561011674</v>
      </c>
      <c r="M153" s="21">
        <v>1092590743</v>
      </c>
      <c r="N153" s="48">
        <v>5591.830078125</v>
      </c>
      <c r="O153" s="21">
        <v>7507.12</v>
      </c>
      <c r="P153" s="21">
        <v>1</v>
      </c>
      <c r="Q153" s="21">
        <v>5584.82</v>
      </c>
      <c r="R153" s="21">
        <v>8245.6200000000008</v>
      </c>
      <c r="S153" s="21">
        <v>0</v>
      </c>
      <c r="T153" s="21">
        <v>1651.7170000000001</v>
      </c>
      <c r="U153" s="21">
        <v>0</v>
      </c>
      <c r="V153" s="21">
        <v>0</v>
      </c>
      <c r="W153" s="21">
        <v>0</v>
      </c>
      <c r="X153" s="21">
        <v>-6.1578064174213527E-2</v>
      </c>
      <c r="Y153" s="21">
        <v>9128.24609375</v>
      </c>
      <c r="Z153" s="21">
        <v>13704</v>
      </c>
      <c r="AA153" s="21">
        <v>168111038.088</v>
      </c>
      <c r="AB153" s="21">
        <v>56132127.868000001</v>
      </c>
      <c r="AC153" s="21">
        <v>1.2699999999999999E-2</v>
      </c>
      <c r="AD153" s="21">
        <v>1.55E-2</v>
      </c>
      <c r="AE153" s="21">
        <v>3653602417</v>
      </c>
      <c r="AF153" s="21">
        <v>46400750.695900001</v>
      </c>
      <c r="AG153" s="21">
        <v>56630837.463500001</v>
      </c>
      <c r="AH153" s="21">
        <v>15541412.365900002</v>
      </c>
      <c r="AI153" s="21">
        <v>15541412.365900002</v>
      </c>
      <c r="AJ153" s="21">
        <v>8257.7802734375</v>
      </c>
      <c r="AK153" s="21">
        <v>46400750.695900001</v>
      </c>
      <c r="AL153" s="21">
        <v>0</v>
      </c>
      <c r="AM153" s="21">
        <v>40590715.502099998</v>
      </c>
      <c r="AN153" s="21">
        <v>0</v>
      </c>
      <c r="AO153" s="21">
        <v>40590715.502099998</v>
      </c>
      <c r="AP153" s="21">
        <v>36.248535927303827</v>
      </c>
      <c r="AQ153" s="21">
        <v>0</v>
      </c>
      <c r="AR153" s="21">
        <v>1</v>
      </c>
      <c r="AS153" s="21">
        <v>0</v>
      </c>
      <c r="AT153" s="21">
        <v>1</v>
      </c>
      <c r="AU153" s="21">
        <v>0</v>
      </c>
      <c r="AV153" s="21">
        <v>0</v>
      </c>
      <c r="AW153" s="21">
        <v>955241884.828125</v>
      </c>
      <c r="AX153" s="21">
        <v>0</v>
      </c>
      <c r="AY153" s="21">
        <v>136463126.40401787</v>
      </c>
      <c r="AZ153" s="21">
        <v>40590715.502099998</v>
      </c>
      <c r="BA153" s="21">
        <v>5798673.6431571422</v>
      </c>
      <c r="BB153" s="21">
        <v>751069024.22200036</v>
      </c>
      <c r="BC153" s="21">
        <v>734844866.56274295</v>
      </c>
      <c r="BD153" s="21">
        <v>0</v>
      </c>
      <c r="BE153" s="21">
        <v>0</v>
      </c>
    </row>
    <row r="154" spans="1:57" x14ac:dyDescent="0.35">
      <c r="A154" s="21">
        <v>108071003</v>
      </c>
      <c r="B154" s="21" t="s">
        <v>194</v>
      </c>
      <c r="C154" s="21" t="s">
        <v>608</v>
      </c>
      <c r="D154" s="21">
        <v>7274.41</v>
      </c>
      <c r="E154" s="21">
        <v>39</v>
      </c>
      <c r="F154" s="21">
        <v>0.01</v>
      </c>
      <c r="G154" s="21">
        <v>8</v>
      </c>
      <c r="H154" s="21">
        <v>19111305.289999999</v>
      </c>
      <c r="I154" s="21">
        <v>1675.7739999999999</v>
      </c>
      <c r="J154" s="21">
        <v>0</v>
      </c>
      <c r="K154" s="21">
        <v>7087218.7200000007</v>
      </c>
      <c r="L154" s="21">
        <v>488332000</v>
      </c>
      <c r="M154" s="21">
        <v>222536401</v>
      </c>
      <c r="N154" s="48">
        <v>7274.41015625</v>
      </c>
      <c r="O154" s="21">
        <v>1207.9580000000001</v>
      </c>
      <c r="P154" s="21">
        <v>1</v>
      </c>
      <c r="Q154" s="21">
        <v>7207.21</v>
      </c>
      <c r="R154" s="21">
        <v>8245.6200000000008</v>
      </c>
      <c r="S154" s="21">
        <v>15.801</v>
      </c>
      <c r="T154" s="21">
        <v>157.102</v>
      </c>
      <c r="U154" s="21">
        <v>0</v>
      </c>
      <c r="V154" s="21">
        <v>0</v>
      </c>
      <c r="W154" s="21">
        <v>0</v>
      </c>
      <c r="X154" s="21">
        <v>-7.0115354666354782E-2</v>
      </c>
      <c r="Y154" s="21">
        <v>11404.46484375</v>
      </c>
      <c r="Z154" s="21">
        <v>13704</v>
      </c>
      <c r="AA154" s="21">
        <v>22964806.895999998</v>
      </c>
      <c r="AB154" s="21">
        <v>3853501.6059999987</v>
      </c>
      <c r="AC154" s="21">
        <v>1.2699999999999999E-2</v>
      </c>
      <c r="AD154" s="21">
        <v>1.55E-2</v>
      </c>
      <c r="AE154" s="21">
        <v>710868401</v>
      </c>
      <c r="AF154" s="21">
        <v>9028028.6927000005</v>
      </c>
      <c r="AG154" s="21">
        <v>11018460.215499999</v>
      </c>
      <c r="AH154" s="21">
        <v>1940809.9726999998</v>
      </c>
      <c r="AI154" s="21">
        <v>1940809.9726999998</v>
      </c>
      <c r="AJ154" s="21">
        <v>8257.7802734375</v>
      </c>
      <c r="AK154" s="21">
        <v>9028028.6927000005</v>
      </c>
      <c r="AL154" s="21">
        <v>0</v>
      </c>
      <c r="AM154" s="21">
        <v>1912691.6332999989</v>
      </c>
      <c r="AN154" s="21">
        <v>0</v>
      </c>
      <c r="AO154" s="21">
        <v>1912691.6332999989</v>
      </c>
      <c r="AP154" s="21">
        <v>10.008168486015531</v>
      </c>
      <c r="AQ154" s="21">
        <v>0</v>
      </c>
      <c r="AR154" s="21">
        <v>1</v>
      </c>
      <c r="AS154" s="21">
        <v>0</v>
      </c>
      <c r="AT154" s="21">
        <v>1</v>
      </c>
      <c r="AU154" s="21">
        <v>0</v>
      </c>
      <c r="AV154" s="21">
        <v>0</v>
      </c>
      <c r="AW154" s="21">
        <v>955241884.828125</v>
      </c>
      <c r="AX154" s="21">
        <v>0</v>
      </c>
      <c r="AY154" s="21">
        <v>136463126.40401787</v>
      </c>
      <c r="AZ154" s="21">
        <v>1912691.6332999989</v>
      </c>
      <c r="BA154" s="21">
        <v>273241.66189999983</v>
      </c>
      <c r="BB154" s="21">
        <v>752981715.85530031</v>
      </c>
      <c r="BC154" s="21">
        <v>734844866.56274295</v>
      </c>
      <c r="BD154" s="21">
        <v>0</v>
      </c>
      <c r="BE154" s="21">
        <v>0</v>
      </c>
    </row>
    <row r="155" spans="1:57" x14ac:dyDescent="0.35">
      <c r="A155" s="21">
        <v>108071504</v>
      </c>
      <c r="B155" s="21" t="s">
        <v>195</v>
      </c>
      <c r="C155" s="21" t="s">
        <v>608</v>
      </c>
      <c r="D155" s="21">
        <v>5330.76</v>
      </c>
      <c r="E155" s="21">
        <v>19</v>
      </c>
      <c r="F155" s="21">
        <v>9.2999999999999992E-3</v>
      </c>
      <c r="G155" s="21">
        <v>4</v>
      </c>
      <c r="H155" s="21">
        <v>13461944.800000001</v>
      </c>
      <c r="I155" s="21">
        <v>1350.0050000000001</v>
      </c>
      <c r="J155" s="21">
        <v>0</v>
      </c>
      <c r="K155" s="21">
        <v>3620140.5100000002</v>
      </c>
      <c r="L155" s="21">
        <v>270512969</v>
      </c>
      <c r="M155" s="21">
        <v>117271491</v>
      </c>
      <c r="N155" s="48">
        <v>5330.759765625</v>
      </c>
      <c r="O155" s="21">
        <v>791.923</v>
      </c>
      <c r="P155" s="21">
        <v>1</v>
      </c>
      <c r="Q155" s="21">
        <v>5324.38</v>
      </c>
      <c r="R155" s="21">
        <v>8245.6200000000008</v>
      </c>
      <c r="S155" s="21">
        <v>68.951999999999998</v>
      </c>
      <c r="T155" s="21">
        <v>158.77000000000001</v>
      </c>
      <c r="U155" s="21">
        <v>0</v>
      </c>
      <c r="V155" s="21">
        <v>0</v>
      </c>
      <c r="W155" s="21">
        <v>0</v>
      </c>
      <c r="X155" s="21">
        <v>-8.5033518598086347E-2</v>
      </c>
      <c r="Y155" s="21">
        <v>9971.7744140625</v>
      </c>
      <c r="Z155" s="21">
        <v>13704</v>
      </c>
      <c r="AA155" s="21">
        <v>18500468.520000003</v>
      </c>
      <c r="AB155" s="21">
        <v>5038523.7200000025</v>
      </c>
      <c r="AC155" s="21">
        <v>1.2699999999999999E-2</v>
      </c>
      <c r="AD155" s="21">
        <v>1.55E-2</v>
      </c>
      <c r="AE155" s="21">
        <v>387784460</v>
      </c>
      <c r="AF155" s="21">
        <v>4924862.642</v>
      </c>
      <c r="AG155" s="21">
        <v>6010659.1299999999</v>
      </c>
      <c r="AH155" s="21">
        <v>1304722.1319999998</v>
      </c>
      <c r="AI155" s="21">
        <v>1304722.1319999998</v>
      </c>
      <c r="AJ155" s="21">
        <v>8257.7802734375</v>
      </c>
      <c r="AK155" s="21">
        <v>4924862.642</v>
      </c>
      <c r="AL155" s="21">
        <v>0</v>
      </c>
      <c r="AM155" s="21">
        <v>3733801.5880000028</v>
      </c>
      <c r="AN155" s="21">
        <v>0</v>
      </c>
      <c r="AO155" s="21">
        <v>3733801.5880000028</v>
      </c>
      <c r="AP155" s="21">
        <v>27.7359745822164</v>
      </c>
      <c r="AQ155" s="21">
        <v>0</v>
      </c>
      <c r="AR155" s="21">
        <v>1</v>
      </c>
      <c r="AS155" s="21">
        <v>0</v>
      </c>
      <c r="AT155" s="21">
        <v>1</v>
      </c>
      <c r="AU155" s="21">
        <v>0</v>
      </c>
      <c r="AV155" s="21">
        <v>0</v>
      </c>
      <c r="AW155" s="21">
        <v>955241884.828125</v>
      </c>
      <c r="AX155" s="21">
        <v>0</v>
      </c>
      <c r="AY155" s="21">
        <v>136463126.40401787</v>
      </c>
      <c r="AZ155" s="21">
        <v>3733801.5880000028</v>
      </c>
      <c r="BA155" s="21">
        <v>533400.22685714322</v>
      </c>
      <c r="BB155" s="21">
        <v>756715517.44330037</v>
      </c>
      <c r="BC155" s="21">
        <v>734844866.56274295</v>
      </c>
      <c r="BD155" s="21">
        <v>0</v>
      </c>
      <c r="BE155" s="21">
        <v>0</v>
      </c>
    </row>
    <row r="156" spans="1:57" x14ac:dyDescent="0.35">
      <c r="A156" s="21">
        <v>108073503</v>
      </c>
      <c r="B156" s="21" t="s">
        <v>196</v>
      </c>
      <c r="C156" s="21" t="s">
        <v>608</v>
      </c>
      <c r="D156" s="21">
        <v>11258.91</v>
      </c>
      <c r="E156" s="21">
        <v>77</v>
      </c>
      <c r="F156" s="21">
        <v>9.9000000000000008E-3</v>
      </c>
      <c r="G156" s="21">
        <v>7</v>
      </c>
      <c r="H156" s="21">
        <v>48360114.740000002</v>
      </c>
      <c r="I156" s="21">
        <v>4390.3639999999996</v>
      </c>
      <c r="J156" s="21">
        <v>0</v>
      </c>
      <c r="K156" s="21">
        <v>27656295.109999999</v>
      </c>
      <c r="L156" s="21">
        <v>1907376576</v>
      </c>
      <c r="M156" s="21">
        <v>889968313</v>
      </c>
      <c r="N156" s="48">
        <v>11258.91015625</v>
      </c>
      <c r="O156" s="21">
        <v>3254.9549999999999</v>
      </c>
      <c r="P156" s="21">
        <v>0.64</v>
      </c>
      <c r="Q156" s="21">
        <v>11251.65</v>
      </c>
      <c r="R156" s="21">
        <v>8245.6200000000008</v>
      </c>
      <c r="S156" s="21">
        <v>0</v>
      </c>
      <c r="T156" s="21">
        <v>225.67599999999999</v>
      </c>
      <c r="U156" s="21">
        <v>0</v>
      </c>
      <c r="V156" s="21">
        <v>0</v>
      </c>
      <c r="W156" s="21">
        <v>0</v>
      </c>
      <c r="X156" s="21">
        <v>-6.7845278869173756E-2</v>
      </c>
      <c r="Y156" s="21">
        <v>11015.05859375</v>
      </c>
      <c r="Z156" s="21">
        <v>13704</v>
      </c>
      <c r="AA156" s="21">
        <v>60165548.255999997</v>
      </c>
      <c r="AB156" s="21">
        <v>11805433.515999995</v>
      </c>
      <c r="AC156" s="21">
        <v>1.2699999999999999E-2</v>
      </c>
      <c r="AD156" s="21">
        <v>1.55E-2</v>
      </c>
      <c r="AE156" s="21">
        <v>2797344889</v>
      </c>
      <c r="AF156" s="21">
        <v>35526280.090300001</v>
      </c>
      <c r="AG156" s="21">
        <v>43358845.7795</v>
      </c>
      <c r="AH156" s="21">
        <v>7869984.9803000018</v>
      </c>
      <c r="AI156" s="21">
        <v>7869984.9803000018</v>
      </c>
      <c r="AJ156" s="21">
        <v>8257.7802734375</v>
      </c>
      <c r="AK156" s="21">
        <v>35526280.090300001</v>
      </c>
      <c r="AL156" s="21">
        <v>0</v>
      </c>
      <c r="AM156" s="21">
        <v>3935448.5356999934</v>
      </c>
      <c r="AN156" s="21">
        <v>0</v>
      </c>
      <c r="AO156" s="21">
        <v>3935448.5356999934</v>
      </c>
      <c r="AP156" s="21">
        <v>8.137798176985866</v>
      </c>
      <c r="AQ156" s="21">
        <v>0</v>
      </c>
      <c r="AR156" s="21">
        <v>0.6365694189676947</v>
      </c>
      <c r="AS156" s="21">
        <v>0</v>
      </c>
      <c r="AT156" s="21">
        <v>0.6365694189676947</v>
      </c>
      <c r="AU156" s="21">
        <v>0</v>
      </c>
      <c r="AV156" s="21">
        <v>0</v>
      </c>
      <c r="AW156" s="21">
        <v>955241884.828125</v>
      </c>
      <c r="AX156" s="21">
        <v>0</v>
      </c>
      <c r="AY156" s="21">
        <v>136463126.40401787</v>
      </c>
      <c r="AZ156" s="21">
        <v>3935448.5356999934</v>
      </c>
      <c r="BA156" s="21">
        <v>562206.93367142766</v>
      </c>
      <c r="BB156" s="21">
        <v>760650965.97900033</v>
      </c>
      <c r="BC156" s="21">
        <v>734844866.56274295</v>
      </c>
      <c r="BD156" s="21">
        <v>0</v>
      </c>
      <c r="BE156" s="21">
        <v>0</v>
      </c>
    </row>
    <row r="157" spans="1:57" x14ac:dyDescent="0.35">
      <c r="A157" s="21">
        <v>108077503</v>
      </c>
      <c r="B157" s="21" t="s">
        <v>197</v>
      </c>
      <c r="C157" s="21" t="s">
        <v>608</v>
      </c>
      <c r="D157" s="21">
        <v>8183.77</v>
      </c>
      <c r="E157" s="21">
        <v>49</v>
      </c>
      <c r="F157" s="21">
        <v>1.12E-2</v>
      </c>
      <c r="G157" s="21">
        <v>17</v>
      </c>
      <c r="H157" s="21">
        <v>25606199.59</v>
      </c>
      <c r="I157" s="21">
        <v>2384.6999999999998</v>
      </c>
      <c r="J157" s="21">
        <v>0</v>
      </c>
      <c r="K157" s="21">
        <v>12624624.210000001</v>
      </c>
      <c r="L157" s="21">
        <v>830063468</v>
      </c>
      <c r="M157" s="21">
        <v>294668423</v>
      </c>
      <c r="N157" s="48">
        <v>8183.77001953125</v>
      </c>
      <c r="O157" s="21">
        <v>1734.7180000000001</v>
      </c>
      <c r="P157" s="21">
        <v>1</v>
      </c>
      <c r="Q157" s="21">
        <v>8056.08</v>
      </c>
      <c r="R157" s="21">
        <v>8245.6200000000008</v>
      </c>
      <c r="S157" s="21">
        <v>0</v>
      </c>
      <c r="T157" s="21">
        <v>219.86199999999999</v>
      </c>
      <c r="U157" s="21">
        <v>0</v>
      </c>
      <c r="V157" s="21">
        <v>0</v>
      </c>
      <c r="W157" s="21">
        <v>0</v>
      </c>
      <c r="X157" s="21">
        <v>-6.4939073162297509E-2</v>
      </c>
      <c r="Y157" s="21">
        <v>10737.703125</v>
      </c>
      <c r="Z157" s="21">
        <v>13704</v>
      </c>
      <c r="AA157" s="21">
        <v>32679928.799999997</v>
      </c>
      <c r="AB157" s="21">
        <v>7073729.2099999972</v>
      </c>
      <c r="AC157" s="21">
        <v>1.2699999999999999E-2</v>
      </c>
      <c r="AD157" s="21">
        <v>1.55E-2</v>
      </c>
      <c r="AE157" s="21">
        <v>1124731891</v>
      </c>
      <c r="AF157" s="21">
        <v>14284095.015699999</v>
      </c>
      <c r="AG157" s="21">
        <v>17433344.3105</v>
      </c>
      <c r="AH157" s="21">
        <v>1659470.8056999985</v>
      </c>
      <c r="AI157" s="21">
        <v>1659470.8056999985</v>
      </c>
      <c r="AJ157" s="21">
        <v>8257.7802734375</v>
      </c>
      <c r="AK157" s="21">
        <v>14284095.015699999</v>
      </c>
      <c r="AL157" s="21">
        <v>0</v>
      </c>
      <c r="AM157" s="21">
        <v>5414258.4042999987</v>
      </c>
      <c r="AN157" s="21">
        <v>0</v>
      </c>
      <c r="AO157" s="21">
        <v>5414258.4042999987</v>
      </c>
      <c r="AP157" s="21">
        <v>21.144326338901269</v>
      </c>
      <c r="AQ157" s="21">
        <v>0</v>
      </c>
      <c r="AR157" s="21">
        <v>1</v>
      </c>
      <c r="AS157" s="21">
        <v>0</v>
      </c>
      <c r="AT157" s="21">
        <v>1</v>
      </c>
      <c r="AU157" s="21">
        <v>0</v>
      </c>
      <c r="AV157" s="21">
        <v>0</v>
      </c>
      <c r="AW157" s="21">
        <v>955241884.828125</v>
      </c>
      <c r="AX157" s="21">
        <v>0</v>
      </c>
      <c r="AY157" s="21">
        <v>136463126.40401787</v>
      </c>
      <c r="AZ157" s="21">
        <v>5414258.4042999987</v>
      </c>
      <c r="BA157" s="21">
        <v>773465.48632857122</v>
      </c>
      <c r="BB157" s="21">
        <v>766065224.3833003</v>
      </c>
      <c r="BC157" s="21">
        <v>734844866.56274295</v>
      </c>
      <c r="BD157" s="21">
        <v>0</v>
      </c>
      <c r="BE157" s="21">
        <v>0</v>
      </c>
    </row>
    <row r="158" spans="1:57" x14ac:dyDescent="0.35">
      <c r="A158" s="21">
        <v>108078003</v>
      </c>
      <c r="B158" s="21" t="s">
        <v>198</v>
      </c>
      <c r="C158" s="21" t="s">
        <v>608</v>
      </c>
      <c r="D158" s="21">
        <v>7165.47</v>
      </c>
      <c r="E158" s="21">
        <v>37</v>
      </c>
      <c r="F158" s="21">
        <v>8.0999999999999996E-3</v>
      </c>
      <c r="G158" s="21">
        <v>1</v>
      </c>
      <c r="H158" s="21">
        <v>26221939.059999999</v>
      </c>
      <c r="I158" s="21">
        <v>2445.8040000000001</v>
      </c>
      <c r="J158" s="21">
        <v>0</v>
      </c>
      <c r="K158" s="21">
        <v>8317564.6399999997</v>
      </c>
      <c r="L158" s="21">
        <v>744708470</v>
      </c>
      <c r="M158" s="21">
        <v>279727368</v>
      </c>
      <c r="N158" s="48">
        <v>7165.47021484375</v>
      </c>
      <c r="O158" s="21">
        <v>1789.008</v>
      </c>
      <c r="P158" s="21">
        <v>1</v>
      </c>
      <c r="Q158" s="21">
        <v>7208.94</v>
      </c>
      <c r="R158" s="21">
        <v>8245.6200000000008</v>
      </c>
      <c r="S158" s="21">
        <v>16.821999999999999</v>
      </c>
      <c r="T158" s="21">
        <v>183.65799999999999</v>
      </c>
      <c r="U158" s="21">
        <v>0</v>
      </c>
      <c r="V158" s="21">
        <v>0</v>
      </c>
      <c r="W158" s="21">
        <v>0</v>
      </c>
      <c r="X158" s="21">
        <v>-4.1488870201479996E-2</v>
      </c>
      <c r="Y158" s="21">
        <v>10721.1943359375</v>
      </c>
      <c r="Z158" s="21">
        <v>13704</v>
      </c>
      <c r="AA158" s="21">
        <v>33517298.016000003</v>
      </c>
      <c r="AB158" s="21">
        <v>7295358.956000004</v>
      </c>
      <c r="AC158" s="21">
        <v>1.2699999999999999E-2</v>
      </c>
      <c r="AD158" s="21">
        <v>1.55E-2</v>
      </c>
      <c r="AE158" s="21">
        <v>1024435838</v>
      </c>
      <c r="AF158" s="21">
        <v>13010335.1426</v>
      </c>
      <c r="AG158" s="21">
        <v>15878755.489</v>
      </c>
      <c r="AH158" s="21">
        <v>4692770.5026000002</v>
      </c>
      <c r="AI158" s="21">
        <v>4692770.5026000002</v>
      </c>
      <c r="AJ158" s="21">
        <v>8257.7802734375</v>
      </c>
      <c r="AK158" s="21">
        <v>13010335.1426</v>
      </c>
      <c r="AL158" s="21">
        <v>0</v>
      </c>
      <c r="AM158" s="21">
        <v>2602588.4534000037</v>
      </c>
      <c r="AN158" s="21">
        <v>0</v>
      </c>
      <c r="AO158" s="21">
        <v>2602588.4534000037</v>
      </c>
      <c r="AP158" s="21">
        <v>9.9252326360947762</v>
      </c>
      <c r="AQ158" s="21">
        <v>0</v>
      </c>
      <c r="AR158" s="21">
        <v>1</v>
      </c>
      <c r="AS158" s="21">
        <v>0</v>
      </c>
      <c r="AT158" s="21">
        <v>1</v>
      </c>
      <c r="AU158" s="21">
        <v>0</v>
      </c>
      <c r="AV158" s="21">
        <v>0</v>
      </c>
      <c r="AW158" s="21">
        <v>955241884.828125</v>
      </c>
      <c r="AX158" s="21">
        <v>0</v>
      </c>
      <c r="AY158" s="21">
        <v>136463126.40401787</v>
      </c>
      <c r="AZ158" s="21">
        <v>2602588.4534000037</v>
      </c>
      <c r="BA158" s="21">
        <v>371798.35048571479</v>
      </c>
      <c r="BB158" s="21">
        <v>768667812.83670032</v>
      </c>
      <c r="BC158" s="21">
        <v>734844866.56274295</v>
      </c>
      <c r="BD158" s="21">
        <v>0</v>
      </c>
      <c r="BE158" s="21">
        <v>0</v>
      </c>
    </row>
    <row r="159" spans="1:57" x14ac:dyDescent="0.35">
      <c r="A159" s="21">
        <v>108079004</v>
      </c>
      <c r="B159" s="21" t="s">
        <v>199</v>
      </c>
      <c r="C159" s="21" t="s">
        <v>608</v>
      </c>
      <c r="D159" s="21">
        <v>4621.71</v>
      </c>
      <c r="E159" s="21">
        <v>11</v>
      </c>
      <c r="F159" s="21">
        <v>1.06E-2</v>
      </c>
      <c r="G159" s="21">
        <v>12</v>
      </c>
      <c r="H159" s="21">
        <v>8012908.1299999999</v>
      </c>
      <c r="I159" s="21">
        <v>792.21400000000006</v>
      </c>
      <c r="J159" s="21">
        <v>0</v>
      </c>
      <c r="K159" s="21">
        <v>2367431.2000000002</v>
      </c>
      <c r="L159" s="21">
        <v>154956515</v>
      </c>
      <c r="M159" s="21">
        <v>67603485</v>
      </c>
      <c r="N159" s="48">
        <v>4621.7099609375</v>
      </c>
      <c r="O159" s="21">
        <v>520.572</v>
      </c>
      <c r="P159" s="21">
        <v>1</v>
      </c>
      <c r="Q159" s="21">
        <v>4572.67</v>
      </c>
      <c r="R159" s="21">
        <v>8245.6200000000008</v>
      </c>
      <c r="S159" s="21">
        <v>75.677999999999997</v>
      </c>
      <c r="T159" s="21">
        <v>85.155000000000001</v>
      </c>
      <c r="U159" s="21">
        <v>0</v>
      </c>
      <c r="V159" s="21">
        <v>0</v>
      </c>
      <c r="W159" s="21">
        <v>0</v>
      </c>
      <c r="X159" s="21">
        <v>-5.2606291789662099E-2</v>
      </c>
      <c r="Y159" s="21">
        <v>10114.5751953125</v>
      </c>
      <c r="Z159" s="21">
        <v>13704</v>
      </c>
      <c r="AA159" s="21">
        <v>10856500.656000001</v>
      </c>
      <c r="AB159" s="21">
        <v>2843592.5260000015</v>
      </c>
      <c r="AC159" s="21">
        <v>1.2699999999999999E-2</v>
      </c>
      <c r="AD159" s="21">
        <v>1.55E-2</v>
      </c>
      <c r="AE159" s="21">
        <v>222560000</v>
      </c>
      <c r="AF159" s="21">
        <v>2826512</v>
      </c>
      <c r="AG159" s="21">
        <v>3449680</v>
      </c>
      <c r="AH159" s="21">
        <v>459080.79999999981</v>
      </c>
      <c r="AI159" s="21">
        <v>459080.79999999981</v>
      </c>
      <c r="AJ159" s="21">
        <v>8257.7802734375</v>
      </c>
      <c r="AK159" s="21">
        <v>2826512</v>
      </c>
      <c r="AL159" s="21">
        <v>0</v>
      </c>
      <c r="AM159" s="21">
        <v>2384511.7260000017</v>
      </c>
      <c r="AN159" s="21">
        <v>0</v>
      </c>
      <c r="AO159" s="21">
        <v>2384511.7260000017</v>
      </c>
      <c r="AP159" s="21">
        <v>29.758380943773556</v>
      </c>
      <c r="AQ159" s="21">
        <v>0</v>
      </c>
      <c r="AR159" s="21">
        <v>1</v>
      </c>
      <c r="AS159" s="21">
        <v>0</v>
      </c>
      <c r="AT159" s="21">
        <v>1</v>
      </c>
      <c r="AU159" s="21">
        <v>0</v>
      </c>
      <c r="AV159" s="21">
        <v>0</v>
      </c>
      <c r="AW159" s="21">
        <v>955241884.828125</v>
      </c>
      <c r="AX159" s="21">
        <v>0</v>
      </c>
      <c r="AY159" s="21">
        <v>136463126.40401787</v>
      </c>
      <c r="AZ159" s="21">
        <v>2384511.7260000017</v>
      </c>
      <c r="BA159" s="21">
        <v>340644.53228571452</v>
      </c>
      <c r="BB159" s="21">
        <v>771052324.56270027</v>
      </c>
      <c r="BC159" s="21">
        <v>734844866.56274295</v>
      </c>
      <c r="BD159" s="21">
        <v>0</v>
      </c>
      <c r="BE159" s="21">
        <v>0</v>
      </c>
    </row>
    <row r="160" spans="1:57" x14ac:dyDescent="0.35">
      <c r="A160" s="21">
        <v>108110603</v>
      </c>
      <c r="B160" s="21" t="s">
        <v>201</v>
      </c>
      <c r="C160" s="21" t="s">
        <v>609</v>
      </c>
      <c r="D160" s="21">
        <v>3432.71</v>
      </c>
      <c r="E160" s="21">
        <v>5</v>
      </c>
      <c r="F160" s="21">
        <v>9.2999999999999992E-3</v>
      </c>
      <c r="G160" s="21">
        <v>4</v>
      </c>
      <c r="H160" s="21">
        <v>10805908.15</v>
      </c>
      <c r="I160" s="21">
        <v>1024.1849999999999</v>
      </c>
      <c r="J160" s="21">
        <v>0</v>
      </c>
      <c r="K160" s="21">
        <v>2136650.11</v>
      </c>
      <c r="L160" s="21">
        <v>147497748</v>
      </c>
      <c r="M160" s="21">
        <v>82881011</v>
      </c>
      <c r="N160" s="48">
        <v>3432.7099609375</v>
      </c>
      <c r="O160" s="21">
        <v>635.39800000000002</v>
      </c>
      <c r="P160" s="21">
        <v>1</v>
      </c>
      <c r="Q160" s="21">
        <v>3437.82</v>
      </c>
      <c r="R160" s="21">
        <v>8245.6200000000008</v>
      </c>
      <c r="S160" s="21">
        <v>54.743000000000002</v>
      </c>
      <c r="T160" s="21">
        <v>248.041</v>
      </c>
      <c r="U160" s="21">
        <v>0</v>
      </c>
      <c r="V160" s="21">
        <v>0</v>
      </c>
      <c r="W160" s="21">
        <v>0</v>
      </c>
      <c r="X160" s="21">
        <v>-7.0273851717070651E-2</v>
      </c>
      <c r="Y160" s="21">
        <v>10550.73828125</v>
      </c>
      <c r="Z160" s="21">
        <v>13704</v>
      </c>
      <c r="AA160" s="21">
        <v>14035431.239999998</v>
      </c>
      <c r="AB160" s="21">
        <v>3229523.089999998</v>
      </c>
      <c r="AC160" s="21">
        <v>1.2699999999999999E-2</v>
      </c>
      <c r="AD160" s="21">
        <v>1.55E-2</v>
      </c>
      <c r="AE160" s="21">
        <v>230378759</v>
      </c>
      <c r="AF160" s="21">
        <v>2925810.2393</v>
      </c>
      <c r="AG160" s="21">
        <v>3570870.7645</v>
      </c>
      <c r="AH160" s="21">
        <v>789160.12930000015</v>
      </c>
      <c r="AI160" s="21">
        <v>789160.12930000015</v>
      </c>
      <c r="AJ160" s="21">
        <v>8257.7802734375</v>
      </c>
      <c r="AK160" s="21">
        <v>2925810.2393</v>
      </c>
      <c r="AL160" s="21">
        <v>0</v>
      </c>
      <c r="AM160" s="21">
        <v>2440362.9606999978</v>
      </c>
      <c r="AN160" s="21">
        <v>0</v>
      </c>
      <c r="AO160" s="21">
        <v>2440362.9606999978</v>
      </c>
      <c r="AP160" s="21">
        <v>22.583598961092388</v>
      </c>
      <c r="AQ160" s="21">
        <v>0</v>
      </c>
      <c r="AR160" s="21">
        <v>1</v>
      </c>
      <c r="AS160" s="21">
        <v>0</v>
      </c>
      <c r="AT160" s="21">
        <v>1</v>
      </c>
      <c r="AU160" s="21">
        <v>0</v>
      </c>
      <c r="AV160" s="21">
        <v>0</v>
      </c>
      <c r="AW160" s="21">
        <v>955241884.828125</v>
      </c>
      <c r="AX160" s="21">
        <v>0</v>
      </c>
      <c r="AY160" s="21">
        <v>136463126.40401787</v>
      </c>
      <c r="AZ160" s="21">
        <v>2440362.9606999978</v>
      </c>
      <c r="BA160" s="21">
        <v>348623.28009999968</v>
      </c>
      <c r="BB160" s="21">
        <v>773492687.52340031</v>
      </c>
      <c r="BC160" s="21">
        <v>734844866.56274295</v>
      </c>
      <c r="BD160" s="21">
        <v>0</v>
      </c>
      <c r="BE160" s="21">
        <v>0</v>
      </c>
    </row>
    <row r="161" spans="1:57" x14ac:dyDescent="0.35">
      <c r="A161" s="21">
        <v>108111203</v>
      </c>
      <c r="B161" s="21" t="s">
        <v>202</v>
      </c>
      <c r="C161" s="21" t="s">
        <v>609</v>
      </c>
      <c r="D161" s="21">
        <v>5544.96</v>
      </c>
      <c r="E161" s="21">
        <v>20</v>
      </c>
      <c r="F161" s="21">
        <v>1.14E-2</v>
      </c>
      <c r="G161" s="21">
        <v>19</v>
      </c>
      <c r="H161" s="21">
        <v>22501645.260000002</v>
      </c>
      <c r="I161" s="21">
        <v>1861.1790000000001</v>
      </c>
      <c r="J161" s="21">
        <v>0</v>
      </c>
      <c r="K161" s="21">
        <v>6842310.9000000004</v>
      </c>
      <c r="L161" s="21">
        <v>391341536</v>
      </c>
      <c r="M161" s="21">
        <v>207296567</v>
      </c>
      <c r="N161" s="48">
        <v>5544.9599609375</v>
      </c>
      <c r="O161" s="21">
        <v>1322.7270000000001</v>
      </c>
      <c r="P161" s="21">
        <v>1</v>
      </c>
      <c r="Q161" s="21">
        <v>5498.22</v>
      </c>
      <c r="R161" s="21">
        <v>8245.6200000000008</v>
      </c>
      <c r="S161" s="21">
        <v>60.326999999999998</v>
      </c>
      <c r="T161" s="21">
        <v>141.244</v>
      </c>
      <c r="U161" s="21">
        <v>0</v>
      </c>
      <c r="V161" s="21">
        <v>0</v>
      </c>
      <c r="W161" s="21">
        <v>0</v>
      </c>
      <c r="X161" s="21">
        <v>-0.10925350419695569</v>
      </c>
      <c r="Y161" s="21">
        <v>12089.9951171875</v>
      </c>
      <c r="Z161" s="21">
        <v>13704</v>
      </c>
      <c r="AA161" s="21">
        <v>25505597.016000003</v>
      </c>
      <c r="AB161" s="21">
        <v>3003951.756000001</v>
      </c>
      <c r="AC161" s="21">
        <v>1.2699999999999999E-2</v>
      </c>
      <c r="AD161" s="21">
        <v>1.55E-2</v>
      </c>
      <c r="AE161" s="21">
        <v>598638103</v>
      </c>
      <c r="AF161" s="21">
        <v>7602703.9080999997</v>
      </c>
      <c r="AG161" s="21">
        <v>9278890.5965</v>
      </c>
      <c r="AH161" s="21">
        <v>760393.00809999928</v>
      </c>
      <c r="AI161" s="21">
        <v>760393.00809999928</v>
      </c>
      <c r="AJ161" s="21">
        <v>8257.7802734375</v>
      </c>
      <c r="AK161" s="21">
        <v>7602703.9080999997</v>
      </c>
      <c r="AL161" s="21">
        <v>0</v>
      </c>
      <c r="AM161" s="21">
        <v>2243558.7479000017</v>
      </c>
      <c r="AN161" s="21">
        <v>0</v>
      </c>
      <c r="AO161" s="21">
        <v>2243558.7479000017</v>
      </c>
      <c r="AP161" s="21">
        <v>9.9706431328746383</v>
      </c>
      <c r="AQ161" s="21">
        <v>0</v>
      </c>
      <c r="AR161" s="21">
        <v>1</v>
      </c>
      <c r="AS161" s="21">
        <v>0</v>
      </c>
      <c r="AT161" s="21">
        <v>1</v>
      </c>
      <c r="AU161" s="21">
        <v>0</v>
      </c>
      <c r="AV161" s="21">
        <v>0</v>
      </c>
      <c r="AW161" s="21">
        <v>955241884.828125</v>
      </c>
      <c r="AX161" s="21">
        <v>0</v>
      </c>
      <c r="AY161" s="21">
        <v>136463126.40401787</v>
      </c>
      <c r="AZ161" s="21">
        <v>2243558.7479000017</v>
      </c>
      <c r="BA161" s="21">
        <v>320508.39255714312</v>
      </c>
      <c r="BB161" s="21">
        <v>775736246.27130032</v>
      </c>
      <c r="BC161" s="21">
        <v>734844866.56274295</v>
      </c>
      <c r="BD161" s="21">
        <v>0</v>
      </c>
      <c r="BE161" s="21">
        <v>0</v>
      </c>
    </row>
    <row r="162" spans="1:57" x14ac:dyDescent="0.35">
      <c r="A162" s="21">
        <v>108111303</v>
      </c>
      <c r="B162" s="21" t="s">
        <v>203</v>
      </c>
      <c r="C162" s="21" t="s">
        <v>609</v>
      </c>
      <c r="D162" s="21">
        <v>9660.4599999999991</v>
      </c>
      <c r="E162" s="21">
        <v>64</v>
      </c>
      <c r="F162" s="21">
        <v>9.7999999999999997E-3</v>
      </c>
      <c r="G162" s="21">
        <v>7</v>
      </c>
      <c r="H162" s="21">
        <v>24841207.609999999</v>
      </c>
      <c r="I162" s="21">
        <v>2158.7730000000001</v>
      </c>
      <c r="J162" s="21">
        <v>0</v>
      </c>
      <c r="K162" s="21">
        <v>11549556.129999999</v>
      </c>
      <c r="L162" s="21">
        <v>873667809</v>
      </c>
      <c r="M162" s="21">
        <v>309964153</v>
      </c>
      <c r="N162" s="48">
        <v>9660.4599609375</v>
      </c>
      <c r="O162" s="21">
        <v>1613.7049999999999</v>
      </c>
      <c r="P162" s="21">
        <v>0.85</v>
      </c>
      <c r="Q162" s="21">
        <v>9450.64</v>
      </c>
      <c r="R162" s="21">
        <v>8245.6200000000008</v>
      </c>
      <c r="S162" s="21">
        <v>1.413</v>
      </c>
      <c r="T162" s="21">
        <v>138.292</v>
      </c>
      <c r="U162" s="21">
        <v>0</v>
      </c>
      <c r="V162" s="21">
        <v>0</v>
      </c>
      <c r="W162" s="21">
        <v>0</v>
      </c>
      <c r="X162" s="21">
        <v>-0.10107307825540694</v>
      </c>
      <c r="Y162" s="21">
        <v>11507.095703125</v>
      </c>
      <c r="Z162" s="21">
        <v>13704</v>
      </c>
      <c r="AA162" s="21">
        <v>29583825.192000002</v>
      </c>
      <c r="AB162" s="21">
        <v>4742617.5820000023</v>
      </c>
      <c r="AC162" s="21">
        <v>1.2699999999999999E-2</v>
      </c>
      <c r="AD162" s="21">
        <v>1.55E-2</v>
      </c>
      <c r="AE162" s="21">
        <v>1183631962</v>
      </c>
      <c r="AF162" s="21">
        <v>15032125.917399999</v>
      </c>
      <c r="AG162" s="21">
        <v>18346295.410999998</v>
      </c>
      <c r="AH162" s="21">
        <v>3482569.7873999998</v>
      </c>
      <c r="AI162" s="21">
        <v>3482569.7873999998</v>
      </c>
      <c r="AJ162" s="21">
        <v>8257.7802734375</v>
      </c>
      <c r="AK162" s="21">
        <v>15032125.917399999</v>
      </c>
      <c r="AL162" s="21">
        <v>0</v>
      </c>
      <c r="AM162" s="21">
        <v>1260047.7946000025</v>
      </c>
      <c r="AN162" s="21">
        <v>0</v>
      </c>
      <c r="AO162" s="21">
        <v>1260047.7946000025</v>
      </c>
      <c r="AP162" s="21">
        <v>5.0724095800107625</v>
      </c>
      <c r="AQ162" s="21">
        <v>0</v>
      </c>
      <c r="AR162" s="21">
        <v>0.83013840995358668</v>
      </c>
      <c r="AS162" s="21">
        <v>0</v>
      </c>
      <c r="AT162" s="21">
        <v>0.83013840995358668</v>
      </c>
      <c r="AU162" s="21">
        <v>0</v>
      </c>
      <c r="AV162" s="21">
        <v>0</v>
      </c>
      <c r="AW162" s="21">
        <v>955241884.828125</v>
      </c>
      <c r="AX162" s="21">
        <v>0</v>
      </c>
      <c r="AY162" s="21">
        <v>136463126.40401787</v>
      </c>
      <c r="AZ162" s="21">
        <v>1260047.7946000025</v>
      </c>
      <c r="BA162" s="21">
        <v>180006.82780000035</v>
      </c>
      <c r="BB162" s="21">
        <v>776996294.06590033</v>
      </c>
      <c r="BC162" s="21">
        <v>734844866.56274295</v>
      </c>
      <c r="BD162" s="21">
        <v>0</v>
      </c>
      <c r="BE162" s="21">
        <v>0</v>
      </c>
    </row>
    <row r="163" spans="1:57" x14ac:dyDescent="0.35">
      <c r="A163" s="21">
        <v>108111403</v>
      </c>
      <c r="B163" s="21" t="s">
        <v>204</v>
      </c>
      <c r="C163" s="21" t="s">
        <v>609</v>
      </c>
      <c r="D163" s="21">
        <v>5053.45</v>
      </c>
      <c r="E163" s="21">
        <v>16</v>
      </c>
      <c r="F163" s="21">
        <v>1.0500000000000001E-2</v>
      </c>
      <c r="G163" s="21">
        <v>11</v>
      </c>
      <c r="H163" s="21">
        <v>13937811.09</v>
      </c>
      <c r="I163" s="21">
        <v>1130.481</v>
      </c>
      <c r="J163" s="21">
        <v>0</v>
      </c>
      <c r="K163" s="21">
        <v>3294239.38</v>
      </c>
      <c r="L163" s="21">
        <v>195712282</v>
      </c>
      <c r="M163" s="21">
        <v>118294097</v>
      </c>
      <c r="N163" s="48">
        <v>5053.4501953125</v>
      </c>
      <c r="O163" s="21">
        <v>728.46199999999999</v>
      </c>
      <c r="P163" s="21">
        <v>1</v>
      </c>
      <c r="Q163" s="21">
        <v>5040.16</v>
      </c>
      <c r="R163" s="21">
        <v>8245.6200000000008</v>
      </c>
      <c r="S163" s="21">
        <v>0</v>
      </c>
      <c r="T163" s="21">
        <v>143.751</v>
      </c>
      <c r="U163" s="21">
        <v>0</v>
      </c>
      <c r="V163" s="21">
        <v>0</v>
      </c>
      <c r="W163" s="21">
        <v>0</v>
      </c>
      <c r="X163" s="21">
        <v>-0.19611804977742076</v>
      </c>
      <c r="Y163" s="21">
        <v>12329.09765625</v>
      </c>
      <c r="Z163" s="21">
        <v>13704</v>
      </c>
      <c r="AA163" s="21">
        <v>15492111.624</v>
      </c>
      <c r="AB163" s="21">
        <v>1554300.534</v>
      </c>
      <c r="AC163" s="21">
        <v>1.2699999999999999E-2</v>
      </c>
      <c r="AD163" s="21">
        <v>1.55E-2</v>
      </c>
      <c r="AE163" s="21">
        <v>314006379</v>
      </c>
      <c r="AF163" s="21">
        <v>3987881.0132999998</v>
      </c>
      <c r="AG163" s="21">
        <v>4867098.8744999999</v>
      </c>
      <c r="AH163" s="21">
        <v>693641.63329999987</v>
      </c>
      <c r="AI163" s="21">
        <v>693641.63329999987</v>
      </c>
      <c r="AJ163" s="21">
        <v>8257.7802734375</v>
      </c>
      <c r="AK163" s="21">
        <v>3987881.0132999998</v>
      </c>
      <c r="AL163" s="21">
        <v>0</v>
      </c>
      <c r="AM163" s="21">
        <v>860658.90070000011</v>
      </c>
      <c r="AN163" s="21">
        <v>0</v>
      </c>
      <c r="AO163" s="21">
        <v>860658.90070000011</v>
      </c>
      <c r="AP163" s="21">
        <v>6.1749932980329989</v>
      </c>
      <c r="AQ163" s="21">
        <v>0</v>
      </c>
      <c r="AR163" s="21">
        <v>1</v>
      </c>
      <c r="AS163" s="21">
        <v>0</v>
      </c>
      <c r="AT163" s="21">
        <v>1</v>
      </c>
      <c r="AU163" s="21">
        <v>0</v>
      </c>
      <c r="AV163" s="21">
        <v>0</v>
      </c>
      <c r="AW163" s="21">
        <v>955241884.828125</v>
      </c>
      <c r="AX163" s="21">
        <v>0</v>
      </c>
      <c r="AY163" s="21">
        <v>136463126.40401787</v>
      </c>
      <c r="AZ163" s="21">
        <v>860658.90070000011</v>
      </c>
      <c r="BA163" s="21">
        <v>122951.27152857145</v>
      </c>
      <c r="BB163" s="21">
        <v>777856952.9666003</v>
      </c>
      <c r="BC163" s="21">
        <v>734844866.56274295</v>
      </c>
      <c r="BD163" s="21">
        <v>0</v>
      </c>
      <c r="BE163" s="21">
        <v>0</v>
      </c>
    </row>
    <row r="164" spans="1:57" x14ac:dyDescent="0.35">
      <c r="A164" s="21">
        <v>108112003</v>
      </c>
      <c r="B164" s="21" t="s">
        <v>205</v>
      </c>
      <c r="C164" s="21" t="s">
        <v>609</v>
      </c>
      <c r="D164" s="21">
        <v>2660.84</v>
      </c>
      <c r="E164" s="21">
        <v>2</v>
      </c>
      <c r="F164" s="21">
        <v>1.78E-2</v>
      </c>
      <c r="G164" s="21">
        <v>83</v>
      </c>
      <c r="H164" s="21">
        <v>12327176.27</v>
      </c>
      <c r="I164" s="21">
        <v>1078.2829999999999</v>
      </c>
      <c r="J164" s="21">
        <v>0</v>
      </c>
      <c r="K164" s="21">
        <v>2980993.54</v>
      </c>
      <c r="L164" s="21">
        <v>94901770</v>
      </c>
      <c r="M164" s="21">
        <v>72626673</v>
      </c>
      <c r="N164" s="48">
        <v>2660.840087890625</v>
      </c>
      <c r="O164" s="21">
        <v>649.43700000000001</v>
      </c>
      <c r="P164" s="21">
        <v>1</v>
      </c>
      <c r="Q164" s="21">
        <v>2745.18</v>
      </c>
      <c r="R164" s="21">
        <v>8245.6200000000008</v>
      </c>
      <c r="S164" s="21">
        <v>0</v>
      </c>
      <c r="T164" s="21">
        <v>204.93199999999999</v>
      </c>
      <c r="U164" s="21">
        <v>0</v>
      </c>
      <c r="V164" s="21">
        <v>0</v>
      </c>
      <c r="W164" s="21">
        <v>0</v>
      </c>
      <c r="X164" s="21">
        <v>-0.18966371072061625</v>
      </c>
      <c r="Y164" s="21">
        <v>11432.2275390625</v>
      </c>
      <c r="Z164" s="21">
        <v>13704</v>
      </c>
      <c r="AA164" s="21">
        <v>14776790.231999999</v>
      </c>
      <c r="AB164" s="21">
        <v>2449613.9619999994</v>
      </c>
      <c r="AC164" s="21">
        <v>1.2699999999999999E-2</v>
      </c>
      <c r="AD164" s="21">
        <v>1.55E-2</v>
      </c>
      <c r="AE164" s="21">
        <v>167528443</v>
      </c>
      <c r="AF164" s="21">
        <v>2127611.2261000001</v>
      </c>
      <c r="AG164" s="21">
        <v>2596690.8665</v>
      </c>
      <c r="AH164" s="21">
        <v>-853382.31389999995</v>
      </c>
      <c r="AI164" s="21">
        <v>0</v>
      </c>
      <c r="AJ164" s="21">
        <v>8257.7802734375</v>
      </c>
      <c r="AK164" s="21">
        <v>2980993.54</v>
      </c>
      <c r="AL164" s="21">
        <v>0</v>
      </c>
      <c r="AM164" s="21">
        <v>2449613.9619999994</v>
      </c>
      <c r="AN164" s="21">
        <v>0</v>
      </c>
      <c r="AO164" s="21">
        <v>2449613.9619999994</v>
      </c>
      <c r="AP164" s="21">
        <v>19.871655181580358</v>
      </c>
      <c r="AQ164" s="21">
        <v>384302.67350000003</v>
      </c>
      <c r="AR164" s="21">
        <v>1</v>
      </c>
      <c r="AS164" s="21">
        <v>0</v>
      </c>
      <c r="AT164" s="21">
        <v>1</v>
      </c>
      <c r="AU164" s="21">
        <v>384302.6875</v>
      </c>
      <c r="AV164" s="21">
        <v>384302.6875</v>
      </c>
      <c r="AW164" s="21">
        <v>955241884.828125</v>
      </c>
      <c r="AX164" s="21">
        <v>54900.383928571428</v>
      </c>
      <c r="AY164" s="21">
        <v>136463126.40401787</v>
      </c>
      <c r="AZ164" s="21">
        <v>2449613.9619999994</v>
      </c>
      <c r="BA164" s="21">
        <v>349944.85171428561</v>
      </c>
      <c r="BB164" s="21">
        <v>780306566.92860031</v>
      </c>
      <c r="BC164" s="21">
        <v>734844866.56274295</v>
      </c>
      <c r="BD164" s="21">
        <v>384303</v>
      </c>
      <c r="BE164" s="21">
        <v>54900</v>
      </c>
    </row>
    <row r="165" spans="1:57" x14ac:dyDescent="0.35">
      <c r="A165" s="21">
        <v>108112203</v>
      </c>
      <c r="B165" s="21" t="s">
        <v>206</v>
      </c>
      <c r="C165" s="21" t="s">
        <v>609</v>
      </c>
      <c r="D165" s="21">
        <v>5966.99</v>
      </c>
      <c r="E165" s="21">
        <v>23</v>
      </c>
      <c r="F165" s="21">
        <v>7.9000000000000008E-3</v>
      </c>
      <c r="G165" s="21">
        <v>1</v>
      </c>
      <c r="H165" s="21">
        <v>26105773.16</v>
      </c>
      <c r="I165" s="21">
        <v>2427.6</v>
      </c>
      <c r="J165" s="21">
        <v>0</v>
      </c>
      <c r="K165" s="21">
        <v>6603296.8399999999</v>
      </c>
      <c r="L165" s="21">
        <v>553025560</v>
      </c>
      <c r="M165" s="21">
        <v>286822772</v>
      </c>
      <c r="N165" s="48">
        <v>5966.990234375</v>
      </c>
      <c r="O165" s="21">
        <v>1769.9169999999999</v>
      </c>
      <c r="P165" s="21">
        <v>1</v>
      </c>
      <c r="Q165" s="21">
        <v>5842</v>
      </c>
      <c r="R165" s="21">
        <v>8245.6200000000008</v>
      </c>
      <c r="S165" s="21">
        <v>0</v>
      </c>
      <c r="T165" s="21">
        <v>242.72900000000001</v>
      </c>
      <c r="U165" s="21">
        <v>0</v>
      </c>
      <c r="V165" s="21">
        <v>0</v>
      </c>
      <c r="W165" s="21">
        <v>0</v>
      </c>
      <c r="X165" s="21">
        <v>-0.10481884057971007</v>
      </c>
      <c r="Y165" s="21">
        <v>10753.7373046875</v>
      </c>
      <c r="Z165" s="21">
        <v>13704</v>
      </c>
      <c r="AA165" s="21">
        <v>33267830.399999999</v>
      </c>
      <c r="AB165" s="21">
        <v>7162057.2399999984</v>
      </c>
      <c r="AC165" s="21">
        <v>1.2699999999999999E-2</v>
      </c>
      <c r="AD165" s="21">
        <v>1.55E-2</v>
      </c>
      <c r="AE165" s="21">
        <v>839848332</v>
      </c>
      <c r="AF165" s="21">
        <v>10666073.816399999</v>
      </c>
      <c r="AG165" s="21">
        <v>13017649.146</v>
      </c>
      <c r="AH165" s="21">
        <v>4062776.9763999991</v>
      </c>
      <c r="AI165" s="21">
        <v>4062776.9763999991</v>
      </c>
      <c r="AJ165" s="21">
        <v>8257.7802734375</v>
      </c>
      <c r="AK165" s="21">
        <v>10666073.816399999</v>
      </c>
      <c r="AL165" s="21">
        <v>0</v>
      </c>
      <c r="AM165" s="21">
        <v>3099280.2635999992</v>
      </c>
      <c r="AN165" s="21">
        <v>0</v>
      </c>
      <c r="AO165" s="21">
        <v>3099280.2635999992</v>
      </c>
      <c r="AP165" s="21">
        <v>11.872011009230723</v>
      </c>
      <c r="AQ165" s="21">
        <v>0</v>
      </c>
      <c r="AR165" s="21">
        <v>1</v>
      </c>
      <c r="AS165" s="21">
        <v>0</v>
      </c>
      <c r="AT165" s="21">
        <v>1</v>
      </c>
      <c r="AU165" s="21">
        <v>0</v>
      </c>
      <c r="AV165" s="21">
        <v>0</v>
      </c>
      <c r="AW165" s="21">
        <v>955241884.828125</v>
      </c>
      <c r="AX165" s="21">
        <v>0</v>
      </c>
      <c r="AY165" s="21">
        <v>136463126.40401787</v>
      </c>
      <c r="AZ165" s="21">
        <v>3099280.2635999992</v>
      </c>
      <c r="BA165" s="21">
        <v>442754.32337142847</v>
      </c>
      <c r="BB165" s="21">
        <v>783405847.1922003</v>
      </c>
      <c r="BC165" s="21">
        <v>734844866.56274295</v>
      </c>
      <c r="BD165" s="21">
        <v>0</v>
      </c>
      <c r="BE165" s="21">
        <v>0</v>
      </c>
    </row>
    <row r="166" spans="1:57" x14ac:dyDescent="0.35">
      <c r="A166" s="21">
        <v>108112502</v>
      </c>
      <c r="B166" s="21" t="s">
        <v>207</v>
      </c>
      <c r="C166" s="21" t="s">
        <v>609</v>
      </c>
      <c r="D166" s="21">
        <v>2883.29</v>
      </c>
      <c r="E166" s="21">
        <v>3</v>
      </c>
      <c r="F166" s="21">
        <v>1.35E-2</v>
      </c>
      <c r="G166" s="21">
        <v>44</v>
      </c>
      <c r="H166" s="21">
        <v>52220392.299999997</v>
      </c>
      <c r="I166" s="21">
        <v>5968.6580000000004</v>
      </c>
      <c r="J166" s="21">
        <v>0</v>
      </c>
      <c r="K166" s="21">
        <v>13033545.379999999</v>
      </c>
      <c r="L166" s="21">
        <v>672079204</v>
      </c>
      <c r="M166" s="21">
        <v>295507036</v>
      </c>
      <c r="N166" s="48">
        <v>2883.2900390625</v>
      </c>
      <c r="O166" s="21">
        <v>3051.14</v>
      </c>
      <c r="P166" s="21">
        <v>1</v>
      </c>
      <c r="Q166" s="21">
        <v>2904.51</v>
      </c>
      <c r="R166" s="21">
        <v>8245.6200000000008</v>
      </c>
      <c r="S166" s="21">
        <v>0</v>
      </c>
      <c r="T166" s="21">
        <v>1612.7149999999999</v>
      </c>
      <c r="U166" s="21">
        <v>0</v>
      </c>
      <c r="V166" s="21">
        <v>0</v>
      </c>
      <c r="W166" s="21">
        <v>0</v>
      </c>
      <c r="X166" s="21">
        <v>-4.5459578106791271E-2</v>
      </c>
      <c r="Y166" s="21">
        <v>8749.1015625</v>
      </c>
      <c r="Z166" s="21">
        <v>13704</v>
      </c>
      <c r="AA166" s="21">
        <v>81794489.232000008</v>
      </c>
      <c r="AB166" s="21">
        <v>29574096.932000011</v>
      </c>
      <c r="AC166" s="21">
        <v>1.2699999999999999E-2</v>
      </c>
      <c r="AD166" s="21">
        <v>1.55E-2</v>
      </c>
      <c r="AE166" s="21">
        <v>967586240</v>
      </c>
      <c r="AF166" s="21">
        <v>12288345.248</v>
      </c>
      <c r="AG166" s="21">
        <v>14997586.720000001</v>
      </c>
      <c r="AH166" s="21">
        <v>-745200.13199999928</v>
      </c>
      <c r="AI166" s="21">
        <v>0</v>
      </c>
      <c r="AJ166" s="21">
        <v>8257.7802734375</v>
      </c>
      <c r="AK166" s="21">
        <v>13033545.379999999</v>
      </c>
      <c r="AL166" s="21">
        <v>0</v>
      </c>
      <c r="AM166" s="21">
        <v>29574096.932000011</v>
      </c>
      <c r="AN166" s="21">
        <v>0</v>
      </c>
      <c r="AO166" s="21">
        <v>29574096.932000011</v>
      </c>
      <c r="AP166" s="21">
        <v>56.633233933020477</v>
      </c>
      <c r="AQ166" s="21">
        <v>0</v>
      </c>
      <c r="AR166" s="21">
        <v>1</v>
      </c>
      <c r="AS166" s="21">
        <v>0</v>
      </c>
      <c r="AT166" s="21">
        <v>1</v>
      </c>
      <c r="AU166" s="21">
        <v>0</v>
      </c>
      <c r="AV166" s="21">
        <v>0</v>
      </c>
      <c r="AW166" s="21">
        <v>955241884.828125</v>
      </c>
      <c r="AX166" s="21">
        <v>0</v>
      </c>
      <c r="AY166" s="21">
        <v>136463126.40401787</v>
      </c>
      <c r="AZ166" s="21">
        <v>29574096.932000011</v>
      </c>
      <c r="BA166" s="21">
        <v>4224870.990285716</v>
      </c>
      <c r="BB166" s="21">
        <v>812979944.12420034</v>
      </c>
      <c r="BC166" s="21">
        <v>734844866.56274295</v>
      </c>
      <c r="BD166" s="21">
        <v>0</v>
      </c>
      <c r="BE166" s="21">
        <v>0</v>
      </c>
    </row>
    <row r="167" spans="1:57" x14ac:dyDescent="0.35">
      <c r="A167" s="21">
        <v>108114503</v>
      </c>
      <c r="B167" s="21" t="s">
        <v>209</v>
      </c>
      <c r="C167" s="21" t="s">
        <v>609</v>
      </c>
      <c r="D167" s="21">
        <v>4135.82</v>
      </c>
      <c r="E167" s="21">
        <v>8</v>
      </c>
      <c r="F167" s="21">
        <v>1.0200000000000001E-2</v>
      </c>
      <c r="G167" s="21">
        <v>10</v>
      </c>
      <c r="H167" s="21">
        <v>17562305.129999999</v>
      </c>
      <c r="I167" s="21">
        <v>1545.692</v>
      </c>
      <c r="J167" s="21">
        <v>0</v>
      </c>
      <c r="K167" s="21">
        <v>4018406.39</v>
      </c>
      <c r="L167" s="21">
        <v>238621929</v>
      </c>
      <c r="M167" s="21">
        <v>154219952</v>
      </c>
      <c r="N167" s="48">
        <v>4135.81982421875</v>
      </c>
      <c r="O167" s="21">
        <v>929.27200000000005</v>
      </c>
      <c r="P167" s="21">
        <v>1</v>
      </c>
      <c r="Q167" s="21">
        <v>4175.0200000000004</v>
      </c>
      <c r="R167" s="21">
        <v>8245.6200000000008</v>
      </c>
      <c r="S167" s="21">
        <v>69.260999999999996</v>
      </c>
      <c r="T167" s="21">
        <v>318.774</v>
      </c>
      <c r="U167" s="21">
        <v>0</v>
      </c>
      <c r="V167" s="21">
        <v>0</v>
      </c>
      <c r="W167" s="21">
        <v>0</v>
      </c>
      <c r="X167" s="21">
        <v>-0.2351412681415587</v>
      </c>
      <c r="Y167" s="21">
        <v>11362.0986328125</v>
      </c>
      <c r="Z167" s="21">
        <v>13704</v>
      </c>
      <c r="AA167" s="21">
        <v>21182163.168000001</v>
      </c>
      <c r="AB167" s="21">
        <v>3619858.0380000025</v>
      </c>
      <c r="AC167" s="21">
        <v>1.2699999999999999E-2</v>
      </c>
      <c r="AD167" s="21">
        <v>1.55E-2</v>
      </c>
      <c r="AE167" s="21">
        <v>392841881</v>
      </c>
      <c r="AF167" s="21">
        <v>4989091.8887</v>
      </c>
      <c r="AG167" s="21">
        <v>6089049.1555000003</v>
      </c>
      <c r="AH167" s="21">
        <v>970685.49869999988</v>
      </c>
      <c r="AI167" s="21">
        <v>970685.49869999988</v>
      </c>
      <c r="AJ167" s="21">
        <v>8257.7802734375</v>
      </c>
      <c r="AK167" s="21">
        <v>4989091.8887</v>
      </c>
      <c r="AL167" s="21">
        <v>0</v>
      </c>
      <c r="AM167" s="21">
        <v>2649172.5393000026</v>
      </c>
      <c r="AN167" s="21">
        <v>0</v>
      </c>
      <c r="AO167" s="21">
        <v>2649172.5393000026</v>
      </c>
      <c r="AP167" s="21">
        <v>15.084423825290882</v>
      </c>
      <c r="AQ167" s="21">
        <v>0</v>
      </c>
      <c r="AR167" s="21">
        <v>1</v>
      </c>
      <c r="AS167" s="21">
        <v>0</v>
      </c>
      <c r="AT167" s="21">
        <v>1</v>
      </c>
      <c r="AU167" s="21">
        <v>0</v>
      </c>
      <c r="AV167" s="21">
        <v>0</v>
      </c>
      <c r="AW167" s="21">
        <v>955241884.828125</v>
      </c>
      <c r="AX167" s="21">
        <v>0</v>
      </c>
      <c r="AY167" s="21">
        <v>136463126.40401787</v>
      </c>
      <c r="AZ167" s="21">
        <v>2649172.5393000026</v>
      </c>
      <c r="BA167" s="21">
        <v>378453.21990000037</v>
      </c>
      <c r="BB167" s="21">
        <v>815629116.66350031</v>
      </c>
      <c r="BC167" s="21">
        <v>734844866.56274295</v>
      </c>
      <c r="BD167" s="21">
        <v>0</v>
      </c>
      <c r="BE167" s="21">
        <v>0</v>
      </c>
    </row>
    <row r="168" spans="1:57" x14ac:dyDescent="0.35">
      <c r="A168" s="21">
        <v>108116003</v>
      </c>
      <c r="B168" s="21" t="s">
        <v>210</v>
      </c>
      <c r="C168" s="21" t="s">
        <v>609</v>
      </c>
      <c r="D168" s="21">
        <v>6766.75</v>
      </c>
      <c r="E168" s="21">
        <v>33</v>
      </c>
      <c r="F168" s="21">
        <v>9.2999999999999992E-3</v>
      </c>
      <c r="G168" s="21">
        <v>4</v>
      </c>
      <c r="H168" s="21">
        <v>23974089.870000001</v>
      </c>
      <c r="I168" s="21">
        <v>2278.4349999999999</v>
      </c>
      <c r="J168" s="21">
        <v>0</v>
      </c>
      <c r="K168" s="21">
        <v>7811909.4199999999</v>
      </c>
      <c r="L168" s="21">
        <v>569624480</v>
      </c>
      <c r="M168" s="21">
        <v>274872161</v>
      </c>
      <c r="N168" s="48">
        <v>6766.75</v>
      </c>
      <c r="O168" s="21">
        <v>1591.818</v>
      </c>
      <c r="P168" s="21">
        <v>1</v>
      </c>
      <c r="Q168" s="21">
        <v>6763.77</v>
      </c>
      <c r="R168" s="21">
        <v>8245.6200000000008</v>
      </c>
      <c r="S168" s="21">
        <v>11.75</v>
      </c>
      <c r="T168" s="21">
        <v>144.41399999999999</v>
      </c>
      <c r="U168" s="21">
        <v>0</v>
      </c>
      <c r="V168" s="21">
        <v>0</v>
      </c>
      <c r="W168" s="21">
        <v>0</v>
      </c>
      <c r="X168" s="21">
        <v>-8.9858586412841251E-2</v>
      </c>
      <c r="Y168" s="21">
        <v>10522.173828125</v>
      </c>
      <c r="Z168" s="21">
        <v>13704</v>
      </c>
      <c r="AA168" s="21">
        <v>31223673.239999998</v>
      </c>
      <c r="AB168" s="21">
        <v>7249583.3699999973</v>
      </c>
      <c r="AC168" s="21">
        <v>1.2699999999999999E-2</v>
      </c>
      <c r="AD168" s="21">
        <v>1.55E-2</v>
      </c>
      <c r="AE168" s="21">
        <v>844496641</v>
      </c>
      <c r="AF168" s="21">
        <v>10725107.340699999</v>
      </c>
      <c r="AG168" s="21">
        <v>13089697.9355</v>
      </c>
      <c r="AH168" s="21">
        <v>2913197.9206999987</v>
      </c>
      <c r="AI168" s="21">
        <v>2913197.9206999987</v>
      </c>
      <c r="AJ168" s="21">
        <v>8257.7802734375</v>
      </c>
      <c r="AK168" s="21">
        <v>10725107.340699999</v>
      </c>
      <c r="AL168" s="21">
        <v>0</v>
      </c>
      <c r="AM168" s="21">
        <v>4336385.4492999986</v>
      </c>
      <c r="AN168" s="21">
        <v>0</v>
      </c>
      <c r="AO168" s="21">
        <v>4336385.4492999986</v>
      </c>
      <c r="AP168" s="21">
        <v>18.087800090907052</v>
      </c>
      <c r="AQ168" s="21">
        <v>0</v>
      </c>
      <c r="AR168" s="21">
        <v>1</v>
      </c>
      <c r="AS168" s="21">
        <v>0</v>
      </c>
      <c r="AT168" s="21">
        <v>1</v>
      </c>
      <c r="AU168" s="21">
        <v>0</v>
      </c>
      <c r="AV168" s="21">
        <v>0</v>
      </c>
      <c r="AW168" s="21">
        <v>955241884.828125</v>
      </c>
      <c r="AX168" s="21">
        <v>0</v>
      </c>
      <c r="AY168" s="21">
        <v>136463126.40401787</v>
      </c>
      <c r="AZ168" s="21">
        <v>4336385.4492999986</v>
      </c>
      <c r="BA168" s="21">
        <v>619483.63561428548</v>
      </c>
      <c r="BB168" s="21">
        <v>819965502.11280036</v>
      </c>
      <c r="BC168" s="21">
        <v>734844866.56274295</v>
      </c>
      <c r="BD168" s="21">
        <v>0</v>
      </c>
      <c r="BE168" s="21">
        <v>0</v>
      </c>
    </row>
    <row r="169" spans="1:57" x14ac:dyDescent="0.35">
      <c r="A169" s="21">
        <v>108116303</v>
      </c>
      <c r="B169" s="21" t="s">
        <v>211</v>
      </c>
      <c r="C169" s="21" t="s">
        <v>609</v>
      </c>
      <c r="D169" s="21">
        <v>4535.22</v>
      </c>
      <c r="E169" s="21">
        <v>10</v>
      </c>
      <c r="F169" s="21">
        <v>9.5999999999999992E-3</v>
      </c>
      <c r="G169" s="21">
        <v>6</v>
      </c>
      <c r="H169" s="21">
        <v>13199068.58</v>
      </c>
      <c r="I169" s="21">
        <v>1196.816</v>
      </c>
      <c r="J169" s="21">
        <v>0</v>
      </c>
      <c r="K169" s="21">
        <v>3065179.44</v>
      </c>
      <c r="L169" s="21">
        <v>205730343</v>
      </c>
      <c r="M169" s="21">
        <v>111973339</v>
      </c>
      <c r="N169" s="48">
        <v>4535.22021484375</v>
      </c>
      <c r="O169" s="21">
        <v>848.43499999999995</v>
      </c>
      <c r="P169" s="21">
        <v>1</v>
      </c>
      <c r="Q169" s="21">
        <v>4483.79</v>
      </c>
      <c r="R169" s="21">
        <v>8245.6200000000008</v>
      </c>
      <c r="S169" s="21">
        <v>0</v>
      </c>
      <c r="T169" s="21">
        <v>143.55099999999999</v>
      </c>
      <c r="U169" s="21">
        <v>0</v>
      </c>
      <c r="V169" s="21">
        <v>0</v>
      </c>
      <c r="W169" s="21">
        <v>0</v>
      </c>
      <c r="X169" s="21">
        <v>-0.10038541709717454</v>
      </c>
      <c r="Y169" s="21">
        <v>11028.486328125</v>
      </c>
      <c r="Z169" s="21">
        <v>13704</v>
      </c>
      <c r="AA169" s="21">
        <v>16401166.464</v>
      </c>
      <c r="AB169" s="21">
        <v>3202097.8839999996</v>
      </c>
      <c r="AC169" s="21">
        <v>1.2699999999999999E-2</v>
      </c>
      <c r="AD169" s="21">
        <v>1.55E-2</v>
      </c>
      <c r="AE169" s="21">
        <v>317703682</v>
      </c>
      <c r="AF169" s="21">
        <v>4034836.7613999997</v>
      </c>
      <c r="AG169" s="21">
        <v>4924407.0709999995</v>
      </c>
      <c r="AH169" s="21">
        <v>969657.32139999978</v>
      </c>
      <c r="AI169" s="21">
        <v>969657.32139999978</v>
      </c>
      <c r="AJ169" s="21">
        <v>8257.7802734375</v>
      </c>
      <c r="AK169" s="21">
        <v>4034836.7613999997</v>
      </c>
      <c r="AL169" s="21">
        <v>0</v>
      </c>
      <c r="AM169" s="21">
        <v>2232440.5625999998</v>
      </c>
      <c r="AN169" s="21">
        <v>0</v>
      </c>
      <c r="AO169" s="21">
        <v>2232440.5625999998</v>
      </c>
      <c r="AP169" s="21">
        <v>16.913621965588725</v>
      </c>
      <c r="AQ169" s="21">
        <v>0</v>
      </c>
      <c r="AR169" s="21">
        <v>1</v>
      </c>
      <c r="AS169" s="21">
        <v>0</v>
      </c>
      <c r="AT169" s="21">
        <v>1</v>
      </c>
      <c r="AU169" s="21">
        <v>0</v>
      </c>
      <c r="AV169" s="21">
        <v>0</v>
      </c>
      <c r="AW169" s="21">
        <v>955241884.828125</v>
      </c>
      <c r="AX169" s="21">
        <v>0</v>
      </c>
      <c r="AY169" s="21">
        <v>136463126.40401787</v>
      </c>
      <c r="AZ169" s="21">
        <v>2232440.5625999998</v>
      </c>
      <c r="BA169" s="21">
        <v>318920.08037142857</v>
      </c>
      <c r="BB169" s="21">
        <v>822197942.67540038</v>
      </c>
      <c r="BC169" s="21">
        <v>734844866.56274295</v>
      </c>
      <c r="BD169" s="21">
        <v>0</v>
      </c>
      <c r="BE169" s="21">
        <v>0</v>
      </c>
    </row>
    <row r="170" spans="1:57" x14ac:dyDescent="0.35">
      <c r="A170" s="21">
        <v>108116503</v>
      </c>
      <c r="B170" s="21" t="s">
        <v>212</v>
      </c>
      <c r="C170" s="21" t="s">
        <v>609</v>
      </c>
      <c r="D170" s="21">
        <v>11578.74</v>
      </c>
      <c r="E170" s="21">
        <v>78</v>
      </c>
      <c r="F170" s="21">
        <v>1.0999999999999999E-2</v>
      </c>
      <c r="G170" s="21">
        <v>15</v>
      </c>
      <c r="H170" s="21">
        <v>22631167.84</v>
      </c>
      <c r="I170" s="21">
        <v>1950.3720000000001</v>
      </c>
      <c r="J170" s="21">
        <v>0</v>
      </c>
      <c r="K170" s="21">
        <v>15003715.93</v>
      </c>
      <c r="L170" s="21">
        <v>1026337110</v>
      </c>
      <c r="M170" s="21">
        <v>342559139</v>
      </c>
      <c r="N170" s="48">
        <v>11578.740234375</v>
      </c>
      <c r="O170" s="21">
        <v>1549.1769999999999</v>
      </c>
      <c r="P170" s="21">
        <v>0.57999999999999996</v>
      </c>
      <c r="Q170" s="21">
        <v>11714.59</v>
      </c>
      <c r="R170" s="21">
        <v>8245.6200000000008</v>
      </c>
      <c r="S170" s="21">
        <v>0</v>
      </c>
      <c r="T170" s="21">
        <v>86.778000000000006</v>
      </c>
      <c r="U170" s="21">
        <v>1</v>
      </c>
      <c r="V170" s="21">
        <v>1</v>
      </c>
      <c r="W170" s="21">
        <v>1</v>
      </c>
      <c r="X170" s="21">
        <v>-5.8989879848252297E-2</v>
      </c>
      <c r="Y170" s="21">
        <v>11603.513671875</v>
      </c>
      <c r="Z170" s="21">
        <v>13704</v>
      </c>
      <c r="AA170" s="21">
        <v>26727897.888</v>
      </c>
      <c r="AB170" s="21">
        <v>4096730.0480000004</v>
      </c>
      <c r="AC170" s="21">
        <v>1.2699999999999999E-2</v>
      </c>
      <c r="AD170" s="21">
        <v>1.55E-2</v>
      </c>
      <c r="AE170" s="21">
        <v>1368896249</v>
      </c>
      <c r="AF170" s="21">
        <v>17384982.362300001</v>
      </c>
      <c r="AG170" s="21">
        <v>21217891.859499998</v>
      </c>
      <c r="AH170" s="21">
        <v>2381266.4323000014</v>
      </c>
      <c r="AI170" s="21">
        <v>2381266.4323000014</v>
      </c>
      <c r="AJ170" s="21">
        <v>8257.7802734375</v>
      </c>
      <c r="AK170" s="21">
        <v>17384982.362300001</v>
      </c>
      <c r="AL170" s="21">
        <v>0</v>
      </c>
      <c r="AM170" s="21">
        <v>1715463.615699999</v>
      </c>
      <c r="AN170" s="21">
        <v>0</v>
      </c>
      <c r="AO170" s="21">
        <v>1715463.615699999</v>
      </c>
      <c r="AP170" s="21">
        <v>7.5800932052121572</v>
      </c>
      <c r="AQ170" s="21">
        <v>0</v>
      </c>
      <c r="AR170" s="21">
        <v>0.59783866233158189</v>
      </c>
      <c r="AS170" s="21">
        <v>0</v>
      </c>
      <c r="AT170" s="21">
        <v>0.59783866233158189</v>
      </c>
      <c r="AU170" s="21">
        <v>0</v>
      </c>
      <c r="AV170" s="21">
        <v>0</v>
      </c>
      <c r="AW170" s="21">
        <v>955241884.828125</v>
      </c>
      <c r="AX170" s="21">
        <v>0</v>
      </c>
      <c r="AY170" s="21">
        <v>136463126.40401787</v>
      </c>
      <c r="AZ170" s="21">
        <v>1715463.615699999</v>
      </c>
      <c r="BA170" s="21">
        <v>245066.23081428558</v>
      </c>
      <c r="BB170" s="21">
        <v>823913406.29110038</v>
      </c>
      <c r="BC170" s="21">
        <v>734844866.56274295</v>
      </c>
      <c r="BD170" s="21">
        <v>0</v>
      </c>
      <c r="BE170" s="21">
        <v>0</v>
      </c>
    </row>
    <row r="171" spans="1:57" x14ac:dyDescent="0.35">
      <c r="A171" s="21">
        <v>108118503</v>
      </c>
      <c r="B171" s="21" t="s">
        <v>213</v>
      </c>
      <c r="C171" s="21" t="s">
        <v>609</v>
      </c>
      <c r="D171" s="21">
        <v>7306.68</v>
      </c>
      <c r="E171" s="21">
        <v>40</v>
      </c>
      <c r="F171" s="21">
        <v>1.52E-2</v>
      </c>
      <c r="G171" s="21">
        <v>61</v>
      </c>
      <c r="H171" s="21">
        <v>21008840.969999999</v>
      </c>
      <c r="I171" s="21">
        <v>2095.5120000000002</v>
      </c>
      <c r="J171" s="21">
        <v>0</v>
      </c>
      <c r="K171" s="21">
        <v>13811189.18</v>
      </c>
      <c r="L171" s="21">
        <v>558819852</v>
      </c>
      <c r="M171" s="21">
        <v>351059313</v>
      </c>
      <c r="N171" s="48">
        <v>7306.68017578125</v>
      </c>
      <c r="O171" s="21">
        <v>1549.06</v>
      </c>
      <c r="P171" s="21">
        <v>1</v>
      </c>
      <c r="Q171" s="21">
        <v>7334.84</v>
      </c>
      <c r="R171" s="21">
        <v>8245.6200000000008</v>
      </c>
      <c r="S171" s="21">
        <v>0</v>
      </c>
      <c r="T171" s="21">
        <v>187.626</v>
      </c>
      <c r="U171" s="21">
        <v>0</v>
      </c>
      <c r="V171" s="21">
        <v>0</v>
      </c>
      <c r="W171" s="21">
        <v>0</v>
      </c>
      <c r="X171" s="21">
        <v>-7.6057077251107053E-2</v>
      </c>
      <c r="Y171" s="21">
        <v>10025.6357421875</v>
      </c>
      <c r="Z171" s="21">
        <v>13704</v>
      </c>
      <c r="AA171" s="21">
        <v>28716896.448000003</v>
      </c>
      <c r="AB171" s="21">
        <v>7708055.4780000038</v>
      </c>
      <c r="AC171" s="21">
        <v>1.2699999999999999E-2</v>
      </c>
      <c r="AD171" s="21">
        <v>1.55E-2</v>
      </c>
      <c r="AE171" s="21">
        <v>909879165</v>
      </c>
      <c r="AF171" s="21">
        <v>11555465.395499999</v>
      </c>
      <c r="AG171" s="21">
        <v>14103127.057499999</v>
      </c>
      <c r="AH171" s="21">
        <v>-2255723.784500001</v>
      </c>
      <c r="AI171" s="21">
        <v>0</v>
      </c>
      <c r="AJ171" s="21">
        <v>8257.7802734375</v>
      </c>
      <c r="AK171" s="21">
        <v>13811189.18</v>
      </c>
      <c r="AL171" s="21">
        <v>0</v>
      </c>
      <c r="AM171" s="21">
        <v>7708055.4780000038</v>
      </c>
      <c r="AN171" s="21">
        <v>0</v>
      </c>
      <c r="AO171" s="21">
        <v>7708055.4780000038</v>
      </c>
      <c r="AP171" s="21">
        <v>36.689579825021653</v>
      </c>
      <c r="AQ171" s="21">
        <v>0</v>
      </c>
      <c r="AR171" s="21">
        <v>1</v>
      </c>
      <c r="AS171" s="21">
        <v>0</v>
      </c>
      <c r="AT171" s="21">
        <v>1</v>
      </c>
      <c r="AU171" s="21">
        <v>0</v>
      </c>
      <c r="AV171" s="21">
        <v>0</v>
      </c>
      <c r="AW171" s="21">
        <v>955241884.828125</v>
      </c>
      <c r="AX171" s="21">
        <v>0</v>
      </c>
      <c r="AY171" s="21">
        <v>136463126.40401787</v>
      </c>
      <c r="AZ171" s="21">
        <v>7708055.4780000038</v>
      </c>
      <c r="BA171" s="21">
        <v>1101150.7825714292</v>
      </c>
      <c r="BB171" s="21">
        <v>831621461.76910043</v>
      </c>
      <c r="BC171" s="21">
        <v>734844866.56274295</v>
      </c>
      <c r="BD171" s="21">
        <v>0</v>
      </c>
      <c r="BE171" s="21">
        <v>0</v>
      </c>
    </row>
    <row r="172" spans="1:57" x14ac:dyDescent="0.35">
      <c r="A172" s="21">
        <v>108561003</v>
      </c>
      <c r="B172" s="21" t="s">
        <v>214</v>
      </c>
      <c r="C172" s="21" t="s">
        <v>610</v>
      </c>
      <c r="D172" s="21">
        <v>6601.46</v>
      </c>
      <c r="E172" s="21">
        <v>29</v>
      </c>
      <c r="F172" s="21">
        <v>8.8000000000000005E-3</v>
      </c>
      <c r="G172" s="21">
        <v>3</v>
      </c>
      <c r="H172" s="21">
        <v>12049068.6</v>
      </c>
      <c r="I172" s="21">
        <v>1053.0039999999999</v>
      </c>
      <c r="J172" s="21">
        <v>0</v>
      </c>
      <c r="K172" s="21">
        <v>3867559.38</v>
      </c>
      <c r="L172" s="21">
        <v>320277770</v>
      </c>
      <c r="M172" s="21">
        <v>120492437</v>
      </c>
      <c r="N172" s="48">
        <v>6601.4599609375</v>
      </c>
      <c r="O172" s="21">
        <v>731.26099999999997</v>
      </c>
      <c r="P172" s="21">
        <v>1</v>
      </c>
      <c r="Q172" s="21">
        <v>6649.13</v>
      </c>
      <c r="R172" s="21">
        <v>8245.6200000000008</v>
      </c>
      <c r="S172" s="21">
        <v>104.027</v>
      </c>
      <c r="T172" s="21">
        <v>92.771000000000001</v>
      </c>
      <c r="U172" s="21">
        <v>0</v>
      </c>
      <c r="V172" s="21">
        <v>0</v>
      </c>
      <c r="W172" s="21">
        <v>0</v>
      </c>
      <c r="X172" s="21">
        <v>-0.17121942712450205</v>
      </c>
      <c r="Y172" s="21">
        <v>11442.56640625</v>
      </c>
      <c r="Z172" s="21">
        <v>13704</v>
      </c>
      <c r="AA172" s="21">
        <v>14430366.815999998</v>
      </c>
      <c r="AB172" s="21">
        <v>2381298.2159999982</v>
      </c>
      <c r="AC172" s="21">
        <v>1.2699999999999999E-2</v>
      </c>
      <c r="AD172" s="21">
        <v>1.55E-2</v>
      </c>
      <c r="AE172" s="21">
        <v>440770207</v>
      </c>
      <c r="AF172" s="21">
        <v>5597781.6288999999</v>
      </c>
      <c r="AG172" s="21">
        <v>6831938.2084999997</v>
      </c>
      <c r="AH172" s="21">
        <v>1730222.2489</v>
      </c>
      <c r="AI172" s="21">
        <v>1730222.2489</v>
      </c>
      <c r="AJ172" s="21">
        <v>8257.7802734375</v>
      </c>
      <c r="AK172" s="21">
        <v>5597781.6288999999</v>
      </c>
      <c r="AL172" s="21">
        <v>0</v>
      </c>
      <c r="AM172" s="21">
        <v>651075.96709999815</v>
      </c>
      <c r="AN172" s="21">
        <v>0</v>
      </c>
      <c r="AO172" s="21">
        <v>651075.96709999815</v>
      </c>
      <c r="AP172" s="21">
        <v>5.403537723239439</v>
      </c>
      <c r="AQ172" s="21">
        <v>0</v>
      </c>
      <c r="AR172" s="21">
        <v>1</v>
      </c>
      <c r="AS172" s="21">
        <v>0</v>
      </c>
      <c r="AT172" s="21">
        <v>1</v>
      </c>
      <c r="AU172" s="21">
        <v>0</v>
      </c>
      <c r="AV172" s="21">
        <v>0</v>
      </c>
      <c r="AW172" s="21">
        <v>955241884.828125</v>
      </c>
      <c r="AX172" s="21">
        <v>0</v>
      </c>
      <c r="AY172" s="21">
        <v>136463126.40401787</v>
      </c>
      <c r="AZ172" s="21">
        <v>651075.96709999815</v>
      </c>
      <c r="BA172" s="21">
        <v>93010.852442856878</v>
      </c>
      <c r="BB172" s="21">
        <v>832272537.73620045</v>
      </c>
      <c r="BC172" s="21">
        <v>734844866.56274295</v>
      </c>
      <c r="BD172" s="21">
        <v>0</v>
      </c>
      <c r="BE172" s="21">
        <v>0</v>
      </c>
    </row>
    <row r="173" spans="1:57" x14ac:dyDescent="0.35">
      <c r="A173" s="21">
        <v>108561803</v>
      </c>
      <c r="B173" s="21" t="s">
        <v>215</v>
      </c>
      <c r="C173" s="21" t="s">
        <v>610</v>
      </c>
      <c r="D173" s="21">
        <v>6476.66</v>
      </c>
      <c r="E173" s="21">
        <v>29</v>
      </c>
      <c r="F173" s="21">
        <v>8.8000000000000005E-3</v>
      </c>
      <c r="G173" s="21">
        <v>3</v>
      </c>
      <c r="H173" s="21">
        <v>14428351.040000001</v>
      </c>
      <c r="I173" s="21">
        <v>1268.626</v>
      </c>
      <c r="J173" s="21">
        <v>0</v>
      </c>
      <c r="K173" s="21">
        <v>4285306.63</v>
      </c>
      <c r="L173" s="21">
        <v>318315624</v>
      </c>
      <c r="M173" s="21">
        <v>168089692</v>
      </c>
      <c r="N173" s="48">
        <v>6476.66015625</v>
      </c>
      <c r="O173" s="21">
        <v>917.41700000000003</v>
      </c>
      <c r="P173" s="21">
        <v>1</v>
      </c>
      <c r="Q173" s="21">
        <v>6422.68</v>
      </c>
      <c r="R173" s="21">
        <v>8245.6200000000008</v>
      </c>
      <c r="S173" s="21">
        <v>52.622999999999998</v>
      </c>
      <c r="T173" s="21">
        <v>90.213999999999999</v>
      </c>
      <c r="U173" s="21">
        <v>1</v>
      </c>
      <c r="V173" s="21">
        <v>1</v>
      </c>
      <c r="W173" s="21">
        <v>1</v>
      </c>
      <c r="X173" s="21">
        <v>-8.9206291845698102E-2</v>
      </c>
      <c r="Y173" s="21">
        <v>11373.2109375</v>
      </c>
      <c r="Z173" s="21">
        <v>13704</v>
      </c>
      <c r="AA173" s="21">
        <v>17385250.704</v>
      </c>
      <c r="AB173" s="21">
        <v>2956899.6639999989</v>
      </c>
      <c r="AC173" s="21">
        <v>1.2699999999999999E-2</v>
      </c>
      <c r="AD173" s="21">
        <v>1.55E-2</v>
      </c>
      <c r="AE173" s="21">
        <v>486405316</v>
      </c>
      <c r="AF173" s="21">
        <v>6177347.5131999999</v>
      </c>
      <c r="AG173" s="21">
        <v>7539282.398</v>
      </c>
      <c r="AH173" s="21">
        <v>1892040.8832</v>
      </c>
      <c r="AI173" s="21">
        <v>1892040.8832</v>
      </c>
      <c r="AJ173" s="21">
        <v>8257.7802734375</v>
      </c>
      <c r="AK173" s="21">
        <v>6177347.5131999999</v>
      </c>
      <c r="AL173" s="21">
        <v>0</v>
      </c>
      <c r="AM173" s="21">
        <v>1064858.7807999989</v>
      </c>
      <c r="AN173" s="21">
        <v>0</v>
      </c>
      <c r="AO173" s="21">
        <v>1064858.7807999989</v>
      </c>
      <c r="AP173" s="21">
        <v>7.3803221022823049</v>
      </c>
      <c r="AQ173" s="21">
        <v>0</v>
      </c>
      <c r="AR173" s="21">
        <v>1</v>
      </c>
      <c r="AS173" s="21">
        <v>0</v>
      </c>
      <c r="AT173" s="21">
        <v>1</v>
      </c>
      <c r="AU173" s="21">
        <v>0</v>
      </c>
      <c r="AV173" s="21">
        <v>0</v>
      </c>
      <c r="AW173" s="21">
        <v>955241884.828125</v>
      </c>
      <c r="AX173" s="21">
        <v>0</v>
      </c>
      <c r="AY173" s="21">
        <v>136463126.40401787</v>
      </c>
      <c r="AZ173" s="21">
        <v>1064858.7807999989</v>
      </c>
      <c r="BA173" s="21">
        <v>152122.68297142841</v>
      </c>
      <c r="BB173" s="21">
        <v>833337396.51700044</v>
      </c>
      <c r="BC173" s="21">
        <v>734844866.56274295</v>
      </c>
      <c r="BD173" s="21">
        <v>0</v>
      </c>
      <c r="BE173" s="21">
        <v>0</v>
      </c>
    </row>
    <row r="174" spans="1:57" x14ac:dyDescent="0.35">
      <c r="A174" s="21">
        <v>108565203</v>
      </c>
      <c r="B174" s="21" t="s">
        <v>216</v>
      </c>
      <c r="C174" s="21" t="s">
        <v>610</v>
      </c>
      <c r="D174" s="21">
        <v>5641.65</v>
      </c>
      <c r="E174" s="21">
        <v>21</v>
      </c>
      <c r="F174" s="21">
        <v>7.4999999999999997E-3</v>
      </c>
      <c r="G174" s="21">
        <v>0</v>
      </c>
      <c r="H174" s="21">
        <v>15934196.439999999</v>
      </c>
      <c r="I174" s="21">
        <v>1231.1410000000001</v>
      </c>
      <c r="J174" s="21">
        <v>0</v>
      </c>
      <c r="K174" s="21">
        <v>3267882.79</v>
      </c>
      <c r="L174" s="21">
        <v>309104744</v>
      </c>
      <c r="M174" s="21">
        <v>126114293</v>
      </c>
      <c r="N174" s="48">
        <v>5641.64990234375</v>
      </c>
      <c r="O174" s="21">
        <v>798.77099999999996</v>
      </c>
      <c r="P174" s="21">
        <v>1</v>
      </c>
      <c r="Q174" s="21">
        <v>5638.17</v>
      </c>
      <c r="R174" s="21">
        <v>8245.6200000000008</v>
      </c>
      <c r="S174" s="21">
        <v>108.035</v>
      </c>
      <c r="T174" s="21">
        <v>173.876</v>
      </c>
      <c r="U174" s="21">
        <v>0</v>
      </c>
      <c r="V174" s="21">
        <v>0</v>
      </c>
      <c r="W174" s="21">
        <v>0</v>
      </c>
      <c r="X174" s="21">
        <v>-0.14304755634240049</v>
      </c>
      <c r="Y174" s="21">
        <v>12942.625</v>
      </c>
      <c r="Z174" s="21">
        <v>13704</v>
      </c>
      <c r="AA174" s="21">
        <v>16871556.264000002</v>
      </c>
      <c r="AB174" s="21">
        <v>937359.82400000282</v>
      </c>
      <c r="AC174" s="21">
        <v>1.2699999999999999E-2</v>
      </c>
      <c r="AD174" s="21">
        <v>1.55E-2</v>
      </c>
      <c r="AE174" s="21">
        <v>435219037</v>
      </c>
      <c r="AF174" s="21">
        <v>5527281.7698999997</v>
      </c>
      <c r="AG174" s="21">
        <v>6745895.0734999999</v>
      </c>
      <c r="AH174" s="21">
        <v>2259398.9798999997</v>
      </c>
      <c r="AI174" s="21">
        <v>937359.82400000282</v>
      </c>
      <c r="AJ174" s="21">
        <v>8257.7802734375</v>
      </c>
      <c r="AK174" s="21">
        <v>5527281.7698999997</v>
      </c>
      <c r="AL174" s="21">
        <v>0</v>
      </c>
      <c r="AM174" s="21">
        <v>0</v>
      </c>
      <c r="AN174" s="21">
        <v>0</v>
      </c>
      <c r="AO174" s="21">
        <v>0</v>
      </c>
      <c r="AP174" s="21">
        <v>0</v>
      </c>
      <c r="AQ174" s="21">
        <v>0</v>
      </c>
      <c r="AR174" s="21">
        <v>1</v>
      </c>
      <c r="AS174" s="21">
        <v>0</v>
      </c>
      <c r="AT174" s="21">
        <v>1</v>
      </c>
      <c r="AU174" s="21">
        <v>0</v>
      </c>
      <c r="AV174" s="21">
        <v>0</v>
      </c>
      <c r="AW174" s="21">
        <v>955241884.828125</v>
      </c>
      <c r="AX174" s="21">
        <v>0</v>
      </c>
      <c r="AY174" s="21">
        <v>136463126.40401787</v>
      </c>
      <c r="AZ174" s="21">
        <v>0</v>
      </c>
      <c r="BA174" s="21">
        <v>0</v>
      </c>
      <c r="BB174" s="21">
        <v>833337396.51700044</v>
      </c>
      <c r="BC174" s="21">
        <v>734844866.56274295</v>
      </c>
      <c r="BD174" s="21">
        <v>0</v>
      </c>
      <c r="BE174" s="21">
        <v>0</v>
      </c>
    </row>
    <row r="175" spans="1:57" x14ac:dyDescent="0.35">
      <c r="A175" s="21">
        <v>108565503</v>
      </c>
      <c r="B175" s="21" t="s">
        <v>217</v>
      </c>
      <c r="C175" s="21" t="s">
        <v>610</v>
      </c>
      <c r="D175" s="21">
        <v>5833.99</v>
      </c>
      <c r="E175" s="21">
        <v>22</v>
      </c>
      <c r="F175" s="21">
        <v>1.09E-2</v>
      </c>
      <c r="G175" s="21">
        <v>14</v>
      </c>
      <c r="H175" s="21">
        <v>18073514.25</v>
      </c>
      <c r="I175" s="21">
        <v>1544.3620000000001</v>
      </c>
      <c r="J175" s="21">
        <v>0</v>
      </c>
      <c r="K175" s="21">
        <v>5930687.9800000004</v>
      </c>
      <c r="L175" s="21">
        <v>383505414</v>
      </c>
      <c r="M175" s="21">
        <v>158329015</v>
      </c>
      <c r="N175" s="48">
        <v>5833.990234375</v>
      </c>
      <c r="O175" s="21">
        <v>1036.489</v>
      </c>
      <c r="P175" s="21">
        <v>1</v>
      </c>
      <c r="Q175" s="21">
        <v>5856.95</v>
      </c>
      <c r="R175" s="21">
        <v>8245.6200000000008</v>
      </c>
      <c r="S175" s="21">
        <v>88.498000000000005</v>
      </c>
      <c r="T175" s="21">
        <v>170.17099999999999</v>
      </c>
      <c r="U175" s="21">
        <v>0</v>
      </c>
      <c r="V175" s="21">
        <v>0</v>
      </c>
      <c r="W175" s="21">
        <v>0</v>
      </c>
      <c r="X175" s="21">
        <v>-0.10475318708142317</v>
      </c>
      <c r="Y175" s="21">
        <v>11702.900390625</v>
      </c>
      <c r="Z175" s="21">
        <v>13704</v>
      </c>
      <c r="AA175" s="21">
        <v>21163936.848000001</v>
      </c>
      <c r="AB175" s="21">
        <v>3090422.5980000012</v>
      </c>
      <c r="AC175" s="21">
        <v>1.2699999999999999E-2</v>
      </c>
      <c r="AD175" s="21">
        <v>1.55E-2</v>
      </c>
      <c r="AE175" s="21">
        <v>541834429</v>
      </c>
      <c r="AF175" s="21">
        <v>6881297.2483000001</v>
      </c>
      <c r="AG175" s="21">
        <v>8398433.6494999994</v>
      </c>
      <c r="AH175" s="21">
        <v>950609.26829999965</v>
      </c>
      <c r="AI175" s="21">
        <v>950609.26829999965</v>
      </c>
      <c r="AJ175" s="21">
        <v>8257.7802734375</v>
      </c>
      <c r="AK175" s="21">
        <v>6881297.2483000001</v>
      </c>
      <c r="AL175" s="21">
        <v>0</v>
      </c>
      <c r="AM175" s="21">
        <v>2139813.3297000015</v>
      </c>
      <c r="AN175" s="21">
        <v>0</v>
      </c>
      <c r="AO175" s="21">
        <v>2139813.3297000015</v>
      </c>
      <c r="AP175" s="21">
        <v>11.83949784254051</v>
      </c>
      <c r="AQ175" s="21">
        <v>0</v>
      </c>
      <c r="AR175" s="21">
        <v>1</v>
      </c>
      <c r="AS175" s="21">
        <v>0</v>
      </c>
      <c r="AT175" s="21">
        <v>1</v>
      </c>
      <c r="AU175" s="21">
        <v>0</v>
      </c>
      <c r="AV175" s="21">
        <v>0</v>
      </c>
      <c r="AW175" s="21">
        <v>955241884.828125</v>
      </c>
      <c r="AX175" s="21">
        <v>0</v>
      </c>
      <c r="AY175" s="21">
        <v>136463126.40401787</v>
      </c>
      <c r="AZ175" s="21">
        <v>2139813.3297000015</v>
      </c>
      <c r="BA175" s="21">
        <v>305687.61852857162</v>
      </c>
      <c r="BB175" s="21">
        <v>835477209.84670043</v>
      </c>
      <c r="BC175" s="21">
        <v>734844866.56274295</v>
      </c>
      <c r="BD175" s="21">
        <v>0</v>
      </c>
      <c r="BE175" s="21">
        <v>0</v>
      </c>
    </row>
    <row r="176" spans="1:57" x14ac:dyDescent="0.35">
      <c r="A176" s="21">
        <v>108566303</v>
      </c>
      <c r="B176" s="21" t="s">
        <v>218</v>
      </c>
      <c r="C176" s="21" t="s">
        <v>610</v>
      </c>
      <c r="D176" s="21">
        <v>13738.91</v>
      </c>
      <c r="E176" s="21">
        <v>89</v>
      </c>
      <c r="F176" s="21">
        <v>8.2000000000000007E-3</v>
      </c>
      <c r="G176" s="21">
        <v>2</v>
      </c>
      <c r="H176" s="21">
        <v>11674580.310000001</v>
      </c>
      <c r="I176" s="21">
        <v>1001.478</v>
      </c>
      <c r="J176" s="21">
        <v>0</v>
      </c>
      <c r="K176" s="21">
        <v>6912187.2000000002</v>
      </c>
      <c r="L176" s="21">
        <v>706222963</v>
      </c>
      <c r="M176" s="21">
        <v>133846343</v>
      </c>
      <c r="N176" s="48">
        <v>13738.91015625</v>
      </c>
      <c r="O176" s="21">
        <v>664.61500000000001</v>
      </c>
      <c r="P176" s="21">
        <v>0.35</v>
      </c>
      <c r="Q176" s="21">
        <v>13643.1</v>
      </c>
      <c r="R176" s="21">
        <v>8245.6200000000008</v>
      </c>
      <c r="S176" s="21">
        <v>100.91200000000001</v>
      </c>
      <c r="T176" s="21">
        <v>96.518000000000001</v>
      </c>
      <c r="U176" s="21">
        <v>0</v>
      </c>
      <c r="V176" s="21">
        <v>0</v>
      </c>
      <c r="W176" s="21">
        <v>0</v>
      </c>
      <c r="X176" s="21">
        <v>-0.17542484016927851</v>
      </c>
      <c r="Y176" s="21">
        <v>11657.3505859375</v>
      </c>
      <c r="Z176" s="21">
        <v>13704</v>
      </c>
      <c r="AA176" s="21">
        <v>13724254.512</v>
      </c>
      <c r="AB176" s="21">
        <v>2049674.2019999996</v>
      </c>
      <c r="AC176" s="21">
        <v>1.2699999999999999E-2</v>
      </c>
      <c r="AD176" s="21">
        <v>1.55E-2</v>
      </c>
      <c r="AE176" s="21">
        <v>840069306</v>
      </c>
      <c r="AF176" s="21">
        <v>10668880.1862</v>
      </c>
      <c r="AG176" s="21">
        <v>13021074.243000001</v>
      </c>
      <c r="AH176" s="21">
        <v>3756692.9862000002</v>
      </c>
      <c r="AI176" s="21">
        <v>2049674.2019999996</v>
      </c>
      <c r="AJ176" s="21">
        <v>8257.7802734375</v>
      </c>
      <c r="AK176" s="21">
        <v>10668880.1862</v>
      </c>
      <c r="AL176" s="21">
        <v>0</v>
      </c>
      <c r="AM176" s="21">
        <v>0</v>
      </c>
      <c r="AN176" s="21">
        <v>0</v>
      </c>
      <c r="AO176" s="21">
        <v>0</v>
      </c>
      <c r="AP176" s="21">
        <v>0</v>
      </c>
      <c r="AQ176" s="21">
        <v>0</v>
      </c>
      <c r="AR176" s="21">
        <v>0.33624658185160849</v>
      </c>
      <c r="AS176" s="21">
        <v>0</v>
      </c>
      <c r="AT176" s="21">
        <v>0.33624658185160849</v>
      </c>
      <c r="AU176" s="21">
        <v>0</v>
      </c>
      <c r="AV176" s="21">
        <v>0</v>
      </c>
      <c r="AW176" s="21">
        <v>955241884.828125</v>
      </c>
      <c r="AX176" s="21">
        <v>0</v>
      </c>
      <c r="AY176" s="21">
        <v>136463126.40401787</v>
      </c>
      <c r="AZ176" s="21">
        <v>0</v>
      </c>
      <c r="BA176" s="21">
        <v>0</v>
      </c>
      <c r="BB176" s="21">
        <v>835477209.84670043</v>
      </c>
      <c r="BC176" s="21">
        <v>734844866.56274295</v>
      </c>
      <c r="BD176" s="21">
        <v>0</v>
      </c>
      <c r="BE176" s="21">
        <v>0</v>
      </c>
    </row>
    <row r="177" spans="1:57" x14ac:dyDescent="0.35">
      <c r="A177" s="21">
        <v>108567004</v>
      </c>
      <c r="B177" s="21" t="s">
        <v>219</v>
      </c>
      <c r="C177" s="21" t="s">
        <v>610</v>
      </c>
      <c r="D177" s="21">
        <v>6641.87</v>
      </c>
      <c r="E177" s="21">
        <v>30</v>
      </c>
      <c r="F177" s="21">
        <v>7.6E-3</v>
      </c>
      <c r="G177" s="21">
        <v>1</v>
      </c>
      <c r="H177" s="21">
        <v>5901653.4299999997</v>
      </c>
      <c r="I177" s="21">
        <v>459.28500000000003</v>
      </c>
      <c r="J177" s="21">
        <v>0</v>
      </c>
      <c r="K177" s="21">
        <v>1362762.01</v>
      </c>
      <c r="L177" s="21">
        <v>132315856</v>
      </c>
      <c r="M177" s="21">
        <v>46364649</v>
      </c>
      <c r="N177" s="48">
        <v>6641.8701171875</v>
      </c>
      <c r="O177" s="21">
        <v>270.68599999999998</v>
      </c>
      <c r="P177" s="21">
        <v>1</v>
      </c>
      <c r="Q177" s="21">
        <v>6078.03</v>
      </c>
      <c r="R177" s="21">
        <v>8245.6200000000008</v>
      </c>
      <c r="S177" s="21">
        <v>57.567999999999998</v>
      </c>
      <c r="T177" s="21">
        <v>83.314999999999998</v>
      </c>
      <c r="U177" s="21">
        <v>0</v>
      </c>
      <c r="V177" s="21">
        <v>0</v>
      </c>
      <c r="W177" s="21">
        <v>0</v>
      </c>
      <c r="X177" s="21">
        <v>-2.5390835967710652E-2</v>
      </c>
      <c r="Y177" s="21">
        <v>12849.654296875</v>
      </c>
      <c r="Z177" s="21">
        <v>13704</v>
      </c>
      <c r="AA177" s="21">
        <v>6294041.6400000006</v>
      </c>
      <c r="AB177" s="21">
        <v>392388.21000000089</v>
      </c>
      <c r="AC177" s="21">
        <v>1.2699999999999999E-2</v>
      </c>
      <c r="AD177" s="21">
        <v>1.55E-2</v>
      </c>
      <c r="AE177" s="21">
        <v>178680505</v>
      </c>
      <c r="AF177" s="21">
        <v>2269242.4134999998</v>
      </c>
      <c r="AG177" s="21">
        <v>2769547.8275000001</v>
      </c>
      <c r="AH177" s="21">
        <v>906480.40349999978</v>
      </c>
      <c r="AI177" s="21">
        <v>392388.21000000089</v>
      </c>
      <c r="AJ177" s="21">
        <v>8257.7802734375</v>
      </c>
      <c r="AK177" s="21">
        <v>2269242.4134999998</v>
      </c>
      <c r="AL177" s="21">
        <v>0</v>
      </c>
      <c r="AM177" s="21">
        <v>0</v>
      </c>
      <c r="AN177" s="21">
        <v>0</v>
      </c>
      <c r="AO177" s="21">
        <v>0</v>
      </c>
      <c r="AP177" s="21">
        <v>0</v>
      </c>
      <c r="AQ177" s="21">
        <v>0</v>
      </c>
      <c r="AR177" s="21">
        <v>1</v>
      </c>
      <c r="AS177" s="21">
        <v>0</v>
      </c>
      <c r="AT177" s="21">
        <v>1</v>
      </c>
      <c r="AU177" s="21">
        <v>0</v>
      </c>
      <c r="AV177" s="21">
        <v>0</v>
      </c>
      <c r="AW177" s="21">
        <v>955241884.828125</v>
      </c>
      <c r="AX177" s="21">
        <v>0</v>
      </c>
      <c r="AY177" s="21">
        <v>136463126.40401787</v>
      </c>
      <c r="AZ177" s="21">
        <v>0</v>
      </c>
      <c r="BA177" s="21">
        <v>0</v>
      </c>
      <c r="BB177" s="21">
        <v>835477209.84670043</v>
      </c>
      <c r="BC177" s="21">
        <v>734844866.56274295</v>
      </c>
      <c r="BD177" s="21">
        <v>0</v>
      </c>
      <c r="BE177" s="21">
        <v>0</v>
      </c>
    </row>
    <row r="178" spans="1:57" x14ac:dyDescent="0.35">
      <c r="A178" s="21">
        <v>108567204</v>
      </c>
      <c r="B178" s="21" t="s">
        <v>220</v>
      </c>
      <c r="C178" s="21" t="s">
        <v>610</v>
      </c>
      <c r="D178" s="21">
        <v>5743</v>
      </c>
      <c r="E178" s="21">
        <v>22</v>
      </c>
      <c r="F178" s="21">
        <v>1.32E-2</v>
      </c>
      <c r="G178" s="21">
        <v>39</v>
      </c>
      <c r="H178" s="21">
        <v>8440629.1899999995</v>
      </c>
      <c r="I178" s="21">
        <v>739.32600000000002</v>
      </c>
      <c r="J178" s="21">
        <v>0</v>
      </c>
      <c r="K178" s="21">
        <v>2601723.2999999998</v>
      </c>
      <c r="L178" s="21">
        <v>135841938</v>
      </c>
      <c r="M178" s="21">
        <v>60995765</v>
      </c>
      <c r="N178" s="48">
        <v>5743</v>
      </c>
      <c r="O178" s="21">
        <v>364.72300000000001</v>
      </c>
      <c r="P178" s="21">
        <v>1</v>
      </c>
      <c r="Q178" s="21">
        <v>5693.85</v>
      </c>
      <c r="R178" s="21">
        <v>8245.6200000000008</v>
      </c>
      <c r="S178" s="21">
        <v>64.622</v>
      </c>
      <c r="T178" s="21">
        <v>54.637999999999998</v>
      </c>
      <c r="U178" s="21">
        <v>0</v>
      </c>
      <c r="V178" s="21">
        <v>0</v>
      </c>
      <c r="W178" s="21">
        <v>0</v>
      </c>
      <c r="X178" s="21">
        <v>-0.36717498841831486</v>
      </c>
      <c r="Y178" s="21">
        <v>11416.654296875</v>
      </c>
      <c r="Z178" s="21">
        <v>13704</v>
      </c>
      <c r="AA178" s="21">
        <v>10131723.504000001</v>
      </c>
      <c r="AB178" s="21">
        <v>1691094.3140000012</v>
      </c>
      <c r="AC178" s="21">
        <v>1.2699999999999999E-2</v>
      </c>
      <c r="AD178" s="21">
        <v>1.55E-2</v>
      </c>
      <c r="AE178" s="21">
        <v>196837703</v>
      </c>
      <c r="AF178" s="21">
        <v>2499838.8281</v>
      </c>
      <c r="AG178" s="21">
        <v>3050984.3964999998</v>
      </c>
      <c r="AH178" s="21">
        <v>-101884.47189999977</v>
      </c>
      <c r="AI178" s="21">
        <v>0</v>
      </c>
      <c r="AJ178" s="21">
        <v>8257.7802734375</v>
      </c>
      <c r="AK178" s="21">
        <v>2601723.2999999998</v>
      </c>
      <c r="AL178" s="21">
        <v>0</v>
      </c>
      <c r="AM178" s="21">
        <v>1691094.3140000012</v>
      </c>
      <c r="AN178" s="21">
        <v>0</v>
      </c>
      <c r="AO178" s="21">
        <v>1691094.3140000012</v>
      </c>
      <c r="AP178" s="21">
        <v>20.035168894796591</v>
      </c>
      <c r="AQ178" s="21">
        <v>0</v>
      </c>
      <c r="AR178" s="21">
        <v>1</v>
      </c>
      <c r="AS178" s="21">
        <v>0</v>
      </c>
      <c r="AT178" s="21">
        <v>1</v>
      </c>
      <c r="AU178" s="21">
        <v>0</v>
      </c>
      <c r="AV178" s="21">
        <v>0</v>
      </c>
      <c r="AW178" s="21">
        <v>955241884.828125</v>
      </c>
      <c r="AX178" s="21">
        <v>0</v>
      </c>
      <c r="AY178" s="21">
        <v>136463126.40401787</v>
      </c>
      <c r="AZ178" s="21">
        <v>1691094.3140000012</v>
      </c>
      <c r="BA178" s="21">
        <v>241584.90200000018</v>
      </c>
      <c r="BB178" s="21">
        <v>837168304.16070044</v>
      </c>
      <c r="BC178" s="21">
        <v>734844866.56274295</v>
      </c>
      <c r="BD178" s="21">
        <v>0</v>
      </c>
      <c r="BE178" s="21">
        <v>0</v>
      </c>
    </row>
    <row r="179" spans="1:57" x14ac:dyDescent="0.35">
      <c r="A179" s="21">
        <v>108567404</v>
      </c>
      <c r="B179" s="21" t="s">
        <v>221</v>
      </c>
      <c r="C179" s="21" t="s">
        <v>610</v>
      </c>
      <c r="D179" s="21">
        <v>16109.97</v>
      </c>
      <c r="E179" s="21">
        <v>94</v>
      </c>
      <c r="F179" s="21">
        <v>9.7000000000000003E-3</v>
      </c>
      <c r="G179" s="21">
        <v>6</v>
      </c>
      <c r="H179" s="21">
        <v>6605262.8799999999</v>
      </c>
      <c r="I179" s="21">
        <v>432.50599999999997</v>
      </c>
      <c r="J179" s="21">
        <v>0</v>
      </c>
      <c r="K179" s="21">
        <v>4276433.2200000007</v>
      </c>
      <c r="L179" s="21">
        <v>367495907</v>
      </c>
      <c r="M179" s="21">
        <v>71834439</v>
      </c>
      <c r="N179" s="48">
        <v>16109.9697265625</v>
      </c>
      <c r="O179" s="21">
        <v>277.54899999999998</v>
      </c>
      <c r="P179" s="21">
        <v>0.08</v>
      </c>
      <c r="Q179" s="21">
        <v>15866.81</v>
      </c>
      <c r="R179" s="21">
        <v>8245.6200000000008</v>
      </c>
      <c r="S179" s="21">
        <v>55.192999999999998</v>
      </c>
      <c r="T179" s="21">
        <v>54.899000000000001</v>
      </c>
      <c r="U179" s="21">
        <v>0</v>
      </c>
      <c r="V179" s="21">
        <v>0</v>
      </c>
      <c r="W179" s="21">
        <v>0</v>
      </c>
      <c r="X179" s="21">
        <v>-0.30411276165749601</v>
      </c>
      <c r="Y179" s="21">
        <v>15272.072265625</v>
      </c>
      <c r="Z179" s="21">
        <v>13704</v>
      </c>
      <c r="AA179" s="21">
        <v>5927062.2239999995</v>
      </c>
      <c r="AB179" s="21">
        <v>0</v>
      </c>
      <c r="AC179" s="21">
        <v>1.2699999999999999E-2</v>
      </c>
      <c r="AD179" s="21">
        <v>1.55E-2</v>
      </c>
      <c r="AE179" s="21">
        <v>439330346</v>
      </c>
      <c r="AF179" s="21">
        <v>5579495.3942</v>
      </c>
      <c r="AG179" s="21">
        <v>6809620.3629999999</v>
      </c>
      <c r="AH179" s="21">
        <v>1303062.1741999993</v>
      </c>
      <c r="AI179" s="21">
        <v>0</v>
      </c>
      <c r="AJ179" s="21">
        <v>8257.7802734375</v>
      </c>
      <c r="AK179" s="21">
        <v>5579495.3942</v>
      </c>
      <c r="AL179" s="21">
        <v>0</v>
      </c>
      <c r="AM179" s="21">
        <v>0</v>
      </c>
      <c r="AN179" s="21">
        <v>0</v>
      </c>
      <c r="AO179" s="21">
        <v>0</v>
      </c>
      <c r="AP179" s="21">
        <v>0</v>
      </c>
      <c r="AQ179" s="21">
        <v>0</v>
      </c>
      <c r="AR179" s="21">
        <v>4.9116203977617179E-2</v>
      </c>
      <c r="AS179" s="21">
        <v>0</v>
      </c>
      <c r="AT179" s="21">
        <v>4.9116203977617179E-2</v>
      </c>
      <c r="AU179" s="21">
        <v>0</v>
      </c>
      <c r="AV179" s="21">
        <v>0</v>
      </c>
      <c r="AW179" s="21">
        <v>955241884.828125</v>
      </c>
      <c r="AX179" s="21">
        <v>0</v>
      </c>
      <c r="AY179" s="21">
        <v>136463126.40401787</v>
      </c>
      <c r="AZ179" s="21">
        <v>0</v>
      </c>
      <c r="BA179" s="21">
        <v>0</v>
      </c>
      <c r="BB179" s="21">
        <v>837168304.16070044</v>
      </c>
      <c r="BC179" s="21">
        <v>734844866.56274295</v>
      </c>
      <c r="BD179" s="21">
        <v>0</v>
      </c>
      <c r="BE179" s="21">
        <v>0</v>
      </c>
    </row>
    <row r="180" spans="1:57" x14ac:dyDescent="0.35">
      <c r="A180" s="21">
        <v>108567703</v>
      </c>
      <c r="B180" s="21" t="s">
        <v>222</v>
      </c>
      <c r="C180" s="21" t="s">
        <v>610</v>
      </c>
      <c r="D180" s="21">
        <v>9567.89</v>
      </c>
      <c r="E180" s="21">
        <v>64</v>
      </c>
      <c r="F180" s="21">
        <v>1.46E-2</v>
      </c>
      <c r="G180" s="21">
        <v>53</v>
      </c>
      <c r="H180" s="21">
        <v>37039055.980000004</v>
      </c>
      <c r="I180" s="21">
        <v>2815.808</v>
      </c>
      <c r="J180" s="21">
        <v>0</v>
      </c>
      <c r="K180" s="21">
        <v>23426338.57</v>
      </c>
      <c r="L180" s="21">
        <v>1209482374</v>
      </c>
      <c r="M180" s="21">
        <v>400210608</v>
      </c>
      <c r="N180" s="48">
        <v>9567.8896484375</v>
      </c>
      <c r="O180" s="21">
        <v>2051.8980000000001</v>
      </c>
      <c r="P180" s="21">
        <v>0.84</v>
      </c>
      <c r="Q180" s="21">
        <v>9560.4</v>
      </c>
      <c r="R180" s="21">
        <v>8245.6200000000008</v>
      </c>
      <c r="S180" s="21">
        <v>0</v>
      </c>
      <c r="T180" s="21">
        <v>305.29500000000002</v>
      </c>
      <c r="U180" s="21">
        <v>0</v>
      </c>
      <c r="V180" s="21">
        <v>0</v>
      </c>
      <c r="W180" s="21">
        <v>0</v>
      </c>
      <c r="X180" s="21">
        <v>-0.11969908523145388</v>
      </c>
      <c r="Y180" s="21">
        <v>13153.970703125</v>
      </c>
      <c r="Z180" s="21">
        <v>13704</v>
      </c>
      <c r="AA180" s="21">
        <v>38587832.832000002</v>
      </c>
      <c r="AB180" s="21">
        <v>1548776.8519999981</v>
      </c>
      <c r="AC180" s="21">
        <v>1.2699999999999999E-2</v>
      </c>
      <c r="AD180" s="21">
        <v>1.55E-2</v>
      </c>
      <c r="AE180" s="21">
        <v>1609692982</v>
      </c>
      <c r="AF180" s="21">
        <v>20443100.871399999</v>
      </c>
      <c r="AG180" s="21">
        <v>24950241.221000001</v>
      </c>
      <c r="AH180" s="21">
        <v>-2983237.6986000016</v>
      </c>
      <c r="AI180" s="21">
        <v>0</v>
      </c>
      <c r="AJ180" s="21">
        <v>8257.7802734375</v>
      </c>
      <c r="AK180" s="21">
        <v>23426338.57</v>
      </c>
      <c r="AL180" s="21">
        <v>0</v>
      </c>
      <c r="AM180" s="21">
        <v>1548776.8519999981</v>
      </c>
      <c r="AN180" s="21">
        <v>0</v>
      </c>
      <c r="AO180" s="21">
        <v>1548776.8519999981</v>
      </c>
      <c r="AP180" s="21">
        <v>4.1814695623892026</v>
      </c>
      <c r="AQ180" s="21">
        <v>0</v>
      </c>
      <c r="AR180" s="21">
        <v>0.84134848208371671</v>
      </c>
      <c r="AS180" s="21">
        <v>0</v>
      </c>
      <c r="AT180" s="21">
        <v>0.84134848208371671</v>
      </c>
      <c r="AU180" s="21">
        <v>0</v>
      </c>
      <c r="AV180" s="21">
        <v>0</v>
      </c>
      <c r="AW180" s="21">
        <v>955241884.828125</v>
      </c>
      <c r="AX180" s="21">
        <v>0</v>
      </c>
      <c r="AY180" s="21">
        <v>136463126.40401787</v>
      </c>
      <c r="AZ180" s="21">
        <v>1548776.8519999981</v>
      </c>
      <c r="BA180" s="21">
        <v>221253.83599999972</v>
      </c>
      <c r="BB180" s="21">
        <v>838717081.01270044</v>
      </c>
      <c r="BC180" s="21">
        <v>734844866.56274295</v>
      </c>
      <c r="BD180" s="21">
        <v>0</v>
      </c>
      <c r="BE180" s="21">
        <v>0</v>
      </c>
    </row>
    <row r="181" spans="1:57" x14ac:dyDescent="0.35">
      <c r="A181" s="21">
        <v>108568404</v>
      </c>
      <c r="B181" s="21" t="s">
        <v>224</v>
      </c>
      <c r="C181" s="21" t="s">
        <v>610</v>
      </c>
      <c r="D181" s="21">
        <v>8201.6</v>
      </c>
      <c r="E181" s="21">
        <v>49</v>
      </c>
      <c r="F181" s="21">
        <v>8.0999999999999996E-3</v>
      </c>
      <c r="G181" s="21">
        <v>1</v>
      </c>
      <c r="H181" s="21">
        <v>6078822.0199999996</v>
      </c>
      <c r="I181" s="21">
        <v>536.04200000000003</v>
      </c>
      <c r="J181" s="21">
        <v>0</v>
      </c>
      <c r="K181" s="21">
        <v>1924261.5399999998</v>
      </c>
      <c r="L181" s="21">
        <v>192734831</v>
      </c>
      <c r="M181" s="21">
        <v>44078734</v>
      </c>
      <c r="N181" s="48">
        <v>8201.599609375</v>
      </c>
      <c r="O181" s="21">
        <v>279.93200000000002</v>
      </c>
      <c r="P181" s="21">
        <v>1</v>
      </c>
      <c r="Q181" s="21">
        <v>8186.67</v>
      </c>
      <c r="R181" s="21">
        <v>8245.6200000000008</v>
      </c>
      <c r="S181" s="21">
        <v>60.951000000000001</v>
      </c>
      <c r="T181" s="21">
        <v>64.090999999999994</v>
      </c>
      <c r="U181" s="21">
        <v>0</v>
      </c>
      <c r="V181" s="21">
        <v>0</v>
      </c>
      <c r="W181" s="21">
        <v>0</v>
      </c>
      <c r="X181" s="21">
        <v>-0.3118946801896228</v>
      </c>
      <c r="Y181" s="21">
        <v>11340.197265625</v>
      </c>
      <c r="Z181" s="21">
        <v>13704</v>
      </c>
      <c r="AA181" s="21">
        <v>7345919.568</v>
      </c>
      <c r="AB181" s="21">
        <v>1267097.5480000004</v>
      </c>
      <c r="AC181" s="21">
        <v>1.2699999999999999E-2</v>
      </c>
      <c r="AD181" s="21">
        <v>1.55E-2</v>
      </c>
      <c r="AE181" s="21">
        <v>236813565</v>
      </c>
      <c r="AF181" s="21">
        <v>3007532.2755</v>
      </c>
      <c r="AG181" s="21">
        <v>3670610.2574999998</v>
      </c>
      <c r="AH181" s="21">
        <v>1083270.7355000002</v>
      </c>
      <c r="AI181" s="21">
        <v>1083270.7355000002</v>
      </c>
      <c r="AJ181" s="21">
        <v>8257.7802734375</v>
      </c>
      <c r="AK181" s="21">
        <v>3007532.2755</v>
      </c>
      <c r="AL181" s="21">
        <v>0</v>
      </c>
      <c r="AM181" s="21">
        <v>183826.81250000023</v>
      </c>
      <c r="AN181" s="21">
        <v>0</v>
      </c>
      <c r="AO181" s="21">
        <v>183826.81250000023</v>
      </c>
      <c r="AP181" s="21">
        <v>3.0240532112173972</v>
      </c>
      <c r="AQ181" s="21">
        <v>0</v>
      </c>
      <c r="AR181" s="21">
        <v>1</v>
      </c>
      <c r="AS181" s="21">
        <v>0</v>
      </c>
      <c r="AT181" s="21">
        <v>1</v>
      </c>
      <c r="AU181" s="21">
        <v>0</v>
      </c>
      <c r="AV181" s="21">
        <v>0</v>
      </c>
      <c r="AW181" s="21">
        <v>955241884.828125</v>
      </c>
      <c r="AX181" s="21">
        <v>0</v>
      </c>
      <c r="AY181" s="21">
        <v>136463126.40401787</v>
      </c>
      <c r="AZ181" s="21">
        <v>183826.81250000023</v>
      </c>
      <c r="BA181" s="21">
        <v>26260.973214285747</v>
      </c>
      <c r="BB181" s="21">
        <v>838900907.82520044</v>
      </c>
      <c r="BC181" s="21">
        <v>734844866.56274295</v>
      </c>
      <c r="BD181" s="21">
        <v>0</v>
      </c>
      <c r="BE181" s="21">
        <v>0</v>
      </c>
    </row>
    <row r="182" spans="1:57" x14ac:dyDescent="0.35">
      <c r="A182" s="21">
        <v>108569103</v>
      </c>
      <c r="B182" s="21" t="s">
        <v>225</v>
      </c>
      <c r="C182" s="21" t="s">
        <v>610</v>
      </c>
      <c r="D182" s="21">
        <v>4987.28</v>
      </c>
      <c r="E182" s="21">
        <v>15</v>
      </c>
      <c r="F182" s="21">
        <v>9.4000000000000004E-3</v>
      </c>
      <c r="G182" s="21">
        <v>5</v>
      </c>
      <c r="H182" s="21">
        <v>17258587.140000001</v>
      </c>
      <c r="I182" s="21">
        <v>1726.2329999999999</v>
      </c>
      <c r="J182" s="21">
        <v>0</v>
      </c>
      <c r="K182" s="21">
        <v>4852582.82</v>
      </c>
      <c r="L182" s="21">
        <v>334524941</v>
      </c>
      <c r="M182" s="21">
        <v>180293637</v>
      </c>
      <c r="N182" s="48">
        <v>4987.27978515625</v>
      </c>
      <c r="O182" s="21">
        <v>1270.299</v>
      </c>
      <c r="P182" s="21">
        <v>1</v>
      </c>
      <c r="Q182" s="21">
        <v>4971.67</v>
      </c>
      <c r="R182" s="21">
        <v>8245.6200000000008</v>
      </c>
      <c r="S182" s="21">
        <v>1.038</v>
      </c>
      <c r="T182" s="21">
        <v>178.37</v>
      </c>
      <c r="U182" s="21">
        <v>0</v>
      </c>
      <c r="V182" s="21">
        <v>0</v>
      </c>
      <c r="W182" s="21">
        <v>0</v>
      </c>
      <c r="X182" s="21">
        <v>-2.479916171847717E-2</v>
      </c>
      <c r="Y182" s="21">
        <v>9997.83203125</v>
      </c>
      <c r="Z182" s="21">
        <v>13704</v>
      </c>
      <c r="AA182" s="21">
        <v>23656297.031999998</v>
      </c>
      <c r="AB182" s="21">
        <v>6397709.8919999972</v>
      </c>
      <c r="AC182" s="21">
        <v>1.2699999999999999E-2</v>
      </c>
      <c r="AD182" s="21">
        <v>1.55E-2</v>
      </c>
      <c r="AE182" s="21">
        <v>514818578</v>
      </c>
      <c r="AF182" s="21">
        <v>6538195.9405999994</v>
      </c>
      <c r="AG182" s="21">
        <v>7979687.9589999998</v>
      </c>
      <c r="AH182" s="21">
        <v>1685613.1205999991</v>
      </c>
      <c r="AI182" s="21">
        <v>1685613.1205999991</v>
      </c>
      <c r="AJ182" s="21">
        <v>8257.7802734375</v>
      </c>
      <c r="AK182" s="21">
        <v>6538195.9405999994</v>
      </c>
      <c r="AL182" s="21">
        <v>0</v>
      </c>
      <c r="AM182" s="21">
        <v>4712096.7713999981</v>
      </c>
      <c r="AN182" s="21">
        <v>0</v>
      </c>
      <c r="AO182" s="21">
        <v>4712096.7713999981</v>
      </c>
      <c r="AP182" s="21">
        <v>27.30291149081858</v>
      </c>
      <c r="AQ182" s="21">
        <v>0</v>
      </c>
      <c r="AR182" s="21">
        <v>1</v>
      </c>
      <c r="AS182" s="21">
        <v>0</v>
      </c>
      <c r="AT182" s="21">
        <v>1</v>
      </c>
      <c r="AU182" s="21">
        <v>0</v>
      </c>
      <c r="AV182" s="21">
        <v>0</v>
      </c>
      <c r="AW182" s="21">
        <v>955241884.828125</v>
      </c>
      <c r="AX182" s="21">
        <v>0</v>
      </c>
      <c r="AY182" s="21">
        <v>136463126.40401787</v>
      </c>
      <c r="AZ182" s="21">
        <v>4712096.7713999981</v>
      </c>
      <c r="BA182" s="21">
        <v>673156.68162857112</v>
      </c>
      <c r="BB182" s="21">
        <v>843613004.59660041</v>
      </c>
      <c r="BC182" s="21">
        <v>734844866.56274295</v>
      </c>
      <c r="BD182" s="21">
        <v>0</v>
      </c>
      <c r="BE182" s="21">
        <v>0</v>
      </c>
    </row>
    <row r="183" spans="1:57" x14ac:dyDescent="0.35">
      <c r="A183" s="21">
        <v>109122703</v>
      </c>
      <c r="B183" s="21" t="s">
        <v>226</v>
      </c>
      <c r="C183" s="21" t="s">
        <v>611</v>
      </c>
      <c r="D183" s="21">
        <v>4847.67</v>
      </c>
      <c r="E183" s="21">
        <v>14</v>
      </c>
      <c r="F183" s="21">
        <v>1.5299999999999999E-2</v>
      </c>
      <c r="G183" s="21">
        <v>62</v>
      </c>
      <c r="H183" s="21">
        <v>12440716</v>
      </c>
      <c r="I183" s="21">
        <v>964.77800000000002</v>
      </c>
      <c r="J183" s="21">
        <v>0</v>
      </c>
      <c r="K183" s="21">
        <v>4290850.08</v>
      </c>
      <c r="L183" s="21">
        <v>206694055</v>
      </c>
      <c r="M183" s="21">
        <v>73430685</v>
      </c>
      <c r="N183" s="48">
        <v>4847.669921875</v>
      </c>
      <c r="O183" s="21">
        <v>563.00900000000001</v>
      </c>
      <c r="P183" s="21">
        <v>1</v>
      </c>
      <c r="Q183" s="21">
        <v>4883.96</v>
      </c>
      <c r="R183" s="21">
        <v>8245.6200000000008</v>
      </c>
      <c r="S183" s="21">
        <v>107.08499999999999</v>
      </c>
      <c r="T183" s="21">
        <v>132.89099999999999</v>
      </c>
      <c r="U183" s="21">
        <v>0</v>
      </c>
      <c r="V183" s="21">
        <v>0</v>
      </c>
      <c r="W183" s="21">
        <v>0</v>
      </c>
      <c r="X183" s="21">
        <v>-0.18537665960574601</v>
      </c>
      <c r="Y183" s="21">
        <v>12894.900390625</v>
      </c>
      <c r="Z183" s="21">
        <v>13704</v>
      </c>
      <c r="AA183" s="21">
        <v>13221317.711999999</v>
      </c>
      <c r="AB183" s="21">
        <v>780601.71199999936</v>
      </c>
      <c r="AC183" s="21">
        <v>1.2699999999999999E-2</v>
      </c>
      <c r="AD183" s="21">
        <v>1.55E-2</v>
      </c>
      <c r="AE183" s="21">
        <v>280124740</v>
      </c>
      <c r="AF183" s="21">
        <v>3557584.1979999999</v>
      </c>
      <c r="AG183" s="21">
        <v>4341933.47</v>
      </c>
      <c r="AH183" s="21">
        <v>-733265.88200000022</v>
      </c>
      <c r="AI183" s="21">
        <v>0</v>
      </c>
      <c r="AJ183" s="21">
        <v>8257.7802734375</v>
      </c>
      <c r="AK183" s="21">
        <v>4290850.08</v>
      </c>
      <c r="AL183" s="21">
        <v>0</v>
      </c>
      <c r="AM183" s="21">
        <v>780601.71199999936</v>
      </c>
      <c r="AN183" s="21">
        <v>0</v>
      </c>
      <c r="AO183" s="21">
        <v>780601.71199999936</v>
      </c>
      <c r="AP183" s="21">
        <v>6.2745722352314726</v>
      </c>
      <c r="AQ183" s="21">
        <v>0</v>
      </c>
      <c r="AR183" s="21">
        <v>1</v>
      </c>
      <c r="AS183" s="21">
        <v>0</v>
      </c>
      <c r="AT183" s="21">
        <v>1</v>
      </c>
      <c r="AU183" s="21">
        <v>0</v>
      </c>
      <c r="AV183" s="21">
        <v>0</v>
      </c>
      <c r="AW183" s="21">
        <v>955241884.828125</v>
      </c>
      <c r="AX183" s="21">
        <v>0</v>
      </c>
      <c r="AY183" s="21">
        <v>136463126.40401787</v>
      </c>
      <c r="AZ183" s="21">
        <v>780601.71199999936</v>
      </c>
      <c r="BA183" s="21">
        <v>111514.53028571419</v>
      </c>
      <c r="BB183" s="21">
        <v>844393606.30860043</v>
      </c>
      <c r="BC183" s="21">
        <v>734844866.56274295</v>
      </c>
      <c r="BD183" s="21">
        <v>0</v>
      </c>
      <c r="BE183" s="21">
        <v>0</v>
      </c>
    </row>
    <row r="184" spans="1:57" x14ac:dyDescent="0.35">
      <c r="A184" s="21">
        <v>109243503</v>
      </c>
      <c r="B184" s="21" t="s">
        <v>227</v>
      </c>
      <c r="C184" s="21" t="s">
        <v>612</v>
      </c>
      <c r="D184" s="21">
        <v>4651.22</v>
      </c>
      <c r="E184" s="21">
        <v>11</v>
      </c>
      <c r="F184" s="21">
        <v>1.17E-2</v>
      </c>
      <c r="G184" s="21">
        <v>22</v>
      </c>
      <c r="H184" s="21">
        <v>10192027.800000001</v>
      </c>
      <c r="I184" s="21">
        <v>856.92700000000002</v>
      </c>
      <c r="J184" s="21">
        <v>0</v>
      </c>
      <c r="K184" s="21">
        <v>2923918.4600000004</v>
      </c>
      <c r="L184" s="21">
        <v>166600186</v>
      </c>
      <c r="M184" s="21">
        <v>83251187</v>
      </c>
      <c r="N184" s="48">
        <v>4651.22021484375</v>
      </c>
      <c r="O184" s="21">
        <v>540.14</v>
      </c>
      <c r="P184" s="21">
        <v>1</v>
      </c>
      <c r="Q184" s="21">
        <v>4665.51</v>
      </c>
      <c r="R184" s="21">
        <v>8245.6200000000008</v>
      </c>
      <c r="S184" s="21">
        <v>97.16</v>
      </c>
      <c r="T184" s="21">
        <v>112.44</v>
      </c>
      <c r="U184" s="21">
        <v>0</v>
      </c>
      <c r="V184" s="21">
        <v>0</v>
      </c>
      <c r="W184" s="21">
        <v>0</v>
      </c>
      <c r="X184" s="21">
        <v>-0.11896155753320983</v>
      </c>
      <c r="Y184" s="21">
        <v>11893.6943359375</v>
      </c>
      <c r="Z184" s="21">
        <v>13704</v>
      </c>
      <c r="AA184" s="21">
        <v>11743327.608000001</v>
      </c>
      <c r="AB184" s="21">
        <v>1551299.8080000002</v>
      </c>
      <c r="AC184" s="21">
        <v>1.2699999999999999E-2</v>
      </c>
      <c r="AD184" s="21">
        <v>1.55E-2</v>
      </c>
      <c r="AE184" s="21">
        <v>249851373</v>
      </c>
      <c r="AF184" s="21">
        <v>3173112.4370999997</v>
      </c>
      <c r="AG184" s="21">
        <v>3872696.2815</v>
      </c>
      <c r="AH184" s="21">
        <v>249193.97709999932</v>
      </c>
      <c r="AI184" s="21">
        <v>249193.97709999932</v>
      </c>
      <c r="AJ184" s="21">
        <v>8257.7802734375</v>
      </c>
      <c r="AK184" s="21">
        <v>3173112.4370999997</v>
      </c>
      <c r="AL184" s="21">
        <v>0</v>
      </c>
      <c r="AM184" s="21">
        <v>1302105.8309000009</v>
      </c>
      <c r="AN184" s="21">
        <v>0</v>
      </c>
      <c r="AO184" s="21">
        <v>1302105.8309000009</v>
      </c>
      <c r="AP184" s="21">
        <v>12.775728799523101</v>
      </c>
      <c r="AQ184" s="21">
        <v>0</v>
      </c>
      <c r="AR184" s="21">
        <v>1</v>
      </c>
      <c r="AS184" s="21">
        <v>0</v>
      </c>
      <c r="AT184" s="21">
        <v>1</v>
      </c>
      <c r="AU184" s="21">
        <v>0</v>
      </c>
      <c r="AV184" s="21">
        <v>0</v>
      </c>
      <c r="AW184" s="21">
        <v>955241884.828125</v>
      </c>
      <c r="AX184" s="21">
        <v>0</v>
      </c>
      <c r="AY184" s="21">
        <v>136463126.40401787</v>
      </c>
      <c r="AZ184" s="21">
        <v>1302105.8309000009</v>
      </c>
      <c r="BA184" s="21">
        <v>186015.11870000014</v>
      </c>
      <c r="BB184" s="21">
        <v>845695712.13950038</v>
      </c>
      <c r="BC184" s="21">
        <v>734844866.56274295</v>
      </c>
      <c r="BD184" s="21">
        <v>0</v>
      </c>
      <c r="BE184" s="21">
        <v>0</v>
      </c>
    </row>
    <row r="185" spans="1:57" x14ac:dyDescent="0.35">
      <c r="A185" s="21">
        <v>109246003</v>
      </c>
      <c r="B185" s="21" t="s">
        <v>228</v>
      </c>
      <c r="C185" s="21" t="s">
        <v>612</v>
      </c>
      <c r="D185" s="21">
        <v>5592.21</v>
      </c>
      <c r="E185" s="21">
        <v>20</v>
      </c>
      <c r="F185" s="21">
        <v>1.35E-2</v>
      </c>
      <c r="G185" s="21">
        <v>44</v>
      </c>
      <c r="H185" s="21">
        <v>14670460.939999999</v>
      </c>
      <c r="I185" s="21">
        <v>1185.3130000000001</v>
      </c>
      <c r="J185" s="21">
        <v>0</v>
      </c>
      <c r="K185" s="21">
        <v>5306078.0500000007</v>
      </c>
      <c r="L185" s="21">
        <v>253437090</v>
      </c>
      <c r="M185" s="21">
        <v>139731042</v>
      </c>
      <c r="N185" s="48">
        <v>5592.2099609375</v>
      </c>
      <c r="O185" s="21">
        <v>797.16499999999996</v>
      </c>
      <c r="P185" s="21">
        <v>1</v>
      </c>
      <c r="Q185" s="21">
        <v>5544.48</v>
      </c>
      <c r="R185" s="21">
        <v>8245.6200000000008</v>
      </c>
      <c r="S185" s="21">
        <v>107.87</v>
      </c>
      <c r="T185" s="21">
        <v>87.727999999999994</v>
      </c>
      <c r="U185" s="21">
        <v>0</v>
      </c>
      <c r="V185" s="21">
        <v>0</v>
      </c>
      <c r="W185" s="21">
        <v>0</v>
      </c>
      <c r="X185" s="21">
        <v>-0.16887524240465421</v>
      </c>
      <c r="Y185" s="21">
        <v>12376.8662109375</v>
      </c>
      <c r="Z185" s="21">
        <v>13704</v>
      </c>
      <c r="AA185" s="21">
        <v>16243529.352000002</v>
      </c>
      <c r="AB185" s="21">
        <v>1573068.4120000023</v>
      </c>
      <c r="AC185" s="21">
        <v>1.2699999999999999E-2</v>
      </c>
      <c r="AD185" s="21">
        <v>1.55E-2</v>
      </c>
      <c r="AE185" s="21">
        <v>393168132</v>
      </c>
      <c r="AF185" s="21">
        <v>4993235.2763999999</v>
      </c>
      <c r="AG185" s="21">
        <v>6094106.0460000001</v>
      </c>
      <c r="AH185" s="21">
        <v>-312842.77360000089</v>
      </c>
      <c r="AI185" s="21">
        <v>0</v>
      </c>
      <c r="AJ185" s="21">
        <v>8257.7802734375</v>
      </c>
      <c r="AK185" s="21">
        <v>5306078.0500000007</v>
      </c>
      <c r="AL185" s="21">
        <v>0</v>
      </c>
      <c r="AM185" s="21">
        <v>1573068.4120000023</v>
      </c>
      <c r="AN185" s="21">
        <v>0</v>
      </c>
      <c r="AO185" s="21">
        <v>1573068.4120000023</v>
      </c>
      <c r="AP185" s="21">
        <v>10.722692480036025</v>
      </c>
      <c r="AQ185" s="21">
        <v>0</v>
      </c>
      <c r="AR185" s="21">
        <v>1</v>
      </c>
      <c r="AS185" s="21">
        <v>0</v>
      </c>
      <c r="AT185" s="21">
        <v>1</v>
      </c>
      <c r="AU185" s="21">
        <v>0</v>
      </c>
      <c r="AV185" s="21">
        <v>0</v>
      </c>
      <c r="AW185" s="21">
        <v>955241884.828125</v>
      </c>
      <c r="AX185" s="21">
        <v>0</v>
      </c>
      <c r="AY185" s="21">
        <v>136463126.40401787</v>
      </c>
      <c r="AZ185" s="21">
        <v>1573068.4120000023</v>
      </c>
      <c r="BA185" s="21">
        <v>224724.05885714319</v>
      </c>
      <c r="BB185" s="21">
        <v>847268780.55150044</v>
      </c>
      <c r="BC185" s="21">
        <v>734844866.56274295</v>
      </c>
      <c r="BD185" s="21">
        <v>0</v>
      </c>
      <c r="BE185" s="21">
        <v>0</v>
      </c>
    </row>
    <row r="186" spans="1:57" x14ac:dyDescent="0.35">
      <c r="A186" s="21">
        <v>109248003</v>
      </c>
      <c r="B186" s="21" t="s">
        <v>229</v>
      </c>
      <c r="C186" s="21" t="s">
        <v>612</v>
      </c>
      <c r="D186" s="21">
        <v>9435.93</v>
      </c>
      <c r="E186" s="21">
        <v>62</v>
      </c>
      <c r="F186" s="21">
        <v>1.09E-2</v>
      </c>
      <c r="G186" s="21">
        <v>14</v>
      </c>
      <c r="H186" s="21">
        <v>29037115.32</v>
      </c>
      <c r="I186" s="21">
        <v>2715.864</v>
      </c>
      <c r="J186" s="21">
        <v>0</v>
      </c>
      <c r="K186" s="21">
        <v>15747338.890000001</v>
      </c>
      <c r="L186" s="21">
        <v>1009082953</v>
      </c>
      <c r="M186" s="21">
        <v>437968584</v>
      </c>
      <c r="N186" s="48">
        <v>9435.9296875</v>
      </c>
      <c r="O186" s="21">
        <v>1923.204</v>
      </c>
      <c r="P186" s="21">
        <v>0.87</v>
      </c>
      <c r="Q186" s="21">
        <v>9284.85</v>
      </c>
      <c r="R186" s="21">
        <v>8245.6200000000008</v>
      </c>
      <c r="S186" s="21">
        <v>45.945999999999998</v>
      </c>
      <c r="T186" s="21">
        <v>212.762</v>
      </c>
      <c r="U186" s="21">
        <v>0</v>
      </c>
      <c r="V186" s="21">
        <v>0</v>
      </c>
      <c r="W186" s="21">
        <v>0</v>
      </c>
      <c r="X186" s="21">
        <v>-0.15223652692763079</v>
      </c>
      <c r="Y186" s="21">
        <v>10691.66796875</v>
      </c>
      <c r="Z186" s="21">
        <v>13704</v>
      </c>
      <c r="AA186" s="21">
        <v>37218200.255999997</v>
      </c>
      <c r="AB186" s="21">
        <v>8181084.935999997</v>
      </c>
      <c r="AC186" s="21">
        <v>1.2699999999999999E-2</v>
      </c>
      <c r="AD186" s="21">
        <v>1.55E-2</v>
      </c>
      <c r="AE186" s="21">
        <v>1447051537</v>
      </c>
      <c r="AF186" s="21">
        <v>18377554.519899998</v>
      </c>
      <c r="AG186" s="21">
        <v>22429298.8235</v>
      </c>
      <c r="AH186" s="21">
        <v>2630215.6298999973</v>
      </c>
      <c r="AI186" s="21">
        <v>2630215.6298999973</v>
      </c>
      <c r="AJ186" s="21">
        <v>8257.7802734375</v>
      </c>
      <c r="AK186" s="21">
        <v>18377554.519899998</v>
      </c>
      <c r="AL186" s="21">
        <v>0</v>
      </c>
      <c r="AM186" s="21">
        <v>5550869.3060999997</v>
      </c>
      <c r="AN186" s="21">
        <v>0</v>
      </c>
      <c r="AO186" s="21">
        <v>5550869.3060999997</v>
      </c>
      <c r="AP186" s="21">
        <v>19.116462654527901</v>
      </c>
      <c r="AQ186" s="21">
        <v>0</v>
      </c>
      <c r="AR186" s="21">
        <v>0.85732855863794177</v>
      </c>
      <c r="AS186" s="21">
        <v>0</v>
      </c>
      <c r="AT186" s="21">
        <v>0.85732855863794177</v>
      </c>
      <c r="AU186" s="21">
        <v>0</v>
      </c>
      <c r="AV186" s="21">
        <v>0</v>
      </c>
      <c r="AW186" s="21">
        <v>955241884.828125</v>
      </c>
      <c r="AX186" s="21">
        <v>0</v>
      </c>
      <c r="AY186" s="21">
        <v>136463126.40401787</v>
      </c>
      <c r="AZ186" s="21">
        <v>5550869.3060999997</v>
      </c>
      <c r="BA186" s="21">
        <v>792981.32944285707</v>
      </c>
      <c r="BB186" s="21">
        <v>852819649.85760045</v>
      </c>
      <c r="BC186" s="21">
        <v>734844866.56274295</v>
      </c>
      <c r="BD186" s="21">
        <v>0</v>
      </c>
      <c r="BE186" s="21">
        <v>0</v>
      </c>
    </row>
    <row r="187" spans="1:57" x14ac:dyDescent="0.35">
      <c r="A187" s="21">
        <v>109420803</v>
      </c>
      <c r="B187" s="21" t="s">
        <v>231</v>
      </c>
      <c r="C187" s="21" t="s">
        <v>613</v>
      </c>
      <c r="D187" s="21">
        <v>4272.95</v>
      </c>
      <c r="E187" s="21">
        <v>9</v>
      </c>
      <c r="F187" s="21">
        <v>1.5299999999999999E-2</v>
      </c>
      <c r="G187" s="21">
        <v>62</v>
      </c>
      <c r="H187" s="21">
        <v>41815445.440000005</v>
      </c>
      <c r="I187" s="21">
        <v>3583.2060000000001</v>
      </c>
      <c r="J187" s="21">
        <v>0</v>
      </c>
      <c r="K187" s="21">
        <v>13624632.109999999</v>
      </c>
      <c r="L187" s="21">
        <v>554370495</v>
      </c>
      <c r="M187" s="21">
        <v>334704745</v>
      </c>
      <c r="N187" s="48">
        <v>4272.9501953125</v>
      </c>
      <c r="O187" s="21">
        <v>2456.1030000000001</v>
      </c>
      <c r="P187" s="21">
        <v>1</v>
      </c>
      <c r="Q187" s="21">
        <v>4222.33</v>
      </c>
      <c r="R187" s="21">
        <v>8245.6200000000008</v>
      </c>
      <c r="S187" s="21">
        <v>0</v>
      </c>
      <c r="T187" s="21">
        <v>491.80900000000003</v>
      </c>
      <c r="U187" s="21">
        <v>0</v>
      </c>
      <c r="V187" s="21">
        <v>0</v>
      </c>
      <c r="W187" s="21">
        <v>0</v>
      </c>
      <c r="X187" s="21">
        <v>-5.2275100344268979E-2</v>
      </c>
      <c r="Y187" s="21">
        <v>11669.841796875</v>
      </c>
      <c r="Z187" s="21">
        <v>13704</v>
      </c>
      <c r="AA187" s="21">
        <v>49104255.024000004</v>
      </c>
      <c r="AB187" s="21">
        <v>7288809.5839999989</v>
      </c>
      <c r="AC187" s="21">
        <v>1.2699999999999999E-2</v>
      </c>
      <c r="AD187" s="21">
        <v>1.55E-2</v>
      </c>
      <c r="AE187" s="21">
        <v>889075240</v>
      </c>
      <c r="AF187" s="21">
        <v>11291255.548</v>
      </c>
      <c r="AG187" s="21">
        <v>13780666.220000001</v>
      </c>
      <c r="AH187" s="21">
        <v>-2333376.561999999</v>
      </c>
      <c r="AI187" s="21">
        <v>0</v>
      </c>
      <c r="AJ187" s="21">
        <v>8257.7802734375</v>
      </c>
      <c r="AK187" s="21">
        <v>13624632.109999999</v>
      </c>
      <c r="AL187" s="21">
        <v>0</v>
      </c>
      <c r="AM187" s="21">
        <v>7288809.5839999989</v>
      </c>
      <c r="AN187" s="21">
        <v>0</v>
      </c>
      <c r="AO187" s="21">
        <v>7288809.5839999989</v>
      </c>
      <c r="AP187" s="21">
        <v>17.43090264208363</v>
      </c>
      <c r="AQ187" s="21">
        <v>0</v>
      </c>
      <c r="AR187" s="21">
        <v>1</v>
      </c>
      <c r="AS187" s="21">
        <v>0</v>
      </c>
      <c r="AT187" s="21">
        <v>1</v>
      </c>
      <c r="AU187" s="21">
        <v>0</v>
      </c>
      <c r="AV187" s="21">
        <v>0</v>
      </c>
      <c r="AW187" s="21">
        <v>955241884.828125</v>
      </c>
      <c r="AX187" s="21">
        <v>0</v>
      </c>
      <c r="AY187" s="21">
        <v>136463126.40401787</v>
      </c>
      <c r="AZ187" s="21">
        <v>7288809.5839999989</v>
      </c>
      <c r="BA187" s="21">
        <v>1041258.5119999999</v>
      </c>
      <c r="BB187" s="21">
        <v>860108459.44160044</v>
      </c>
      <c r="BC187" s="21">
        <v>734844866.56274295</v>
      </c>
      <c r="BD187" s="21">
        <v>0</v>
      </c>
      <c r="BE187" s="21">
        <v>0</v>
      </c>
    </row>
    <row r="188" spans="1:57" x14ac:dyDescent="0.35">
      <c r="A188" s="21">
        <v>109422303</v>
      </c>
      <c r="B188" s="21" t="s">
        <v>232</v>
      </c>
      <c r="C188" s="21" t="s">
        <v>613</v>
      </c>
      <c r="D188" s="21">
        <v>3905.75</v>
      </c>
      <c r="E188" s="21">
        <v>7</v>
      </c>
      <c r="F188" s="21">
        <v>1.3599999999999999E-2</v>
      </c>
      <c r="G188" s="21">
        <v>46</v>
      </c>
      <c r="H188" s="21">
        <v>16814489.370000001</v>
      </c>
      <c r="I188" s="21">
        <v>1559.866</v>
      </c>
      <c r="J188" s="21">
        <v>0</v>
      </c>
      <c r="K188" s="21">
        <v>4876519.0500000007</v>
      </c>
      <c r="L188" s="21">
        <v>223621711</v>
      </c>
      <c r="M188" s="21">
        <v>135320575</v>
      </c>
      <c r="N188" s="48">
        <v>3905.75</v>
      </c>
      <c r="O188" s="21">
        <v>1015.948</v>
      </c>
      <c r="P188" s="21">
        <v>1</v>
      </c>
      <c r="Q188" s="21">
        <v>3910.24</v>
      </c>
      <c r="R188" s="21">
        <v>8245.6200000000008</v>
      </c>
      <c r="S188" s="21">
        <v>121.553</v>
      </c>
      <c r="T188" s="21">
        <v>147.636</v>
      </c>
      <c r="U188" s="21">
        <v>0</v>
      </c>
      <c r="V188" s="21">
        <v>0</v>
      </c>
      <c r="W188" s="21">
        <v>0</v>
      </c>
      <c r="X188" s="21">
        <v>-0.17574221478693547</v>
      </c>
      <c r="Y188" s="21">
        <v>10779.4443359375</v>
      </c>
      <c r="Z188" s="21">
        <v>13704</v>
      </c>
      <c r="AA188" s="21">
        <v>21376403.664000001</v>
      </c>
      <c r="AB188" s="21">
        <v>4561914.2939999998</v>
      </c>
      <c r="AC188" s="21">
        <v>1.2699999999999999E-2</v>
      </c>
      <c r="AD188" s="21">
        <v>1.55E-2</v>
      </c>
      <c r="AE188" s="21">
        <v>358942286</v>
      </c>
      <c r="AF188" s="21">
        <v>4558567.0322000002</v>
      </c>
      <c r="AG188" s="21">
        <v>5563605.4330000002</v>
      </c>
      <c r="AH188" s="21">
        <v>-317952.0178000005</v>
      </c>
      <c r="AI188" s="21">
        <v>0</v>
      </c>
      <c r="AJ188" s="21">
        <v>8257.7802734375</v>
      </c>
      <c r="AK188" s="21">
        <v>4876519.0500000007</v>
      </c>
      <c r="AL188" s="21">
        <v>0</v>
      </c>
      <c r="AM188" s="21">
        <v>4561914.2939999998</v>
      </c>
      <c r="AN188" s="21">
        <v>0</v>
      </c>
      <c r="AO188" s="21">
        <v>4561914.2939999998</v>
      </c>
      <c r="AP188" s="21">
        <v>27.130852407205747</v>
      </c>
      <c r="AQ188" s="21">
        <v>0</v>
      </c>
      <c r="AR188" s="21">
        <v>1</v>
      </c>
      <c r="AS188" s="21">
        <v>0</v>
      </c>
      <c r="AT188" s="21">
        <v>1</v>
      </c>
      <c r="AU188" s="21">
        <v>0</v>
      </c>
      <c r="AV188" s="21">
        <v>0</v>
      </c>
      <c r="AW188" s="21">
        <v>955241884.828125</v>
      </c>
      <c r="AX188" s="21">
        <v>0</v>
      </c>
      <c r="AY188" s="21">
        <v>136463126.40401787</v>
      </c>
      <c r="AZ188" s="21">
        <v>4561914.2939999998</v>
      </c>
      <c r="BA188" s="21">
        <v>651702.04200000002</v>
      </c>
      <c r="BB188" s="21">
        <v>864670373.73560047</v>
      </c>
      <c r="BC188" s="21">
        <v>734844866.56274295</v>
      </c>
      <c r="BD188" s="21">
        <v>0</v>
      </c>
      <c r="BE188" s="21">
        <v>0</v>
      </c>
    </row>
    <row r="189" spans="1:57" x14ac:dyDescent="0.35">
      <c r="A189" s="21">
        <v>109426003</v>
      </c>
      <c r="B189" s="21" t="s">
        <v>233</v>
      </c>
      <c r="C189" s="21" t="s">
        <v>613</v>
      </c>
      <c r="D189" s="21">
        <v>3124.77</v>
      </c>
      <c r="E189" s="21">
        <v>4</v>
      </c>
      <c r="F189" s="21">
        <v>1.49E-2</v>
      </c>
      <c r="G189" s="21">
        <v>57</v>
      </c>
      <c r="H189" s="21">
        <v>11604927.1</v>
      </c>
      <c r="I189" s="21">
        <v>864.553</v>
      </c>
      <c r="J189" s="21">
        <v>0</v>
      </c>
      <c r="K189" s="21">
        <v>2381666.37</v>
      </c>
      <c r="L189" s="21">
        <v>99632704</v>
      </c>
      <c r="M189" s="21">
        <v>60716408</v>
      </c>
      <c r="N189" s="48">
        <v>3124.77001953125</v>
      </c>
      <c r="O189" s="21">
        <v>532.04899999999998</v>
      </c>
      <c r="P189" s="21">
        <v>1</v>
      </c>
      <c r="Q189" s="21">
        <v>3131.14</v>
      </c>
      <c r="R189" s="21">
        <v>8245.6200000000008</v>
      </c>
      <c r="S189" s="21">
        <v>86.253</v>
      </c>
      <c r="T189" s="21">
        <v>98.653000000000006</v>
      </c>
      <c r="U189" s="21">
        <v>0</v>
      </c>
      <c r="V189" s="21">
        <v>0</v>
      </c>
      <c r="W189" s="21">
        <v>0</v>
      </c>
      <c r="X189" s="21">
        <v>-0.23854956465003274</v>
      </c>
      <c r="Y189" s="21">
        <v>13423.037109375</v>
      </c>
      <c r="Z189" s="21">
        <v>13704</v>
      </c>
      <c r="AA189" s="21">
        <v>11847834.312000001</v>
      </c>
      <c r="AB189" s="21">
        <v>242907.21200000122</v>
      </c>
      <c r="AC189" s="21">
        <v>1.2699999999999999E-2</v>
      </c>
      <c r="AD189" s="21">
        <v>1.55E-2</v>
      </c>
      <c r="AE189" s="21">
        <v>160349112</v>
      </c>
      <c r="AF189" s="21">
        <v>2036433.7223999999</v>
      </c>
      <c r="AG189" s="21">
        <v>2485411.236</v>
      </c>
      <c r="AH189" s="21">
        <v>-345232.64760000026</v>
      </c>
      <c r="AI189" s="21">
        <v>0</v>
      </c>
      <c r="AJ189" s="21">
        <v>8257.7802734375</v>
      </c>
      <c r="AK189" s="21">
        <v>2381666.37</v>
      </c>
      <c r="AL189" s="21">
        <v>0</v>
      </c>
      <c r="AM189" s="21">
        <v>242907.21200000122</v>
      </c>
      <c r="AN189" s="21">
        <v>0</v>
      </c>
      <c r="AO189" s="21">
        <v>242907.21200000122</v>
      </c>
      <c r="AP189" s="21">
        <v>2.0931386290225054</v>
      </c>
      <c r="AQ189" s="21">
        <v>0</v>
      </c>
      <c r="AR189" s="21">
        <v>1</v>
      </c>
      <c r="AS189" s="21">
        <v>0</v>
      </c>
      <c r="AT189" s="21">
        <v>1</v>
      </c>
      <c r="AU189" s="21">
        <v>0</v>
      </c>
      <c r="AV189" s="21">
        <v>0</v>
      </c>
      <c r="AW189" s="21">
        <v>955241884.828125</v>
      </c>
      <c r="AX189" s="21">
        <v>0</v>
      </c>
      <c r="AY189" s="21">
        <v>136463126.40401787</v>
      </c>
      <c r="AZ189" s="21">
        <v>242907.21200000122</v>
      </c>
      <c r="BA189" s="21">
        <v>34701.030285714463</v>
      </c>
      <c r="BB189" s="21">
        <v>864913280.94760048</v>
      </c>
      <c r="BC189" s="21">
        <v>734844866.56274295</v>
      </c>
      <c r="BD189" s="21">
        <v>0</v>
      </c>
      <c r="BE189" s="21">
        <v>0</v>
      </c>
    </row>
    <row r="190" spans="1:57" x14ac:dyDescent="0.35">
      <c r="A190" s="21">
        <v>109426303</v>
      </c>
      <c r="B190" s="21" t="s">
        <v>234</v>
      </c>
      <c r="C190" s="21" t="s">
        <v>613</v>
      </c>
      <c r="D190" s="21">
        <v>3476.71</v>
      </c>
      <c r="E190" s="21">
        <v>6</v>
      </c>
      <c r="F190" s="21">
        <v>1.23E-2</v>
      </c>
      <c r="G190" s="21">
        <v>27</v>
      </c>
      <c r="H190" s="21">
        <v>14453509.18</v>
      </c>
      <c r="I190" s="21">
        <v>1480.5650000000001</v>
      </c>
      <c r="J190" s="21">
        <v>0</v>
      </c>
      <c r="K190" s="21">
        <v>3686323.57</v>
      </c>
      <c r="L190" s="21">
        <v>206528769</v>
      </c>
      <c r="M190" s="21">
        <v>94119355</v>
      </c>
      <c r="N190" s="48">
        <v>3476.7099609375</v>
      </c>
      <c r="O190" s="21">
        <v>899.22400000000005</v>
      </c>
      <c r="P190" s="21">
        <v>1</v>
      </c>
      <c r="Q190" s="21">
        <v>3445.14</v>
      </c>
      <c r="R190" s="21">
        <v>8245.6200000000008</v>
      </c>
      <c r="S190" s="21">
        <v>120.185</v>
      </c>
      <c r="T190" s="21">
        <v>202.334</v>
      </c>
      <c r="U190" s="21">
        <v>0</v>
      </c>
      <c r="V190" s="21">
        <v>0</v>
      </c>
      <c r="W190" s="21">
        <v>0</v>
      </c>
      <c r="X190" s="21">
        <v>-2.8505556882009564E-2</v>
      </c>
      <c r="Y190" s="21">
        <v>9762.158203125</v>
      </c>
      <c r="Z190" s="21">
        <v>13704</v>
      </c>
      <c r="AA190" s="21">
        <v>20289662.760000002</v>
      </c>
      <c r="AB190" s="21">
        <v>5836153.5800000019</v>
      </c>
      <c r="AC190" s="21">
        <v>1.2699999999999999E-2</v>
      </c>
      <c r="AD190" s="21">
        <v>1.55E-2</v>
      </c>
      <c r="AE190" s="21">
        <v>300648124</v>
      </c>
      <c r="AF190" s="21">
        <v>3818231.1747999997</v>
      </c>
      <c r="AG190" s="21">
        <v>4660045.9220000003</v>
      </c>
      <c r="AH190" s="21">
        <v>131907.60479999986</v>
      </c>
      <c r="AI190" s="21">
        <v>131907.60479999986</v>
      </c>
      <c r="AJ190" s="21">
        <v>8257.7802734375</v>
      </c>
      <c r="AK190" s="21">
        <v>3818231.1747999997</v>
      </c>
      <c r="AL190" s="21">
        <v>0</v>
      </c>
      <c r="AM190" s="21">
        <v>5704245.9752000021</v>
      </c>
      <c r="AN190" s="21">
        <v>0</v>
      </c>
      <c r="AO190" s="21">
        <v>5704245.9752000021</v>
      </c>
      <c r="AP190" s="21">
        <v>39.466166341757578</v>
      </c>
      <c r="AQ190" s="21">
        <v>0</v>
      </c>
      <c r="AR190" s="21">
        <v>1</v>
      </c>
      <c r="AS190" s="21">
        <v>0</v>
      </c>
      <c r="AT190" s="21">
        <v>1</v>
      </c>
      <c r="AU190" s="21">
        <v>0</v>
      </c>
      <c r="AV190" s="21">
        <v>0</v>
      </c>
      <c r="AW190" s="21">
        <v>955241884.828125</v>
      </c>
      <c r="AX190" s="21">
        <v>0</v>
      </c>
      <c r="AY190" s="21">
        <v>136463126.40401787</v>
      </c>
      <c r="AZ190" s="21">
        <v>5704245.9752000021</v>
      </c>
      <c r="BA190" s="21">
        <v>814892.2821714289</v>
      </c>
      <c r="BB190" s="21">
        <v>870617526.92280054</v>
      </c>
      <c r="BC190" s="21">
        <v>734844866.56274295</v>
      </c>
      <c r="BD190" s="21">
        <v>0</v>
      </c>
      <c r="BE190" s="21">
        <v>0</v>
      </c>
    </row>
    <row r="191" spans="1:57" x14ac:dyDescent="0.35">
      <c r="A191" s="21">
        <v>109427503</v>
      </c>
      <c r="B191" s="21" t="s">
        <v>235</v>
      </c>
      <c r="C191" s="21" t="s">
        <v>613</v>
      </c>
      <c r="D191" s="21">
        <v>3738.74</v>
      </c>
      <c r="E191" s="21">
        <v>7</v>
      </c>
      <c r="F191" s="21">
        <v>1.54E-2</v>
      </c>
      <c r="G191" s="21">
        <v>64</v>
      </c>
      <c r="H191" s="21">
        <v>15200401.07</v>
      </c>
      <c r="I191" s="21">
        <v>1312.1179999999999</v>
      </c>
      <c r="J191" s="21">
        <v>0</v>
      </c>
      <c r="K191" s="21">
        <v>4811507.9400000004</v>
      </c>
      <c r="L191" s="21">
        <v>217500291</v>
      </c>
      <c r="M191" s="21">
        <v>95831980</v>
      </c>
      <c r="N191" s="48">
        <v>3738.739990234375</v>
      </c>
      <c r="O191" s="21">
        <v>742.53300000000002</v>
      </c>
      <c r="P191" s="21">
        <v>1</v>
      </c>
      <c r="Q191" s="21">
        <v>3813.96</v>
      </c>
      <c r="R191" s="21">
        <v>8245.6200000000008</v>
      </c>
      <c r="S191" s="21">
        <v>138.79499999999999</v>
      </c>
      <c r="T191" s="21">
        <v>268.83</v>
      </c>
      <c r="U191" s="21">
        <v>0</v>
      </c>
      <c r="V191" s="21">
        <v>0</v>
      </c>
      <c r="W191" s="21">
        <v>0</v>
      </c>
      <c r="X191" s="21">
        <v>-0.20297093468838351</v>
      </c>
      <c r="Y191" s="21">
        <v>11584.6298828125</v>
      </c>
      <c r="Z191" s="21">
        <v>13704</v>
      </c>
      <c r="AA191" s="21">
        <v>17981265.072000001</v>
      </c>
      <c r="AB191" s="21">
        <v>2780864.0020000003</v>
      </c>
      <c r="AC191" s="21">
        <v>1.2699999999999999E-2</v>
      </c>
      <c r="AD191" s="21">
        <v>1.55E-2</v>
      </c>
      <c r="AE191" s="21">
        <v>313332271</v>
      </c>
      <c r="AF191" s="21">
        <v>3979319.8416999998</v>
      </c>
      <c r="AG191" s="21">
        <v>4856650.2005000003</v>
      </c>
      <c r="AH191" s="21">
        <v>-832188.09830000065</v>
      </c>
      <c r="AI191" s="21">
        <v>0</v>
      </c>
      <c r="AJ191" s="21">
        <v>8257.7802734375</v>
      </c>
      <c r="AK191" s="21">
        <v>4811507.9400000004</v>
      </c>
      <c r="AL191" s="21">
        <v>0</v>
      </c>
      <c r="AM191" s="21">
        <v>2780864.0020000003</v>
      </c>
      <c r="AN191" s="21">
        <v>0</v>
      </c>
      <c r="AO191" s="21">
        <v>2780864.0020000003</v>
      </c>
      <c r="AP191" s="21">
        <v>18.294675181225333</v>
      </c>
      <c r="AQ191" s="21">
        <v>0</v>
      </c>
      <c r="AR191" s="21">
        <v>1</v>
      </c>
      <c r="AS191" s="21">
        <v>0</v>
      </c>
      <c r="AT191" s="21">
        <v>1</v>
      </c>
      <c r="AU191" s="21">
        <v>0</v>
      </c>
      <c r="AV191" s="21">
        <v>0</v>
      </c>
      <c r="AW191" s="21">
        <v>955241884.828125</v>
      </c>
      <c r="AX191" s="21">
        <v>0</v>
      </c>
      <c r="AY191" s="21">
        <v>136463126.40401787</v>
      </c>
      <c r="AZ191" s="21">
        <v>2780864.0020000003</v>
      </c>
      <c r="BA191" s="21">
        <v>397266.28600000002</v>
      </c>
      <c r="BB191" s="21">
        <v>873398390.92480052</v>
      </c>
      <c r="BC191" s="21">
        <v>734844866.56274295</v>
      </c>
      <c r="BD191" s="21">
        <v>0</v>
      </c>
      <c r="BE191" s="21">
        <v>0</v>
      </c>
    </row>
    <row r="192" spans="1:57" x14ac:dyDescent="0.35">
      <c r="A192" s="21">
        <v>109530304</v>
      </c>
      <c r="B192" s="21" t="s">
        <v>236</v>
      </c>
      <c r="C192" s="21" t="s">
        <v>614</v>
      </c>
      <c r="D192" s="21">
        <v>8240.9</v>
      </c>
      <c r="E192" s="21">
        <v>50</v>
      </c>
      <c r="F192" s="21">
        <v>1.5599999999999999E-2</v>
      </c>
      <c r="G192" s="21">
        <v>66</v>
      </c>
      <c r="H192" s="21">
        <v>4165540</v>
      </c>
      <c r="I192" s="21">
        <v>246.79599999999999</v>
      </c>
      <c r="J192" s="21">
        <v>0</v>
      </c>
      <c r="K192" s="21">
        <v>1935075.03</v>
      </c>
      <c r="L192" s="21">
        <v>103863842</v>
      </c>
      <c r="M192" s="21">
        <v>20435951</v>
      </c>
      <c r="N192" s="48">
        <v>8240.900390625</v>
      </c>
      <c r="O192" s="21">
        <v>151.61500000000001</v>
      </c>
      <c r="P192" s="21">
        <v>0.99</v>
      </c>
      <c r="Q192" s="21">
        <v>8302.66</v>
      </c>
      <c r="R192" s="21">
        <v>8245.6200000000008</v>
      </c>
      <c r="S192" s="21">
        <v>34.365000000000002</v>
      </c>
      <c r="T192" s="21">
        <v>23.614999999999998</v>
      </c>
      <c r="U192" s="21">
        <v>0</v>
      </c>
      <c r="V192" s="21">
        <v>0</v>
      </c>
      <c r="W192" s="21">
        <v>0</v>
      </c>
      <c r="X192" s="21">
        <v>-0.20864867686204913</v>
      </c>
      <c r="Y192" s="21">
        <v>16878.474609375</v>
      </c>
      <c r="Z192" s="21">
        <v>13704</v>
      </c>
      <c r="AA192" s="21">
        <v>3382092.3840000001</v>
      </c>
      <c r="AB192" s="21">
        <v>0</v>
      </c>
      <c r="AC192" s="21">
        <v>1.2699999999999999E-2</v>
      </c>
      <c r="AD192" s="21">
        <v>1.55E-2</v>
      </c>
      <c r="AE192" s="21">
        <v>124299793</v>
      </c>
      <c r="AF192" s="21">
        <v>1578607.3710999999</v>
      </c>
      <c r="AG192" s="21">
        <v>1926646.7915000001</v>
      </c>
      <c r="AH192" s="21">
        <v>-356467.65890000015</v>
      </c>
      <c r="AI192" s="21">
        <v>0</v>
      </c>
      <c r="AJ192" s="21">
        <v>8257.7802734375</v>
      </c>
      <c r="AK192" s="21">
        <v>1935075.03</v>
      </c>
      <c r="AL192" s="21">
        <v>0</v>
      </c>
      <c r="AM192" s="21">
        <v>0</v>
      </c>
      <c r="AN192" s="21">
        <v>0</v>
      </c>
      <c r="AO192" s="21">
        <v>0</v>
      </c>
      <c r="AP192" s="21">
        <v>0</v>
      </c>
      <c r="AQ192" s="21">
        <v>8428.2384999999776</v>
      </c>
      <c r="AR192" s="21">
        <v>1</v>
      </c>
      <c r="AS192" s="21">
        <v>0</v>
      </c>
      <c r="AT192" s="21">
        <v>1</v>
      </c>
      <c r="AU192" s="21">
        <v>8343.9560546875</v>
      </c>
      <c r="AV192" s="21">
        <v>8343.9560546875</v>
      </c>
      <c r="AW192" s="21">
        <v>955241884.828125</v>
      </c>
      <c r="AX192" s="21">
        <v>1191.9937220982142</v>
      </c>
      <c r="AY192" s="21">
        <v>136463126.40401787</v>
      </c>
      <c r="AZ192" s="21">
        <v>0</v>
      </c>
      <c r="BA192" s="21">
        <v>0</v>
      </c>
      <c r="BB192" s="21">
        <v>873398390.92480052</v>
      </c>
      <c r="BC192" s="21">
        <v>734844866.56274295</v>
      </c>
      <c r="BD192" s="21">
        <v>8344</v>
      </c>
      <c r="BE192" s="21">
        <v>1192</v>
      </c>
    </row>
    <row r="193" spans="1:57" x14ac:dyDescent="0.35">
      <c r="A193" s="21">
        <v>109531304</v>
      </c>
      <c r="B193" s="21" t="s">
        <v>237</v>
      </c>
      <c r="C193" s="21" t="s">
        <v>614</v>
      </c>
      <c r="D193" s="21">
        <v>7015.22</v>
      </c>
      <c r="E193" s="21">
        <v>35</v>
      </c>
      <c r="F193" s="21">
        <v>1.23E-2</v>
      </c>
      <c r="G193" s="21">
        <v>27</v>
      </c>
      <c r="H193" s="21">
        <v>13339100.539999999</v>
      </c>
      <c r="I193" s="21">
        <v>1131.845</v>
      </c>
      <c r="J193" s="21">
        <v>0</v>
      </c>
      <c r="K193" s="21">
        <v>5815519.6499999994</v>
      </c>
      <c r="L193" s="21">
        <v>356382216</v>
      </c>
      <c r="M193" s="21">
        <v>115893416</v>
      </c>
      <c r="N193" s="48">
        <v>7015.22021484375</v>
      </c>
      <c r="O193" s="21">
        <v>737.38499999999999</v>
      </c>
      <c r="P193" s="21">
        <v>1</v>
      </c>
      <c r="Q193" s="21">
        <v>7130.31</v>
      </c>
      <c r="R193" s="21">
        <v>8245.6200000000008</v>
      </c>
      <c r="S193" s="21">
        <v>107.785</v>
      </c>
      <c r="T193" s="21">
        <v>82.119</v>
      </c>
      <c r="U193" s="21">
        <v>0</v>
      </c>
      <c r="V193" s="21">
        <v>0</v>
      </c>
      <c r="W193" s="21">
        <v>0</v>
      </c>
      <c r="X193" s="21">
        <v>-0.15150158737099378</v>
      </c>
      <c r="Y193" s="21">
        <v>11785.271484375</v>
      </c>
      <c r="Z193" s="21">
        <v>13704</v>
      </c>
      <c r="AA193" s="21">
        <v>15510803.880000001</v>
      </c>
      <c r="AB193" s="21">
        <v>2171703.3400000017</v>
      </c>
      <c r="AC193" s="21">
        <v>1.2699999999999999E-2</v>
      </c>
      <c r="AD193" s="21">
        <v>1.55E-2</v>
      </c>
      <c r="AE193" s="21">
        <v>472275632</v>
      </c>
      <c r="AF193" s="21">
        <v>5997900.5263999999</v>
      </c>
      <c r="AG193" s="21">
        <v>7320272.2960000001</v>
      </c>
      <c r="AH193" s="21">
        <v>182380.87640000042</v>
      </c>
      <c r="AI193" s="21">
        <v>182380.87640000042</v>
      </c>
      <c r="AJ193" s="21">
        <v>8257.7802734375</v>
      </c>
      <c r="AK193" s="21">
        <v>5997900.5263999999</v>
      </c>
      <c r="AL193" s="21">
        <v>0</v>
      </c>
      <c r="AM193" s="21">
        <v>1989322.4636000013</v>
      </c>
      <c r="AN193" s="21">
        <v>0</v>
      </c>
      <c r="AO193" s="21">
        <v>1989322.4636000013</v>
      </c>
      <c r="AP193" s="21">
        <v>14.91346779818185</v>
      </c>
      <c r="AQ193" s="21">
        <v>0</v>
      </c>
      <c r="AR193" s="21">
        <v>1</v>
      </c>
      <c r="AS193" s="21">
        <v>0</v>
      </c>
      <c r="AT193" s="21">
        <v>1</v>
      </c>
      <c r="AU193" s="21">
        <v>0</v>
      </c>
      <c r="AV193" s="21">
        <v>0</v>
      </c>
      <c r="AW193" s="21">
        <v>955241884.828125</v>
      </c>
      <c r="AX193" s="21">
        <v>0</v>
      </c>
      <c r="AY193" s="21">
        <v>136463126.40401787</v>
      </c>
      <c r="AZ193" s="21">
        <v>1989322.4636000013</v>
      </c>
      <c r="BA193" s="21">
        <v>284188.92337142874</v>
      </c>
      <c r="BB193" s="21">
        <v>875387713.38840055</v>
      </c>
      <c r="BC193" s="21">
        <v>734844866.56274295</v>
      </c>
      <c r="BD193" s="21">
        <v>0</v>
      </c>
      <c r="BE193" s="21">
        <v>0</v>
      </c>
    </row>
    <row r="194" spans="1:57" x14ac:dyDescent="0.35">
      <c r="A194" s="21">
        <v>109532804</v>
      </c>
      <c r="B194" s="21" t="s">
        <v>238</v>
      </c>
      <c r="C194" s="21" t="s">
        <v>614</v>
      </c>
      <c r="D194" s="21">
        <v>9335.39</v>
      </c>
      <c r="E194" s="21">
        <v>62</v>
      </c>
      <c r="F194" s="21">
        <v>1.1599999999999999E-2</v>
      </c>
      <c r="G194" s="21">
        <v>21</v>
      </c>
      <c r="H194" s="21">
        <v>7682333.4900000002</v>
      </c>
      <c r="I194" s="21">
        <v>654.46699999999998</v>
      </c>
      <c r="J194" s="21">
        <v>0</v>
      </c>
      <c r="K194" s="21">
        <v>3806958.13</v>
      </c>
      <c r="L194" s="21">
        <v>287006541</v>
      </c>
      <c r="M194" s="21">
        <v>39999431</v>
      </c>
      <c r="N194" s="48">
        <v>9335.3896484375</v>
      </c>
      <c r="O194" s="21">
        <v>339.47199999999998</v>
      </c>
      <c r="P194" s="21">
        <v>0.86</v>
      </c>
      <c r="Q194" s="21">
        <v>9408.31</v>
      </c>
      <c r="R194" s="21">
        <v>8245.6200000000008</v>
      </c>
      <c r="S194" s="21">
        <v>73.471999999999994</v>
      </c>
      <c r="T194" s="21">
        <v>73.656000000000006</v>
      </c>
      <c r="U194" s="21">
        <v>0</v>
      </c>
      <c r="V194" s="21">
        <v>0</v>
      </c>
      <c r="W194" s="21">
        <v>0</v>
      </c>
      <c r="X194" s="21">
        <v>-9.3774693005873044E-2</v>
      </c>
      <c r="Y194" s="21">
        <v>11738.3056640625</v>
      </c>
      <c r="Z194" s="21">
        <v>13704</v>
      </c>
      <c r="AA194" s="21">
        <v>8968815.7679999992</v>
      </c>
      <c r="AB194" s="21">
        <v>1286482.277999999</v>
      </c>
      <c r="AC194" s="21">
        <v>1.2699999999999999E-2</v>
      </c>
      <c r="AD194" s="21">
        <v>1.55E-2</v>
      </c>
      <c r="AE194" s="21">
        <v>327005972</v>
      </c>
      <c r="AF194" s="21">
        <v>4152975.8443999998</v>
      </c>
      <c r="AG194" s="21">
        <v>5068592.5659999996</v>
      </c>
      <c r="AH194" s="21">
        <v>346017.71439999994</v>
      </c>
      <c r="AI194" s="21">
        <v>346017.71439999994</v>
      </c>
      <c r="AJ194" s="21">
        <v>8257.7802734375</v>
      </c>
      <c r="AK194" s="21">
        <v>4152975.8443999998</v>
      </c>
      <c r="AL194" s="21">
        <v>0</v>
      </c>
      <c r="AM194" s="21">
        <v>940464.56359999906</v>
      </c>
      <c r="AN194" s="21">
        <v>0</v>
      </c>
      <c r="AO194" s="21">
        <v>940464.56359999906</v>
      </c>
      <c r="AP194" s="21">
        <v>12.24191275768216</v>
      </c>
      <c r="AQ194" s="21">
        <v>0</v>
      </c>
      <c r="AR194" s="21">
        <v>0.86950374806334985</v>
      </c>
      <c r="AS194" s="21">
        <v>0</v>
      </c>
      <c r="AT194" s="21">
        <v>0.86950374806334985</v>
      </c>
      <c r="AU194" s="21">
        <v>0</v>
      </c>
      <c r="AV194" s="21">
        <v>0</v>
      </c>
      <c r="AW194" s="21">
        <v>955241884.828125</v>
      </c>
      <c r="AX194" s="21">
        <v>0</v>
      </c>
      <c r="AY194" s="21">
        <v>136463126.40401787</v>
      </c>
      <c r="AZ194" s="21">
        <v>940464.56359999906</v>
      </c>
      <c r="BA194" s="21">
        <v>134352.08051428557</v>
      </c>
      <c r="BB194" s="21">
        <v>876328177.9520005</v>
      </c>
      <c r="BC194" s="21">
        <v>734844866.56274295</v>
      </c>
      <c r="BD194" s="21">
        <v>0</v>
      </c>
      <c r="BE194" s="21">
        <v>0</v>
      </c>
    </row>
    <row r="195" spans="1:57" x14ac:dyDescent="0.35">
      <c r="A195" s="21">
        <v>109535504</v>
      </c>
      <c r="B195" s="21" t="s">
        <v>239</v>
      </c>
      <c r="C195" s="21" t="s">
        <v>614</v>
      </c>
      <c r="D195" s="21">
        <v>6846.12</v>
      </c>
      <c r="E195" s="21">
        <v>33</v>
      </c>
      <c r="F195" s="21">
        <v>1.0699999999999999E-2</v>
      </c>
      <c r="G195" s="21">
        <v>13</v>
      </c>
      <c r="H195" s="21">
        <v>11282295.74</v>
      </c>
      <c r="I195" s="21">
        <v>879.19200000000001</v>
      </c>
      <c r="J195" s="21">
        <v>0</v>
      </c>
      <c r="K195" s="21">
        <v>3761548.83</v>
      </c>
      <c r="L195" s="21">
        <v>292047347</v>
      </c>
      <c r="M195" s="21">
        <v>58198754</v>
      </c>
      <c r="N195" s="48">
        <v>6846.1201171875</v>
      </c>
      <c r="O195" s="21">
        <v>507.41</v>
      </c>
      <c r="P195" s="21">
        <v>1</v>
      </c>
      <c r="Q195" s="21">
        <v>6849.81</v>
      </c>
      <c r="R195" s="21">
        <v>8245.6200000000008</v>
      </c>
      <c r="S195" s="21">
        <v>96.763000000000005</v>
      </c>
      <c r="T195" s="21">
        <v>111.678</v>
      </c>
      <c r="U195" s="21">
        <v>0</v>
      </c>
      <c r="V195" s="21">
        <v>0</v>
      </c>
      <c r="W195" s="21">
        <v>0</v>
      </c>
      <c r="X195" s="21">
        <v>-0.13289483352900061</v>
      </c>
      <c r="Y195" s="21">
        <v>12832.5732421875</v>
      </c>
      <c r="Z195" s="21">
        <v>13704</v>
      </c>
      <c r="AA195" s="21">
        <v>12048447.168</v>
      </c>
      <c r="AB195" s="21">
        <v>766151.42799999937</v>
      </c>
      <c r="AC195" s="21">
        <v>1.2699999999999999E-2</v>
      </c>
      <c r="AD195" s="21">
        <v>1.55E-2</v>
      </c>
      <c r="AE195" s="21">
        <v>350246101</v>
      </c>
      <c r="AF195" s="21">
        <v>4448125.4826999996</v>
      </c>
      <c r="AG195" s="21">
        <v>5428814.5654999996</v>
      </c>
      <c r="AH195" s="21">
        <v>686576.65269999951</v>
      </c>
      <c r="AI195" s="21">
        <v>686576.65269999951</v>
      </c>
      <c r="AJ195" s="21">
        <v>8257.7802734375</v>
      </c>
      <c r="AK195" s="21">
        <v>4448125.4826999996</v>
      </c>
      <c r="AL195" s="21">
        <v>0</v>
      </c>
      <c r="AM195" s="21">
        <v>79574.775299999863</v>
      </c>
      <c r="AN195" s="21">
        <v>0</v>
      </c>
      <c r="AO195" s="21">
        <v>79574.775299999863</v>
      </c>
      <c r="AP195" s="21">
        <v>0.70530658949026859</v>
      </c>
      <c r="AQ195" s="21">
        <v>0</v>
      </c>
      <c r="AR195" s="21">
        <v>1</v>
      </c>
      <c r="AS195" s="21">
        <v>0</v>
      </c>
      <c r="AT195" s="21">
        <v>1</v>
      </c>
      <c r="AU195" s="21">
        <v>0</v>
      </c>
      <c r="AV195" s="21">
        <v>0</v>
      </c>
      <c r="AW195" s="21">
        <v>955241884.828125</v>
      </c>
      <c r="AX195" s="21">
        <v>0</v>
      </c>
      <c r="AY195" s="21">
        <v>136463126.40401787</v>
      </c>
      <c r="AZ195" s="21">
        <v>79574.775299999863</v>
      </c>
      <c r="BA195" s="21">
        <v>11367.825042857123</v>
      </c>
      <c r="BB195" s="21">
        <v>876407752.72730052</v>
      </c>
      <c r="BC195" s="21">
        <v>734844866.56274295</v>
      </c>
      <c r="BD195" s="21">
        <v>0</v>
      </c>
      <c r="BE195" s="21">
        <v>0</v>
      </c>
    </row>
    <row r="196" spans="1:57" x14ac:dyDescent="0.35">
      <c r="A196" s="21">
        <v>109537504</v>
      </c>
      <c r="B196" s="21" t="s">
        <v>240</v>
      </c>
      <c r="C196" s="21" t="s">
        <v>614</v>
      </c>
      <c r="D196" s="21">
        <v>4679.4799999999996</v>
      </c>
      <c r="E196" s="21">
        <v>11</v>
      </c>
      <c r="F196" s="21">
        <v>1.34E-2</v>
      </c>
      <c r="G196" s="21">
        <v>43</v>
      </c>
      <c r="H196" s="21">
        <v>8498920.5099999998</v>
      </c>
      <c r="I196" s="21">
        <v>687.18299999999999</v>
      </c>
      <c r="J196" s="21">
        <v>0</v>
      </c>
      <c r="K196" s="21">
        <v>2569958.62</v>
      </c>
      <c r="L196" s="21">
        <v>150152410</v>
      </c>
      <c r="M196" s="21">
        <v>41631143</v>
      </c>
      <c r="N196" s="48">
        <v>4679.47998046875</v>
      </c>
      <c r="O196" s="21">
        <v>405.49599999999998</v>
      </c>
      <c r="P196" s="21">
        <v>1</v>
      </c>
      <c r="Q196" s="21">
        <v>4759.0200000000004</v>
      </c>
      <c r="R196" s="21">
        <v>8245.6200000000008</v>
      </c>
      <c r="S196" s="21">
        <v>76.53</v>
      </c>
      <c r="T196" s="21">
        <v>82.16</v>
      </c>
      <c r="U196" s="21">
        <v>0</v>
      </c>
      <c r="V196" s="21">
        <v>0</v>
      </c>
      <c r="W196" s="21">
        <v>0</v>
      </c>
      <c r="X196" s="21">
        <v>-0.2031583146484725</v>
      </c>
      <c r="Y196" s="21">
        <v>12367.7685546875</v>
      </c>
      <c r="Z196" s="21">
        <v>13704</v>
      </c>
      <c r="AA196" s="21">
        <v>9417155.8320000004</v>
      </c>
      <c r="AB196" s="21">
        <v>918235.32200000063</v>
      </c>
      <c r="AC196" s="21">
        <v>1.2699999999999999E-2</v>
      </c>
      <c r="AD196" s="21">
        <v>1.55E-2</v>
      </c>
      <c r="AE196" s="21">
        <v>191783553</v>
      </c>
      <c r="AF196" s="21">
        <v>2435651.1231</v>
      </c>
      <c r="AG196" s="21">
        <v>2972645.0715000001</v>
      </c>
      <c r="AH196" s="21">
        <v>-134307.49690000014</v>
      </c>
      <c r="AI196" s="21">
        <v>0</v>
      </c>
      <c r="AJ196" s="21">
        <v>8257.7802734375</v>
      </c>
      <c r="AK196" s="21">
        <v>2569958.62</v>
      </c>
      <c r="AL196" s="21">
        <v>0</v>
      </c>
      <c r="AM196" s="21">
        <v>918235.32200000063</v>
      </c>
      <c r="AN196" s="21">
        <v>0</v>
      </c>
      <c r="AO196" s="21">
        <v>918235.32200000063</v>
      </c>
      <c r="AP196" s="21">
        <v>10.804140607264024</v>
      </c>
      <c r="AQ196" s="21">
        <v>0</v>
      </c>
      <c r="AR196" s="21">
        <v>1</v>
      </c>
      <c r="AS196" s="21">
        <v>0</v>
      </c>
      <c r="AT196" s="21">
        <v>1</v>
      </c>
      <c r="AU196" s="21">
        <v>0</v>
      </c>
      <c r="AV196" s="21">
        <v>0</v>
      </c>
      <c r="AW196" s="21">
        <v>955241884.828125</v>
      </c>
      <c r="AX196" s="21">
        <v>0</v>
      </c>
      <c r="AY196" s="21">
        <v>136463126.40401787</v>
      </c>
      <c r="AZ196" s="21">
        <v>918235.32200000063</v>
      </c>
      <c r="BA196" s="21">
        <v>131176.47457142867</v>
      </c>
      <c r="BB196" s="21">
        <v>877325988.04930055</v>
      </c>
      <c r="BC196" s="21">
        <v>734844866.56274295</v>
      </c>
      <c r="BD196" s="21">
        <v>0</v>
      </c>
      <c r="BE196" s="21">
        <v>0</v>
      </c>
    </row>
    <row r="197" spans="1:57" x14ac:dyDescent="0.35">
      <c r="A197" s="21">
        <v>110141003</v>
      </c>
      <c r="B197" s="21" t="s">
        <v>241</v>
      </c>
      <c r="C197" s="21" t="s">
        <v>615</v>
      </c>
      <c r="D197" s="21">
        <v>7390.03</v>
      </c>
      <c r="E197" s="21">
        <v>40</v>
      </c>
      <c r="F197" s="21">
        <v>1.7600000000000001E-2</v>
      </c>
      <c r="G197" s="21">
        <v>81</v>
      </c>
      <c r="H197" s="21">
        <v>31573579.399999999</v>
      </c>
      <c r="I197" s="21">
        <v>2233.1469999999999</v>
      </c>
      <c r="J197" s="21">
        <v>0</v>
      </c>
      <c r="K197" s="21">
        <v>17614987.490000002</v>
      </c>
      <c r="L197" s="21">
        <v>714957422</v>
      </c>
      <c r="M197" s="21">
        <v>287233219</v>
      </c>
      <c r="N197" s="48">
        <v>7390.02978515625</v>
      </c>
      <c r="O197" s="21">
        <v>1562.6759999999999</v>
      </c>
      <c r="P197" s="21">
        <v>1</v>
      </c>
      <c r="Q197" s="21">
        <v>7410.37</v>
      </c>
      <c r="R197" s="21">
        <v>8245.6200000000008</v>
      </c>
      <c r="S197" s="21">
        <v>104.452</v>
      </c>
      <c r="T197" s="21">
        <v>226.256</v>
      </c>
      <c r="U197" s="21">
        <v>0</v>
      </c>
      <c r="V197" s="21">
        <v>0</v>
      </c>
      <c r="W197" s="21">
        <v>0</v>
      </c>
      <c r="X197" s="21">
        <v>-0.19278310068555379</v>
      </c>
      <c r="Y197" s="21">
        <v>14138.603515625</v>
      </c>
      <c r="Z197" s="21">
        <v>13704</v>
      </c>
      <c r="AA197" s="21">
        <v>30603046.487999998</v>
      </c>
      <c r="AB197" s="21">
        <v>0</v>
      </c>
      <c r="AC197" s="21">
        <v>1.2699999999999999E-2</v>
      </c>
      <c r="AD197" s="21">
        <v>1.55E-2</v>
      </c>
      <c r="AE197" s="21">
        <v>1002190641</v>
      </c>
      <c r="AF197" s="21">
        <v>12727821.140699999</v>
      </c>
      <c r="AG197" s="21">
        <v>15533954.9355</v>
      </c>
      <c r="AH197" s="21">
        <v>-4887166.3493000027</v>
      </c>
      <c r="AI197" s="21">
        <v>0</v>
      </c>
      <c r="AJ197" s="21">
        <v>8257.7802734375</v>
      </c>
      <c r="AK197" s="21">
        <v>17614987.490000002</v>
      </c>
      <c r="AL197" s="21">
        <v>0</v>
      </c>
      <c r="AM197" s="21">
        <v>0</v>
      </c>
      <c r="AN197" s="21">
        <v>0</v>
      </c>
      <c r="AO197" s="21">
        <v>0</v>
      </c>
      <c r="AP197" s="21">
        <v>0</v>
      </c>
      <c r="AQ197" s="21">
        <v>2081032.5545000024</v>
      </c>
      <c r="AR197" s="21">
        <v>1</v>
      </c>
      <c r="AS197" s="21">
        <v>0</v>
      </c>
      <c r="AT197" s="21">
        <v>1</v>
      </c>
      <c r="AU197" s="21">
        <v>2081032.5</v>
      </c>
      <c r="AV197" s="21">
        <v>2081032.5</v>
      </c>
      <c r="AW197" s="21">
        <v>955241884.828125</v>
      </c>
      <c r="AX197" s="21">
        <v>297290.35714285716</v>
      </c>
      <c r="AY197" s="21">
        <v>136463126.40401787</v>
      </c>
      <c r="AZ197" s="21">
        <v>0</v>
      </c>
      <c r="BA197" s="21">
        <v>0</v>
      </c>
      <c r="BB197" s="21">
        <v>877325988.04930055</v>
      </c>
      <c r="BC197" s="21">
        <v>734844866.56274295</v>
      </c>
      <c r="BD197" s="21">
        <v>2081033</v>
      </c>
      <c r="BE197" s="21">
        <v>297290</v>
      </c>
    </row>
    <row r="198" spans="1:57" x14ac:dyDescent="0.35">
      <c r="A198" s="21">
        <v>110141103</v>
      </c>
      <c r="B198" s="21" t="s">
        <v>242</v>
      </c>
      <c r="C198" s="21" t="s">
        <v>615</v>
      </c>
      <c r="D198" s="21">
        <v>10149.81</v>
      </c>
      <c r="E198" s="21">
        <v>69</v>
      </c>
      <c r="F198" s="21">
        <v>1.5299999999999999E-2</v>
      </c>
      <c r="G198" s="21">
        <v>62</v>
      </c>
      <c r="H198" s="21">
        <v>50589591.629999995</v>
      </c>
      <c r="I198" s="21">
        <v>3745.3339999999998</v>
      </c>
      <c r="J198" s="21">
        <v>0</v>
      </c>
      <c r="K198" s="21">
        <v>35519451.969999999</v>
      </c>
      <c r="L198" s="21">
        <v>1682521180</v>
      </c>
      <c r="M198" s="21">
        <v>645248811</v>
      </c>
      <c r="N198" s="48">
        <v>10149.8095703125</v>
      </c>
      <c r="O198" s="21">
        <v>2812.4160000000002</v>
      </c>
      <c r="P198" s="21">
        <v>0.76</v>
      </c>
      <c r="Q198" s="21">
        <v>10230.19</v>
      </c>
      <c r="R198" s="21">
        <v>8245.6200000000008</v>
      </c>
      <c r="S198" s="21">
        <v>0</v>
      </c>
      <c r="T198" s="21">
        <v>373.13499999999999</v>
      </c>
      <c r="U198" s="21">
        <v>0</v>
      </c>
      <c r="V198" s="21">
        <v>0</v>
      </c>
      <c r="W198" s="21">
        <v>0</v>
      </c>
      <c r="X198" s="21">
        <v>-5.0778396339624804E-2</v>
      </c>
      <c r="Y198" s="21">
        <v>13507.3642578125</v>
      </c>
      <c r="Z198" s="21">
        <v>13704</v>
      </c>
      <c r="AA198" s="21">
        <v>51326057.136</v>
      </c>
      <c r="AB198" s="21">
        <v>736465.50600000471</v>
      </c>
      <c r="AC198" s="21">
        <v>1.2699999999999999E-2</v>
      </c>
      <c r="AD198" s="21">
        <v>1.55E-2</v>
      </c>
      <c r="AE198" s="21">
        <v>2327769991</v>
      </c>
      <c r="AF198" s="21">
        <v>29562678.885699999</v>
      </c>
      <c r="AG198" s="21">
        <v>36080434.8605</v>
      </c>
      <c r="AH198" s="21">
        <v>-5956773.0843000002</v>
      </c>
      <c r="AI198" s="21">
        <v>0</v>
      </c>
      <c r="AJ198" s="21">
        <v>8257.7802734375</v>
      </c>
      <c r="AK198" s="21">
        <v>35519451.969999999</v>
      </c>
      <c r="AL198" s="21">
        <v>0</v>
      </c>
      <c r="AM198" s="21">
        <v>736465.50600000471</v>
      </c>
      <c r="AN198" s="21">
        <v>0</v>
      </c>
      <c r="AO198" s="21">
        <v>736465.50600000471</v>
      </c>
      <c r="AP198" s="21">
        <v>1.4557648762740265</v>
      </c>
      <c r="AQ198" s="21">
        <v>0</v>
      </c>
      <c r="AR198" s="21">
        <v>0.77087919099022018</v>
      </c>
      <c r="AS198" s="21">
        <v>0</v>
      </c>
      <c r="AT198" s="21">
        <v>0.77087919099022018</v>
      </c>
      <c r="AU198" s="21">
        <v>0</v>
      </c>
      <c r="AV198" s="21">
        <v>0</v>
      </c>
      <c r="AW198" s="21">
        <v>955241884.828125</v>
      </c>
      <c r="AX198" s="21">
        <v>0</v>
      </c>
      <c r="AY198" s="21">
        <v>136463126.40401787</v>
      </c>
      <c r="AZ198" s="21">
        <v>736465.50600000471</v>
      </c>
      <c r="BA198" s="21">
        <v>105209.35800000068</v>
      </c>
      <c r="BB198" s="21">
        <v>878062453.55530059</v>
      </c>
      <c r="BC198" s="21">
        <v>734844866.56274295</v>
      </c>
      <c r="BD198" s="21">
        <v>0</v>
      </c>
      <c r="BE198" s="21">
        <v>0</v>
      </c>
    </row>
    <row r="199" spans="1:57" x14ac:dyDescent="0.35">
      <c r="A199" s="21">
        <v>110147003</v>
      </c>
      <c r="B199" s="21" t="s">
        <v>244</v>
      </c>
      <c r="C199" s="21" t="s">
        <v>615</v>
      </c>
      <c r="D199" s="21">
        <v>9539.7999999999993</v>
      </c>
      <c r="E199" s="21">
        <v>63</v>
      </c>
      <c r="F199" s="21">
        <v>1.4999999999999999E-2</v>
      </c>
      <c r="G199" s="21">
        <v>59</v>
      </c>
      <c r="H199" s="21">
        <v>26053853.07</v>
      </c>
      <c r="I199" s="21">
        <v>2147.5720000000001</v>
      </c>
      <c r="J199" s="21">
        <v>0</v>
      </c>
      <c r="K199" s="21">
        <v>18146234.920000002</v>
      </c>
      <c r="L199" s="21">
        <v>910505279</v>
      </c>
      <c r="M199" s="21">
        <v>296355262</v>
      </c>
      <c r="N199" s="48">
        <v>9539.7998046875</v>
      </c>
      <c r="O199" s="21">
        <v>1469.4380000000001</v>
      </c>
      <c r="P199" s="21">
        <v>0.85</v>
      </c>
      <c r="Q199" s="21">
        <v>9512.7099999999991</v>
      </c>
      <c r="R199" s="21">
        <v>8245.6200000000008</v>
      </c>
      <c r="S199" s="21">
        <v>99.87</v>
      </c>
      <c r="T199" s="21">
        <v>206.84700000000001</v>
      </c>
      <c r="U199" s="21">
        <v>0</v>
      </c>
      <c r="V199" s="21">
        <v>0</v>
      </c>
      <c r="W199" s="21">
        <v>0</v>
      </c>
      <c r="X199" s="21">
        <v>-2.4680860659787869E-2</v>
      </c>
      <c r="Y199" s="21">
        <v>12131.771484375</v>
      </c>
      <c r="Z199" s="21">
        <v>13704</v>
      </c>
      <c r="AA199" s="21">
        <v>29430326.688000001</v>
      </c>
      <c r="AB199" s="21">
        <v>3376473.6180000007</v>
      </c>
      <c r="AC199" s="21">
        <v>1.2699999999999999E-2</v>
      </c>
      <c r="AD199" s="21">
        <v>1.55E-2</v>
      </c>
      <c r="AE199" s="21">
        <v>1206860541</v>
      </c>
      <c r="AF199" s="21">
        <v>15327128.8707</v>
      </c>
      <c r="AG199" s="21">
        <v>18706338.385499999</v>
      </c>
      <c r="AH199" s="21">
        <v>-2819106.0493000019</v>
      </c>
      <c r="AI199" s="21">
        <v>0</v>
      </c>
      <c r="AJ199" s="21">
        <v>8257.7802734375</v>
      </c>
      <c r="AK199" s="21">
        <v>18146234.920000002</v>
      </c>
      <c r="AL199" s="21">
        <v>0</v>
      </c>
      <c r="AM199" s="21">
        <v>3376473.6180000007</v>
      </c>
      <c r="AN199" s="21">
        <v>0</v>
      </c>
      <c r="AO199" s="21">
        <v>3376473.6180000007</v>
      </c>
      <c r="AP199" s="21">
        <v>12.959594148812787</v>
      </c>
      <c r="AQ199" s="21">
        <v>0</v>
      </c>
      <c r="AR199" s="21">
        <v>0.84475010368417958</v>
      </c>
      <c r="AS199" s="21">
        <v>0</v>
      </c>
      <c r="AT199" s="21">
        <v>0.84475010368417958</v>
      </c>
      <c r="AU199" s="21">
        <v>0</v>
      </c>
      <c r="AV199" s="21">
        <v>0</v>
      </c>
      <c r="AW199" s="21">
        <v>955241884.828125</v>
      </c>
      <c r="AX199" s="21">
        <v>0</v>
      </c>
      <c r="AY199" s="21">
        <v>136463126.40401787</v>
      </c>
      <c r="AZ199" s="21">
        <v>3376473.6180000007</v>
      </c>
      <c r="BA199" s="21">
        <v>482353.37400000013</v>
      </c>
      <c r="BB199" s="21">
        <v>881438927.17330062</v>
      </c>
      <c r="BC199" s="21">
        <v>734844866.56274295</v>
      </c>
      <c r="BD199" s="21">
        <v>0</v>
      </c>
      <c r="BE199" s="21">
        <v>0</v>
      </c>
    </row>
    <row r="200" spans="1:57" x14ac:dyDescent="0.35">
      <c r="A200" s="21">
        <v>110148002</v>
      </c>
      <c r="B200" s="21" t="s">
        <v>245</v>
      </c>
      <c r="C200" s="21" t="s">
        <v>615</v>
      </c>
      <c r="D200" s="21">
        <v>18633.48</v>
      </c>
      <c r="E200" s="21">
        <v>96</v>
      </c>
      <c r="F200" s="21">
        <v>1.3299999999999999E-2</v>
      </c>
      <c r="G200" s="21">
        <v>41</v>
      </c>
      <c r="H200" s="21">
        <v>146462952.75999999</v>
      </c>
      <c r="I200" s="21">
        <v>9484.7000000000007</v>
      </c>
      <c r="J200" s="21">
        <v>0</v>
      </c>
      <c r="K200" s="21">
        <v>137597973.75</v>
      </c>
      <c r="L200" s="21">
        <v>7954834249</v>
      </c>
      <c r="M200" s="21">
        <v>2369132610</v>
      </c>
      <c r="N200" s="48">
        <v>18633.48046875</v>
      </c>
      <c r="O200" s="21">
        <v>7082.9579999999996</v>
      </c>
      <c r="P200" s="21">
        <v>0</v>
      </c>
      <c r="Q200" s="21">
        <v>18744.91</v>
      </c>
      <c r="R200" s="21">
        <v>8245.6200000000008</v>
      </c>
      <c r="S200" s="21">
        <v>0</v>
      </c>
      <c r="T200" s="21">
        <v>627.69899999999996</v>
      </c>
      <c r="U200" s="21">
        <v>1</v>
      </c>
      <c r="V200" s="21">
        <v>1</v>
      </c>
      <c r="W200" s="21">
        <v>1</v>
      </c>
      <c r="X200" s="21">
        <v>-7.4279890954196386E-3</v>
      </c>
      <c r="Y200" s="21">
        <v>15442.0224609375</v>
      </c>
      <c r="Z200" s="21">
        <v>13704</v>
      </c>
      <c r="AA200" s="21">
        <v>129978328.80000001</v>
      </c>
      <c r="AB200" s="21">
        <v>0</v>
      </c>
      <c r="AC200" s="21">
        <v>1.2699999999999999E-2</v>
      </c>
      <c r="AD200" s="21">
        <v>1.55E-2</v>
      </c>
      <c r="AE200" s="21">
        <v>10323966859</v>
      </c>
      <c r="AF200" s="21">
        <v>131114379.10929999</v>
      </c>
      <c r="AG200" s="21">
        <v>160021486.3145</v>
      </c>
      <c r="AH200" s="21">
        <v>-6483594.6407000124</v>
      </c>
      <c r="AI200" s="21">
        <v>0</v>
      </c>
      <c r="AJ200" s="21">
        <v>8257.7802734375</v>
      </c>
      <c r="AK200" s="21">
        <v>137597973.75</v>
      </c>
      <c r="AL200" s="21">
        <v>0</v>
      </c>
      <c r="AM200" s="21">
        <v>0</v>
      </c>
      <c r="AN200" s="21">
        <v>0</v>
      </c>
      <c r="AO200" s="21">
        <v>0</v>
      </c>
      <c r="AP200" s="21">
        <v>0</v>
      </c>
      <c r="AQ200" s="21">
        <v>0</v>
      </c>
      <c r="AR200" s="21">
        <v>-0.25647569343636256</v>
      </c>
      <c r="AS200" s="21">
        <v>0</v>
      </c>
      <c r="AT200" s="21">
        <v>0</v>
      </c>
      <c r="AU200" s="21">
        <v>0</v>
      </c>
      <c r="AV200" s="21">
        <v>0</v>
      </c>
      <c r="AW200" s="21">
        <v>955241884.828125</v>
      </c>
      <c r="AX200" s="21">
        <v>0</v>
      </c>
      <c r="AY200" s="21">
        <v>136463126.40401787</v>
      </c>
      <c r="AZ200" s="21">
        <v>0</v>
      </c>
      <c r="BA200" s="21">
        <v>0</v>
      </c>
      <c r="BB200" s="21">
        <v>881438927.17330062</v>
      </c>
      <c r="BC200" s="21">
        <v>734844866.56274295</v>
      </c>
      <c r="BD200" s="21">
        <v>0</v>
      </c>
      <c r="BE200" s="21">
        <v>0</v>
      </c>
    </row>
    <row r="201" spans="1:57" x14ac:dyDescent="0.35">
      <c r="A201" s="21">
        <v>110171003</v>
      </c>
      <c r="B201" s="21" t="s">
        <v>246</v>
      </c>
      <c r="C201" s="21" t="s">
        <v>602</v>
      </c>
      <c r="D201" s="21">
        <v>6591.37</v>
      </c>
      <c r="E201" s="21">
        <v>29</v>
      </c>
      <c r="F201" s="21">
        <v>1.34E-2</v>
      </c>
      <c r="G201" s="21">
        <v>43</v>
      </c>
      <c r="H201" s="21">
        <v>39773473.560000002</v>
      </c>
      <c r="I201" s="21">
        <v>3194.62</v>
      </c>
      <c r="J201" s="21">
        <v>0</v>
      </c>
      <c r="K201" s="21">
        <v>17002432.400000002</v>
      </c>
      <c r="L201" s="21">
        <v>919851473</v>
      </c>
      <c r="M201" s="21">
        <v>344446859</v>
      </c>
      <c r="N201" s="48">
        <v>6591.3701171875</v>
      </c>
      <c r="O201" s="21">
        <v>2161.2449999999999</v>
      </c>
      <c r="P201" s="21">
        <v>1</v>
      </c>
      <c r="Q201" s="21">
        <v>6615.19</v>
      </c>
      <c r="R201" s="21">
        <v>8245.6200000000008</v>
      </c>
      <c r="S201" s="21">
        <v>1.9550000000000001</v>
      </c>
      <c r="T201" s="21">
        <v>512.48699999999997</v>
      </c>
      <c r="U201" s="21">
        <v>0</v>
      </c>
      <c r="V201" s="21">
        <v>0</v>
      </c>
      <c r="W201" s="21">
        <v>0</v>
      </c>
      <c r="X201" s="21">
        <v>-0.11916411347373349</v>
      </c>
      <c r="Y201" s="21">
        <v>12450.142578125</v>
      </c>
      <c r="Z201" s="21">
        <v>13704</v>
      </c>
      <c r="AA201" s="21">
        <v>43779072.479999997</v>
      </c>
      <c r="AB201" s="21">
        <v>4005598.9199999943</v>
      </c>
      <c r="AC201" s="21">
        <v>1.2699999999999999E-2</v>
      </c>
      <c r="AD201" s="21">
        <v>1.55E-2</v>
      </c>
      <c r="AE201" s="21">
        <v>1264298332</v>
      </c>
      <c r="AF201" s="21">
        <v>16056588.816399999</v>
      </c>
      <c r="AG201" s="21">
        <v>19596624.146000002</v>
      </c>
      <c r="AH201" s="21">
        <v>-945843.58360000327</v>
      </c>
      <c r="AI201" s="21">
        <v>0</v>
      </c>
      <c r="AJ201" s="21">
        <v>8257.7802734375</v>
      </c>
      <c r="AK201" s="21">
        <v>17002432.400000002</v>
      </c>
      <c r="AL201" s="21">
        <v>0</v>
      </c>
      <c r="AM201" s="21">
        <v>4005598.9199999943</v>
      </c>
      <c r="AN201" s="21">
        <v>0</v>
      </c>
      <c r="AO201" s="21">
        <v>4005598.9199999943</v>
      </c>
      <c r="AP201" s="21">
        <v>10.071031170957134</v>
      </c>
      <c r="AQ201" s="21">
        <v>0</v>
      </c>
      <c r="AR201" s="21">
        <v>1</v>
      </c>
      <c r="AS201" s="21">
        <v>0</v>
      </c>
      <c r="AT201" s="21">
        <v>1</v>
      </c>
      <c r="AU201" s="21">
        <v>0</v>
      </c>
      <c r="AV201" s="21">
        <v>0</v>
      </c>
      <c r="AW201" s="21">
        <v>955241884.828125</v>
      </c>
      <c r="AX201" s="21">
        <v>0</v>
      </c>
      <c r="AY201" s="21">
        <v>136463126.40401787</v>
      </c>
      <c r="AZ201" s="21">
        <v>4005598.9199999943</v>
      </c>
      <c r="BA201" s="21">
        <v>572228.41714285628</v>
      </c>
      <c r="BB201" s="21">
        <v>885444526.09330058</v>
      </c>
      <c r="BC201" s="21">
        <v>734844866.56274295</v>
      </c>
      <c r="BD201" s="21">
        <v>0</v>
      </c>
      <c r="BE201" s="21">
        <v>0</v>
      </c>
    </row>
    <row r="202" spans="1:57" x14ac:dyDescent="0.35">
      <c r="A202" s="21">
        <v>110171803</v>
      </c>
      <c r="B202" s="21" t="s">
        <v>248</v>
      </c>
      <c r="C202" s="21" t="s">
        <v>602</v>
      </c>
      <c r="D202" s="21">
        <v>4563.5</v>
      </c>
      <c r="E202" s="21">
        <v>10</v>
      </c>
      <c r="F202" s="21">
        <v>1.1900000000000001E-2</v>
      </c>
      <c r="G202" s="21">
        <v>24</v>
      </c>
      <c r="H202" s="21">
        <v>18409195.780000001</v>
      </c>
      <c r="I202" s="21">
        <v>1602.5</v>
      </c>
      <c r="J202" s="21">
        <v>0</v>
      </c>
      <c r="K202" s="21">
        <v>5201121.04</v>
      </c>
      <c r="L202" s="21">
        <v>295799898</v>
      </c>
      <c r="M202" s="21">
        <v>140633502</v>
      </c>
      <c r="N202" s="48">
        <v>4563.5</v>
      </c>
      <c r="O202" s="21">
        <v>1042.0350000000001</v>
      </c>
      <c r="P202" s="21">
        <v>1</v>
      </c>
      <c r="Q202" s="21">
        <v>4522.71</v>
      </c>
      <c r="R202" s="21">
        <v>8245.6200000000008</v>
      </c>
      <c r="S202" s="21">
        <v>99.32</v>
      </c>
      <c r="T202" s="21">
        <v>209.619</v>
      </c>
      <c r="U202" s="21">
        <v>0</v>
      </c>
      <c r="V202" s="21">
        <v>0</v>
      </c>
      <c r="W202" s="21">
        <v>0</v>
      </c>
      <c r="X202" s="21">
        <v>-6.7896756858770863E-2</v>
      </c>
      <c r="Y202" s="21">
        <v>11487.7978515625</v>
      </c>
      <c r="Z202" s="21">
        <v>13704</v>
      </c>
      <c r="AA202" s="21">
        <v>21960660</v>
      </c>
      <c r="AB202" s="21">
        <v>3551464.2199999988</v>
      </c>
      <c r="AC202" s="21">
        <v>1.2699999999999999E-2</v>
      </c>
      <c r="AD202" s="21">
        <v>1.55E-2</v>
      </c>
      <c r="AE202" s="21">
        <v>436433400</v>
      </c>
      <c r="AF202" s="21">
        <v>5542704.1799999997</v>
      </c>
      <c r="AG202" s="21">
        <v>6764717.7000000002</v>
      </c>
      <c r="AH202" s="21">
        <v>341583.13999999966</v>
      </c>
      <c r="AI202" s="21">
        <v>341583.13999999966</v>
      </c>
      <c r="AJ202" s="21">
        <v>8257.7802734375</v>
      </c>
      <c r="AK202" s="21">
        <v>5542704.1799999997</v>
      </c>
      <c r="AL202" s="21">
        <v>0</v>
      </c>
      <c r="AM202" s="21">
        <v>3209881.0799999991</v>
      </c>
      <c r="AN202" s="21">
        <v>0</v>
      </c>
      <c r="AO202" s="21">
        <v>3209881.0799999991</v>
      </c>
      <c r="AP202" s="21">
        <v>17.436291722679474</v>
      </c>
      <c r="AQ202" s="21">
        <v>0</v>
      </c>
      <c r="AR202" s="21">
        <v>1</v>
      </c>
      <c r="AS202" s="21">
        <v>0</v>
      </c>
      <c r="AT202" s="21">
        <v>1</v>
      </c>
      <c r="AU202" s="21">
        <v>0</v>
      </c>
      <c r="AV202" s="21">
        <v>0</v>
      </c>
      <c r="AW202" s="21">
        <v>955241884.828125</v>
      </c>
      <c r="AX202" s="21">
        <v>0</v>
      </c>
      <c r="AY202" s="21">
        <v>136463126.40401787</v>
      </c>
      <c r="AZ202" s="21">
        <v>3209881.0799999991</v>
      </c>
      <c r="BA202" s="21">
        <v>458554.43999999989</v>
      </c>
      <c r="BB202" s="21">
        <v>888654407.17330062</v>
      </c>
      <c r="BC202" s="21">
        <v>734844866.56274295</v>
      </c>
      <c r="BD202" s="21">
        <v>0</v>
      </c>
      <c r="BE202" s="21">
        <v>0</v>
      </c>
    </row>
    <row r="203" spans="1:57" x14ac:dyDescent="0.35">
      <c r="A203" s="21">
        <v>110173003</v>
      </c>
      <c r="B203" s="21" t="s">
        <v>249</v>
      </c>
      <c r="C203" s="21" t="s">
        <v>602</v>
      </c>
      <c r="D203" s="21">
        <v>4271.59</v>
      </c>
      <c r="E203" s="21">
        <v>9</v>
      </c>
      <c r="F203" s="21">
        <v>1.3599999999999999E-2</v>
      </c>
      <c r="G203" s="21">
        <v>46</v>
      </c>
      <c r="H203" s="21">
        <v>13396951.310000001</v>
      </c>
      <c r="I203" s="21">
        <v>1264.9069999999999</v>
      </c>
      <c r="J203" s="21">
        <v>0</v>
      </c>
      <c r="K203" s="21">
        <v>3835096.5799999996</v>
      </c>
      <c r="L203" s="21">
        <v>188447798</v>
      </c>
      <c r="M203" s="21">
        <v>92955091</v>
      </c>
      <c r="N203" s="48">
        <v>4271.58984375</v>
      </c>
      <c r="O203" s="21">
        <v>697.76400000000001</v>
      </c>
      <c r="P203" s="21">
        <v>1</v>
      </c>
      <c r="Q203" s="21">
        <v>4309.6899999999996</v>
      </c>
      <c r="R203" s="21">
        <v>8245.6200000000008</v>
      </c>
      <c r="S203" s="21">
        <v>95.436999999999998</v>
      </c>
      <c r="T203" s="21">
        <v>120.935</v>
      </c>
      <c r="U203" s="21">
        <v>0</v>
      </c>
      <c r="V203" s="21">
        <v>0</v>
      </c>
      <c r="W203" s="21">
        <v>0</v>
      </c>
      <c r="X203" s="21">
        <v>-0.15749342586753826</v>
      </c>
      <c r="Y203" s="21">
        <v>10591.25390625</v>
      </c>
      <c r="Z203" s="21">
        <v>13704</v>
      </c>
      <c r="AA203" s="21">
        <v>17334285.527999997</v>
      </c>
      <c r="AB203" s="21">
        <v>3937334.2179999966</v>
      </c>
      <c r="AC203" s="21">
        <v>1.2699999999999999E-2</v>
      </c>
      <c r="AD203" s="21">
        <v>1.55E-2</v>
      </c>
      <c r="AE203" s="21">
        <v>281402889</v>
      </c>
      <c r="AF203" s="21">
        <v>3573816.6902999999</v>
      </c>
      <c r="AG203" s="21">
        <v>4361744.7795000002</v>
      </c>
      <c r="AH203" s="21">
        <v>-261279.88969999971</v>
      </c>
      <c r="AI203" s="21">
        <v>0</v>
      </c>
      <c r="AJ203" s="21">
        <v>8257.7802734375</v>
      </c>
      <c r="AK203" s="21">
        <v>3835096.5799999996</v>
      </c>
      <c r="AL203" s="21">
        <v>0</v>
      </c>
      <c r="AM203" s="21">
        <v>3937334.2179999966</v>
      </c>
      <c r="AN203" s="21">
        <v>0</v>
      </c>
      <c r="AO203" s="21">
        <v>3937334.2179999966</v>
      </c>
      <c r="AP203" s="21">
        <v>29.389777770267916</v>
      </c>
      <c r="AQ203" s="21">
        <v>0</v>
      </c>
      <c r="AR203" s="21">
        <v>1</v>
      </c>
      <c r="AS203" s="21">
        <v>0</v>
      </c>
      <c r="AT203" s="21">
        <v>1</v>
      </c>
      <c r="AU203" s="21">
        <v>0</v>
      </c>
      <c r="AV203" s="21">
        <v>0</v>
      </c>
      <c r="AW203" s="21">
        <v>955241884.828125</v>
      </c>
      <c r="AX203" s="21">
        <v>0</v>
      </c>
      <c r="AY203" s="21">
        <v>136463126.40401787</v>
      </c>
      <c r="AZ203" s="21">
        <v>3937334.2179999966</v>
      </c>
      <c r="BA203" s="21">
        <v>562476.31685714237</v>
      </c>
      <c r="BB203" s="21">
        <v>892591741.39130068</v>
      </c>
      <c r="BC203" s="21">
        <v>734844866.56274295</v>
      </c>
      <c r="BD203" s="21">
        <v>0</v>
      </c>
      <c r="BE203" s="21">
        <v>0</v>
      </c>
    </row>
    <row r="204" spans="1:57" x14ac:dyDescent="0.35">
      <c r="A204" s="21">
        <v>110173504</v>
      </c>
      <c r="B204" s="21" t="s">
        <v>250</v>
      </c>
      <c r="C204" s="21" t="s">
        <v>602</v>
      </c>
      <c r="D204" s="21">
        <v>5163.33</v>
      </c>
      <c r="E204" s="21">
        <v>17</v>
      </c>
      <c r="F204" s="21">
        <v>0.01</v>
      </c>
      <c r="G204" s="21">
        <v>8</v>
      </c>
      <c r="H204" s="21">
        <v>5785976.6200000001</v>
      </c>
      <c r="I204" s="21">
        <v>415.69200000000001</v>
      </c>
      <c r="J204" s="21">
        <v>0</v>
      </c>
      <c r="K204" s="21">
        <v>1377918.3599999999</v>
      </c>
      <c r="L204" s="21">
        <v>97198923</v>
      </c>
      <c r="M204" s="21">
        <v>39939921</v>
      </c>
      <c r="N204" s="48">
        <v>5163.330078125</v>
      </c>
      <c r="O204" s="21">
        <v>257.38400000000001</v>
      </c>
      <c r="P204" s="21">
        <v>1</v>
      </c>
      <c r="Q204" s="21">
        <v>5135.72</v>
      </c>
      <c r="R204" s="21">
        <v>8245.6200000000008</v>
      </c>
      <c r="S204" s="21">
        <v>54.610999999999997</v>
      </c>
      <c r="T204" s="21">
        <v>61.845999999999997</v>
      </c>
      <c r="U204" s="21">
        <v>0</v>
      </c>
      <c r="V204" s="21">
        <v>0</v>
      </c>
      <c r="W204" s="21">
        <v>0</v>
      </c>
      <c r="X204" s="21">
        <v>-0.26724250827036844</v>
      </c>
      <c r="Y204" s="21">
        <v>13918.9033203125</v>
      </c>
      <c r="Z204" s="21">
        <v>13704</v>
      </c>
      <c r="AA204" s="21">
        <v>5696643.1680000005</v>
      </c>
      <c r="AB204" s="21">
        <v>0</v>
      </c>
      <c r="AC204" s="21">
        <v>1.2699999999999999E-2</v>
      </c>
      <c r="AD204" s="21">
        <v>1.55E-2</v>
      </c>
      <c r="AE204" s="21">
        <v>137138844</v>
      </c>
      <c r="AF204" s="21">
        <v>1741663.3188</v>
      </c>
      <c r="AG204" s="21">
        <v>2125652.0819999999</v>
      </c>
      <c r="AH204" s="21">
        <v>363744.95880000014</v>
      </c>
      <c r="AI204" s="21">
        <v>0</v>
      </c>
      <c r="AJ204" s="21">
        <v>8257.7802734375</v>
      </c>
      <c r="AK204" s="21">
        <v>1741663.3188</v>
      </c>
      <c r="AL204" s="21">
        <v>0</v>
      </c>
      <c r="AM204" s="21">
        <v>0</v>
      </c>
      <c r="AN204" s="21">
        <v>0</v>
      </c>
      <c r="AO204" s="21">
        <v>0</v>
      </c>
      <c r="AP204" s="21">
        <v>0</v>
      </c>
      <c r="AQ204" s="21">
        <v>0</v>
      </c>
      <c r="AR204" s="21">
        <v>1</v>
      </c>
      <c r="AS204" s="21">
        <v>0</v>
      </c>
      <c r="AT204" s="21">
        <v>1</v>
      </c>
      <c r="AU204" s="21">
        <v>0</v>
      </c>
      <c r="AV204" s="21">
        <v>0</v>
      </c>
      <c r="AW204" s="21">
        <v>955241884.828125</v>
      </c>
      <c r="AX204" s="21">
        <v>0</v>
      </c>
      <c r="AY204" s="21">
        <v>136463126.40401787</v>
      </c>
      <c r="AZ204" s="21">
        <v>0</v>
      </c>
      <c r="BA204" s="21">
        <v>0</v>
      </c>
      <c r="BB204" s="21">
        <v>892591741.39130068</v>
      </c>
      <c r="BC204" s="21">
        <v>734844866.56274295</v>
      </c>
      <c r="BD204" s="21">
        <v>0</v>
      </c>
      <c r="BE204" s="21">
        <v>0</v>
      </c>
    </row>
    <row r="205" spans="1:57" x14ac:dyDescent="0.35">
      <c r="A205" s="21">
        <v>110175003</v>
      </c>
      <c r="B205" s="21" t="s">
        <v>251</v>
      </c>
      <c r="C205" s="21" t="s">
        <v>602</v>
      </c>
      <c r="D205" s="21">
        <v>5141.53</v>
      </c>
      <c r="E205" s="21">
        <v>17</v>
      </c>
      <c r="F205" s="21">
        <v>1.11E-2</v>
      </c>
      <c r="G205" s="21">
        <v>17</v>
      </c>
      <c r="H205" s="21">
        <v>15753961.949999999</v>
      </c>
      <c r="I205" s="21">
        <v>1382.037</v>
      </c>
      <c r="J205" s="21">
        <v>0</v>
      </c>
      <c r="K205" s="21">
        <v>4175487.62</v>
      </c>
      <c r="L205" s="21">
        <v>251881751</v>
      </c>
      <c r="M205" s="21">
        <v>124979442</v>
      </c>
      <c r="N205" s="48">
        <v>5141.52978515625</v>
      </c>
      <c r="O205" s="21">
        <v>843.16899999999998</v>
      </c>
      <c r="P205" s="21">
        <v>1</v>
      </c>
      <c r="Q205" s="21">
        <v>5079.79</v>
      </c>
      <c r="R205" s="21">
        <v>8245.6200000000008</v>
      </c>
      <c r="S205" s="21">
        <v>90.786000000000001</v>
      </c>
      <c r="T205" s="21">
        <v>104.682</v>
      </c>
      <c r="U205" s="21">
        <v>0</v>
      </c>
      <c r="V205" s="21">
        <v>0</v>
      </c>
      <c r="W205" s="21">
        <v>0</v>
      </c>
      <c r="X205" s="21">
        <v>-0.11372838190499374</v>
      </c>
      <c r="Y205" s="21">
        <v>11399.0888671875</v>
      </c>
      <c r="Z205" s="21">
        <v>13704</v>
      </c>
      <c r="AA205" s="21">
        <v>18939435.048</v>
      </c>
      <c r="AB205" s="21">
        <v>3185473.0980000012</v>
      </c>
      <c r="AC205" s="21">
        <v>1.2699999999999999E-2</v>
      </c>
      <c r="AD205" s="21">
        <v>1.55E-2</v>
      </c>
      <c r="AE205" s="21">
        <v>376861193</v>
      </c>
      <c r="AF205" s="21">
        <v>4786137.1510999994</v>
      </c>
      <c r="AG205" s="21">
        <v>5841348.4914999995</v>
      </c>
      <c r="AH205" s="21">
        <v>610649.53109999932</v>
      </c>
      <c r="AI205" s="21">
        <v>610649.53109999932</v>
      </c>
      <c r="AJ205" s="21">
        <v>8257.7802734375</v>
      </c>
      <c r="AK205" s="21">
        <v>4786137.1510999994</v>
      </c>
      <c r="AL205" s="21">
        <v>0</v>
      </c>
      <c r="AM205" s="21">
        <v>2574823.5669000018</v>
      </c>
      <c r="AN205" s="21">
        <v>0</v>
      </c>
      <c r="AO205" s="21">
        <v>2574823.5669000018</v>
      </c>
      <c r="AP205" s="21">
        <v>16.343974773279189</v>
      </c>
      <c r="AQ205" s="21">
        <v>0</v>
      </c>
      <c r="AR205" s="21">
        <v>1</v>
      </c>
      <c r="AS205" s="21">
        <v>0</v>
      </c>
      <c r="AT205" s="21">
        <v>1</v>
      </c>
      <c r="AU205" s="21">
        <v>0</v>
      </c>
      <c r="AV205" s="21">
        <v>0</v>
      </c>
      <c r="AW205" s="21">
        <v>955241884.828125</v>
      </c>
      <c r="AX205" s="21">
        <v>0</v>
      </c>
      <c r="AY205" s="21">
        <v>136463126.40401787</v>
      </c>
      <c r="AZ205" s="21">
        <v>2574823.5669000018</v>
      </c>
      <c r="BA205" s="21">
        <v>367831.93812857167</v>
      </c>
      <c r="BB205" s="21">
        <v>895166564.95820069</v>
      </c>
      <c r="BC205" s="21">
        <v>734844866.56274295</v>
      </c>
      <c r="BD205" s="21">
        <v>0</v>
      </c>
      <c r="BE205" s="21">
        <v>0</v>
      </c>
    </row>
    <row r="206" spans="1:57" x14ac:dyDescent="0.35">
      <c r="A206" s="21">
        <v>110177003</v>
      </c>
      <c r="B206" s="21" t="s">
        <v>252</v>
      </c>
      <c r="C206" s="21" t="s">
        <v>602</v>
      </c>
      <c r="D206" s="21">
        <v>5691.48</v>
      </c>
      <c r="E206" s="21">
        <v>22</v>
      </c>
      <c r="F206" s="21">
        <v>1.46E-2</v>
      </c>
      <c r="G206" s="21">
        <v>53</v>
      </c>
      <c r="H206" s="21">
        <v>32687748.309999999</v>
      </c>
      <c r="I206" s="21">
        <v>2555.2060000000001</v>
      </c>
      <c r="J206" s="21">
        <v>0</v>
      </c>
      <c r="K206" s="21">
        <v>12461402.620000001</v>
      </c>
      <c r="L206" s="21">
        <v>575359869</v>
      </c>
      <c r="M206" s="21">
        <v>275680014</v>
      </c>
      <c r="N206" s="48">
        <v>5691.47998046875</v>
      </c>
      <c r="O206" s="21">
        <v>1686.2929999999999</v>
      </c>
      <c r="P206" s="21">
        <v>1</v>
      </c>
      <c r="Q206" s="21">
        <v>5702.3</v>
      </c>
      <c r="R206" s="21">
        <v>8245.6200000000008</v>
      </c>
      <c r="S206" s="21">
        <v>67.893000000000001</v>
      </c>
      <c r="T206" s="21">
        <v>335.24400000000003</v>
      </c>
      <c r="U206" s="21">
        <v>0</v>
      </c>
      <c r="V206" s="21">
        <v>0</v>
      </c>
      <c r="W206" s="21">
        <v>0</v>
      </c>
      <c r="X206" s="21">
        <v>-0.12278796695588931</v>
      </c>
      <c r="Y206" s="21">
        <v>12792.607421875</v>
      </c>
      <c r="Z206" s="21">
        <v>13704</v>
      </c>
      <c r="AA206" s="21">
        <v>35016543.024000004</v>
      </c>
      <c r="AB206" s="21">
        <v>2328794.7140000053</v>
      </c>
      <c r="AC206" s="21">
        <v>1.2699999999999999E-2</v>
      </c>
      <c r="AD206" s="21">
        <v>1.55E-2</v>
      </c>
      <c r="AE206" s="21">
        <v>851039883</v>
      </c>
      <c r="AF206" s="21">
        <v>10808206.5141</v>
      </c>
      <c r="AG206" s="21">
        <v>13191118.1865</v>
      </c>
      <c r="AH206" s="21">
        <v>-1653196.1059000008</v>
      </c>
      <c r="AI206" s="21">
        <v>0</v>
      </c>
      <c r="AJ206" s="21">
        <v>8257.7802734375</v>
      </c>
      <c r="AK206" s="21">
        <v>12461402.620000001</v>
      </c>
      <c r="AL206" s="21">
        <v>0</v>
      </c>
      <c r="AM206" s="21">
        <v>2328794.7140000053</v>
      </c>
      <c r="AN206" s="21">
        <v>0</v>
      </c>
      <c r="AO206" s="21">
        <v>2328794.7140000053</v>
      </c>
      <c r="AP206" s="21">
        <v>7.1243656550291314</v>
      </c>
      <c r="AQ206" s="21">
        <v>0</v>
      </c>
      <c r="AR206" s="21">
        <v>1</v>
      </c>
      <c r="AS206" s="21">
        <v>0</v>
      </c>
      <c r="AT206" s="21">
        <v>1</v>
      </c>
      <c r="AU206" s="21">
        <v>0</v>
      </c>
      <c r="AV206" s="21">
        <v>0</v>
      </c>
      <c r="AW206" s="21">
        <v>955241884.828125</v>
      </c>
      <c r="AX206" s="21">
        <v>0</v>
      </c>
      <c r="AY206" s="21">
        <v>136463126.40401787</v>
      </c>
      <c r="AZ206" s="21">
        <v>2328794.7140000053</v>
      </c>
      <c r="BA206" s="21">
        <v>332684.95914285787</v>
      </c>
      <c r="BB206" s="21">
        <v>897495359.67220068</v>
      </c>
      <c r="BC206" s="21">
        <v>734844866.56274295</v>
      </c>
      <c r="BD206" s="21">
        <v>0</v>
      </c>
      <c r="BE206" s="21">
        <v>0</v>
      </c>
    </row>
    <row r="207" spans="1:57" x14ac:dyDescent="0.35">
      <c r="A207" s="21">
        <v>110179003</v>
      </c>
      <c r="B207" s="21" t="s">
        <v>253</v>
      </c>
      <c r="C207" s="21" t="s">
        <v>602</v>
      </c>
      <c r="D207" s="21">
        <v>5116.74</v>
      </c>
      <c r="E207" s="21">
        <v>17</v>
      </c>
      <c r="F207" s="21">
        <v>1.1900000000000001E-2</v>
      </c>
      <c r="G207" s="21">
        <v>24</v>
      </c>
      <c r="H207" s="21">
        <v>18049196.84</v>
      </c>
      <c r="I207" s="21">
        <v>1676.4110000000001</v>
      </c>
      <c r="J207" s="21">
        <v>0</v>
      </c>
      <c r="K207" s="21">
        <v>5533346.29</v>
      </c>
      <c r="L207" s="21">
        <v>312850940</v>
      </c>
      <c r="M207" s="21">
        <v>150363265</v>
      </c>
      <c r="N207" s="48">
        <v>5116.740234375</v>
      </c>
      <c r="O207" s="21">
        <v>953.11</v>
      </c>
      <c r="P207" s="21">
        <v>1</v>
      </c>
      <c r="Q207" s="21">
        <v>5178.88</v>
      </c>
      <c r="R207" s="21">
        <v>8245.6200000000008</v>
      </c>
      <c r="S207" s="21">
        <v>115.917</v>
      </c>
      <c r="T207" s="21">
        <v>183.173</v>
      </c>
      <c r="U207" s="21">
        <v>0</v>
      </c>
      <c r="V207" s="21">
        <v>0</v>
      </c>
      <c r="W207" s="21">
        <v>0</v>
      </c>
      <c r="X207" s="21">
        <v>-0.18675403617807279</v>
      </c>
      <c r="Y207" s="21">
        <v>10766.5703125</v>
      </c>
      <c r="Z207" s="21">
        <v>13704</v>
      </c>
      <c r="AA207" s="21">
        <v>22973536.344000001</v>
      </c>
      <c r="AB207" s="21">
        <v>4924339.5040000007</v>
      </c>
      <c r="AC207" s="21">
        <v>1.2699999999999999E-2</v>
      </c>
      <c r="AD207" s="21">
        <v>1.55E-2</v>
      </c>
      <c r="AE207" s="21">
        <v>463214205</v>
      </c>
      <c r="AF207" s="21">
        <v>5882820.4035</v>
      </c>
      <c r="AG207" s="21">
        <v>7179820.1775000002</v>
      </c>
      <c r="AH207" s="21">
        <v>349474.11349999998</v>
      </c>
      <c r="AI207" s="21">
        <v>349474.11349999998</v>
      </c>
      <c r="AJ207" s="21">
        <v>8257.7802734375</v>
      </c>
      <c r="AK207" s="21">
        <v>5882820.4035</v>
      </c>
      <c r="AL207" s="21">
        <v>0</v>
      </c>
      <c r="AM207" s="21">
        <v>4574865.3905000007</v>
      </c>
      <c r="AN207" s="21">
        <v>0</v>
      </c>
      <c r="AO207" s="21">
        <v>4574865.3905000007</v>
      </c>
      <c r="AP207" s="21">
        <v>25.346642463122482</v>
      </c>
      <c r="AQ207" s="21">
        <v>0</v>
      </c>
      <c r="AR207" s="21">
        <v>1</v>
      </c>
      <c r="AS207" s="21">
        <v>0</v>
      </c>
      <c r="AT207" s="21">
        <v>1</v>
      </c>
      <c r="AU207" s="21">
        <v>0</v>
      </c>
      <c r="AV207" s="21">
        <v>0</v>
      </c>
      <c r="AW207" s="21">
        <v>955241884.828125</v>
      </c>
      <c r="AX207" s="21">
        <v>0</v>
      </c>
      <c r="AY207" s="21">
        <v>136463126.40401787</v>
      </c>
      <c r="AZ207" s="21">
        <v>4574865.3905000007</v>
      </c>
      <c r="BA207" s="21">
        <v>653552.19864285726</v>
      </c>
      <c r="BB207" s="21">
        <v>902070225.06270063</v>
      </c>
      <c r="BC207" s="21">
        <v>734844866.56274295</v>
      </c>
      <c r="BD207" s="21">
        <v>0</v>
      </c>
      <c r="BE207" s="21">
        <v>0</v>
      </c>
    </row>
    <row r="208" spans="1:57" x14ac:dyDescent="0.35">
      <c r="A208" s="21">
        <v>110183602</v>
      </c>
      <c r="B208" s="21" t="s">
        <v>254</v>
      </c>
      <c r="C208" s="21" t="s">
        <v>616</v>
      </c>
      <c r="D208" s="21">
        <v>8147.6</v>
      </c>
      <c r="E208" s="21">
        <v>48</v>
      </c>
      <c r="F208" s="21">
        <v>1.3100000000000001E-2</v>
      </c>
      <c r="G208" s="21">
        <v>37</v>
      </c>
      <c r="H208" s="21">
        <v>77021809.310000002</v>
      </c>
      <c r="I208" s="21">
        <v>6157.808</v>
      </c>
      <c r="J208" s="21">
        <v>0</v>
      </c>
      <c r="K208" s="21">
        <v>36679340.229999997</v>
      </c>
      <c r="L208" s="21">
        <v>2083038786</v>
      </c>
      <c r="M208" s="21">
        <v>725330397</v>
      </c>
      <c r="N208" s="48">
        <v>8147.60009765625</v>
      </c>
      <c r="O208" s="21">
        <v>4134.6549999999997</v>
      </c>
      <c r="P208" s="21">
        <v>1</v>
      </c>
      <c r="Q208" s="21">
        <v>8128.37</v>
      </c>
      <c r="R208" s="21">
        <v>8245.6200000000008</v>
      </c>
      <c r="S208" s="21">
        <v>0</v>
      </c>
      <c r="T208" s="21">
        <v>702.37300000000005</v>
      </c>
      <c r="U208" s="21">
        <v>0</v>
      </c>
      <c r="V208" s="21">
        <v>0</v>
      </c>
      <c r="W208" s="21">
        <v>0</v>
      </c>
      <c r="X208" s="21">
        <v>-0.12672501267856076</v>
      </c>
      <c r="Y208" s="21">
        <v>12507.9912109375</v>
      </c>
      <c r="Z208" s="21">
        <v>13704</v>
      </c>
      <c r="AA208" s="21">
        <v>84386600.832000002</v>
      </c>
      <c r="AB208" s="21">
        <v>7364791.5219999999</v>
      </c>
      <c r="AC208" s="21">
        <v>1.2699999999999999E-2</v>
      </c>
      <c r="AD208" s="21">
        <v>1.55E-2</v>
      </c>
      <c r="AE208" s="21">
        <v>2808369183</v>
      </c>
      <c r="AF208" s="21">
        <v>35666288.6241</v>
      </c>
      <c r="AG208" s="21">
        <v>43529722.336499996</v>
      </c>
      <c r="AH208" s="21">
        <v>-1013051.6058999971</v>
      </c>
      <c r="AI208" s="21">
        <v>0</v>
      </c>
      <c r="AJ208" s="21">
        <v>8257.7802734375</v>
      </c>
      <c r="AK208" s="21">
        <v>36679340.229999997</v>
      </c>
      <c r="AL208" s="21">
        <v>0</v>
      </c>
      <c r="AM208" s="21">
        <v>7364791.5219999999</v>
      </c>
      <c r="AN208" s="21">
        <v>0</v>
      </c>
      <c r="AO208" s="21">
        <v>7364791.5219999999</v>
      </c>
      <c r="AP208" s="21">
        <v>9.561956006977109</v>
      </c>
      <c r="AQ208" s="21">
        <v>0</v>
      </c>
      <c r="AR208" s="21">
        <v>1</v>
      </c>
      <c r="AS208" s="21">
        <v>0</v>
      </c>
      <c r="AT208" s="21">
        <v>1</v>
      </c>
      <c r="AU208" s="21">
        <v>0</v>
      </c>
      <c r="AV208" s="21">
        <v>0</v>
      </c>
      <c r="AW208" s="21">
        <v>955241884.828125</v>
      </c>
      <c r="AX208" s="21">
        <v>0</v>
      </c>
      <c r="AY208" s="21">
        <v>136463126.40401787</v>
      </c>
      <c r="AZ208" s="21">
        <v>7364791.5219999999</v>
      </c>
      <c r="BA208" s="21">
        <v>1052113.0745714286</v>
      </c>
      <c r="BB208" s="21">
        <v>909435016.58470058</v>
      </c>
      <c r="BC208" s="21">
        <v>734844866.56274295</v>
      </c>
      <c r="BD208" s="21">
        <v>0</v>
      </c>
      <c r="BE208" s="21">
        <v>0</v>
      </c>
    </row>
    <row r="209" spans="1:57" x14ac:dyDescent="0.35">
      <c r="A209" s="21">
        <v>111291304</v>
      </c>
      <c r="B209" s="21" t="s">
        <v>256</v>
      </c>
      <c r="C209" s="21" t="s">
        <v>617</v>
      </c>
      <c r="D209" s="21">
        <v>6421.79</v>
      </c>
      <c r="E209" s="21">
        <v>28</v>
      </c>
      <c r="F209" s="21">
        <v>1.15E-2</v>
      </c>
      <c r="G209" s="21">
        <v>20</v>
      </c>
      <c r="H209" s="21">
        <v>16863296.140000001</v>
      </c>
      <c r="I209" s="21">
        <v>1434.865</v>
      </c>
      <c r="J209" s="21">
        <v>0</v>
      </c>
      <c r="K209" s="21">
        <v>6333147.54</v>
      </c>
      <c r="L209" s="21">
        <v>415431491</v>
      </c>
      <c r="M209" s="21">
        <v>137146487</v>
      </c>
      <c r="N209" s="48">
        <v>6421.7900390625</v>
      </c>
      <c r="O209" s="21">
        <v>947.44500000000005</v>
      </c>
      <c r="P209" s="21">
        <v>1</v>
      </c>
      <c r="Q209" s="21">
        <v>6414.2</v>
      </c>
      <c r="R209" s="21">
        <v>8245.6200000000008</v>
      </c>
      <c r="S209" s="21">
        <v>101.149</v>
      </c>
      <c r="T209" s="21">
        <v>157.494</v>
      </c>
      <c r="U209" s="21">
        <v>0</v>
      </c>
      <c r="V209" s="21">
        <v>0</v>
      </c>
      <c r="W209" s="21">
        <v>0</v>
      </c>
      <c r="X209" s="21">
        <v>-4.6053422845209323E-2</v>
      </c>
      <c r="Y209" s="21">
        <v>11752.53125</v>
      </c>
      <c r="Z209" s="21">
        <v>13704</v>
      </c>
      <c r="AA209" s="21">
        <v>19663389.960000001</v>
      </c>
      <c r="AB209" s="21">
        <v>2800093.8200000003</v>
      </c>
      <c r="AC209" s="21">
        <v>1.2699999999999999E-2</v>
      </c>
      <c r="AD209" s="21">
        <v>1.55E-2</v>
      </c>
      <c r="AE209" s="21">
        <v>552577978</v>
      </c>
      <c r="AF209" s="21">
        <v>7017740.3205999993</v>
      </c>
      <c r="AG209" s="21">
        <v>8564958.659</v>
      </c>
      <c r="AH209" s="21">
        <v>684592.78059999924</v>
      </c>
      <c r="AI209" s="21">
        <v>684592.78059999924</v>
      </c>
      <c r="AJ209" s="21">
        <v>8257.7802734375</v>
      </c>
      <c r="AK209" s="21">
        <v>7017740.3205999993</v>
      </c>
      <c r="AL209" s="21">
        <v>0</v>
      </c>
      <c r="AM209" s="21">
        <v>2115501.0394000011</v>
      </c>
      <c r="AN209" s="21">
        <v>0</v>
      </c>
      <c r="AO209" s="21">
        <v>2115501.0394000011</v>
      </c>
      <c r="AP209" s="21">
        <v>12.545003194138301</v>
      </c>
      <c r="AQ209" s="21">
        <v>0</v>
      </c>
      <c r="AR209" s="21">
        <v>1</v>
      </c>
      <c r="AS209" s="21">
        <v>0</v>
      </c>
      <c r="AT209" s="21">
        <v>1</v>
      </c>
      <c r="AU209" s="21">
        <v>0</v>
      </c>
      <c r="AV209" s="21">
        <v>0</v>
      </c>
      <c r="AW209" s="21">
        <v>955241884.828125</v>
      </c>
      <c r="AX209" s="21">
        <v>0</v>
      </c>
      <c r="AY209" s="21">
        <v>136463126.40401787</v>
      </c>
      <c r="AZ209" s="21">
        <v>2115501.0394000011</v>
      </c>
      <c r="BA209" s="21">
        <v>302214.43420000013</v>
      </c>
      <c r="BB209" s="21">
        <v>911550517.62410057</v>
      </c>
      <c r="BC209" s="21">
        <v>734844866.56274295</v>
      </c>
      <c r="BD209" s="21">
        <v>0</v>
      </c>
      <c r="BE209" s="21">
        <v>0</v>
      </c>
    </row>
    <row r="210" spans="1:57" x14ac:dyDescent="0.35">
      <c r="A210" s="21">
        <v>111292304</v>
      </c>
      <c r="B210" s="21" t="s">
        <v>257</v>
      </c>
      <c r="C210" s="21" t="s">
        <v>617</v>
      </c>
      <c r="D210" s="21">
        <v>7233.95</v>
      </c>
      <c r="E210" s="21">
        <v>39</v>
      </c>
      <c r="F210" s="21">
        <v>1.24E-2</v>
      </c>
      <c r="G210" s="21">
        <v>29</v>
      </c>
      <c r="H210" s="21">
        <v>7833305.6500000004</v>
      </c>
      <c r="I210" s="21">
        <v>539.28399999999999</v>
      </c>
      <c r="J210" s="21">
        <v>0</v>
      </c>
      <c r="K210" s="21">
        <v>3003879.43</v>
      </c>
      <c r="L210" s="21">
        <v>184934872</v>
      </c>
      <c r="M210" s="21">
        <v>57866030</v>
      </c>
      <c r="N210" s="48">
        <v>7233.9501953125</v>
      </c>
      <c r="O210" s="21">
        <v>362.45299999999997</v>
      </c>
      <c r="P210" s="21">
        <v>1</v>
      </c>
      <c r="Q210" s="21">
        <v>7225.82</v>
      </c>
      <c r="R210" s="21">
        <v>8245.6200000000008</v>
      </c>
      <c r="S210" s="21">
        <v>66.244</v>
      </c>
      <c r="T210" s="21">
        <v>41.728999999999999</v>
      </c>
      <c r="U210" s="21">
        <v>0</v>
      </c>
      <c r="V210" s="21">
        <v>0</v>
      </c>
      <c r="W210" s="21">
        <v>0</v>
      </c>
      <c r="X210" s="21">
        <v>-0.17017033746966437</v>
      </c>
      <c r="Y210" s="21">
        <v>14525.380859375</v>
      </c>
      <c r="Z210" s="21">
        <v>13704</v>
      </c>
      <c r="AA210" s="21">
        <v>7390347.9359999998</v>
      </c>
      <c r="AB210" s="21">
        <v>0</v>
      </c>
      <c r="AC210" s="21">
        <v>1.2699999999999999E-2</v>
      </c>
      <c r="AD210" s="21">
        <v>1.55E-2</v>
      </c>
      <c r="AE210" s="21">
        <v>242800902</v>
      </c>
      <c r="AF210" s="21">
        <v>3083571.4553999999</v>
      </c>
      <c r="AG210" s="21">
        <v>3763413.9810000001</v>
      </c>
      <c r="AH210" s="21">
        <v>79692.025399999693</v>
      </c>
      <c r="AI210" s="21">
        <v>0</v>
      </c>
      <c r="AJ210" s="21">
        <v>8257.7802734375</v>
      </c>
      <c r="AK210" s="21">
        <v>3083571.4553999999</v>
      </c>
      <c r="AL210" s="21">
        <v>0</v>
      </c>
      <c r="AM210" s="21">
        <v>0</v>
      </c>
      <c r="AN210" s="21">
        <v>0</v>
      </c>
      <c r="AO210" s="21">
        <v>0</v>
      </c>
      <c r="AP210" s="21">
        <v>0</v>
      </c>
      <c r="AQ210" s="21">
        <v>0</v>
      </c>
      <c r="AR210" s="21">
        <v>1</v>
      </c>
      <c r="AS210" s="21">
        <v>0</v>
      </c>
      <c r="AT210" s="21">
        <v>1</v>
      </c>
      <c r="AU210" s="21">
        <v>0</v>
      </c>
      <c r="AV210" s="21">
        <v>0</v>
      </c>
      <c r="AW210" s="21">
        <v>955241884.828125</v>
      </c>
      <c r="AX210" s="21">
        <v>0</v>
      </c>
      <c r="AY210" s="21">
        <v>136463126.40401787</v>
      </c>
      <c r="AZ210" s="21">
        <v>0</v>
      </c>
      <c r="BA210" s="21">
        <v>0</v>
      </c>
      <c r="BB210" s="21">
        <v>911550517.62410057</v>
      </c>
      <c r="BC210" s="21">
        <v>734844866.56274295</v>
      </c>
      <c r="BD210" s="21">
        <v>0</v>
      </c>
      <c r="BE210" s="21">
        <v>0</v>
      </c>
    </row>
    <row r="211" spans="1:57" x14ac:dyDescent="0.35">
      <c r="A211" s="21">
        <v>111297504</v>
      </c>
      <c r="B211" s="21" t="s">
        <v>259</v>
      </c>
      <c r="C211" s="21" t="s">
        <v>617</v>
      </c>
      <c r="D211" s="21">
        <v>7198.41</v>
      </c>
      <c r="E211" s="21">
        <v>38</v>
      </c>
      <c r="F211" s="21">
        <v>1.0500000000000001E-2</v>
      </c>
      <c r="G211" s="21">
        <v>11</v>
      </c>
      <c r="H211" s="21">
        <v>13574829.859999999</v>
      </c>
      <c r="I211" s="21">
        <v>1070.944</v>
      </c>
      <c r="J211" s="21">
        <v>0</v>
      </c>
      <c r="K211" s="21">
        <v>5132020.3499999996</v>
      </c>
      <c r="L211" s="21">
        <v>371917267</v>
      </c>
      <c r="M211" s="21">
        <v>118749662</v>
      </c>
      <c r="N211" s="48">
        <v>7198.41015625</v>
      </c>
      <c r="O211" s="21">
        <v>719.947</v>
      </c>
      <c r="P211" s="21">
        <v>1</v>
      </c>
      <c r="Q211" s="21">
        <v>7268.25</v>
      </c>
      <c r="R211" s="21">
        <v>8245.6200000000008</v>
      </c>
      <c r="S211" s="21">
        <v>110.56699999999999</v>
      </c>
      <c r="T211" s="21">
        <v>114.602</v>
      </c>
      <c r="U211" s="21">
        <v>0</v>
      </c>
      <c r="V211" s="21">
        <v>0</v>
      </c>
      <c r="W211" s="21">
        <v>0</v>
      </c>
      <c r="X211" s="21">
        <v>-0.19420523760383765</v>
      </c>
      <c r="Y211" s="21">
        <v>12675.57421875</v>
      </c>
      <c r="Z211" s="21">
        <v>13704</v>
      </c>
      <c r="AA211" s="21">
        <v>14676216.575999999</v>
      </c>
      <c r="AB211" s="21">
        <v>1101386.716</v>
      </c>
      <c r="AC211" s="21">
        <v>1.2699999999999999E-2</v>
      </c>
      <c r="AD211" s="21">
        <v>1.55E-2</v>
      </c>
      <c r="AE211" s="21">
        <v>490666929</v>
      </c>
      <c r="AF211" s="21">
        <v>6231469.9983000001</v>
      </c>
      <c r="AG211" s="21">
        <v>7605337.3995000003</v>
      </c>
      <c r="AH211" s="21">
        <v>1099449.6483000005</v>
      </c>
      <c r="AI211" s="21">
        <v>1099449.6483000005</v>
      </c>
      <c r="AJ211" s="21">
        <v>8257.7802734375</v>
      </c>
      <c r="AK211" s="21">
        <v>6231469.9983000001</v>
      </c>
      <c r="AL211" s="21">
        <v>0</v>
      </c>
      <c r="AM211" s="21">
        <v>1937.0676999995485</v>
      </c>
      <c r="AN211" s="21">
        <v>0</v>
      </c>
      <c r="AO211" s="21">
        <v>1937.0676999995485</v>
      </c>
      <c r="AP211" s="21">
        <v>1.4269554167359181E-2</v>
      </c>
      <c r="AQ211" s="21">
        <v>0</v>
      </c>
      <c r="AR211" s="21">
        <v>1</v>
      </c>
      <c r="AS211" s="21">
        <v>0</v>
      </c>
      <c r="AT211" s="21">
        <v>1</v>
      </c>
      <c r="AU211" s="21">
        <v>0</v>
      </c>
      <c r="AV211" s="21">
        <v>0</v>
      </c>
      <c r="AW211" s="21">
        <v>955241884.828125</v>
      </c>
      <c r="AX211" s="21">
        <v>0</v>
      </c>
      <c r="AY211" s="21">
        <v>136463126.40401787</v>
      </c>
      <c r="AZ211" s="21">
        <v>1937.0676999995485</v>
      </c>
      <c r="BA211" s="21">
        <v>276.72395714279264</v>
      </c>
      <c r="BB211" s="21">
        <v>911552454.69180059</v>
      </c>
      <c r="BC211" s="21">
        <v>734844866.56274295</v>
      </c>
      <c r="BD211" s="21">
        <v>0</v>
      </c>
      <c r="BE211" s="21">
        <v>0</v>
      </c>
    </row>
    <row r="212" spans="1:57" x14ac:dyDescent="0.35">
      <c r="A212" s="21">
        <v>111312503</v>
      </c>
      <c r="B212" s="21" t="s">
        <v>260</v>
      </c>
      <c r="C212" s="21" t="s">
        <v>618</v>
      </c>
      <c r="D212" s="21">
        <v>8612.6200000000008</v>
      </c>
      <c r="E212" s="21">
        <v>55</v>
      </c>
      <c r="F212" s="21">
        <v>1.0500000000000001E-2</v>
      </c>
      <c r="G212" s="21">
        <v>11</v>
      </c>
      <c r="H212" s="21">
        <v>31432582.879999999</v>
      </c>
      <c r="I212" s="21">
        <v>2872.0430000000001</v>
      </c>
      <c r="J212" s="21">
        <v>0</v>
      </c>
      <c r="K212" s="21">
        <v>14584628.669999998</v>
      </c>
      <c r="L212" s="21">
        <v>1068886288</v>
      </c>
      <c r="M212" s="21">
        <v>323653246</v>
      </c>
      <c r="N212" s="48">
        <v>8612.6201171875</v>
      </c>
      <c r="O212" s="21">
        <v>1863.729</v>
      </c>
      <c r="P212" s="21">
        <v>0.95</v>
      </c>
      <c r="Q212" s="21">
        <v>8678.8700000000008</v>
      </c>
      <c r="R212" s="21">
        <v>8245.6200000000008</v>
      </c>
      <c r="S212" s="21">
        <v>44.901000000000003</v>
      </c>
      <c r="T212" s="21">
        <v>337.69400000000002</v>
      </c>
      <c r="U212" s="21">
        <v>0</v>
      </c>
      <c r="V212" s="21">
        <v>0</v>
      </c>
      <c r="W212" s="21">
        <v>0</v>
      </c>
      <c r="X212" s="21">
        <v>-0.13091010651293686</v>
      </c>
      <c r="Y212" s="21">
        <v>10944.3291015625</v>
      </c>
      <c r="Z212" s="21">
        <v>13704</v>
      </c>
      <c r="AA212" s="21">
        <v>39358477.272</v>
      </c>
      <c r="AB212" s="21">
        <v>7925894.3920000009</v>
      </c>
      <c r="AC212" s="21">
        <v>1.2699999999999999E-2</v>
      </c>
      <c r="AD212" s="21">
        <v>1.55E-2</v>
      </c>
      <c r="AE212" s="21">
        <v>1392539534</v>
      </c>
      <c r="AF212" s="21">
        <v>17685252.081799999</v>
      </c>
      <c r="AG212" s="21">
        <v>21584362.776999999</v>
      </c>
      <c r="AH212" s="21">
        <v>3100623.4118000008</v>
      </c>
      <c r="AI212" s="21">
        <v>3100623.4118000008</v>
      </c>
      <c r="AJ212" s="21">
        <v>8257.7802734375</v>
      </c>
      <c r="AK212" s="21">
        <v>17685252.081799999</v>
      </c>
      <c r="AL212" s="21">
        <v>0</v>
      </c>
      <c r="AM212" s="21">
        <v>4825270.9802000001</v>
      </c>
      <c r="AN212" s="21">
        <v>0</v>
      </c>
      <c r="AO212" s="21">
        <v>4825270.9802000001</v>
      </c>
      <c r="AP212" s="21">
        <v>15.351175557609793</v>
      </c>
      <c r="AQ212" s="21">
        <v>0</v>
      </c>
      <c r="AR212" s="21">
        <v>0.95702963363031102</v>
      </c>
      <c r="AS212" s="21">
        <v>0</v>
      </c>
      <c r="AT212" s="21">
        <v>0.95702963363031102</v>
      </c>
      <c r="AU212" s="21">
        <v>0</v>
      </c>
      <c r="AV212" s="21">
        <v>0</v>
      </c>
      <c r="AW212" s="21">
        <v>955241884.828125</v>
      </c>
      <c r="AX212" s="21">
        <v>0</v>
      </c>
      <c r="AY212" s="21">
        <v>136463126.40401787</v>
      </c>
      <c r="AZ212" s="21">
        <v>4825270.9802000001</v>
      </c>
      <c r="BA212" s="21">
        <v>689324.42574285716</v>
      </c>
      <c r="BB212" s="21">
        <v>916377725.67200065</v>
      </c>
      <c r="BC212" s="21">
        <v>734844866.56274295</v>
      </c>
      <c r="BD212" s="21">
        <v>0</v>
      </c>
      <c r="BE212" s="21">
        <v>0</v>
      </c>
    </row>
    <row r="213" spans="1:57" x14ac:dyDescent="0.35">
      <c r="A213" s="21">
        <v>111312804</v>
      </c>
      <c r="B213" s="21" t="s">
        <v>262</v>
      </c>
      <c r="C213" s="21" t="s">
        <v>618</v>
      </c>
      <c r="D213" s="21">
        <v>5596.29</v>
      </c>
      <c r="E213" s="21">
        <v>20</v>
      </c>
      <c r="F213" s="21">
        <v>1.0999999999999999E-2</v>
      </c>
      <c r="G213" s="21">
        <v>15</v>
      </c>
      <c r="H213" s="21">
        <v>12258192.73</v>
      </c>
      <c r="I213" s="21">
        <v>1188.9649999999999</v>
      </c>
      <c r="J213" s="21">
        <v>0</v>
      </c>
      <c r="K213" s="21">
        <v>4442413.7799999993</v>
      </c>
      <c r="L213" s="21">
        <v>300251769</v>
      </c>
      <c r="M213" s="21">
        <v>103796290</v>
      </c>
      <c r="N213" s="48">
        <v>5596.2900390625</v>
      </c>
      <c r="O213" s="21">
        <v>730.18299999999999</v>
      </c>
      <c r="P213" s="21">
        <v>1</v>
      </c>
      <c r="Q213" s="21">
        <v>5869.81</v>
      </c>
      <c r="R213" s="21">
        <v>8245.6200000000008</v>
      </c>
      <c r="S213" s="21">
        <v>104.807</v>
      </c>
      <c r="T213" s="21">
        <v>128.69999999999999</v>
      </c>
      <c r="U213" s="21">
        <v>0</v>
      </c>
      <c r="V213" s="21">
        <v>0</v>
      </c>
      <c r="W213" s="21">
        <v>0</v>
      </c>
      <c r="X213" s="21">
        <v>-4.7915526007039459E-2</v>
      </c>
      <c r="Y213" s="21">
        <v>10309.9697265625</v>
      </c>
      <c r="Z213" s="21">
        <v>13704</v>
      </c>
      <c r="AA213" s="21">
        <v>16293576.359999999</v>
      </c>
      <c r="AB213" s="21">
        <v>4035383.629999999</v>
      </c>
      <c r="AC213" s="21">
        <v>1.2699999999999999E-2</v>
      </c>
      <c r="AD213" s="21">
        <v>1.55E-2</v>
      </c>
      <c r="AE213" s="21">
        <v>404048059</v>
      </c>
      <c r="AF213" s="21">
        <v>5131410.3492999999</v>
      </c>
      <c r="AG213" s="21">
        <v>6262744.9145</v>
      </c>
      <c r="AH213" s="21">
        <v>688996.56930000056</v>
      </c>
      <c r="AI213" s="21">
        <v>688996.56930000056</v>
      </c>
      <c r="AJ213" s="21">
        <v>8257.7802734375</v>
      </c>
      <c r="AK213" s="21">
        <v>5131410.3492999999</v>
      </c>
      <c r="AL213" s="21">
        <v>0</v>
      </c>
      <c r="AM213" s="21">
        <v>3346387.0606999984</v>
      </c>
      <c r="AN213" s="21">
        <v>0</v>
      </c>
      <c r="AO213" s="21">
        <v>3346387.0606999984</v>
      </c>
      <c r="AP213" s="21">
        <v>27.299187852628894</v>
      </c>
      <c r="AQ213" s="21">
        <v>0</v>
      </c>
      <c r="AR213" s="21">
        <v>1</v>
      </c>
      <c r="AS213" s="21">
        <v>0</v>
      </c>
      <c r="AT213" s="21">
        <v>1</v>
      </c>
      <c r="AU213" s="21">
        <v>0</v>
      </c>
      <c r="AV213" s="21">
        <v>0</v>
      </c>
      <c r="AW213" s="21">
        <v>955241884.828125</v>
      </c>
      <c r="AX213" s="21">
        <v>0</v>
      </c>
      <c r="AY213" s="21">
        <v>136463126.40401787</v>
      </c>
      <c r="AZ213" s="21">
        <v>3346387.0606999984</v>
      </c>
      <c r="BA213" s="21">
        <v>478055.29438571405</v>
      </c>
      <c r="BB213" s="21">
        <v>919724112.73270059</v>
      </c>
      <c r="BC213" s="21">
        <v>734844866.56274295</v>
      </c>
      <c r="BD213" s="21">
        <v>0</v>
      </c>
      <c r="BE213" s="21">
        <v>0</v>
      </c>
    </row>
    <row r="214" spans="1:57" x14ac:dyDescent="0.35">
      <c r="A214" s="21">
        <v>111316003</v>
      </c>
      <c r="B214" s="21" t="s">
        <v>263</v>
      </c>
      <c r="C214" s="21" t="s">
        <v>618</v>
      </c>
      <c r="D214" s="21">
        <v>4960.05</v>
      </c>
      <c r="E214" s="21">
        <v>14</v>
      </c>
      <c r="F214" s="21">
        <v>9.1999999999999998E-3</v>
      </c>
      <c r="G214" s="21">
        <v>4</v>
      </c>
      <c r="H214" s="21">
        <v>21573821.060000002</v>
      </c>
      <c r="I214" s="21">
        <v>2043.2850000000001</v>
      </c>
      <c r="J214" s="21">
        <v>0</v>
      </c>
      <c r="K214" s="21">
        <v>5542402.4000000004</v>
      </c>
      <c r="L214" s="21">
        <v>449922208</v>
      </c>
      <c r="M214" s="21">
        <v>151921497</v>
      </c>
      <c r="N214" s="48">
        <v>4960.0498046875</v>
      </c>
      <c r="O214" s="21">
        <v>1321.9860000000001</v>
      </c>
      <c r="P214" s="21">
        <v>1</v>
      </c>
      <c r="Q214" s="21">
        <v>4979.34</v>
      </c>
      <c r="R214" s="21">
        <v>8245.6200000000008</v>
      </c>
      <c r="S214" s="21">
        <v>91.369</v>
      </c>
      <c r="T214" s="21">
        <v>278.8</v>
      </c>
      <c r="U214" s="21">
        <v>0</v>
      </c>
      <c r="V214" s="21">
        <v>0</v>
      </c>
      <c r="W214" s="21">
        <v>0</v>
      </c>
      <c r="X214" s="21">
        <v>-0.16147594482427913</v>
      </c>
      <c r="Y214" s="21">
        <v>10558.400390625</v>
      </c>
      <c r="Z214" s="21">
        <v>13704</v>
      </c>
      <c r="AA214" s="21">
        <v>28001177.640000001</v>
      </c>
      <c r="AB214" s="21">
        <v>6427356.5799999982</v>
      </c>
      <c r="AC214" s="21">
        <v>1.2699999999999999E-2</v>
      </c>
      <c r="AD214" s="21">
        <v>1.55E-2</v>
      </c>
      <c r="AE214" s="21">
        <v>601843705</v>
      </c>
      <c r="AF214" s="21">
        <v>7643415.0534999995</v>
      </c>
      <c r="AG214" s="21">
        <v>9328577.4275000002</v>
      </c>
      <c r="AH214" s="21">
        <v>2101012.6534999991</v>
      </c>
      <c r="AI214" s="21">
        <v>2101012.6534999991</v>
      </c>
      <c r="AJ214" s="21">
        <v>8257.7802734375</v>
      </c>
      <c r="AK214" s="21">
        <v>7643415.0534999995</v>
      </c>
      <c r="AL214" s="21">
        <v>0</v>
      </c>
      <c r="AM214" s="21">
        <v>4326343.9264999991</v>
      </c>
      <c r="AN214" s="21">
        <v>0</v>
      </c>
      <c r="AO214" s="21">
        <v>4326343.9264999991</v>
      </c>
      <c r="AP214" s="21">
        <v>20.05367484261501</v>
      </c>
      <c r="AQ214" s="21">
        <v>0</v>
      </c>
      <c r="AR214" s="21">
        <v>1</v>
      </c>
      <c r="AS214" s="21">
        <v>0</v>
      </c>
      <c r="AT214" s="21">
        <v>1</v>
      </c>
      <c r="AU214" s="21">
        <v>0</v>
      </c>
      <c r="AV214" s="21">
        <v>0</v>
      </c>
      <c r="AW214" s="21">
        <v>955241884.828125</v>
      </c>
      <c r="AX214" s="21">
        <v>0</v>
      </c>
      <c r="AY214" s="21">
        <v>136463126.40401787</v>
      </c>
      <c r="AZ214" s="21">
        <v>4326343.9264999991</v>
      </c>
      <c r="BA214" s="21">
        <v>618049.13235714275</v>
      </c>
      <c r="BB214" s="21">
        <v>924050456.65920055</v>
      </c>
      <c r="BC214" s="21">
        <v>734844866.56274295</v>
      </c>
      <c r="BD214" s="21">
        <v>0</v>
      </c>
      <c r="BE214" s="21">
        <v>0</v>
      </c>
    </row>
    <row r="215" spans="1:57" x14ac:dyDescent="0.35">
      <c r="A215" s="21">
        <v>111317503</v>
      </c>
      <c r="B215" s="21" t="s">
        <v>264</v>
      </c>
      <c r="C215" s="21" t="s">
        <v>618</v>
      </c>
      <c r="D215" s="21">
        <v>6759.66</v>
      </c>
      <c r="E215" s="21">
        <v>33</v>
      </c>
      <c r="F215" s="21">
        <v>7.9000000000000008E-3</v>
      </c>
      <c r="G215" s="21">
        <v>1</v>
      </c>
      <c r="H215" s="21">
        <v>17271300.789999999</v>
      </c>
      <c r="I215" s="21">
        <v>1753.7239999999999</v>
      </c>
      <c r="J215" s="21">
        <v>0</v>
      </c>
      <c r="K215" s="21">
        <v>5451785.3700000001</v>
      </c>
      <c r="L215" s="21">
        <v>535280810</v>
      </c>
      <c r="M215" s="21">
        <v>153117699</v>
      </c>
      <c r="N215" s="48">
        <v>6759.66015625</v>
      </c>
      <c r="O215" s="21">
        <v>1122.364</v>
      </c>
      <c r="P215" s="21">
        <v>1</v>
      </c>
      <c r="Q215" s="21">
        <v>6846.68</v>
      </c>
      <c r="R215" s="21">
        <v>8245.6200000000008</v>
      </c>
      <c r="S215" s="21">
        <v>118.373</v>
      </c>
      <c r="T215" s="21">
        <v>166.892</v>
      </c>
      <c r="U215" s="21">
        <v>0</v>
      </c>
      <c r="V215" s="21">
        <v>0</v>
      </c>
      <c r="W215" s="21">
        <v>0</v>
      </c>
      <c r="X215" s="21">
        <v>-0.11134739195561372</v>
      </c>
      <c r="Y215" s="21">
        <v>9848.357421875</v>
      </c>
      <c r="Z215" s="21">
        <v>13704</v>
      </c>
      <c r="AA215" s="21">
        <v>24033033.695999999</v>
      </c>
      <c r="AB215" s="21">
        <v>6761732.9059999995</v>
      </c>
      <c r="AC215" s="21">
        <v>1.2699999999999999E-2</v>
      </c>
      <c r="AD215" s="21">
        <v>1.55E-2</v>
      </c>
      <c r="AE215" s="21">
        <v>688398509</v>
      </c>
      <c r="AF215" s="21">
        <v>8742661.0642999988</v>
      </c>
      <c r="AG215" s="21">
        <v>10670176.8895</v>
      </c>
      <c r="AH215" s="21">
        <v>3290875.6942999987</v>
      </c>
      <c r="AI215" s="21">
        <v>3290875.6942999987</v>
      </c>
      <c r="AJ215" s="21">
        <v>8257.7802734375</v>
      </c>
      <c r="AK215" s="21">
        <v>8742661.0642999988</v>
      </c>
      <c r="AL215" s="21">
        <v>0</v>
      </c>
      <c r="AM215" s="21">
        <v>3470857.2117000008</v>
      </c>
      <c r="AN215" s="21">
        <v>0</v>
      </c>
      <c r="AO215" s="21">
        <v>3470857.2117000008</v>
      </c>
      <c r="AP215" s="21">
        <v>20.096096141812378</v>
      </c>
      <c r="AQ215" s="21">
        <v>0</v>
      </c>
      <c r="AR215" s="21">
        <v>1</v>
      </c>
      <c r="AS215" s="21">
        <v>0</v>
      </c>
      <c r="AT215" s="21">
        <v>1</v>
      </c>
      <c r="AU215" s="21">
        <v>0</v>
      </c>
      <c r="AV215" s="21">
        <v>0</v>
      </c>
      <c r="AW215" s="21">
        <v>955241884.828125</v>
      </c>
      <c r="AX215" s="21">
        <v>0</v>
      </c>
      <c r="AY215" s="21">
        <v>136463126.40401787</v>
      </c>
      <c r="AZ215" s="21">
        <v>3470857.2117000008</v>
      </c>
      <c r="BA215" s="21">
        <v>495836.74452857155</v>
      </c>
      <c r="BB215" s="21">
        <v>927521313.87090051</v>
      </c>
      <c r="BC215" s="21">
        <v>734844866.56274295</v>
      </c>
      <c r="BD215" s="21">
        <v>0</v>
      </c>
      <c r="BE215" s="21">
        <v>0</v>
      </c>
    </row>
    <row r="216" spans="1:57" x14ac:dyDescent="0.35">
      <c r="A216" s="21">
        <v>111343603</v>
      </c>
      <c r="B216" s="21" t="s">
        <v>265</v>
      </c>
      <c r="C216" s="21" t="s">
        <v>619</v>
      </c>
      <c r="D216" s="21">
        <v>9791.1200000000008</v>
      </c>
      <c r="E216" s="21">
        <v>66</v>
      </c>
      <c r="F216" s="21">
        <v>9.4999999999999998E-3</v>
      </c>
      <c r="G216" s="21">
        <v>6</v>
      </c>
      <c r="H216" s="21">
        <v>41244182.119999997</v>
      </c>
      <c r="I216" s="21">
        <v>3668.634</v>
      </c>
      <c r="J216" s="21">
        <v>0</v>
      </c>
      <c r="K216" s="21">
        <v>20013742.949999999</v>
      </c>
      <c r="L216" s="21">
        <v>1622681758</v>
      </c>
      <c r="M216" s="21">
        <v>488867988</v>
      </c>
      <c r="N216" s="48">
        <v>9791.1201171875</v>
      </c>
      <c r="O216" s="21">
        <v>2530.5619999999999</v>
      </c>
      <c r="P216" s="21">
        <v>0.81</v>
      </c>
      <c r="Q216" s="21">
        <v>9795.7999999999993</v>
      </c>
      <c r="R216" s="21">
        <v>8245.6200000000008</v>
      </c>
      <c r="S216" s="21">
        <v>0</v>
      </c>
      <c r="T216" s="21">
        <v>487.23</v>
      </c>
      <c r="U216" s="21">
        <v>0</v>
      </c>
      <c r="V216" s="21">
        <v>0</v>
      </c>
      <c r="W216" s="21">
        <v>0</v>
      </c>
      <c r="X216" s="21">
        <v>-0.17265542550795857</v>
      </c>
      <c r="Y216" s="21">
        <v>11242.380859375</v>
      </c>
      <c r="Z216" s="21">
        <v>13704</v>
      </c>
      <c r="AA216" s="21">
        <v>50274960.336000003</v>
      </c>
      <c r="AB216" s="21">
        <v>9030778.2160000056</v>
      </c>
      <c r="AC216" s="21">
        <v>1.2699999999999999E-2</v>
      </c>
      <c r="AD216" s="21">
        <v>1.55E-2</v>
      </c>
      <c r="AE216" s="21">
        <v>2111549746</v>
      </c>
      <c r="AF216" s="21">
        <v>26816681.7742</v>
      </c>
      <c r="AG216" s="21">
        <v>32729021.063000001</v>
      </c>
      <c r="AH216" s="21">
        <v>6802938.8242000006</v>
      </c>
      <c r="AI216" s="21">
        <v>6802938.8242000006</v>
      </c>
      <c r="AJ216" s="21">
        <v>8257.7802734375</v>
      </c>
      <c r="AK216" s="21">
        <v>26816681.7742</v>
      </c>
      <c r="AL216" s="21">
        <v>0</v>
      </c>
      <c r="AM216" s="21">
        <v>2227839.391800005</v>
      </c>
      <c r="AN216" s="21">
        <v>0</v>
      </c>
      <c r="AO216" s="21">
        <v>2227839.391800005</v>
      </c>
      <c r="AP216" s="21">
        <v>5.4015846048737339</v>
      </c>
      <c r="AQ216" s="21">
        <v>0</v>
      </c>
      <c r="AR216" s="21">
        <v>0.81431573704107407</v>
      </c>
      <c r="AS216" s="21">
        <v>0</v>
      </c>
      <c r="AT216" s="21">
        <v>0.81431573704107407</v>
      </c>
      <c r="AU216" s="21">
        <v>0</v>
      </c>
      <c r="AV216" s="21">
        <v>0</v>
      </c>
      <c r="AW216" s="21">
        <v>955241884.828125</v>
      </c>
      <c r="AX216" s="21">
        <v>0</v>
      </c>
      <c r="AY216" s="21">
        <v>136463126.40401787</v>
      </c>
      <c r="AZ216" s="21">
        <v>2227839.391800005</v>
      </c>
      <c r="BA216" s="21">
        <v>318262.77025714359</v>
      </c>
      <c r="BB216" s="21">
        <v>929749153.26270056</v>
      </c>
      <c r="BC216" s="21">
        <v>734844866.56274295</v>
      </c>
      <c r="BD216" s="21">
        <v>0</v>
      </c>
      <c r="BE216" s="21">
        <v>0</v>
      </c>
    </row>
    <row r="217" spans="1:57" x14ac:dyDescent="0.35">
      <c r="A217" s="21">
        <v>111444602</v>
      </c>
      <c r="B217" s="21" t="s">
        <v>267</v>
      </c>
      <c r="C217" s="21" t="s">
        <v>620</v>
      </c>
      <c r="D217" s="21">
        <v>6920.12</v>
      </c>
      <c r="E217" s="21">
        <v>33</v>
      </c>
      <c r="F217" s="21">
        <v>1.3100000000000001E-2</v>
      </c>
      <c r="G217" s="21">
        <v>37</v>
      </c>
      <c r="H217" s="21">
        <v>77833193.609999999</v>
      </c>
      <c r="I217" s="21">
        <v>7393.2849999999999</v>
      </c>
      <c r="J217" s="21">
        <v>0</v>
      </c>
      <c r="K217" s="21">
        <v>38717772.159999996</v>
      </c>
      <c r="L217" s="21">
        <v>2092292319</v>
      </c>
      <c r="M217" s="21">
        <v>865345982</v>
      </c>
      <c r="N217" s="48">
        <v>6920.1201171875</v>
      </c>
      <c r="O217" s="21">
        <v>4924.0050000000001</v>
      </c>
      <c r="P217" s="21">
        <v>1</v>
      </c>
      <c r="Q217" s="21">
        <v>6876.49</v>
      </c>
      <c r="R217" s="21">
        <v>8245.6200000000008</v>
      </c>
      <c r="S217" s="21">
        <v>0</v>
      </c>
      <c r="T217" s="21">
        <v>1097.5139999999999</v>
      </c>
      <c r="U217" s="21">
        <v>0</v>
      </c>
      <c r="V217" s="21">
        <v>0</v>
      </c>
      <c r="W217" s="21">
        <v>0</v>
      </c>
      <c r="X217" s="21">
        <v>-0.10266343481573612</v>
      </c>
      <c r="Y217" s="21">
        <v>10527.5517578125</v>
      </c>
      <c r="Z217" s="21">
        <v>13704</v>
      </c>
      <c r="AA217" s="21">
        <v>101317577.64</v>
      </c>
      <c r="AB217" s="21">
        <v>23484384.030000001</v>
      </c>
      <c r="AC217" s="21">
        <v>1.2699999999999999E-2</v>
      </c>
      <c r="AD217" s="21">
        <v>1.55E-2</v>
      </c>
      <c r="AE217" s="21">
        <v>2957638301</v>
      </c>
      <c r="AF217" s="21">
        <v>37562006.422699995</v>
      </c>
      <c r="AG217" s="21">
        <v>45843393.6655</v>
      </c>
      <c r="AH217" s="21">
        <v>-1155765.7373000011</v>
      </c>
      <c r="AI217" s="21">
        <v>0</v>
      </c>
      <c r="AJ217" s="21">
        <v>8257.7802734375</v>
      </c>
      <c r="AK217" s="21">
        <v>38717772.159999996</v>
      </c>
      <c r="AL217" s="21">
        <v>0</v>
      </c>
      <c r="AM217" s="21">
        <v>23484384.030000001</v>
      </c>
      <c r="AN217" s="21">
        <v>0</v>
      </c>
      <c r="AO217" s="21">
        <v>23484384.030000001</v>
      </c>
      <c r="AP217" s="21">
        <v>30.17271030618835</v>
      </c>
      <c r="AQ217" s="21">
        <v>0</v>
      </c>
      <c r="AR217" s="21">
        <v>1</v>
      </c>
      <c r="AS217" s="21">
        <v>0</v>
      </c>
      <c r="AT217" s="21">
        <v>1</v>
      </c>
      <c r="AU217" s="21">
        <v>0</v>
      </c>
      <c r="AV217" s="21">
        <v>0</v>
      </c>
      <c r="AW217" s="21">
        <v>955241884.828125</v>
      </c>
      <c r="AX217" s="21">
        <v>0</v>
      </c>
      <c r="AY217" s="21">
        <v>136463126.40401787</v>
      </c>
      <c r="AZ217" s="21">
        <v>23484384.030000001</v>
      </c>
      <c r="BA217" s="21">
        <v>3354912.0042857146</v>
      </c>
      <c r="BB217" s="21">
        <v>953233537.29270053</v>
      </c>
      <c r="BC217" s="21">
        <v>734844866.56274295</v>
      </c>
      <c r="BD217" s="21">
        <v>0</v>
      </c>
      <c r="BE217" s="21">
        <v>0</v>
      </c>
    </row>
    <row r="218" spans="1:57" x14ac:dyDescent="0.35">
      <c r="A218" s="21">
        <v>112011103</v>
      </c>
      <c r="B218" s="21" t="s">
        <v>268</v>
      </c>
      <c r="C218" s="21" t="s">
        <v>621</v>
      </c>
      <c r="D218" s="21">
        <v>8135.48</v>
      </c>
      <c r="E218" s="21">
        <v>48</v>
      </c>
      <c r="F218" s="21">
        <v>1.55E-2</v>
      </c>
      <c r="G218" s="21">
        <v>66</v>
      </c>
      <c r="H218" s="21">
        <v>30567255.460000001</v>
      </c>
      <c r="I218" s="21">
        <v>2631.848</v>
      </c>
      <c r="J218" s="21">
        <v>0</v>
      </c>
      <c r="K218" s="21">
        <v>18987760.579999998</v>
      </c>
      <c r="L218" s="21">
        <v>841942472</v>
      </c>
      <c r="M218" s="21">
        <v>383282319</v>
      </c>
      <c r="N218" s="48">
        <v>8135.47998046875</v>
      </c>
      <c r="O218" s="21">
        <v>1922.7760000000001</v>
      </c>
      <c r="P218" s="21">
        <v>1</v>
      </c>
      <c r="Q218" s="21">
        <v>8135.49</v>
      </c>
      <c r="R218" s="21">
        <v>8245.6200000000008</v>
      </c>
      <c r="S218" s="21">
        <v>0</v>
      </c>
      <c r="T218" s="21">
        <v>185.65899999999999</v>
      </c>
      <c r="U218" s="21">
        <v>0</v>
      </c>
      <c r="V218" s="21">
        <v>0</v>
      </c>
      <c r="W218" s="21">
        <v>0</v>
      </c>
      <c r="X218" s="21">
        <v>-9.1532085668865878E-2</v>
      </c>
      <c r="Y218" s="21">
        <v>11614.369140625</v>
      </c>
      <c r="Z218" s="21">
        <v>13704</v>
      </c>
      <c r="AA218" s="21">
        <v>36066844.991999999</v>
      </c>
      <c r="AB218" s="21">
        <v>5499589.5319999978</v>
      </c>
      <c r="AC218" s="21">
        <v>1.2699999999999999E-2</v>
      </c>
      <c r="AD218" s="21">
        <v>1.55E-2</v>
      </c>
      <c r="AE218" s="21">
        <v>1225224791</v>
      </c>
      <c r="AF218" s="21">
        <v>15560354.845699999</v>
      </c>
      <c r="AG218" s="21">
        <v>18990984.260499999</v>
      </c>
      <c r="AH218" s="21">
        <v>-3427405.7342999987</v>
      </c>
      <c r="AI218" s="21">
        <v>0</v>
      </c>
      <c r="AJ218" s="21">
        <v>8257.7802734375</v>
      </c>
      <c r="AK218" s="21">
        <v>18987760.579999998</v>
      </c>
      <c r="AL218" s="21">
        <v>0</v>
      </c>
      <c r="AM218" s="21">
        <v>5499589.5319999978</v>
      </c>
      <c r="AN218" s="21">
        <v>0</v>
      </c>
      <c r="AO218" s="21">
        <v>5499589.5319999978</v>
      </c>
      <c r="AP218" s="21">
        <v>17.991767495111574</v>
      </c>
      <c r="AQ218" s="21">
        <v>0</v>
      </c>
      <c r="AR218" s="21">
        <v>1</v>
      </c>
      <c r="AS218" s="21">
        <v>0</v>
      </c>
      <c r="AT218" s="21">
        <v>1</v>
      </c>
      <c r="AU218" s="21">
        <v>0</v>
      </c>
      <c r="AV218" s="21">
        <v>0</v>
      </c>
      <c r="AW218" s="21">
        <v>955241884.828125</v>
      </c>
      <c r="AX218" s="21">
        <v>0</v>
      </c>
      <c r="AY218" s="21">
        <v>136463126.40401787</v>
      </c>
      <c r="AZ218" s="21">
        <v>5499589.5319999978</v>
      </c>
      <c r="BA218" s="21">
        <v>785655.64742857113</v>
      </c>
      <c r="BB218" s="21">
        <v>958733126.82470047</v>
      </c>
      <c r="BC218" s="21">
        <v>734844866.56274295</v>
      </c>
      <c r="BD218" s="21">
        <v>0</v>
      </c>
      <c r="BE218" s="21">
        <v>0</v>
      </c>
    </row>
    <row r="219" spans="1:57" x14ac:dyDescent="0.35">
      <c r="A219" s="21">
        <v>112011603</v>
      </c>
      <c r="B219" s="21" t="s">
        <v>269</v>
      </c>
      <c r="C219" s="21" t="s">
        <v>621</v>
      </c>
      <c r="D219" s="21">
        <v>8193.11</v>
      </c>
      <c r="E219" s="21">
        <v>49</v>
      </c>
      <c r="F219" s="21">
        <v>1.6400000000000001E-2</v>
      </c>
      <c r="G219" s="21">
        <v>73</v>
      </c>
      <c r="H219" s="21">
        <v>61784108.600000001</v>
      </c>
      <c r="I219" s="21">
        <v>5776.5129999999999</v>
      </c>
      <c r="J219" s="21">
        <v>0</v>
      </c>
      <c r="K219" s="21">
        <v>42719188.950000003</v>
      </c>
      <c r="L219" s="21">
        <v>1813008246</v>
      </c>
      <c r="M219" s="21">
        <v>784270948</v>
      </c>
      <c r="N219" s="48">
        <v>8193.1103515625</v>
      </c>
      <c r="O219" s="21">
        <v>3997.652</v>
      </c>
      <c r="P219" s="21">
        <v>1</v>
      </c>
      <c r="Q219" s="21">
        <v>8160.92</v>
      </c>
      <c r="R219" s="21">
        <v>8245.6200000000008</v>
      </c>
      <c r="S219" s="21">
        <v>0</v>
      </c>
      <c r="T219" s="21">
        <v>457.964</v>
      </c>
      <c r="U219" s="21">
        <v>0</v>
      </c>
      <c r="V219" s="21">
        <v>0</v>
      </c>
      <c r="W219" s="21">
        <v>0</v>
      </c>
      <c r="X219" s="21">
        <v>-8.6753045295469358E-3</v>
      </c>
      <c r="Y219" s="21">
        <v>10695.7451171875</v>
      </c>
      <c r="Z219" s="21">
        <v>13704</v>
      </c>
      <c r="AA219" s="21">
        <v>79161334.151999995</v>
      </c>
      <c r="AB219" s="21">
        <v>17377225.551999994</v>
      </c>
      <c r="AC219" s="21">
        <v>1.2699999999999999E-2</v>
      </c>
      <c r="AD219" s="21">
        <v>1.55E-2</v>
      </c>
      <c r="AE219" s="21">
        <v>2597279194</v>
      </c>
      <c r="AF219" s="21">
        <v>32985445.763799999</v>
      </c>
      <c r="AG219" s="21">
        <v>40257827.506999999</v>
      </c>
      <c r="AH219" s="21">
        <v>-9733743.1862000041</v>
      </c>
      <c r="AI219" s="21">
        <v>0</v>
      </c>
      <c r="AJ219" s="21">
        <v>8257.7802734375</v>
      </c>
      <c r="AK219" s="21">
        <v>42719188.950000003</v>
      </c>
      <c r="AL219" s="21">
        <v>0</v>
      </c>
      <c r="AM219" s="21">
        <v>17377225.551999994</v>
      </c>
      <c r="AN219" s="21">
        <v>0</v>
      </c>
      <c r="AO219" s="21">
        <v>17377225.551999994</v>
      </c>
      <c r="AP219" s="21">
        <v>28.125720263284649</v>
      </c>
      <c r="AQ219" s="21">
        <v>2461361.4430000037</v>
      </c>
      <c r="AR219" s="21">
        <v>1</v>
      </c>
      <c r="AS219" s="21">
        <v>0</v>
      </c>
      <c r="AT219" s="21">
        <v>1</v>
      </c>
      <c r="AU219" s="21">
        <v>2461361.5</v>
      </c>
      <c r="AV219" s="21">
        <v>2461361.5</v>
      </c>
      <c r="AW219" s="21">
        <v>955241884.828125</v>
      </c>
      <c r="AX219" s="21">
        <v>351623.07142857142</v>
      </c>
      <c r="AY219" s="21">
        <v>136463126.40401787</v>
      </c>
      <c r="AZ219" s="21">
        <v>17377225.551999994</v>
      </c>
      <c r="BA219" s="21">
        <v>2482460.7931428561</v>
      </c>
      <c r="BB219" s="21">
        <v>976110352.37670052</v>
      </c>
      <c r="BC219" s="21">
        <v>734844866.56274295</v>
      </c>
      <c r="BD219" s="21">
        <v>2461361</v>
      </c>
      <c r="BE219" s="21">
        <v>351623</v>
      </c>
    </row>
    <row r="220" spans="1:57" x14ac:dyDescent="0.35">
      <c r="A220" s="21">
        <v>112013054</v>
      </c>
      <c r="B220" s="21" t="s">
        <v>270</v>
      </c>
      <c r="C220" s="21" t="s">
        <v>621</v>
      </c>
      <c r="D220" s="21">
        <v>10542.68</v>
      </c>
      <c r="E220" s="21">
        <v>73</v>
      </c>
      <c r="F220" s="21">
        <v>1.3899999999999999E-2</v>
      </c>
      <c r="G220" s="21">
        <v>49</v>
      </c>
      <c r="H220" s="21">
        <v>17708216.800000001</v>
      </c>
      <c r="I220" s="21">
        <v>1396.7170000000001</v>
      </c>
      <c r="J220" s="21">
        <v>0</v>
      </c>
      <c r="K220" s="21">
        <v>12766636.289999999</v>
      </c>
      <c r="L220" s="21">
        <v>675657323</v>
      </c>
      <c r="M220" s="21">
        <v>240523853</v>
      </c>
      <c r="N220" s="48">
        <v>10542.6796875</v>
      </c>
      <c r="O220" s="21">
        <v>1024.5889999999999</v>
      </c>
      <c r="P220" s="21">
        <v>0.73</v>
      </c>
      <c r="Q220" s="21">
        <v>10493.03</v>
      </c>
      <c r="R220" s="21">
        <v>8245.6200000000008</v>
      </c>
      <c r="S220" s="21">
        <v>53.445</v>
      </c>
      <c r="T220" s="21">
        <v>144.352</v>
      </c>
      <c r="U220" s="21">
        <v>0</v>
      </c>
      <c r="V220" s="21">
        <v>0</v>
      </c>
      <c r="W220" s="21">
        <v>0</v>
      </c>
      <c r="X220" s="21">
        <v>-0.15462116786634861</v>
      </c>
      <c r="Y220" s="21">
        <v>12678.45703125</v>
      </c>
      <c r="Z220" s="21">
        <v>13704</v>
      </c>
      <c r="AA220" s="21">
        <v>19140609.768000003</v>
      </c>
      <c r="AB220" s="21">
        <v>1432392.9680000022</v>
      </c>
      <c r="AC220" s="21">
        <v>1.2699999999999999E-2</v>
      </c>
      <c r="AD220" s="21">
        <v>1.55E-2</v>
      </c>
      <c r="AE220" s="21">
        <v>916181176</v>
      </c>
      <c r="AF220" s="21">
        <v>11635500.9352</v>
      </c>
      <c r="AG220" s="21">
        <v>14200808.228</v>
      </c>
      <c r="AH220" s="21">
        <v>-1131135.3547999989</v>
      </c>
      <c r="AI220" s="21">
        <v>0</v>
      </c>
      <c r="AJ220" s="21">
        <v>8257.7802734375</v>
      </c>
      <c r="AK220" s="21">
        <v>12766636.289999999</v>
      </c>
      <c r="AL220" s="21">
        <v>0</v>
      </c>
      <c r="AM220" s="21">
        <v>1432392.9680000022</v>
      </c>
      <c r="AN220" s="21">
        <v>0</v>
      </c>
      <c r="AO220" s="21">
        <v>1432392.9680000022</v>
      </c>
      <c r="AP220" s="21">
        <v>8.0888605791182879</v>
      </c>
      <c r="AQ220" s="21">
        <v>0</v>
      </c>
      <c r="AR220" s="21">
        <v>0.72330343767897864</v>
      </c>
      <c r="AS220" s="21">
        <v>0</v>
      </c>
      <c r="AT220" s="21">
        <v>0.72330343767897864</v>
      </c>
      <c r="AU220" s="21">
        <v>0</v>
      </c>
      <c r="AV220" s="21">
        <v>0</v>
      </c>
      <c r="AW220" s="21">
        <v>955241884.828125</v>
      </c>
      <c r="AX220" s="21">
        <v>0</v>
      </c>
      <c r="AY220" s="21">
        <v>136463126.40401787</v>
      </c>
      <c r="AZ220" s="21">
        <v>1432392.9680000022</v>
      </c>
      <c r="BA220" s="21">
        <v>204627.56685714316</v>
      </c>
      <c r="BB220" s="21">
        <v>977542745.34470057</v>
      </c>
      <c r="BC220" s="21">
        <v>734844866.56274295</v>
      </c>
      <c r="BD220" s="21">
        <v>0</v>
      </c>
      <c r="BE220" s="21">
        <v>0</v>
      </c>
    </row>
    <row r="221" spans="1:57" x14ac:dyDescent="0.35">
      <c r="A221" s="21">
        <v>112013753</v>
      </c>
      <c r="B221" s="21" t="s">
        <v>271</v>
      </c>
      <c r="C221" s="21" t="s">
        <v>621</v>
      </c>
      <c r="D221" s="21">
        <v>11734.89</v>
      </c>
      <c r="E221" s="21">
        <v>79</v>
      </c>
      <c r="F221" s="21">
        <v>1.49E-2</v>
      </c>
      <c r="G221" s="21">
        <v>57</v>
      </c>
      <c r="H221" s="21">
        <v>61454873.530000001</v>
      </c>
      <c r="I221" s="21">
        <v>4556.308</v>
      </c>
      <c r="J221" s="21">
        <v>0</v>
      </c>
      <c r="K221" s="21">
        <v>44725975.619999997</v>
      </c>
      <c r="L221" s="21">
        <v>2265894089</v>
      </c>
      <c r="M221" s="21">
        <v>730039655</v>
      </c>
      <c r="N221" s="48">
        <v>11734.8896484375</v>
      </c>
      <c r="O221" s="21">
        <v>3130.42</v>
      </c>
      <c r="P221" s="21">
        <v>0.59</v>
      </c>
      <c r="Q221" s="21">
        <v>11629.47</v>
      </c>
      <c r="R221" s="21">
        <v>8245.6200000000008</v>
      </c>
      <c r="S221" s="21">
        <v>0</v>
      </c>
      <c r="T221" s="21">
        <v>476.19900000000001</v>
      </c>
      <c r="U221" s="21">
        <v>0</v>
      </c>
      <c r="V221" s="21">
        <v>0</v>
      </c>
      <c r="W221" s="21">
        <v>0</v>
      </c>
      <c r="X221" s="21">
        <v>2.3128280986797898E-2</v>
      </c>
      <c r="Y221" s="21">
        <v>13487.8662109375</v>
      </c>
      <c r="Z221" s="21">
        <v>13704</v>
      </c>
      <c r="AA221" s="21">
        <v>62439644.832000002</v>
      </c>
      <c r="AB221" s="21">
        <v>984771.30200000107</v>
      </c>
      <c r="AC221" s="21">
        <v>1.2699999999999999E-2</v>
      </c>
      <c r="AD221" s="21">
        <v>1.55E-2</v>
      </c>
      <c r="AE221" s="21">
        <v>2995933744</v>
      </c>
      <c r="AF221" s="21">
        <v>38048358.548799999</v>
      </c>
      <c r="AG221" s="21">
        <v>46436973.031999998</v>
      </c>
      <c r="AH221" s="21">
        <v>-6677617.0711999983</v>
      </c>
      <c r="AI221" s="21">
        <v>0</v>
      </c>
      <c r="AJ221" s="21">
        <v>8257.7802734375</v>
      </c>
      <c r="AK221" s="21">
        <v>44725975.619999997</v>
      </c>
      <c r="AL221" s="21">
        <v>0</v>
      </c>
      <c r="AM221" s="21">
        <v>984771.30200000107</v>
      </c>
      <c r="AN221" s="21">
        <v>0</v>
      </c>
      <c r="AO221" s="21">
        <v>984771.30200000107</v>
      </c>
      <c r="AP221" s="21">
        <v>1.6024299545898049</v>
      </c>
      <c r="AQ221" s="21">
        <v>0</v>
      </c>
      <c r="AR221" s="21">
        <v>0.57892929336171717</v>
      </c>
      <c r="AS221" s="21">
        <v>0</v>
      </c>
      <c r="AT221" s="21">
        <v>0.57892929336171717</v>
      </c>
      <c r="AU221" s="21">
        <v>0</v>
      </c>
      <c r="AV221" s="21">
        <v>0</v>
      </c>
      <c r="AW221" s="21">
        <v>955241884.828125</v>
      </c>
      <c r="AX221" s="21">
        <v>0</v>
      </c>
      <c r="AY221" s="21">
        <v>136463126.40401787</v>
      </c>
      <c r="AZ221" s="21">
        <v>984771.30200000107</v>
      </c>
      <c r="BA221" s="21">
        <v>140681.61457142871</v>
      </c>
      <c r="BB221" s="21">
        <v>978527516.64670062</v>
      </c>
      <c r="BC221" s="21">
        <v>734844866.56274295</v>
      </c>
      <c r="BD221" s="21">
        <v>0</v>
      </c>
      <c r="BE221" s="21">
        <v>0</v>
      </c>
    </row>
    <row r="222" spans="1:57" x14ac:dyDescent="0.35">
      <c r="A222" s="21">
        <v>112015203</v>
      </c>
      <c r="B222" s="21" t="s">
        <v>273</v>
      </c>
      <c r="C222" s="21" t="s">
        <v>621</v>
      </c>
      <c r="D222" s="21">
        <v>8602.25</v>
      </c>
      <c r="E222" s="21">
        <v>54</v>
      </c>
      <c r="F222" s="21">
        <v>1.5599999999999999E-2</v>
      </c>
      <c r="G222" s="21">
        <v>66</v>
      </c>
      <c r="H222" s="21">
        <v>33553658.689999998</v>
      </c>
      <c r="I222" s="21">
        <v>2811.8220000000001</v>
      </c>
      <c r="J222" s="21">
        <v>0</v>
      </c>
      <c r="K222" s="21">
        <v>22487130.210000001</v>
      </c>
      <c r="L222" s="21">
        <v>1038511448</v>
      </c>
      <c r="M222" s="21">
        <v>404793973</v>
      </c>
      <c r="N222" s="48">
        <v>8602.25</v>
      </c>
      <c r="O222" s="21">
        <v>2080.9540000000002</v>
      </c>
      <c r="P222" s="21">
        <v>0.96</v>
      </c>
      <c r="Q222" s="21">
        <v>8564.7000000000007</v>
      </c>
      <c r="R222" s="21">
        <v>8245.6200000000008</v>
      </c>
      <c r="S222" s="21">
        <v>0</v>
      </c>
      <c r="T222" s="21">
        <v>278.298</v>
      </c>
      <c r="U222" s="21">
        <v>0</v>
      </c>
      <c r="V222" s="21">
        <v>0</v>
      </c>
      <c r="W222" s="21">
        <v>0</v>
      </c>
      <c r="X222" s="21">
        <v>-4.4883062809852055E-2</v>
      </c>
      <c r="Y222" s="21">
        <v>11933.06640625</v>
      </c>
      <c r="Z222" s="21">
        <v>13704</v>
      </c>
      <c r="AA222" s="21">
        <v>38533208.688000001</v>
      </c>
      <c r="AB222" s="21">
        <v>4979549.9980000034</v>
      </c>
      <c r="AC222" s="21">
        <v>1.2699999999999999E-2</v>
      </c>
      <c r="AD222" s="21">
        <v>1.55E-2</v>
      </c>
      <c r="AE222" s="21">
        <v>1443305421</v>
      </c>
      <c r="AF222" s="21">
        <v>18329978.846699998</v>
      </c>
      <c r="AG222" s="21">
        <v>22371234.0255</v>
      </c>
      <c r="AH222" s="21">
        <v>-4157151.3633000031</v>
      </c>
      <c r="AI222" s="21">
        <v>0</v>
      </c>
      <c r="AJ222" s="21">
        <v>8257.7802734375</v>
      </c>
      <c r="AK222" s="21">
        <v>22487130.210000001</v>
      </c>
      <c r="AL222" s="21">
        <v>0</v>
      </c>
      <c r="AM222" s="21">
        <v>4979549.9980000034</v>
      </c>
      <c r="AN222" s="21">
        <v>0</v>
      </c>
      <c r="AO222" s="21">
        <v>4979549.9980000034</v>
      </c>
      <c r="AP222" s="21">
        <v>14.840557460531301</v>
      </c>
      <c r="AQ222" s="21">
        <v>115896.18450000137</v>
      </c>
      <c r="AR222" s="21">
        <v>0.9582854332331241</v>
      </c>
      <c r="AS222" s="21">
        <v>0</v>
      </c>
      <c r="AT222" s="21">
        <v>0.9582854332331241</v>
      </c>
      <c r="AU222" s="21">
        <v>111260.3359375</v>
      </c>
      <c r="AV222" s="21">
        <v>111260.3359375</v>
      </c>
      <c r="AW222" s="21">
        <v>955241884.828125</v>
      </c>
      <c r="AX222" s="21">
        <v>15894.333705357143</v>
      </c>
      <c r="AY222" s="21">
        <v>136463126.40401787</v>
      </c>
      <c r="AZ222" s="21">
        <v>4979549.9980000034</v>
      </c>
      <c r="BA222" s="21">
        <v>711364.28542857186</v>
      </c>
      <c r="BB222" s="21">
        <v>983507066.64470065</v>
      </c>
      <c r="BC222" s="21">
        <v>734844866.56274295</v>
      </c>
      <c r="BD222" s="21">
        <v>111260</v>
      </c>
      <c r="BE222" s="21">
        <v>15894</v>
      </c>
    </row>
    <row r="223" spans="1:57" x14ac:dyDescent="0.35">
      <c r="A223" s="21">
        <v>112018523</v>
      </c>
      <c r="B223" s="21" t="s">
        <v>274</v>
      </c>
      <c r="C223" s="21" t="s">
        <v>621</v>
      </c>
      <c r="D223" s="21">
        <v>6168.24</v>
      </c>
      <c r="E223" s="21">
        <v>25</v>
      </c>
      <c r="F223" s="21">
        <v>1.84E-2</v>
      </c>
      <c r="G223" s="21">
        <v>87</v>
      </c>
      <c r="H223" s="21">
        <v>27719482.399999999</v>
      </c>
      <c r="I223" s="21">
        <v>2601.2489999999998</v>
      </c>
      <c r="J223" s="21">
        <v>0</v>
      </c>
      <c r="K223" s="21">
        <v>17779522.5</v>
      </c>
      <c r="L223" s="21">
        <v>666599066</v>
      </c>
      <c r="M223" s="21">
        <v>301576086</v>
      </c>
      <c r="N223" s="48">
        <v>6168.240234375</v>
      </c>
      <c r="O223" s="21">
        <v>1750.0219999999999</v>
      </c>
      <c r="P223" s="21">
        <v>1</v>
      </c>
      <c r="Q223" s="21">
        <v>6254.32</v>
      </c>
      <c r="R223" s="21">
        <v>8245.6200000000008</v>
      </c>
      <c r="S223" s="21">
        <v>0</v>
      </c>
      <c r="T223" s="21">
        <v>417.19400000000002</v>
      </c>
      <c r="U223" s="21">
        <v>0</v>
      </c>
      <c r="V223" s="21">
        <v>0</v>
      </c>
      <c r="W223" s="21">
        <v>0</v>
      </c>
      <c r="X223" s="21">
        <v>1.7126450476735628E-2</v>
      </c>
      <c r="Y223" s="21">
        <v>10656.220703125</v>
      </c>
      <c r="Z223" s="21">
        <v>13704</v>
      </c>
      <c r="AA223" s="21">
        <v>35647516.295999996</v>
      </c>
      <c r="AB223" s="21">
        <v>7928033.8959999979</v>
      </c>
      <c r="AC223" s="21">
        <v>1.2699999999999999E-2</v>
      </c>
      <c r="AD223" s="21">
        <v>1.55E-2</v>
      </c>
      <c r="AE223" s="21">
        <v>968175152</v>
      </c>
      <c r="AF223" s="21">
        <v>12295824.430399999</v>
      </c>
      <c r="AG223" s="21">
        <v>15006714.856000001</v>
      </c>
      <c r="AH223" s="21">
        <v>-5483698.069600001</v>
      </c>
      <c r="AI223" s="21">
        <v>0</v>
      </c>
      <c r="AJ223" s="21">
        <v>8257.7802734375</v>
      </c>
      <c r="AK223" s="21">
        <v>17779522.5</v>
      </c>
      <c r="AL223" s="21">
        <v>0</v>
      </c>
      <c r="AM223" s="21">
        <v>7928033.8959999979</v>
      </c>
      <c r="AN223" s="21">
        <v>0</v>
      </c>
      <c r="AO223" s="21">
        <v>7928033.8959999979</v>
      </c>
      <c r="AP223" s="21">
        <v>28.600944929621047</v>
      </c>
      <c r="AQ223" s="21">
        <v>2772807.6439999994</v>
      </c>
      <c r="AR223" s="21">
        <v>1</v>
      </c>
      <c r="AS223" s="21">
        <v>0</v>
      </c>
      <c r="AT223" s="21">
        <v>1</v>
      </c>
      <c r="AU223" s="21">
        <v>2772807.75</v>
      </c>
      <c r="AV223" s="21">
        <v>2772807.75</v>
      </c>
      <c r="AW223" s="21">
        <v>955241884.828125</v>
      </c>
      <c r="AX223" s="21">
        <v>396115.39285714284</v>
      </c>
      <c r="AY223" s="21">
        <v>136463126.40401787</v>
      </c>
      <c r="AZ223" s="21">
        <v>7928033.8959999979</v>
      </c>
      <c r="BA223" s="21">
        <v>1132576.2708571425</v>
      </c>
      <c r="BB223" s="21">
        <v>991435100.54070067</v>
      </c>
      <c r="BC223" s="21">
        <v>734844866.56274295</v>
      </c>
      <c r="BD223" s="21">
        <v>2772808</v>
      </c>
      <c r="BE223" s="21">
        <v>396115</v>
      </c>
    </row>
    <row r="224" spans="1:57" x14ac:dyDescent="0.35">
      <c r="A224" s="21">
        <v>112281302</v>
      </c>
      <c r="B224" s="21" t="s">
        <v>275</v>
      </c>
      <c r="C224" s="21" t="s">
        <v>622</v>
      </c>
      <c r="D224" s="21">
        <v>8307.35</v>
      </c>
      <c r="E224" s="21">
        <v>50</v>
      </c>
      <c r="F224" s="21">
        <v>1.46E-2</v>
      </c>
      <c r="G224" s="21">
        <v>53</v>
      </c>
      <c r="H224" s="21">
        <v>147513104</v>
      </c>
      <c r="I224" s="21">
        <v>14564.998</v>
      </c>
      <c r="J224" s="21">
        <v>0</v>
      </c>
      <c r="K224" s="21">
        <v>102288920.09</v>
      </c>
      <c r="L224" s="21">
        <v>5295307597</v>
      </c>
      <c r="M224" s="21">
        <v>1715788905</v>
      </c>
      <c r="N224" s="48">
        <v>8307.349609375</v>
      </c>
      <c r="O224" s="21">
        <v>9621.4089999999997</v>
      </c>
      <c r="P224" s="21">
        <v>0.99</v>
      </c>
      <c r="Q224" s="21">
        <v>8352.24</v>
      </c>
      <c r="R224" s="21">
        <v>8245.6200000000008</v>
      </c>
      <c r="S224" s="21">
        <v>0</v>
      </c>
      <c r="T224" s="21">
        <v>2130.5740000000001</v>
      </c>
      <c r="U224" s="21">
        <v>0</v>
      </c>
      <c r="V224" s="21">
        <v>0</v>
      </c>
      <c r="W224" s="21">
        <v>0</v>
      </c>
      <c r="X224" s="21">
        <v>4.9905696149009471E-2</v>
      </c>
      <c r="Y224" s="21">
        <v>10127.91796875</v>
      </c>
      <c r="Z224" s="21">
        <v>13704</v>
      </c>
      <c r="AA224" s="21">
        <v>199598732.59200001</v>
      </c>
      <c r="AB224" s="21">
        <v>52085628.592000008</v>
      </c>
      <c r="AC224" s="21">
        <v>1.2699999999999999E-2</v>
      </c>
      <c r="AD224" s="21">
        <v>1.55E-2</v>
      </c>
      <c r="AE224" s="21">
        <v>7011096502</v>
      </c>
      <c r="AF224" s="21">
        <v>89040925.575399995</v>
      </c>
      <c r="AG224" s="21">
        <v>108671995.781</v>
      </c>
      <c r="AH224" s="21">
        <v>-13247994.514600009</v>
      </c>
      <c r="AI224" s="21">
        <v>0</v>
      </c>
      <c r="AJ224" s="21">
        <v>8257.7802734375</v>
      </c>
      <c r="AK224" s="21">
        <v>102288920.09</v>
      </c>
      <c r="AL224" s="21">
        <v>0</v>
      </c>
      <c r="AM224" s="21">
        <v>52085628.592000008</v>
      </c>
      <c r="AN224" s="21">
        <v>0</v>
      </c>
      <c r="AO224" s="21">
        <v>52085628.592000008</v>
      </c>
      <c r="AP224" s="21">
        <v>35.309153681695967</v>
      </c>
      <c r="AQ224" s="21">
        <v>0</v>
      </c>
      <c r="AR224" s="21">
        <v>0.99399725661181026</v>
      </c>
      <c r="AS224" s="21">
        <v>0</v>
      </c>
      <c r="AT224" s="21">
        <v>0.99399725661181026</v>
      </c>
      <c r="AU224" s="21">
        <v>0</v>
      </c>
      <c r="AV224" s="21">
        <v>0</v>
      </c>
      <c r="AW224" s="21">
        <v>955241884.828125</v>
      </c>
      <c r="AX224" s="21">
        <v>0</v>
      </c>
      <c r="AY224" s="21">
        <v>136463126.40401787</v>
      </c>
      <c r="AZ224" s="21">
        <v>52085628.592000008</v>
      </c>
      <c r="BA224" s="21">
        <v>7440804.0845714295</v>
      </c>
      <c r="BB224" s="21">
        <v>1043520729.1327007</v>
      </c>
      <c r="BC224" s="21">
        <v>734844866.56274295</v>
      </c>
      <c r="BD224" s="21">
        <v>0</v>
      </c>
      <c r="BE224" s="21">
        <v>0</v>
      </c>
    </row>
    <row r="225" spans="1:57" x14ac:dyDescent="0.35">
      <c r="A225" s="21">
        <v>112282004</v>
      </c>
      <c r="B225" s="21" t="s">
        <v>276</v>
      </c>
      <c r="C225" s="21" t="s">
        <v>622</v>
      </c>
      <c r="D225" s="21">
        <v>10150.26</v>
      </c>
      <c r="E225" s="21">
        <v>70</v>
      </c>
      <c r="F225" s="21">
        <v>8.3000000000000001E-3</v>
      </c>
      <c r="G225" s="21">
        <v>2</v>
      </c>
      <c r="H225" s="21">
        <v>8547888.4499999993</v>
      </c>
      <c r="I225" s="21">
        <v>807.67499999999995</v>
      </c>
      <c r="J225" s="21">
        <v>0</v>
      </c>
      <c r="K225" s="21">
        <v>3706093.55</v>
      </c>
      <c r="L225" s="21">
        <v>353372665</v>
      </c>
      <c r="M225" s="21">
        <v>94549050</v>
      </c>
      <c r="N225" s="48">
        <v>10150.259765625</v>
      </c>
      <c r="O225" s="21">
        <v>437.87900000000002</v>
      </c>
      <c r="P225" s="21">
        <v>0.75</v>
      </c>
      <c r="Q225" s="21">
        <v>10343.549999999999</v>
      </c>
      <c r="R225" s="21">
        <v>8245.6200000000008</v>
      </c>
      <c r="S225" s="21">
        <v>81.62</v>
      </c>
      <c r="T225" s="21">
        <v>86.763000000000005</v>
      </c>
      <c r="U225" s="21">
        <v>0</v>
      </c>
      <c r="V225" s="21">
        <v>0</v>
      </c>
      <c r="W225" s="21">
        <v>0</v>
      </c>
      <c r="X225" s="21">
        <v>-0.22341776417299516</v>
      </c>
      <c r="Y225" s="21">
        <v>10583.3271484375</v>
      </c>
      <c r="Z225" s="21">
        <v>13704</v>
      </c>
      <c r="AA225" s="21">
        <v>11068378.199999999</v>
      </c>
      <c r="AB225" s="21">
        <v>2520489.75</v>
      </c>
      <c r="AC225" s="21">
        <v>1.2699999999999999E-2</v>
      </c>
      <c r="AD225" s="21">
        <v>1.55E-2</v>
      </c>
      <c r="AE225" s="21">
        <v>447921715</v>
      </c>
      <c r="AF225" s="21">
        <v>5688605.7804999994</v>
      </c>
      <c r="AG225" s="21">
        <v>6942786.5824999996</v>
      </c>
      <c r="AH225" s="21">
        <v>1982512.2304999996</v>
      </c>
      <c r="AI225" s="21">
        <v>1982512.2304999996</v>
      </c>
      <c r="AJ225" s="21">
        <v>8257.7802734375</v>
      </c>
      <c r="AK225" s="21">
        <v>5688605.7804999994</v>
      </c>
      <c r="AL225" s="21">
        <v>0</v>
      </c>
      <c r="AM225" s="21">
        <v>537977.5195000004</v>
      </c>
      <c r="AN225" s="21">
        <v>0</v>
      </c>
      <c r="AO225" s="21">
        <v>537977.5195000004</v>
      </c>
      <c r="AP225" s="21">
        <v>6.2936890513586476</v>
      </c>
      <c r="AQ225" s="21">
        <v>0</v>
      </c>
      <c r="AR225" s="21">
        <v>0.77082467327509674</v>
      </c>
      <c r="AS225" s="21">
        <v>0</v>
      </c>
      <c r="AT225" s="21">
        <v>0.77082467327509674</v>
      </c>
      <c r="AU225" s="21">
        <v>0</v>
      </c>
      <c r="AV225" s="21">
        <v>0</v>
      </c>
      <c r="AW225" s="21">
        <v>955241884.828125</v>
      </c>
      <c r="AX225" s="21">
        <v>0</v>
      </c>
      <c r="AY225" s="21">
        <v>136463126.40401787</v>
      </c>
      <c r="AZ225" s="21">
        <v>537977.5195000004</v>
      </c>
      <c r="BA225" s="21">
        <v>76853.931357142908</v>
      </c>
      <c r="BB225" s="21">
        <v>1044058706.6522007</v>
      </c>
      <c r="BC225" s="21">
        <v>734844866.56274295</v>
      </c>
      <c r="BD225" s="21">
        <v>0</v>
      </c>
      <c r="BE225" s="21">
        <v>0</v>
      </c>
    </row>
    <row r="226" spans="1:57" x14ac:dyDescent="0.35">
      <c r="A226" s="21">
        <v>112283003</v>
      </c>
      <c r="B226" s="21" t="s">
        <v>278</v>
      </c>
      <c r="C226" s="21" t="s">
        <v>622</v>
      </c>
      <c r="D226" s="21">
        <v>9696.17</v>
      </c>
      <c r="E226" s="21">
        <v>65</v>
      </c>
      <c r="F226" s="21">
        <v>1.26E-2</v>
      </c>
      <c r="G226" s="21">
        <v>31</v>
      </c>
      <c r="H226" s="21">
        <v>40845315.799999997</v>
      </c>
      <c r="I226" s="21">
        <v>3925.143</v>
      </c>
      <c r="J226" s="21">
        <v>0</v>
      </c>
      <c r="K226" s="21">
        <v>30066300.609999999</v>
      </c>
      <c r="L226" s="21">
        <v>1812126987</v>
      </c>
      <c r="M226" s="21">
        <v>577129882</v>
      </c>
      <c r="N226" s="48">
        <v>9696.169921875</v>
      </c>
      <c r="O226" s="21">
        <v>3083.2550000000001</v>
      </c>
      <c r="P226" s="21">
        <v>0.81</v>
      </c>
      <c r="Q226" s="21">
        <v>9823.93</v>
      </c>
      <c r="R226" s="21">
        <v>8245.6200000000008</v>
      </c>
      <c r="S226" s="21">
        <v>0</v>
      </c>
      <c r="T226" s="21">
        <v>321.65600000000001</v>
      </c>
      <c r="U226" s="21">
        <v>0</v>
      </c>
      <c r="V226" s="21">
        <v>0</v>
      </c>
      <c r="W226" s="21">
        <v>0</v>
      </c>
      <c r="X226" s="21">
        <v>1.3933794417011463E-2</v>
      </c>
      <c r="Y226" s="21">
        <v>10406.0703125</v>
      </c>
      <c r="Z226" s="21">
        <v>13704</v>
      </c>
      <c r="AA226" s="21">
        <v>53790159.671999998</v>
      </c>
      <c r="AB226" s="21">
        <v>12944843.872000001</v>
      </c>
      <c r="AC226" s="21">
        <v>1.2699999999999999E-2</v>
      </c>
      <c r="AD226" s="21">
        <v>1.55E-2</v>
      </c>
      <c r="AE226" s="21">
        <v>2389256869</v>
      </c>
      <c r="AF226" s="21">
        <v>30343562.236299999</v>
      </c>
      <c r="AG226" s="21">
        <v>37033481.469499998</v>
      </c>
      <c r="AH226" s="21">
        <v>277261.62629999965</v>
      </c>
      <c r="AI226" s="21">
        <v>277261.62629999965</v>
      </c>
      <c r="AJ226" s="21">
        <v>8257.7802734375</v>
      </c>
      <c r="AK226" s="21">
        <v>30343562.236299999</v>
      </c>
      <c r="AL226" s="21">
        <v>0</v>
      </c>
      <c r="AM226" s="21">
        <v>12667582.245700002</v>
      </c>
      <c r="AN226" s="21">
        <v>0</v>
      </c>
      <c r="AO226" s="21">
        <v>12667582.245700002</v>
      </c>
      <c r="AP226" s="21">
        <v>31.013549528487189</v>
      </c>
      <c r="AQ226" s="21">
        <v>0</v>
      </c>
      <c r="AR226" s="21">
        <v>0.82581400802533889</v>
      </c>
      <c r="AS226" s="21">
        <v>0</v>
      </c>
      <c r="AT226" s="21">
        <v>0.82581400802533889</v>
      </c>
      <c r="AU226" s="21">
        <v>0</v>
      </c>
      <c r="AV226" s="21">
        <v>0</v>
      </c>
      <c r="AW226" s="21">
        <v>955241884.828125</v>
      </c>
      <c r="AX226" s="21">
        <v>0</v>
      </c>
      <c r="AY226" s="21">
        <v>136463126.40401787</v>
      </c>
      <c r="AZ226" s="21">
        <v>12667582.245700002</v>
      </c>
      <c r="BA226" s="21">
        <v>1809654.6065285716</v>
      </c>
      <c r="BB226" s="21">
        <v>1056726288.8979007</v>
      </c>
      <c r="BC226" s="21">
        <v>734844866.56274295</v>
      </c>
      <c r="BD226" s="21">
        <v>0</v>
      </c>
      <c r="BE226" s="21">
        <v>0</v>
      </c>
    </row>
    <row r="227" spans="1:57" x14ac:dyDescent="0.35">
      <c r="A227" s="21">
        <v>112286003</v>
      </c>
      <c r="B227" s="21" t="s">
        <v>279</v>
      </c>
      <c r="C227" s="21" t="s">
        <v>622</v>
      </c>
      <c r="D227" s="21">
        <v>9064.86</v>
      </c>
      <c r="E227" s="21">
        <v>59</v>
      </c>
      <c r="F227" s="21">
        <v>1.32E-2</v>
      </c>
      <c r="G227" s="21">
        <v>39</v>
      </c>
      <c r="H227" s="21">
        <v>39825211</v>
      </c>
      <c r="I227" s="21">
        <v>3194.2530000000002</v>
      </c>
      <c r="J227" s="21">
        <v>0</v>
      </c>
      <c r="K227" s="21">
        <v>23542675.350000001</v>
      </c>
      <c r="L227" s="21">
        <v>1336438969</v>
      </c>
      <c r="M227" s="21">
        <v>442393538</v>
      </c>
      <c r="N227" s="48">
        <v>9064.8603515625</v>
      </c>
      <c r="O227" s="21">
        <v>2357.3290000000002</v>
      </c>
      <c r="P227" s="21">
        <v>0.9</v>
      </c>
      <c r="Q227" s="21">
        <v>9070.93</v>
      </c>
      <c r="R227" s="21">
        <v>8245.6200000000008</v>
      </c>
      <c r="S227" s="21">
        <v>0</v>
      </c>
      <c r="T227" s="21">
        <v>388.108</v>
      </c>
      <c r="U227" s="21">
        <v>0</v>
      </c>
      <c r="V227" s="21">
        <v>0</v>
      </c>
      <c r="W227" s="21">
        <v>0</v>
      </c>
      <c r="X227" s="21">
        <v>-0.1025777587599712</v>
      </c>
      <c r="Y227" s="21">
        <v>12467.76953125</v>
      </c>
      <c r="Z227" s="21">
        <v>13704</v>
      </c>
      <c r="AA227" s="21">
        <v>43774043.112000003</v>
      </c>
      <c r="AB227" s="21">
        <v>3948832.1120000035</v>
      </c>
      <c r="AC227" s="21">
        <v>1.2699999999999999E-2</v>
      </c>
      <c r="AD227" s="21">
        <v>1.55E-2</v>
      </c>
      <c r="AE227" s="21">
        <v>1778832507</v>
      </c>
      <c r="AF227" s="21">
        <v>22591172.8389</v>
      </c>
      <c r="AG227" s="21">
        <v>27571903.8585</v>
      </c>
      <c r="AH227" s="21">
        <v>-951502.51110000163</v>
      </c>
      <c r="AI227" s="21">
        <v>0</v>
      </c>
      <c r="AJ227" s="21">
        <v>8257.7802734375</v>
      </c>
      <c r="AK227" s="21">
        <v>23542675.350000001</v>
      </c>
      <c r="AL227" s="21">
        <v>0</v>
      </c>
      <c r="AM227" s="21">
        <v>3948832.1120000035</v>
      </c>
      <c r="AN227" s="21">
        <v>0</v>
      </c>
      <c r="AO227" s="21">
        <v>3948832.1120000035</v>
      </c>
      <c r="AP227" s="21">
        <v>9.915407885723452</v>
      </c>
      <c r="AQ227" s="21">
        <v>0</v>
      </c>
      <c r="AR227" s="21">
        <v>0.90226428272484971</v>
      </c>
      <c r="AS227" s="21">
        <v>0</v>
      </c>
      <c r="AT227" s="21">
        <v>0.90226428272484971</v>
      </c>
      <c r="AU227" s="21">
        <v>0</v>
      </c>
      <c r="AV227" s="21">
        <v>0</v>
      </c>
      <c r="AW227" s="21">
        <v>955241884.828125</v>
      </c>
      <c r="AX227" s="21">
        <v>0</v>
      </c>
      <c r="AY227" s="21">
        <v>136463126.40401787</v>
      </c>
      <c r="AZ227" s="21">
        <v>3948832.1120000035</v>
      </c>
      <c r="BA227" s="21">
        <v>564118.87314285769</v>
      </c>
      <c r="BB227" s="21">
        <v>1060675121.0099007</v>
      </c>
      <c r="BC227" s="21">
        <v>734844866.56274295</v>
      </c>
      <c r="BD227" s="21">
        <v>0</v>
      </c>
      <c r="BE227" s="21">
        <v>0</v>
      </c>
    </row>
    <row r="228" spans="1:57" x14ac:dyDescent="0.35">
      <c r="A228" s="21">
        <v>112289003</v>
      </c>
      <c r="B228" s="21" t="s">
        <v>280</v>
      </c>
      <c r="C228" s="21" t="s">
        <v>622</v>
      </c>
      <c r="D228" s="21">
        <v>6999.48</v>
      </c>
      <c r="E228" s="21">
        <v>34</v>
      </c>
      <c r="F228" s="21">
        <v>1.2200000000000001E-2</v>
      </c>
      <c r="G228" s="21">
        <v>27</v>
      </c>
      <c r="H228" s="21">
        <v>62153443.699999996</v>
      </c>
      <c r="I228" s="21">
        <v>6368.0789999999997</v>
      </c>
      <c r="J228" s="21">
        <v>0</v>
      </c>
      <c r="K228" s="21">
        <v>32883558.819999997</v>
      </c>
      <c r="L228" s="21">
        <v>1939887740</v>
      </c>
      <c r="M228" s="21">
        <v>748325394</v>
      </c>
      <c r="N228" s="48">
        <v>6999.47998046875</v>
      </c>
      <c r="O228" s="21">
        <v>4582.4920000000002</v>
      </c>
      <c r="P228" s="21">
        <v>1</v>
      </c>
      <c r="Q228" s="21">
        <v>6974.52</v>
      </c>
      <c r="R228" s="21">
        <v>8245.6200000000008</v>
      </c>
      <c r="S228" s="21">
        <v>0</v>
      </c>
      <c r="T228" s="21">
        <v>813.57899999999995</v>
      </c>
      <c r="U228" s="21">
        <v>0</v>
      </c>
      <c r="V228" s="21">
        <v>0</v>
      </c>
      <c r="W228" s="21">
        <v>0</v>
      </c>
      <c r="X228" s="21">
        <v>3.9014010581338757E-2</v>
      </c>
      <c r="Y228" s="21">
        <v>9760.15625</v>
      </c>
      <c r="Z228" s="21">
        <v>13704</v>
      </c>
      <c r="AA228" s="21">
        <v>87268154.615999997</v>
      </c>
      <c r="AB228" s="21">
        <v>25114710.916000001</v>
      </c>
      <c r="AC228" s="21">
        <v>1.2699999999999999E-2</v>
      </c>
      <c r="AD228" s="21">
        <v>1.55E-2</v>
      </c>
      <c r="AE228" s="21">
        <v>2688213134</v>
      </c>
      <c r="AF228" s="21">
        <v>34140306.801799998</v>
      </c>
      <c r="AG228" s="21">
        <v>41667303.577</v>
      </c>
      <c r="AH228" s="21">
        <v>1256747.9818000011</v>
      </c>
      <c r="AI228" s="21">
        <v>1256747.9818000011</v>
      </c>
      <c r="AJ228" s="21">
        <v>8257.7802734375</v>
      </c>
      <c r="AK228" s="21">
        <v>34140306.801799998</v>
      </c>
      <c r="AL228" s="21">
        <v>0</v>
      </c>
      <c r="AM228" s="21">
        <v>23857962.9342</v>
      </c>
      <c r="AN228" s="21">
        <v>0</v>
      </c>
      <c r="AO228" s="21">
        <v>23857962.9342</v>
      </c>
      <c r="AP228" s="21">
        <v>38.385584955447932</v>
      </c>
      <c r="AQ228" s="21">
        <v>0</v>
      </c>
      <c r="AR228" s="21">
        <v>1</v>
      </c>
      <c r="AS228" s="21">
        <v>0</v>
      </c>
      <c r="AT228" s="21">
        <v>1</v>
      </c>
      <c r="AU228" s="21">
        <v>0</v>
      </c>
      <c r="AV228" s="21">
        <v>0</v>
      </c>
      <c r="AW228" s="21">
        <v>955241884.828125</v>
      </c>
      <c r="AX228" s="21">
        <v>0</v>
      </c>
      <c r="AY228" s="21">
        <v>136463126.40401787</v>
      </c>
      <c r="AZ228" s="21">
        <v>23857962.9342</v>
      </c>
      <c r="BA228" s="21">
        <v>3408280.4191714288</v>
      </c>
      <c r="BB228" s="21">
        <v>1084533083.9441006</v>
      </c>
      <c r="BC228" s="21">
        <v>734844866.56274295</v>
      </c>
      <c r="BD228" s="21">
        <v>0</v>
      </c>
      <c r="BE228" s="21">
        <v>0</v>
      </c>
    </row>
    <row r="229" spans="1:57" x14ac:dyDescent="0.35">
      <c r="A229" s="21">
        <v>112671303</v>
      </c>
      <c r="B229" s="21" t="s">
        <v>281</v>
      </c>
      <c r="C229" s="21" t="s">
        <v>623</v>
      </c>
      <c r="D229" s="21">
        <v>9961.36</v>
      </c>
      <c r="E229" s="21">
        <v>67</v>
      </c>
      <c r="F229" s="21">
        <v>1.5100000000000001E-2</v>
      </c>
      <c r="G229" s="21">
        <v>60</v>
      </c>
      <c r="H229" s="21">
        <v>94484941.269999996</v>
      </c>
      <c r="I229" s="21">
        <v>7716.018</v>
      </c>
      <c r="J229" s="21">
        <v>0</v>
      </c>
      <c r="K229" s="21">
        <v>70811941.989999995</v>
      </c>
      <c r="L229" s="21">
        <v>3369459388</v>
      </c>
      <c r="M229" s="21">
        <v>1324537858</v>
      </c>
      <c r="N229" s="48">
        <v>9961.3603515625</v>
      </c>
      <c r="O229" s="21">
        <v>5849.076</v>
      </c>
      <c r="P229" s="21">
        <v>0.79</v>
      </c>
      <c r="Q229" s="21">
        <v>9983.4</v>
      </c>
      <c r="R229" s="21">
        <v>8245.6200000000008</v>
      </c>
      <c r="S229" s="21">
        <v>0</v>
      </c>
      <c r="T229" s="21">
        <v>733.447</v>
      </c>
      <c r="U229" s="21">
        <v>0</v>
      </c>
      <c r="V229" s="21">
        <v>0</v>
      </c>
      <c r="W229" s="21">
        <v>0</v>
      </c>
      <c r="X229" s="21">
        <v>-7.9427695916730965E-3</v>
      </c>
      <c r="Y229" s="21">
        <v>12245.2978515625</v>
      </c>
      <c r="Z229" s="21">
        <v>13704</v>
      </c>
      <c r="AA229" s="21">
        <v>105740310.67200001</v>
      </c>
      <c r="AB229" s="21">
        <v>11255369.40200001</v>
      </c>
      <c r="AC229" s="21">
        <v>1.2699999999999999E-2</v>
      </c>
      <c r="AD229" s="21">
        <v>1.55E-2</v>
      </c>
      <c r="AE229" s="21">
        <v>4693997246</v>
      </c>
      <c r="AF229" s="21">
        <v>59613765.0242</v>
      </c>
      <c r="AG229" s="21">
        <v>72756957.312999994</v>
      </c>
      <c r="AH229" s="21">
        <v>-11198176.965799995</v>
      </c>
      <c r="AI229" s="21">
        <v>0</v>
      </c>
      <c r="AJ229" s="21">
        <v>8257.7802734375</v>
      </c>
      <c r="AK229" s="21">
        <v>70811941.989999995</v>
      </c>
      <c r="AL229" s="21">
        <v>0</v>
      </c>
      <c r="AM229" s="21">
        <v>11255369.40200001</v>
      </c>
      <c r="AN229" s="21">
        <v>0</v>
      </c>
      <c r="AO229" s="21">
        <v>11255369.40200001</v>
      </c>
      <c r="AP229" s="21">
        <v>11.912342062886706</v>
      </c>
      <c r="AQ229" s="21">
        <v>0</v>
      </c>
      <c r="AR229" s="21">
        <v>0.79369999906574851</v>
      </c>
      <c r="AS229" s="21">
        <v>0</v>
      </c>
      <c r="AT229" s="21">
        <v>0.79369999906574851</v>
      </c>
      <c r="AU229" s="21">
        <v>0</v>
      </c>
      <c r="AV229" s="21">
        <v>0</v>
      </c>
      <c r="AW229" s="21">
        <v>955241884.828125</v>
      </c>
      <c r="AX229" s="21">
        <v>0</v>
      </c>
      <c r="AY229" s="21">
        <v>136463126.40401787</v>
      </c>
      <c r="AZ229" s="21">
        <v>11255369.40200001</v>
      </c>
      <c r="BA229" s="21">
        <v>1607909.9145714301</v>
      </c>
      <c r="BB229" s="21">
        <v>1095788453.3461006</v>
      </c>
      <c r="BC229" s="21">
        <v>734844866.56274295</v>
      </c>
      <c r="BD229" s="21">
        <v>0</v>
      </c>
      <c r="BE229" s="21">
        <v>0</v>
      </c>
    </row>
    <row r="230" spans="1:57" x14ac:dyDescent="0.35">
      <c r="A230" s="21">
        <v>112671603</v>
      </c>
      <c r="B230" s="21" t="s">
        <v>282</v>
      </c>
      <c r="C230" s="21" t="s">
        <v>623</v>
      </c>
      <c r="D230" s="21">
        <v>8274.66</v>
      </c>
      <c r="E230" s="21">
        <v>50</v>
      </c>
      <c r="F230" s="21">
        <v>1.8800000000000001E-2</v>
      </c>
      <c r="G230" s="21">
        <v>88</v>
      </c>
      <c r="H230" s="21">
        <v>107214617.64999999</v>
      </c>
      <c r="I230" s="21">
        <v>8932.4670000000006</v>
      </c>
      <c r="J230" s="21">
        <v>0</v>
      </c>
      <c r="K230" s="21">
        <v>84674154.469999999</v>
      </c>
      <c r="L230" s="21">
        <v>3103909956</v>
      </c>
      <c r="M230" s="21">
        <v>1396907505</v>
      </c>
      <c r="N230" s="48">
        <v>8274.66015625</v>
      </c>
      <c r="O230" s="21">
        <v>6696.1379999999999</v>
      </c>
      <c r="P230" s="21">
        <v>0.99</v>
      </c>
      <c r="Q230" s="21">
        <v>8319.8700000000008</v>
      </c>
      <c r="R230" s="21">
        <v>8245.6200000000008</v>
      </c>
      <c r="S230" s="21">
        <v>0</v>
      </c>
      <c r="T230" s="21">
        <v>877.46900000000005</v>
      </c>
      <c r="U230" s="21">
        <v>0</v>
      </c>
      <c r="V230" s="21">
        <v>0</v>
      </c>
      <c r="W230" s="21">
        <v>0</v>
      </c>
      <c r="X230" s="21">
        <v>7.2081693001621358E-2</v>
      </c>
      <c r="Y230" s="21">
        <v>12002.80078125</v>
      </c>
      <c r="Z230" s="21">
        <v>13704</v>
      </c>
      <c r="AA230" s="21">
        <v>122410527.76800001</v>
      </c>
      <c r="AB230" s="21">
        <v>15195910.118000016</v>
      </c>
      <c r="AC230" s="21">
        <v>1.2699999999999999E-2</v>
      </c>
      <c r="AD230" s="21">
        <v>1.55E-2</v>
      </c>
      <c r="AE230" s="21">
        <v>4500817461</v>
      </c>
      <c r="AF230" s="21">
        <v>57160381.754699998</v>
      </c>
      <c r="AG230" s="21">
        <v>69762670.645500004</v>
      </c>
      <c r="AH230" s="21">
        <v>-27513772.715300001</v>
      </c>
      <c r="AI230" s="21">
        <v>0</v>
      </c>
      <c r="AJ230" s="21">
        <v>8257.7802734375</v>
      </c>
      <c r="AK230" s="21">
        <v>84674154.469999999</v>
      </c>
      <c r="AL230" s="21">
        <v>0</v>
      </c>
      <c r="AM230" s="21">
        <v>15195910.118000016</v>
      </c>
      <c r="AN230" s="21">
        <v>0</v>
      </c>
      <c r="AO230" s="21">
        <v>15195910.118000016</v>
      </c>
      <c r="AP230" s="21">
        <v>14.173356629043592</v>
      </c>
      <c r="AQ230" s="21">
        <v>14911483.824499995</v>
      </c>
      <c r="AR230" s="21">
        <v>0.99795588133208191</v>
      </c>
      <c r="AS230" s="21">
        <v>0</v>
      </c>
      <c r="AT230" s="21">
        <v>0.99795588133208191</v>
      </c>
      <c r="AU230" s="21">
        <v>14762369</v>
      </c>
      <c r="AV230" s="21">
        <v>14762369</v>
      </c>
      <c r="AW230" s="21">
        <v>955241884.828125</v>
      </c>
      <c r="AX230" s="21">
        <v>2108909.8571428573</v>
      </c>
      <c r="AY230" s="21">
        <v>136463126.40401787</v>
      </c>
      <c r="AZ230" s="21">
        <v>15195910.118000016</v>
      </c>
      <c r="BA230" s="21">
        <v>2170844.3025714308</v>
      </c>
      <c r="BB230" s="21">
        <v>1110984363.4641006</v>
      </c>
      <c r="BC230" s="21">
        <v>734844866.56274295</v>
      </c>
      <c r="BD230" s="21">
        <v>14762369</v>
      </c>
      <c r="BE230" s="21">
        <v>2108910</v>
      </c>
    </row>
    <row r="231" spans="1:57" x14ac:dyDescent="0.35">
      <c r="A231" s="21">
        <v>112671803</v>
      </c>
      <c r="B231" s="21" t="s">
        <v>283</v>
      </c>
      <c r="C231" s="21" t="s">
        <v>623</v>
      </c>
      <c r="D231" s="21">
        <v>8135.52</v>
      </c>
      <c r="E231" s="21">
        <v>48</v>
      </c>
      <c r="F231" s="21">
        <v>1.6199999999999999E-2</v>
      </c>
      <c r="G231" s="21">
        <v>71</v>
      </c>
      <c r="H231" s="21">
        <v>61911251.25</v>
      </c>
      <c r="I231" s="21">
        <v>5040.3890000000001</v>
      </c>
      <c r="J231" s="21">
        <v>0</v>
      </c>
      <c r="K231" s="21">
        <v>36620583.469999999</v>
      </c>
      <c r="L231" s="21">
        <v>1563575461</v>
      </c>
      <c r="M231" s="21">
        <v>692287179</v>
      </c>
      <c r="N231" s="48">
        <v>8135.52001953125</v>
      </c>
      <c r="O231" s="21">
        <v>3454.4989999999998</v>
      </c>
      <c r="P231" s="21">
        <v>1</v>
      </c>
      <c r="Q231" s="21">
        <v>8137.04</v>
      </c>
      <c r="R231" s="21">
        <v>8245.6200000000008</v>
      </c>
      <c r="S231" s="21">
        <v>0</v>
      </c>
      <c r="T231" s="21">
        <v>426.77600000000001</v>
      </c>
      <c r="U231" s="21">
        <v>0</v>
      </c>
      <c r="V231" s="21">
        <v>0</v>
      </c>
      <c r="W231" s="21">
        <v>0</v>
      </c>
      <c r="X231" s="21">
        <v>-0.11026512947665641</v>
      </c>
      <c r="Y231" s="21">
        <v>12283.0302734375</v>
      </c>
      <c r="Z231" s="21">
        <v>13704</v>
      </c>
      <c r="AA231" s="21">
        <v>69073490.856000006</v>
      </c>
      <c r="AB231" s="21">
        <v>7162239.6060000062</v>
      </c>
      <c r="AC231" s="21">
        <v>1.2699999999999999E-2</v>
      </c>
      <c r="AD231" s="21">
        <v>1.55E-2</v>
      </c>
      <c r="AE231" s="21">
        <v>2255862640</v>
      </c>
      <c r="AF231" s="21">
        <v>28649455.527999997</v>
      </c>
      <c r="AG231" s="21">
        <v>34965870.920000002</v>
      </c>
      <c r="AH231" s="21">
        <v>-7971127.9420000017</v>
      </c>
      <c r="AI231" s="21">
        <v>0</v>
      </c>
      <c r="AJ231" s="21">
        <v>8257.7802734375</v>
      </c>
      <c r="AK231" s="21">
        <v>36620583.469999999</v>
      </c>
      <c r="AL231" s="21">
        <v>0</v>
      </c>
      <c r="AM231" s="21">
        <v>7162239.6060000062</v>
      </c>
      <c r="AN231" s="21">
        <v>0</v>
      </c>
      <c r="AO231" s="21">
        <v>7162239.6060000062</v>
      </c>
      <c r="AP231" s="21">
        <v>11.56855896366657</v>
      </c>
      <c r="AQ231" s="21">
        <v>1654712.549999997</v>
      </c>
      <c r="AR231" s="21">
        <v>1</v>
      </c>
      <c r="AS231" s="21">
        <v>0</v>
      </c>
      <c r="AT231" s="21">
        <v>1</v>
      </c>
      <c r="AU231" s="21">
        <v>1654712.5</v>
      </c>
      <c r="AV231" s="21">
        <v>1654712.5</v>
      </c>
      <c r="AW231" s="21">
        <v>955241884.828125</v>
      </c>
      <c r="AX231" s="21">
        <v>236387.5</v>
      </c>
      <c r="AY231" s="21">
        <v>136463126.40401787</v>
      </c>
      <c r="AZ231" s="21">
        <v>7162239.6060000062</v>
      </c>
      <c r="BA231" s="21">
        <v>1023177.0865714295</v>
      </c>
      <c r="BB231" s="21">
        <v>1118146603.0701005</v>
      </c>
      <c r="BC231" s="21">
        <v>734844866.56274295</v>
      </c>
      <c r="BD231" s="21">
        <v>1654713</v>
      </c>
      <c r="BE231" s="21">
        <v>236388</v>
      </c>
    </row>
    <row r="232" spans="1:57" x14ac:dyDescent="0.35">
      <c r="A232" s="21">
        <v>112672203</v>
      </c>
      <c r="B232" s="21" t="s">
        <v>284</v>
      </c>
      <c r="C232" s="21" t="s">
        <v>623</v>
      </c>
      <c r="D232" s="21">
        <v>8862.75</v>
      </c>
      <c r="E232" s="21">
        <v>57</v>
      </c>
      <c r="F232" s="21">
        <v>1.89E-2</v>
      </c>
      <c r="G232" s="21">
        <v>89</v>
      </c>
      <c r="H232" s="21">
        <v>44928074.18</v>
      </c>
      <c r="I232" s="21">
        <v>3602.2170000000001</v>
      </c>
      <c r="J232" s="21">
        <v>0</v>
      </c>
      <c r="K232" s="21">
        <v>32141491.48</v>
      </c>
      <c r="L232" s="21">
        <v>1187572346</v>
      </c>
      <c r="M232" s="21">
        <v>515667129</v>
      </c>
      <c r="N232" s="48">
        <v>8862.75</v>
      </c>
      <c r="O232" s="21">
        <v>2529.0650000000001</v>
      </c>
      <c r="P232" s="21">
        <v>0.95</v>
      </c>
      <c r="Q232" s="21">
        <v>8625.83</v>
      </c>
      <c r="R232" s="21">
        <v>8245.6200000000008</v>
      </c>
      <c r="S232" s="21">
        <v>0</v>
      </c>
      <c r="T232" s="21">
        <v>235.34800000000001</v>
      </c>
      <c r="U232" s="21">
        <v>0</v>
      </c>
      <c r="V232" s="21">
        <v>0</v>
      </c>
      <c r="W232" s="21">
        <v>0</v>
      </c>
      <c r="X232" s="21">
        <v>-6.940385986626528E-2</v>
      </c>
      <c r="Y232" s="21">
        <v>12472.33984375</v>
      </c>
      <c r="Z232" s="21">
        <v>13704</v>
      </c>
      <c r="AA232" s="21">
        <v>49364781.767999999</v>
      </c>
      <c r="AB232" s="21">
        <v>4436707.5879999995</v>
      </c>
      <c r="AC232" s="21">
        <v>1.2699999999999999E-2</v>
      </c>
      <c r="AD232" s="21">
        <v>1.55E-2</v>
      </c>
      <c r="AE232" s="21">
        <v>1703239475</v>
      </c>
      <c r="AF232" s="21">
        <v>21631141.3325</v>
      </c>
      <c r="AG232" s="21">
        <v>26400211.862500001</v>
      </c>
      <c r="AH232" s="21">
        <v>-10510350.147500001</v>
      </c>
      <c r="AI232" s="21">
        <v>0</v>
      </c>
      <c r="AJ232" s="21">
        <v>8257.7802734375</v>
      </c>
      <c r="AK232" s="21">
        <v>32141491.48</v>
      </c>
      <c r="AL232" s="21">
        <v>0</v>
      </c>
      <c r="AM232" s="21">
        <v>4436707.5879999995</v>
      </c>
      <c r="AN232" s="21">
        <v>0</v>
      </c>
      <c r="AO232" s="21">
        <v>4436707.5879999995</v>
      </c>
      <c r="AP232" s="21">
        <v>9.875134131556047</v>
      </c>
      <c r="AQ232" s="21">
        <v>5741279.6174999997</v>
      </c>
      <c r="AR232" s="21">
        <v>0.9267394255441157</v>
      </c>
      <c r="AS232" s="21">
        <v>0</v>
      </c>
      <c r="AT232" s="21">
        <v>0.9267394255441157</v>
      </c>
      <c r="AU232" s="21">
        <v>5454215.5</v>
      </c>
      <c r="AV232" s="21">
        <v>5454215.5</v>
      </c>
      <c r="AW232" s="21">
        <v>955241884.828125</v>
      </c>
      <c r="AX232" s="21">
        <v>779173.64285714284</v>
      </c>
      <c r="AY232" s="21">
        <v>136463126.40401787</v>
      </c>
      <c r="AZ232" s="21">
        <v>4436707.5879999995</v>
      </c>
      <c r="BA232" s="21">
        <v>633815.3697142856</v>
      </c>
      <c r="BB232" s="21">
        <v>1122583310.6581006</v>
      </c>
      <c r="BC232" s="21">
        <v>734844866.56274295</v>
      </c>
      <c r="BD232" s="21">
        <v>5454216</v>
      </c>
      <c r="BE232" s="21">
        <v>779174</v>
      </c>
    </row>
    <row r="233" spans="1:57" x14ac:dyDescent="0.35">
      <c r="A233" s="21">
        <v>112672803</v>
      </c>
      <c r="B233" s="21" t="s">
        <v>285</v>
      </c>
      <c r="C233" s="21" t="s">
        <v>623</v>
      </c>
      <c r="D233" s="21">
        <v>6979.95</v>
      </c>
      <c r="E233" s="21">
        <v>34</v>
      </c>
      <c r="F233" s="21">
        <v>1.9599999999999999E-2</v>
      </c>
      <c r="G233" s="21">
        <v>91</v>
      </c>
      <c r="H233" s="21">
        <v>33736916</v>
      </c>
      <c r="I233" s="21">
        <v>3616.9389999999999</v>
      </c>
      <c r="J233" s="21">
        <v>1</v>
      </c>
      <c r="K233" s="21">
        <v>25767280.359999999</v>
      </c>
      <c r="L233" s="21">
        <v>968132200</v>
      </c>
      <c r="M233" s="21">
        <v>349799387</v>
      </c>
      <c r="N233" s="48">
        <v>6979.9501953125</v>
      </c>
      <c r="O233" s="21">
        <v>2139.7620000000002</v>
      </c>
      <c r="P233" s="21">
        <v>1</v>
      </c>
      <c r="Q233" s="21">
        <v>7068.7</v>
      </c>
      <c r="R233" s="21">
        <v>8245.6200000000008</v>
      </c>
      <c r="S233" s="21">
        <v>0</v>
      </c>
      <c r="T233" s="21">
        <v>470.483</v>
      </c>
      <c r="U233" s="21">
        <v>0</v>
      </c>
      <c r="V233" s="21">
        <v>0</v>
      </c>
      <c r="W233" s="21">
        <v>0</v>
      </c>
      <c r="X233" s="21">
        <v>0.20744840816441676</v>
      </c>
      <c r="Y233" s="21">
        <v>9327.4775390625</v>
      </c>
      <c r="Z233" s="21">
        <v>13704</v>
      </c>
      <c r="AA233" s="21">
        <v>49566532.055999994</v>
      </c>
      <c r="AB233" s="21">
        <v>15829616.055999994</v>
      </c>
      <c r="AC233" s="21">
        <v>1.2699999999999999E-2</v>
      </c>
      <c r="AD233" s="21">
        <v>1.55E-2</v>
      </c>
      <c r="AE233" s="21">
        <v>1317931587</v>
      </c>
      <c r="AF233" s="21">
        <v>16737731.154899999</v>
      </c>
      <c r="AG233" s="21">
        <v>20427939.598499998</v>
      </c>
      <c r="AH233" s="21">
        <v>-9029549.2050999999</v>
      </c>
      <c r="AI233" s="21">
        <v>0</v>
      </c>
      <c r="AJ233" s="21">
        <v>8257.7802734375</v>
      </c>
      <c r="AK233" s="21">
        <v>25767280.359999999</v>
      </c>
      <c r="AL233" s="21">
        <v>0</v>
      </c>
      <c r="AM233" s="21">
        <v>15829616.055999994</v>
      </c>
      <c r="AN233" s="21">
        <v>0</v>
      </c>
      <c r="AO233" s="21">
        <v>15829616.055999994</v>
      </c>
      <c r="AP233" s="21">
        <v>46.920756052509347</v>
      </c>
      <c r="AQ233" s="21">
        <v>5339340.761500001</v>
      </c>
      <c r="AR233" s="21">
        <v>1</v>
      </c>
      <c r="AS233" s="21">
        <v>0</v>
      </c>
      <c r="AT233" s="21">
        <v>1</v>
      </c>
      <c r="AU233" s="21">
        <v>5339341</v>
      </c>
      <c r="AV233" s="21">
        <v>5339341</v>
      </c>
      <c r="AW233" s="21">
        <v>955241884.828125</v>
      </c>
      <c r="AX233" s="21">
        <v>762763</v>
      </c>
      <c r="AY233" s="21">
        <v>136463126.40401787</v>
      </c>
      <c r="AZ233" s="21">
        <v>15829616.055999994</v>
      </c>
      <c r="BA233" s="21">
        <v>2261373.7222857135</v>
      </c>
      <c r="BB233" s="21">
        <v>1138412926.7141006</v>
      </c>
      <c r="BC233" s="21">
        <v>734844866.56274295</v>
      </c>
      <c r="BD233" s="21">
        <v>5339341</v>
      </c>
      <c r="BE233" s="21">
        <v>762763</v>
      </c>
    </row>
    <row r="234" spans="1:57" x14ac:dyDescent="0.35">
      <c r="A234" s="21">
        <v>112674403</v>
      </c>
      <c r="B234" s="21" t="s">
        <v>286</v>
      </c>
      <c r="C234" s="21" t="s">
        <v>623</v>
      </c>
      <c r="D234" s="21">
        <v>7883.78</v>
      </c>
      <c r="E234" s="21">
        <v>45</v>
      </c>
      <c r="F234" s="21">
        <v>1.9E-2</v>
      </c>
      <c r="G234" s="21">
        <v>89</v>
      </c>
      <c r="H234" s="21">
        <v>69209502.079999998</v>
      </c>
      <c r="I234" s="21">
        <v>5587.2039999999997</v>
      </c>
      <c r="J234" s="21">
        <v>0</v>
      </c>
      <c r="K234" s="21">
        <v>50565933.090000004</v>
      </c>
      <c r="L234" s="21">
        <v>1963257080</v>
      </c>
      <c r="M234" s="21">
        <v>693288337</v>
      </c>
      <c r="N234" s="48">
        <v>7883.77978515625</v>
      </c>
      <c r="O234" s="21">
        <v>4270.0370000000003</v>
      </c>
      <c r="P234" s="21">
        <v>1</v>
      </c>
      <c r="Q234" s="21">
        <v>7920.99</v>
      </c>
      <c r="R234" s="21">
        <v>8245.6200000000008</v>
      </c>
      <c r="S234" s="21">
        <v>0</v>
      </c>
      <c r="T234" s="21">
        <v>425.29199999999997</v>
      </c>
      <c r="U234" s="21">
        <v>0</v>
      </c>
      <c r="V234" s="21">
        <v>0</v>
      </c>
      <c r="W234" s="21">
        <v>0</v>
      </c>
      <c r="X234" s="21">
        <v>7.3554743710800882E-2</v>
      </c>
      <c r="Y234" s="21">
        <v>12387.14453125</v>
      </c>
      <c r="Z234" s="21">
        <v>13704</v>
      </c>
      <c r="AA234" s="21">
        <v>76567043.615999997</v>
      </c>
      <c r="AB234" s="21">
        <v>7357541.5359999985</v>
      </c>
      <c r="AC234" s="21">
        <v>1.2699999999999999E-2</v>
      </c>
      <c r="AD234" s="21">
        <v>1.55E-2</v>
      </c>
      <c r="AE234" s="21">
        <v>2656545417</v>
      </c>
      <c r="AF234" s="21">
        <v>33738126.795900002</v>
      </c>
      <c r="AG234" s="21">
        <v>41176453.963500001</v>
      </c>
      <c r="AH234" s="21">
        <v>-16827806.294100001</v>
      </c>
      <c r="AI234" s="21">
        <v>0</v>
      </c>
      <c r="AJ234" s="21">
        <v>8257.7802734375</v>
      </c>
      <c r="AK234" s="21">
        <v>50565933.090000004</v>
      </c>
      <c r="AL234" s="21">
        <v>0</v>
      </c>
      <c r="AM234" s="21">
        <v>7357541.5359999985</v>
      </c>
      <c r="AN234" s="21">
        <v>0</v>
      </c>
      <c r="AO234" s="21">
        <v>7357541.5359999985</v>
      </c>
      <c r="AP234" s="21">
        <v>10.630825702943705</v>
      </c>
      <c r="AQ234" s="21">
        <v>9389479.126500003</v>
      </c>
      <c r="AR234" s="21">
        <v>1</v>
      </c>
      <c r="AS234" s="21">
        <v>0</v>
      </c>
      <c r="AT234" s="21">
        <v>1</v>
      </c>
      <c r="AU234" s="21">
        <v>9389479</v>
      </c>
      <c r="AV234" s="21">
        <v>9389479</v>
      </c>
      <c r="AW234" s="21">
        <v>955241884.828125</v>
      </c>
      <c r="AX234" s="21">
        <v>1341354.142857143</v>
      </c>
      <c r="AY234" s="21">
        <v>136463126.40401787</v>
      </c>
      <c r="AZ234" s="21">
        <v>7357541.5359999985</v>
      </c>
      <c r="BA234" s="21">
        <v>1051077.3622857141</v>
      </c>
      <c r="BB234" s="21">
        <v>1145770468.2501006</v>
      </c>
      <c r="BC234" s="21">
        <v>734844866.56274295</v>
      </c>
      <c r="BD234" s="21">
        <v>9389479</v>
      </c>
      <c r="BE234" s="21">
        <v>1341354</v>
      </c>
    </row>
    <row r="235" spans="1:57" x14ac:dyDescent="0.35">
      <c r="A235" s="21">
        <v>112675503</v>
      </c>
      <c r="B235" s="21" t="s">
        <v>287</v>
      </c>
      <c r="C235" s="21" t="s">
        <v>623</v>
      </c>
      <c r="D235" s="21">
        <v>7869.03</v>
      </c>
      <c r="E235" s="21">
        <v>44</v>
      </c>
      <c r="F235" s="21">
        <v>1.67E-2</v>
      </c>
      <c r="G235" s="21">
        <v>76</v>
      </c>
      <c r="H235" s="21">
        <v>86320021</v>
      </c>
      <c r="I235" s="21">
        <v>7390.4840000000004</v>
      </c>
      <c r="J235" s="21">
        <v>0</v>
      </c>
      <c r="K235" s="21">
        <v>55093779.75</v>
      </c>
      <c r="L235" s="21">
        <v>2266807184</v>
      </c>
      <c r="M235" s="21">
        <v>1029759940</v>
      </c>
      <c r="N235" s="48">
        <v>7869.02978515625</v>
      </c>
      <c r="O235" s="21">
        <v>5361.6760000000004</v>
      </c>
      <c r="P235" s="21">
        <v>1</v>
      </c>
      <c r="Q235" s="21">
        <v>7843.86</v>
      </c>
      <c r="R235" s="21">
        <v>8245.6200000000008</v>
      </c>
      <c r="S235" s="21">
        <v>0</v>
      </c>
      <c r="T235" s="21">
        <v>522.15499999999997</v>
      </c>
      <c r="U235" s="21">
        <v>0</v>
      </c>
      <c r="V235" s="21">
        <v>0</v>
      </c>
      <c r="W235" s="21">
        <v>0</v>
      </c>
      <c r="X235" s="21">
        <v>-0.10141909271110756</v>
      </c>
      <c r="Y235" s="21">
        <v>11679.8876953125</v>
      </c>
      <c r="Z235" s="21">
        <v>13704</v>
      </c>
      <c r="AA235" s="21">
        <v>101279192.736</v>
      </c>
      <c r="AB235" s="21">
        <v>14959171.736000001</v>
      </c>
      <c r="AC235" s="21">
        <v>1.2699999999999999E-2</v>
      </c>
      <c r="AD235" s="21">
        <v>1.55E-2</v>
      </c>
      <c r="AE235" s="21">
        <v>3296567124</v>
      </c>
      <c r="AF235" s="21">
        <v>41866402.474799998</v>
      </c>
      <c r="AG235" s="21">
        <v>51096790.421999998</v>
      </c>
      <c r="AH235" s="21">
        <v>-13227377.275200002</v>
      </c>
      <c r="AI235" s="21">
        <v>0</v>
      </c>
      <c r="AJ235" s="21">
        <v>8257.7802734375</v>
      </c>
      <c r="AK235" s="21">
        <v>55093779.75</v>
      </c>
      <c r="AL235" s="21">
        <v>0</v>
      </c>
      <c r="AM235" s="21">
        <v>14959171.736000001</v>
      </c>
      <c r="AN235" s="21">
        <v>0</v>
      </c>
      <c r="AO235" s="21">
        <v>14959171.736000001</v>
      </c>
      <c r="AP235" s="21">
        <v>17.329898165803275</v>
      </c>
      <c r="AQ235" s="21">
        <v>3996989.3280000016</v>
      </c>
      <c r="AR235" s="21">
        <v>1</v>
      </c>
      <c r="AS235" s="21">
        <v>0</v>
      </c>
      <c r="AT235" s="21">
        <v>1</v>
      </c>
      <c r="AU235" s="21">
        <v>3996989.25</v>
      </c>
      <c r="AV235" s="21">
        <v>3996989.25</v>
      </c>
      <c r="AW235" s="21">
        <v>955241884.828125</v>
      </c>
      <c r="AX235" s="21">
        <v>570998.46428571432</v>
      </c>
      <c r="AY235" s="21">
        <v>136463126.40401787</v>
      </c>
      <c r="AZ235" s="21">
        <v>14959171.736000001</v>
      </c>
      <c r="BA235" s="21">
        <v>2137024.5337142861</v>
      </c>
      <c r="BB235" s="21">
        <v>1160729639.9861007</v>
      </c>
      <c r="BC235" s="21">
        <v>734844866.56274295</v>
      </c>
      <c r="BD235" s="21">
        <v>3996989</v>
      </c>
      <c r="BE235" s="21">
        <v>570998</v>
      </c>
    </row>
    <row r="236" spans="1:57" x14ac:dyDescent="0.35">
      <c r="A236" s="21">
        <v>112676203</v>
      </c>
      <c r="B236" s="21" t="s">
        <v>288</v>
      </c>
      <c r="C236" s="21" t="s">
        <v>623</v>
      </c>
      <c r="D236" s="21">
        <v>10409.620000000001</v>
      </c>
      <c r="E236" s="21">
        <v>72</v>
      </c>
      <c r="F236" s="21">
        <v>1.7399999999999999E-2</v>
      </c>
      <c r="G236" s="21">
        <v>80</v>
      </c>
      <c r="H236" s="21">
        <v>52213364.289999999</v>
      </c>
      <c r="I236" s="21">
        <v>3397.1640000000002</v>
      </c>
      <c r="J236" s="21">
        <v>0</v>
      </c>
      <c r="K236" s="21">
        <v>36342883.640000001</v>
      </c>
      <c r="L236" s="21">
        <v>1510964475</v>
      </c>
      <c r="M236" s="21">
        <v>581404492</v>
      </c>
      <c r="N236" s="48">
        <v>10409.6201171875</v>
      </c>
      <c r="O236" s="21">
        <v>2631.7249999999999</v>
      </c>
      <c r="P236" s="21">
        <v>0.74</v>
      </c>
      <c r="Q236" s="21">
        <v>10418.1</v>
      </c>
      <c r="R236" s="21">
        <v>8245.6200000000008</v>
      </c>
      <c r="S236" s="21">
        <v>0</v>
      </c>
      <c r="T236" s="21">
        <v>180.03299999999999</v>
      </c>
      <c r="U236" s="21">
        <v>0</v>
      </c>
      <c r="V236" s="21">
        <v>0</v>
      </c>
      <c r="W236" s="21">
        <v>0</v>
      </c>
      <c r="X236" s="21">
        <v>-0.16739272307056219</v>
      </c>
      <c r="Y236" s="21">
        <v>15369.6923828125</v>
      </c>
      <c r="Z236" s="21">
        <v>13704</v>
      </c>
      <c r="AA236" s="21">
        <v>46554735.456</v>
      </c>
      <c r="AB236" s="21">
        <v>0</v>
      </c>
      <c r="AC236" s="21">
        <v>1.2699999999999999E-2</v>
      </c>
      <c r="AD236" s="21">
        <v>1.55E-2</v>
      </c>
      <c r="AE236" s="21">
        <v>2092368967</v>
      </c>
      <c r="AF236" s="21">
        <v>26573085.880899999</v>
      </c>
      <c r="AG236" s="21">
        <v>32431718.988499999</v>
      </c>
      <c r="AH236" s="21">
        <v>-9769797.7591000013</v>
      </c>
      <c r="AI236" s="21">
        <v>0</v>
      </c>
      <c r="AJ236" s="21">
        <v>8257.7802734375</v>
      </c>
      <c r="AK236" s="21">
        <v>36342883.640000001</v>
      </c>
      <c r="AL236" s="21">
        <v>0</v>
      </c>
      <c r="AM236" s="21">
        <v>0</v>
      </c>
      <c r="AN236" s="21">
        <v>0</v>
      </c>
      <c r="AO236" s="21">
        <v>0</v>
      </c>
      <c r="AP236" s="21">
        <v>0</v>
      </c>
      <c r="AQ236" s="21">
        <v>3911164.6515000015</v>
      </c>
      <c r="AR236" s="21">
        <v>0.73941667463934047</v>
      </c>
      <c r="AS236" s="21">
        <v>0</v>
      </c>
      <c r="AT236" s="21">
        <v>0.73941667463934047</v>
      </c>
      <c r="AU236" s="21">
        <v>2894261.75</v>
      </c>
      <c r="AV236" s="21">
        <v>2894261.75</v>
      </c>
      <c r="AW236" s="21">
        <v>955241884.828125</v>
      </c>
      <c r="AX236" s="21">
        <v>413465.96428571426</v>
      </c>
      <c r="AY236" s="21">
        <v>136463126.40401787</v>
      </c>
      <c r="AZ236" s="21">
        <v>0</v>
      </c>
      <c r="BA236" s="21">
        <v>0</v>
      </c>
      <c r="BB236" s="21">
        <v>1160729639.9861007</v>
      </c>
      <c r="BC236" s="21">
        <v>734844866.56274295</v>
      </c>
      <c r="BD236" s="21">
        <v>2894262</v>
      </c>
      <c r="BE236" s="21">
        <v>413466</v>
      </c>
    </row>
    <row r="237" spans="1:57" x14ac:dyDescent="0.35">
      <c r="A237" s="21">
        <v>112676403</v>
      </c>
      <c r="B237" s="21" t="s">
        <v>289</v>
      </c>
      <c r="C237" s="21" t="s">
        <v>623</v>
      </c>
      <c r="D237" s="21">
        <v>8852.16</v>
      </c>
      <c r="E237" s="21">
        <v>57</v>
      </c>
      <c r="F237" s="21">
        <v>1.6199999999999999E-2</v>
      </c>
      <c r="G237" s="21">
        <v>71</v>
      </c>
      <c r="H237" s="21">
        <v>72250170.710000008</v>
      </c>
      <c r="I237" s="21">
        <v>5992.4790000000003</v>
      </c>
      <c r="J237" s="21">
        <v>1</v>
      </c>
      <c r="K237" s="21">
        <v>52287306.18</v>
      </c>
      <c r="L237" s="21">
        <v>2370936371</v>
      </c>
      <c r="M237" s="21">
        <v>852157710</v>
      </c>
      <c r="N237" s="48">
        <v>8852.16015625</v>
      </c>
      <c r="O237" s="21">
        <v>4649.8869999999997</v>
      </c>
      <c r="P237" s="21">
        <v>0.92</v>
      </c>
      <c r="Q237" s="21">
        <v>8892.31</v>
      </c>
      <c r="R237" s="21">
        <v>8245.6200000000008</v>
      </c>
      <c r="S237" s="21">
        <v>0</v>
      </c>
      <c r="T237" s="21">
        <v>424.53399999999999</v>
      </c>
      <c r="U237" s="21">
        <v>0</v>
      </c>
      <c r="V237" s="21">
        <v>0</v>
      </c>
      <c r="W237" s="21">
        <v>0</v>
      </c>
      <c r="X237" s="21">
        <v>0.11051615969354722</v>
      </c>
      <c r="Y237" s="21">
        <v>12056.80859375</v>
      </c>
      <c r="Z237" s="21">
        <v>13704</v>
      </c>
      <c r="AA237" s="21">
        <v>82120932.216000006</v>
      </c>
      <c r="AB237" s="21">
        <v>9870761.5059999973</v>
      </c>
      <c r="AC237" s="21">
        <v>1.2699999999999999E-2</v>
      </c>
      <c r="AD237" s="21">
        <v>1.55E-2</v>
      </c>
      <c r="AE237" s="21">
        <v>3223094081</v>
      </c>
      <c r="AF237" s="21">
        <v>40933294.828699999</v>
      </c>
      <c r="AG237" s="21">
        <v>49957958.255499996</v>
      </c>
      <c r="AH237" s="21">
        <v>-11354011.351300001</v>
      </c>
      <c r="AI237" s="21">
        <v>0</v>
      </c>
      <c r="AJ237" s="21">
        <v>8257.7802734375</v>
      </c>
      <c r="AK237" s="21">
        <v>52287306.18</v>
      </c>
      <c r="AL237" s="21">
        <v>0</v>
      </c>
      <c r="AM237" s="21">
        <v>9870761.5059999973</v>
      </c>
      <c r="AN237" s="21">
        <v>0</v>
      </c>
      <c r="AO237" s="21">
        <v>9870761.5059999973</v>
      </c>
      <c r="AP237" s="21">
        <v>13.661921361569604</v>
      </c>
      <c r="AQ237" s="21">
        <v>2329347.9245000035</v>
      </c>
      <c r="AR237" s="21">
        <v>0.92802183357621892</v>
      </c>
      <c r="AS237" s="21">
        <v>0</v>
      </c>
      <c r="AT237" s="21">
        <v>0.92802183357621892</v>
      </c>
      <c r="AU237" s="21">
        <v>2143000</v>
      </c>
      <c r="AV237" s="21">
        <v>2143000</v>
      </c>
      <c r="AW237" s="21">
        <v>955241884.828125</v>
      </c>
      <c r="AX237" s="21">
        <v>306142.85714285716</v>
      </c>
      <c r="AY237" s="21">
        <v>136463126.40401787</v>
      </c>
      <c r="AZ237" s="21">
        <v>9870761.5059999973</v>
      </c>
      <c r="BA237" s="21">
        <v>1410108.7865714282</v>
      </c>
      <c r="BB237" s="21">
        <v>1170600401.4921007</v>
      </c>
      <c r="BC237" s="21">
        <v>734844866.56274295</v>
      </c>
      <c r="BD237" s="21">
        <v>2143000</v>
      </c>
      <c r="BE237" s="21">
        <v>306143</v>
      </c>
    </row>
    <row r="238" spans="1:57" x14ac:dyDescent="0.35">
      <c r="A238" s="21">
        <v>112676503</v>
      </c>
      <c r="B238" s="21" t="s">
        <v>290</v>
      </c>
      <c r="C238" s="21" t="s">
        <v>623</v>
      </c>
      <c r="D238" s="21">
        <v>10703.78</v>
      </c>
      <c r="E238" s="21">
        <v>74</v>
      </c>
      <c r="F238" s="21">
        <v>1.5900000000000001E-2</v>
      </c>
      <c r="G238" s="21">
        <v>69</v>
      </c>
      <c r="H238" s="21">
        <v>51598548.289999999</v>
      </c>
      <c r="I238" s="21">
        <v>4046.2950000000001</v>
      </c>
      <c r="J238" s="21">
        <v>0</v>
      </c>
      <c r="K238" s="21">
        <v>39963673.599999994</v>
      </c>
      <c r="L238" s="21">
        <v>1819038154</v>
      </c>
      <c r="M238" s="21">
        <v>700701714</v>
      </c>
      <c r="N238" s="48">
        <v>10703.7802734375</v>
      </c>
      <c r="O238" s="21">
        <v>3015.8130000000001</v>
      </c>
      <c r="P238" s="21">
        <v>0.69</v>
      </c>
      <c r="Q238" s="21">
        <v>10769.11</v>
      </c>
      <c r="R238" s="21">
        <v>8245.6200000000008</v>
      </c>
      <c r="S238" s="21">
        <v>0</v>
      </c>
      <c r="T238" s="21">
        <v>259.88499999999999</v>
      </c>
      <c r="U238" s="21">
        <v>0</v>
      </c>
      <c r="V238" s="21">
        <v>0</v>
      </c>
      <c r="W238" s="21">
        <v>0</v>
      </c>
      <c r="X238" s="21">
        <v>-8.0467998506063426E-2</v>
      </c>
      <c r="Y238" s="21">
        <v>12752.0478515625</v>
      </c>
      <c r="Z238" s="21">
        <v>13704</v>
      </c>
      <c r="AA238" s="21">
        <v>55450426.68</v>
      </c>
      <c r="AB238" s="21">
        <v>3851878.3900000006</v>
      </c>
      <c r="AC238" s="21">
        <v>1.2699999999999999E-2</v>
      </c>
      <c r="AD238" s="21">
        <v>1.55E-2</v>
      </c>
      <c r="AE238" s="21">
        <v>2519739868</v>
      </c>
      <c r="AF238" s="21">
        <v>32000696.323599998</v>
      </c>
      <c r="AG238" s="21">
        <v>39055967.953999996</v>
      </c>
      <c r="AH238" s="21">
        <v>-7962977.2763999961</v>
      </c>
      <c r="AI238" s="21">
        <v>0</v>
      </c>
      <c r="AJ238" s="21">
        <v>8257.7802734375</v>
      </c>
      <c r="AK238" s="21">
        <v>39963673.599999994</v>
      </c>
      <c r="AL238" s="21">
        <v>0</v>
      </c>
      <c r="AM238" s="21">
        <v>3851878.3900000006</v>
      </c>
      <c r="AN238" s="21">
        <v>0</v>
      </c>
      <c r="AO238" s="21">
        <v>3851878.3900000006</v>
      </c>
      <c r="AP238" s="21">
        <v>7.4650906229982246</v>
      </c>
      <c r="AQ238" s="21">
        <v>907705.64599999785</v>
      </c>
      <c r="AR238" s="21">
        <v>0.70379449210244083</v>
      </c>
      <c r="AS238" s="21">
        <v>0</v>
      </c>
      <c r="AT238" s="21">
        <v>0.70379449210244083</v>
      </c>
      <c r="AU238" s="21">
        <v>626316.875</v>
      </c>
      <c r="AV238" s="21">
        <v>626316.875</v>
      </c>
      <c r="AW238" s="21">
        <v>955241884.828125</v>
      </c>
      <c r="AX238" s="21">
        <v>89473.83928571429</v>
      </c>
      <c r="AY238" s="21">
        <v>136463126.40401787</v>
      </c>
      <c r="AZ238" s="21">
        <v>3851878.3900000006</v>
      </c>
      <c r="BA238" s="21">
        <v>550268.3414285715</v>
      </c>
      <c r="BB238" s="21">
        <v>1174452279.8821008</v>
      </c>
      <c r="BC238" s="21">
        <v>734844866.56274295</v>
      </c>
      <c r="BD238" s="21">
        <v>626317</v>
      </c>
      <c r="BE238" s="21">
        <v>89474</v>
      </c>
    </row>
    <row r="239" spans="1:57" x14ac:dyDescent="0.35">
      <c r="A239" s="21">
        <v>112676703</v>
      </c>
      <c r="B239" s="21" t="s">
        <v>291</v>
      </c>
      <c r="C239" s="21" t="s">
        <v>623</v>
      </c>
      <c r="D239" s="21">
        <v>8579.7800000000007</v>
      </c>
      <c r="E239" s="21">
        <v>53</v>
      </c>
      <c r="F239" s="21">
        <v>1.7600000000000001E-2</v>
      </c>
      <c r="G239" s="21">
        <v>81</v>
      </c>
      <c r="H239" s="21">
        <v>73147304.439999998</v>
      </c>
      <c r="I239" s="21">
        <v>5677.7510000000002</v>
      </c>
      <c r="J239" s="21">
        <v>0</v>
      </c>
      <c r="K239" s="21">
        <v>48249487.280000009</v>
      </c>
      <c r="L239" s="21">
        <v>1897874950</v>
      </c>
      <c r="M239" s="21">
        <v>850365258</v>
      </c>
      <c r="N239" s="48">
        <v>8579.7802734375</v>
      </c>
      <c r="O239" s="21">
        <v>4160.1880000000001</v>
      </c>
      <c r="P239" s="21">
        <v>0.97</v>
      </c>
      <c r="Q239" s="21">
        <v>8524.51</v>
      </c>
      <c r="R239" s="21">
        <v>8245.6200000000008</v>
      </c>
      <c r="S239" s="21">
        <v>0</v>
      </c>
      <c r="T239" s="21">
        <v>353.31299999999999</v>
      </c>
      <c r="U239" s="21">
        <v>0</v>
      </c>
      <c r="V239" s="21">
        <v>0</v>
      </c>
      <c r="W239" s="21">
        <v>0</v>
      </c>
      <c r="X239" s="21">
        <v>3.7742794996060515E-2</v>
      </c>
      <c r="Y239" s="21">
        <v>12883.1474609375</v>
      </c>
      <c r="Z239" s="21">
        <v>13704</v>
      </c>
      <c r="AA239" s="21">
        <v>77807899.703999996</v>
      </c>
      <c r="AB239" s="21">
        <v>4660595.2639999986</v>
      </c>
      <c r="AC239" s="21">
        <v>1.2699999999999999E-2</v>
      </c>
      <c r="AD239" s="21">
        <v>1.55E-2</v>
      </c>
      <c r="AE239" s="21">
        <v>2748240208</v>
      </c>
      <c r="AF239" s="21">
        <v>34902650.641599998</v>
      </c>
      <c r="AG239" s="21">
        <v>42597723.223999999</v>
      </c>
      <c r="AH239" s="21">
        <v>-13346836.638400011</v>
      </c>
      <c r="AI239" s="21">
        <v>0</v>
      </c>
      <c r="AJ239" s="21">
        <v>8257.7802734375</v>
      </c>
      <c r="AK239" s="21">
        <v>48249487.280000009</v>
      </c>
      <c r="AL239" s="21">
        <v>0</v>
      </c>
      <c r="AM239" s="21">
        <v>4660595.2639999986</v>
      </c>
      <c r="AN239" s="21">
        <v>0</v>
      </c>
      <c r="AO239" s="21">
        <v>4660595.2639999986</v>
      </c>
      <c r="AP239" s="21">
        <v>6.371520180655339</v>
      </c>
      <c r="AQ239" s="21">
        <v>5651764.0560000092</v>
      </c>
      <c r="AR239" s="21">
        <v>0.96100647034218567</v>
      </c>
      <c r="AS239" s="21">
        <v>0</v>
      </c>
      <c r="AT239" s="21">
        <v>0.96100647034218567</v>
      </c>
      <c r="AU239" s="21">
        <v>5482211</v>
      </c>
      <c r="AV239" s="21">
        <v>5482211</v>
      </c>
      <c r="AW239" s="21">
        <v>955241884.828125</v>
      </c>
      <c r="AX239" s="21">
        <v>783173</v>
      </c>
      <c r="AY239" s="21">
        <v>136463126.40401787</v>
      </c>
      <c r="AZ239" s="21">
        <v>4660595.2639999986</v>
      </c>
      <c r="BA239" s="21">
        <v>665799.32342857122</v>
      </c>
      <c r="BB239" s="21">
        <v>1179112875.1461008</v>
      </c>
      <c r="BC239" s="21">
        <v>734844866.56274295</v>
      </c>
      <c r="BD239" s="21">
        <v>5482211</v>
      </c>
      <c r="BE239" s="21">
        <v>783173</v>
      </c>
    </row>
    <row r="240" spans="1:57" x14ac:dyDescent="0.35">
      <c r="A240" s="21">
        <v>112678503</v>
      </c>
      <c r="B240" s="21" t="s">
        <v>292</v>
      </c>
      <c r="C240" s="21" t="s">
        <v>623</v>
      </c>
      <c r="D240" s="21">
        <v>8580.58</v>
      </c>
      <c r="E240" s="21">
        <v>53</v>
      </c>
      <c r="F240" s="21">
        <v>1.9300000000000001E-2</v>
      </c>
      <c r="G240" s="21">
        <v>90</v>
      </c>
      <c r="H240" s="21">
        <v>60411592</v>
      </c>
      <c r="I240" s="21">
        <v>4816.4549999999999</v>
      </c>
      <c r="J240" s="21">
        <v>0</v>
      </c>
      <c r="K240" s="21">
        <v>43538117.549999997</v>
      </c>
      <c r="L240" s="21">
        <v>1654817582</v>
      </c>
      <c r="M240" s="21">
        <v>601228722</v>
      </c>
      <c r="N240" s="48">
        <v>8580.580078125</v>
      </c>
      <c r="O240" s="21">
        <v>3143.8110000000001</v>
      </c>
      <c r="P240" s="21">
        <v>0.96</v>
      </c>
      <c r="Q240" s="21">
        <v>8545.99</v>
      </c>
      <c r="R240" s="21">
        <v>8245.6200000000008</v>
      </c>
      <c r="S240" s="21">
        <v>0</v>
      </c>
      <c r="T240" s="21">
        <v>552.03499999999997</v>
      </c>
      <c r="U240" s="21">
        <v>0</v>
      </c>
      <c r="V240" s="21">
        <v>0</v>
      </c>
      <c r="W240" s="21">
        <v>0</v>
      </c>
      <c r="X240" s="21">
        <v>-6.4898156338541804E-2</v>
      </c>
      <c r="Y240" s="21">
        <v>12542.75</v>
      </c>
      <c r="Z240" s="21">
        <v>13704</v>
      </c>
      <c r="AA240" s="21">
        <v>66004699.32</v>
      </c>
      <c r="AB240" s="21">
        <v>5593107.3200000003</v>
      </c>
      <c r="AC240" s="21">
        <v>1.2699999999999999E-2</v>
      </c>
      <c r="AD240" s="21">
        <v>1.55E-2</v>
      </c>
      <c r="AE240" s="21">
        <v>2256046304</v>
      </c>
      <c r="AF240" s="21">
        <v>28651788.060799997</v>
      </c>
      <c r="AG240" s="21">
        <v>34968717.711999997</v>
      </c>
      <c r="AH240" s="21">
        <v>-14886329.4892</v>
      </c>
      <c r="AI240" s="21">
        <v>0</v>
      </c>
      <c r="AJ240" s="21">
        <v>8257.7802734375</v>
      </c>
      <c r="AK240" s="21">
        <v>43538117.549999997</v>
      </c>
      <c r="AL240" s="21">
        <v>0</v>
      </c>
      <c r="AM240" s="21">
        <v>5593107.3200000003</v>
      </c>
      <c r="AN240" s="21">
        <v>0</v>
      </c>
      <c r="AO240" s="21">
        <v>5593107.3200000003</v>
      </c>
      <c r="AP240" s="21">
        <v>9.2583345924735774</v>
      </c>
      <c r="AQ240" s="21">
        <v>8569399.8379999995</v>
      </c>
      <c r="AR240" s="21">
        <v>0.96090961565956912</v>
      </c>
      <c r="AS240" s="21">
        <v>0</v>
      </c>
      <c r="AT240" s="21">
        <v>0.96090961565956912</v>
      </c>
      <c r="AU240" s="21">
        <v>8226624</v>
      </c>
      <c r="AV240" s="21">
        <v>8226624</v>
      </c>
      <c r="AW240" s="21">
        <v>955241884.828125</v>
      </c>
      <c r="AX240" s="21">
        <v>1175232</v>
      </c>
      <c r="AY240" s="21">
        <v>136463126.40401787</v>
      </c>
      <c r="AZ240" s="21">
        <v>5593107.3200000003</v>
      </c>
      <c r="BA240" s="21">
        <v>799015.33142857149</v>
      </c>
      <c r="BB240" s="21">
        <v>1184705982.4661007</v>
      </c>
      <c r="BC240" s="21">
        <v>734844866.56274295</v>
      </c>
      <c r="BD240" s="21">
        <v>8226624</v>
      </c>
      <c r="BE240" s="21">
        <v>1175232</v>
      </c>
    </row>
    <row r="241" spans="1:57" x14ac:dyDescent="0.35">
      <c r="A241" s="21">
        <v>112679002</v>
      </c>
      <c r="B241" s="21" t="s">
        <v>293</v>
      </c>
      <c r="C241" s="21" t="s">
        <v>623</v>
      </c>
      <c r="D241" s="21">
        <v>1710.25</v>
      </c>
      <c r="E241" s="21">
        <v>1</v>
      </c>
      <c r="F241" s="21">
        <v>2.6100000000000002E-2</v>
      </c>
      <c r="G241" s="21">
        <v>99</v>
      </c>
      <c r="H241" s="21">
        <v>146716222.84999999</v>
      </c>
      <c r="I241" s="21">
        <v>15873.522000000001</v>
      </c>
      <c r="J241" s="21">
        <v>0</v>
      </c>
      <c r="K241" s="21">
        <v>40663606.830000006</v>
      </c>
      <c r="L241" s="21">
        <v>997547837</v>
      </c>
      <c r="M241" s="21">
        <v>562886521</v>
      </c>
      <c r="N241" s="48">
        <v>1710.25</v>
      </c>
      <c r="O241" s="21">
        <v>8069.1750000000002</v>
      </c>
      <c r="P241" s="21">
        <v>1</v>
      </c>
      <c r="Q241" s="21">
        <v>1728.89</v>
      </c>
      <c r="R241" s="21">
        <v>8245.6200000000008</v>
      </c>
      <c r="S241" s="21">
        <v>0</v>
      </c>
      <c r="T241" s="21">
        <v>4566.7020000000002</v>
      </c>
      <c r="U241" s="21">
        <v>0</v>
      </c>
      <c r="V241" s="21">
        <v>0</v>
      </c>
      <c r="W241" s="21">
        <v>0</v>
      </c>
      <c r="X241" s="21">
        <v>2.2045095031896722E-2</v>
      </c>
      <c r="Y241" s="21">
        <v>9242.8271484375</v>
      </c>
      <c r="Z241" s="21">
        <v>13704</v>
      </c>
      <c r="AA241" s="21">
        <v>217530745.48800001</v>
      </c>
      <c r="AB241" s="21">
        <v>70814522.638000011</v>
      </c>
      <c r="AC241" s="21">
        <v>1.2699999999999999E-2</v>
      </c>
      <c r="AD241" s="21">
        <v>1.55E-2</v>
      </c>
      <c r="AE241" s="21">
        <v>1560434358</v>
      </c>
      <c r="AF241" s="21">
        <v>19817516.3466</v>
      </c>
      <c r="AG241" s="21">
        <v>24186732.548999999</v>
      </c>
      <c r="AH241" s="21">
        <v>-20846090.483400006</v>
      </c>
      <c r="AI241" s="21">
        <v>0</v>
      </c>
      <c r="AJ241" s="21">
        <v>8257.7802734375</v>
      </c>
      <c r="AK241" s="21">
        <v>40663606.830000006</v>
      </c>
      <c r="AL241" s="21">
        <v>0</v>
      </c>
      <c r="AM241" s="21">
        <v>70814522.638000011</v>
      </c>
      <c r="AN241" s="21">
        <v>0</v>
      </c>
      <c r="AO241" s="21">
        <v>70814522.638000011</v>
      </c>
      <c r="AP241" s="21">
        <v>48.266320698836076</v>
      </c>
      <c r="AQ241" s="21">
        <v>16476874.281000007</v>
      </c>
      <c r="AR241" s="21">
        <v>1</v>
      </c>
      <c r="AS241" s="21">
        <v>0</v>
      </c>
      <c r="AT241" s="21">
        <v>1</v>
      </c>
      <c r="AU241" s="21">
        <v>16476874</v>
      </c>
      <c r="AV241" s="21">
        <v>16476874</v>
      </c>
      <c r="AW241" s="21">
        <v>955241884.828125</v>
      </c>
      <c r="AX241" s="21">
        <v>2353839.1428571427</v>
      </c>
      <c r="AY241" s="21">
        <v>136463126.40401787</v>
      </c>
      <c r="AZ241" s="21">
        <v>70814522.638000011</v>
      </c>
      <c r="BA241" s="21">
        <v>10116360.376857145</v>
      </c>
      <c r="BB241" s="21">
        <v>1255520505.1041007</v>
      </c>
      <c r="BC241" s="21">
        <v>734844866.56274295</v>
      </c>
      <c r="BD241" s="21">
        <v>16476874</v>
      </c>
      <c r="BE241" s="21">
        <v>2353839</v>
      </c>
    </row>
    <row r="242" spans="1:57" x14ac:dyDescent="0.35">
      <c r="A242" s="21">
        <v>112679403</v>
      </c>
      <c r="B242" s="21" t="s">
        <v>295</v>
      </c>
      <c r="C242" s="21" t="s">
        <v>623</v>
      </c>
      <c r="D242" s="21">
        <v>10093.709999999999</v>
      </c>
      <c r="E242" s="21">
        <v>69</v>
      </c>
      <c r="F242" s="21">
        <v>1.84E-2</v>
      </c>
      <c r="G242" s="21">
        <v>87</v>
      </c>
      <c r="H242" s="21">
        <v>58756634.789999999</v>
      </c>
      <c r="I242" s="21">
        <v>4561.2439999999997</v>
      </c>
      <c r="J242" s="21">
        <v>0</v>
      </c>
      <c r="K242" s="21">
        <v>50510017.159999996</v>
      </c>
      <c r="L242" s="21">
        <v>1899817515</v>
      </c>
      <c r="M242" s="21">
        <v>840452044</v>
      </c>
      <c r="N242" s="48">
        <v>10093.7099609375</v>
      </c>
      <c r="O242" s="21">
        <v>3297.7460000000001</v>
      </c>
      <c r="P242" s="21">
        <v>0.78</v>
      </c>
      <c r="Q242" s="21">
        <v>10072.74</v>
      </c>
      <c r="R242" s="21">
        <v>8245.6200000000008</v>
      </c>
      <c r="S242" s="21">
        <v>0</v>
      </c>
      <c r="T242" s="21">
        <v>510.92899999999997</v>
      </c>
      <c r="U242" s="21">
        <v>1</v>
      </c>
      <c r="V242" s="21">
        <v>1</v>
      </c>
      <c r="W242" s="21">
        <v>1</v>
      </c>
      <c r="X242" s="21">
        <v>9.8729814267776828E-2</v>
      </c>
      <c r="Y242" s="21">
        <v>12881.712890625</v>
      </c>
      <c r="Z242" s="21">
        <v>13704</v>
      </c>
      <c r="AA242" s="21">
        <v>62507287.775999993</v>
      </c>
      <c r="AB242" s="21">
        <v>3750652.985999994</v>
      </c>
      <c r="AC242" s="21">
        <v>1.2699999999999999E-2</v>
      </c>
      <c r="AD242" s="21">
        <v>1.55E-2</v>
      </c>
      <c r="AE242" s="21">
        <v>2740269559</v>
      </c>
      <c r="AF242" s="21">
        <v>34801423.399300002</v>
      </c>
      <c r="AG242" s="21">
        <v>42474178.164499998</v>
      </c>
      <c r="AH242" s="21">
        <v>-15708593.760699995</v>
      </c>
      <c r="AI242" s="21">
        <v>0</v>
      </c>
      <c r="AJ242" s="21">
        <v>8257.7802734375</v>
      </c>
      <c r="AK242" s="21">
        <v>50510017.159999996</v>
      </c>
      <c r="AL242" s="21">
        <v>0</v>
      </c>
      <c r="AM242" s="21">
        <v>3750652.985999994</v>
      </c>
      <c r="AN242" s="21">
        <v>0</v>
      </c>
      <c r="AO242" s="21">
        <v>3750652.985999994</v>
      </c>
      <c r="AP242" s="21">
        <v>6.3833692984716865</v>
      </c>
      <c r="AQ242" s="21">
        <v>8035838.9954999983</v>
      </c>
      <c r="AR242" s="21">
        <v>0.77767273689691541</v>
      </c>
      <c r="AS242" s="21">
        <v>0</v>
      </c>
      <c r="AT242" s="21">
        <v>0.77767273689691541</v>
      </c>
      <c r="AU242" s="21">
        <v>6267954.5</v>
      </c>
      <c r="AV242" s="21">
        <v>6267954.5</v>
      </c>
      <c r="AW242" s="21">
        <v>955241884.828125</v>
      </c>
      <c r="AX242" s="21">
        <v>895422.07142857148</v>
      </c>
      <c r="AY242" s="21">
        <v>136463126.40401787</v>
      </c>
      <c r="AZ242" s="21">
        <v>3750652.985999994</v>
      </c>
      <c r="BA242" s="21">
        <v>535807.56942857057</v>
      </c>
      <c r="BB242" s="21">
        <v>1259271158.0901008</v>
      </c>
      <c r="BC242" s="21">
        <v>734844866.56274295</v>
      </c>
      <c r="BD242" s="21">
        <v>6267954</v>
      </c>
      <c r="BE242" s="21">
        <v>895422</v>
      </c>
    </row>
    <row r="243" spans="1:57" x14ac:dyDescent="0.35">
      <c r="A243" s="21">
        <v>113361303</v>
      </c>
      <c r="B243" s="21" t="s">
        <v>296</v>
      </c>
      <c r="C243" s="21" t="s">
        <v>624</v>
      </c>
      <c r="D243" s="21">
        <v>11215.44</v>
      </c>
      <c r="E243" s="21">
        <v>76</v>
      </c>
      <c r="F243" s="21">
        <v>1.6E-2</v>
      </c>
      <c r="G243" s="21">
        <v>70</v>
      </c>
      <c r="H243" s="21">
        <v>59825380.800000004</v>
      </c>
      <c r="I243" s="21">
        <v>4238.009</v>
      </c>
      <c r="J243" s="21">
        <v>0</v>
      </c>
      <c r="K243" s="21">
        <v>42086759.469999999</v>
      </c>
      <c r="L243" s="21">
        <v>1885993840</v>
      </c>
      <c r="M243" s="21">
        <v>750244886</v>
      </c>
      <c r="N243" s="48">
        <v>11215.4404296875</v>
      </c>
      <c r="O243" s="21">
        <v>2962.4169999999999</v>
      </c>
      <c r="P243" s="21">
        <v>0.64</v>
      </c>
      <c r="Q243" s="21">
        <v>11218.77</v>
      </c>
      <c r="R243" s="21">
        <v>8245.6200000000008</v>
      </c>
      <c r="S243" s="21">
        <v>0</v>
      </c>
      <c r="T243" s="21">
        <v>327.36700000000002</v>
      </c>
      <c r="U243" s="21">
        <v>0</v>
      </c>
      <c r="V243" s="21">
        <v>0</v>
      </c>
      <c r="W243" s="21">
        <v>0</v>
      </c>
      <c r="X243" s="21">
        <v>-7.5822033468376002E-2</v>
      </c>
      <c r="Y243" s="21">
        <v>14116.388671875</v>
      </c>
      <c r="Z243" s="21">
        <v>13704</v>
      </c>
      <c r="AA243" s="21">
        <v>58077675.336000003</v>
      </c>
      <c r="AB243" s="21">
        <v>0</v>
      </c>
      <c r="AC243" s="21">
        <v>1.2699999999999999E-2</v>
      </c>
      <c r="AD243" s="21">
        <v>1.55E-2</v>
      </c>
      <c r="AE243" s="21">
        <v>2636238726</v>
      </c>
      <c r="AF243" s="21">
        <v>33480231.8202</v>
      </c>
      <c r="AG243" s="21">
        <v>40861700.252999999</v>
      </c>
      <c r="AH243" s="21">
        <v>-8606527.6497999988</v>
      </c>
      <c r="AI243" s="21">
        <v>0</v>
      </c>
      <c r="AJ243" s="21">
        <v>8257.7802734375</v>
      </c>
      <c r="AK243" s="21">
        <v>42086759.469999999</v>
      </c>
      <c r="AL243" s="21">
        <v>0</v>
      </c>
      <c r="AM243" s="21">
        <v>0</v>
      </c>
      <c r="AN243" s="21">
        <v>0</v>
      </c>
      <c r="AO243" s="21">
        <v>0</v>
      </c>
      <c r="AP243" s="21">
        <v>0</v>
      </c>
      <c r="AQ243" s="21">
        <v>1225059.2170000002</v>
      </c>
      <c r="AR243" s="21">
        <v>0.64183351235878749</v>
      </c>
      <c r="AS243" s="21">
        <v>0</v>
      </c>
      <c r="AT243" s="21">
        <v>0.64183351235878749</v>
      </c>
      <c r="AU243" s="21">
        <v>784037.875</v>
      </c>
      <c r="AV243" s="21">
        <v>784037.875</v>
      </c>
      <c r="AW243" s="21">
        <v>955241884.828125</v>
      </c>
      <c r="AX243" s="21">
        <v>112005.41071428571</v>
      </c>
      <c r="AY243" s="21">
        <v>136463126.40401787</v>
      </c>
      <c r="AZ243" s="21">
        <v>0</v>
      </c>
      <c r="BA243" s="21">
        <v>0</v>
      </c>
      <c r="BB243" s="21">
        <v>1259271158.0901008</v>
      </c>
      <c r="BC243" s="21">
        <v>734844866.56274295</v>
      </c>
      <c r="BD243" s="21">
        <v>784038</v>
      </c>
      <c r="BE243" s="21">
        <v>112005</v>
      </c>
    </row>
    <row r="244" spans="1:57" x14ac:dyDescent="0.35">
      <c r="A244" s="21">
        <v>113361503</v>
      </c>
      <c r="B244" s="21" t="s">
        <v>297</v>
      </c>
      <c r="C244" s="21" t="s">
        <v>624</v>
      </c>
      <c r="D244" s="21">
        <v>4847.0200000000004</v>
      </c>
      <c r="E244" s="21">
        <v>13</v>
      </c>
      <c r="F244" s="21">
        <v>2.1700000000000001E-2</v>
      </c>
      <c r="G244" s="21">
        <v>96</v>
      </c>
      <c r="H244" s="21">
        <v>25566249.580000002</v>
      </c>
      <c r="I244" s="21">
        <v>2221.116</v>
      </c>
      <c r="J244" s="21">
        <v>0</v>
      </c>
      <c r="K244" s="21">
        <v>12687780.420000002</v>
      </c>
      <c r="L244" s="21">
        <v>387239815</v>
      </c>
      <c r="M244" s="21">
        <v>198444007</v>
      </c>
      <c r="N244" s="48">
        <v>4847.02001953125</v>
      </c>
      <c r="O244" s="21">
        <v>1304.7840000000001</v>
      </c>
      <c r="P244" s="21">
        <v>1</v>
      </c>
      <c r="Q244" s="21">
        <v>4819.03</v>
      </c>
      <c r="R244" s="21">
        <v>8245.6200000000008</v>
      </c>
      <c r="S244" s="21">
        <v>0</v>
      </c>
      <c r="T244" s="21">
        <v>396.714</v>
      </c>
      <c r="U244" s="21">
        <v>0</v>
      </c>
      <c r="V244" s="21">
        <v>0</v>
      </c>
      <c r="W244" s="21">
        <v>0</v>
      </c>
      <c r="X244" s="21">
        <v>-9.6336127190449053E-2</v>
      </c>
      <c r="Y244" s="21">
        <v>11510.5419921875</v>
      </c>
      <c r="Z244" s="21">
        <v>13704</v>
      </c>
      <c r="AA244" s="21">
        <v>30438173.664000001</v>
      </c>
      <c r="AB244" s="21">
        <v>4871924.0839999989</v>
      </c>
      <c r="AC244" s="21">
        <v>1.2699999999999999E-2</v>
      </c>
      <c r="AD244" s="21">
        <v>1.55E-2</v>
      </c>
      <c r="AE244" s="21">
        <v>585683822</v>
      </c>
      <c r="AF244" s="21">
        <v>7438184.5394000001</v>
      </c>
      <c r="AG244" s="21">
        <v>9078099.2410000004</v>
      </c>
      <c r="AH244" s="21">
        <v>-5249595.8806000017</v>
      </c>
      <c r="AI244" s="21">
        <v>0</v>
      </c>
      <c r="AJ244" s="21">
        <v>8257.7802734375</v>
      </c>
      <c r="AK244" s="21">
        <v>12687780.420000002</v>
      </c>
      <c r="AL244" s="21">
        <v>0</v>
      </c>
      <c r="AM244" s="21">
        <v>4871924.0839999989</v>
      </c>
      <c r="AN244" s="21">
        <v>0</v>
      </c>
      <c r="AO244" s="21">
        <v>4871924.0839999989</v>
      </c>
      <c r="AP244" s="21">
        <v>19.056076522898429</v>
      </c>
      <c r="AQ244" s="21">
        <v>3609681.1790000014</v>
      </c>
      <c r="AR244" s="21">
        <v>1</v>
      </c>
      <c r="AS244" s="21">
        <v>0</v>
      </c>
      <c r="AT244" s="21">
        <v>1</v>
      </c>
      <c r="AU244" s="21">
        <v>3609681.25</v>
      </c>
      <c r="AV244" s="21">
        <v>3609681.25</v>
      </c>
      <c r="AW244" s="21">
        <v>955241884.828125</v>
      </c>
      <c r="AX244" s="21">
        <v>515668.75</v>
      </c>
      <c r="AY244" s="21">
        <v>136463126.40401787</v>
      </c>
      <c r="AZ244" s="21">
        <v>4871924.0839999989</v>
      </c>
      <c r="BA244" s="21">
        <v>695989.15485714271</v>
      </c>
      <c r="BB244" s="21">
        <v>1264143082.1741009</v>
      </c>
      <c r="BC244" s="21">
        <v>734844866.56274295</v>
      </c>
      <c r="BD244" s="21">
        <v>3609681</v>
      </c>
      <c r="BE244" s="21">
        <v>515669</v>
      </c>
    </row>
    <row r="245" spans="1:57" x14ac:dyDescent="0.35">
      <c r="A245" s="21">
        <v>113361703</v>
      </c>
      <c r="B245" s="21" t="s">
        <v>298</v>
      </c>
      <c r="C245" s="21" t="s">
        <v>624</v>
      </c>
      <c r="D245" s="21">
        <v>12802.41</v>
      </c>
      <c r="E245" s="21">
        <v>84</v>
      </c>
      <c r="F245" s="21">
        <v>1.32E-2</v>
      </c>
      <c r="G245" s="21">
        <v>39</v>
      </c>
      <c r="H245" s="21">
        <v>69884683.549999997</v>
      </c>
      <c r="I245" s="21">
        <v>6031.6049999999996</v>
      </c>
      <c r="J245" s="21">
        <v>0</v>
      </c>
      <c r="K245" s="21">
        <v>57934690.810000002</v>
      </c>
      <c r="L245" s="21">
        <v>3356241036</v>
      </c>
      <c r="M245" s="21">
        <v>1033861322</v>
      </c>
      <c r="N245" s="48">
        <v>12802.41015625</v>
      </c>
      <c r="O245" s="21">
        <v>4169.2489999999998</v>
      </c>
      <c r="P245" s="21">
        <v>0.46</v>
      </c>
      <c r="Q245" s="21">
        <v>12685.41</v>
      </c>
      <c r="R245" s="21">
        <v>8245.6200000000008</v>
      </c>
      <c r="S245" s="21">
        <v>0</v>
      </c>
      <c r="T245" s="21">
        <v>675.79899999999998</v>
      </c>
      <c r="U245" s="21">
        <v>0</v>
      </c>
      <c r="V245" s="21">
        <v>0</v>
      </c>
      <c r="W245" s="21">
        <v>0</v>
      </c>
      <c r="X245" s="21">
        <v>-5.5467540963405483E-2</v>
      </c>
      <c r="Y245" s="21">
        <v>11586.416015625</v>
      </c>
      <c r="Z245" s="21">
        <v>13704</v>
      </c>
      <c r="AA245" s="21">
        <v>82657114.919999987</v>
      </c>
      <c r="AB245" s="21">
        <v>12772431.36999999</v>
      </c>
      <c r="AC245" s="21">
        <v>1.2699999999999999E-2</v>
      </c>
      <c r="AD245" s="21">
        <v>1.55E-2</v>
      </c>
      <c r="AE245" s="21">
        <v>4390102358</v>
      </c>
      <c r="AF245" s="21">
        <v>55754299.946599998</v>
      </c>
      <c r="AG245" s="21">
        <v>68046586.548999995</v>
      </c>
      <c r="AH245" s="21">
        <v>-2180390.8634000048</v>
      </c>
      <c r="AI245" s="21">
        <v>0</v>
      </c>
      <c r="AJ245" s="21">
        <v>8257.7802734375</v>
      </c>
      <c r="AK245" s="21">
        <v>57934690.810000002</v>
      </c>
      <c r="AL245" s="21">
        <v>0</v>
      </c>
      <c r="AM245" s="21">
        <v>12772431.36999999</v>
      </c>
      <c r="AN245" s="21">
        <v>0</v>
      </c>
      <c r="AO245" s="21">
        <v>12772431.36999999</v>
      </c>
      <c r="AP245" s="21">
        <v>18.276438729041065</v>
      </c>
      <c r="AQ245" s="21">
        <v>0</v>
      </c>
      <c r="AR245" s="21">
        <v>0.44965478223838851</v>
      </c>
      <c r="AS245" s="21">
        <v>0</v>
      </c>
      <c r="AT245" s="21">
        <v>0.44965478223838851</v>
      </c>
      <c r="AU245" s="21">
        <v>0</v>
      </c>
      <c r="AV245" s="21">
        <v>0</v>
      </c>
      <c r="AW245" s="21">
        <v>955241884.828125</v>
      </c>
      <c r="AX245" s="21">
        <v>0</v>
      </c>
      <c r="AY245" s="21">
        <v>136463126.40401787</v>
      </c>
      <c r="AZ245" s="21">
        <v>12772431.36999999</v>
      </c>
      <c r="BA245" s="21">
        <v>1824633.0528571415</v>
      </c>
      <c r="BB245" s="21">
        <v>1276915513.5441008</v>
      </c>
      <c r="BC245" s="21">
        <v>734844866.56274295</v>
      </c>
      <c r="BD245" s="21">
        <v>0</v>
      </c>
      <c r="BE245" s="21">
        <v>0</v>
      </c>
    </row>
    <row r="246" spans="1:57" x14ac:dyDescent="0.35">
      <c r="A246" s="21">
        <v>113362203</v>
      </c>
      <c r="B246" s="21" t="s">
        <v>299</v>
      </c>
      <c r="C246" s="21" t="s">
        <v>624</v>
      </c>
      <c r="D246" s="21">
        <v>9082.64</v>
      </c>
      <c r="E246" s="21">
        <v>59</v>
      </c>
      <c r="F246" s="21">
        <v>1.6500000000000001E-2</v>
      </c>
      <c r="G246" s="21">
        <v>74</v>
      </c>
      <c r="H246" s="21">
        <v>48419563.659999996</v>
      </c>
      <c r="I246" s="21">
        <v>4217.5020000000004</v>
      </c>
      <c r="J246" s="21">
        <v>0</v>
      </c>
      <c r="K246" s="21">
        <v>35642264.679999992</v>
      </c>
      <c r="L246" s="21">
        <v>1548480868</v>
      </c>
      <c r="M246" s="21">
        <v>612651515</v>
      </c>
      <c r="N246" s="48">
        <v>9082.6396484375</v>
      </c>
      <c r="O246" s="21">
        <v>2920.1790000000001</v>
      </c>
      <c r="P246" s="21">
        <v>0.9</v>
      </c>
      <c r="Q246" s="21">
        <v>9059.77</v>
      </c>
      <c r="R246" s="21">
        <v>8245.6200000000008</v>
      </c>
      <c r="S246" s="21">
        <v>0</v>
      </c>
      <c r="T246" s="21">
        <v>419.404</v>
      </c>
      <c r="U246" s="21">
        <v>0</v>
      </c>
      <c r="V246" s="21">
        <v>0</v>
      </c>
      <c r="W246" s="21">
        <v>0</v>
      </c>
      <c r="X246" s="21">
        <v>2.5132856966303217E-3</v>
      </c>
      <c r="Y246" s="21">
        <v>11480.6259765625</v>
      </c>
      <c r="Z246" s="21">
        <v>13704</v>
      </c>
      <c r="AA246" s="21">
        <v>57796647.408000007</v>
      </c>
      <c r="AB246" s="21">
        <v>9377083.7480000108</v>
      </c>
      <c r="AC246" s="21">
        <v>1.2699999999999999E-2</v>
      </c>
      <c r="AD246" s="21">
        <v>1.55E-2</v>
      </c>
      <c r="AE246" s="21">
        <v>2161132383</v>
      </c>
      <c r="AF246" s="21">
        <v>27446381.2641</v>
      </c>
      <c r="AG246" s="21">
        <v>33497551.936499998</v>
      </c>
      <c r="AH246" s="21">
        <v>-8195883.415899992</v>
      </c>
      <c r="AI246" s="21">
        <v>0</v>
      </c>
      <c r="AJ246" s="21">
        <v>8257.7802734375</v>
      </c>
      <c r="AK246" s="21">
        <v>35642264.679999992</v>
      </c>
      <c r="AL246" s="21">
        <v>0</v>
      </c>
      <c r="AM246" s="21">
        <v>9377083.7480000108</v>
      </c>
      <c r="AN246" s="21">
        <v>0</v>
      </c>
      <c r="AO246" s="21">
        <v>9377083.7480000108</v>
      </c>
      <c r="AP246" s="21">
        <v>19.366311959862902</v>
      </c>
      <c r="AQ246" s="21">
        <v>2144712.7434999943</v>
      </c>
      <c r="AR246" s="21">
        <v>0.90011124688637034</v>
      </c>
      <c r="AS246" s="21">
        <v>0</v>
      </c>
      <c r="AT246" s="21">
        <v>0.90011124688637034</v>
      </c>
      <c r="AU246" s="21">
        <v>1930241.5</v>
      </c>
      <c r="AV246" s="21">
        <v>1930241.5</v>
      </c>
      <c r="AW246" s="21">
        <v>955241884.828125</v>
      </c>
      <c r="AX246" s="21">
        <v>275748.78571428574</v>
      </c>
      <c r="AY246" s="21">
        <v>136463126.40401787</v>
      </c>
      <c r="AZ246" s="21">
        <v>9377083.7480000108</v>
      </c>
      <c r="BA246" s="21">
        <v>1339583.3925714302</v>
      </c>
      <c r="BB246" s="21">
        <v>1286292597.2921007</v>
      </c>
      <c r="BC246" s="21">
        <v>734844866.56274295</v>
      </c>
      <c r="BD246" s="21">
        <v>1930241</v>
      </c>
      <c r="BE246" s="21">
        <v>275749</v>
      </c>
    </row>
    <row r="247" spans="1:57" x14ac:dyDescent="0.35">
      <c r="A247" s="21">
        <v>113362303</v>
      </c>
      <c r="B247" s="21" t="s">
        <v>300</v>
      </c>
      <c r="C247" s="21" t="s">
        <v>624</v>
      </c>
      <c r="D247" s="21">
        <v>16506.39</v>
      </c>
      <c r="E247" s="21">
        <v>94</v>
      </c>
      <c r="F247" s="21">
        <v>1.11E-2</v>
      </c>
      <c r="G247" s="21">
        <v>17</v>
      </c>
      <c r="H247" s="21">
        <v>56599224.789999999</v>
      </c>
      <c r="I247" s="21">
        <v>4064.6840000000002</v>
      </c>
      <c r="J247" s="21">
        <v>0</v>
      </c>
      <c r="K247" s="21">
        <v>42616660.800000004</v>
      </c>
      <c r="L247" s="21">
        <v>2857165787</v>
      </c>
      <c r="M247" s="21">
        <v>984220484</v>
      </c>
      <c r="N247" s="48">
        <v>16506.390625</v>
      </c>
      <c r="O247" s="21">
        <v>2871.2289999999998</v>
      </c>
      <c r="P247" s="21">
        <v>0</v>
      </c>
      <c r="Q247" s="21">
        <v>16478.07</v>
      </c>
      <c r="R247" s="21">
        <v>8245.6200000000008</v>
      </c>
      <c r="S247" s="21">
        <v>0</v>
      </c>
      <c r="T247" s="21">
        <v>392.46600000000001</v>
      </c>
      <c r="U247" s="21">
        <v>0</v>
      </c>
      <c r="V247" s="21">
        <v>0</v>
      </c>
      <c r="W247" s="21">
        <v>0</v>
      </c>
      <c r="X247" s="21">
        <v>-0.1111645886267046</v>
      </c>
      <c r="Y247" s="21">
        <v>13924.630859375</v>
      </c>
      <c r="Z247" s="21">
        <v>13704</v>
      </c>
      <c r="AA247" s="21">
        <v>55702429.536000006</v>
      </c>
      <c r="AB247" s="21">
        <v>0</v>
      </c>
      <c r="AC247" s="21">
        <v>1.2699999999999999E-2</v>
      </c>
      <c r="AD247" s="21">
        <v>1.55E-2</v>
      </c>
      <c r="AE247" s="21">
        <v>3841386271</v>
      </c>
      <c r="AF247" s="21">
        <v>48785605.6417</v>
      </c>
      <c r="AG247" s="21">
        <v>59541487.200499997</v>
      </c>
      <c r="AH247" s="21">
        <v>6168944.8416999951</v>
      </c>
      <c r="AI247" s="21">
        <v>0</v>
      </c>
      <c r="AJ247" s="21">
        <v>8257.7802734375</v>
      </c>
      <c r="AK247" s="21">
        <v>48785605.6417</v>
      </c>
      <c r="AL247" s="21">
        <v>0</v>
      </c>
      <c r="AM247" s="21">
        <v>0</v>
      </c>
      <c r="AN247" s="21">
        <v>0</v>
      </c>
      <c r="AO247" s="21">
        <v>0</v>
      </c>
      <c r="AP247" s="21">
        <v>0</v>
      </c>
      <c r="AQ247" s="21">
        <v>0</v>
      </c>
      <c r="AR247" s="21">
        <v>1.1104584490455593E-3</v>
      </c>
      <c r="AS247" s="21">
        <v>0</v>
      </c>
      <c r="AT247" s="21">
        <v>1.1104584490455593E-3</v>
      </c>
      <c r="AU247" s="21">
        <v>0</v>
      </c>
      <c r="AV247" s="21">
        <v>0</v>
      </c>
      <c r="AW247" s="21">
        <v>955241884.828125</v>
      </c>
      <c r="AX247" s="21">
        <v>0</v>
      </c>
      <c r="AY247" s="21">
        <v>136463126.40401787</v>
      </c>
      <c r="AZ247" s="21">
        <v>0</v>
      </c>
      <c r="BA247" s="21">
        <v>0</v>
      </c>
      <c r="BB247" s="21">
        <v>1286292597.2921007</v>
      </c>
      <c r="BC247" s="21">
        <v>734844866.56274295</v>
      </c>
      <c r="BD247" s="21">
        <v>0</v>
      </c>
      <c r="BE247" s="21">
        <v>0</v>
      </c>
    </row>
    <row r="248" spans="1:57" x14ac:dyDescent="0.35">
      <c r="A248" s="21">
        <v>113362403</v>
      </c>
      <c r="B248" s="21" t="s">
        <v>301</v>
      </c>
      <c r="C248" s="21" t="s">
        <v>624</v>
      </c>
      <c r="D248" s="21">
        <v>10465.15</v>
      </c>
      <c r="E248" s="21">
        <v>73</v>
      </c>
      <c r="F248" s="21">
        <v>1.5800000000000002E-2</v>
      </c>
      <c r="G248" s="21">
        <v>69</v>
      </c>
      <c r="H248" s="21">
        <v>64150799.619999997</v>
      </c>
      <c r="I248" s="21">
        <v>5022.8239999999996</v>
      </c>
      <c r="J248" s="21">
        <v>0</v>
      </c>
      <c r="K248" s="21">
        <v>48053962.469999999</v>
      </c>
      <c r="L248" s="21">
        <v>2108132254</v>
      </c>
      <c r="M248" s="21">
        <v>932035209</v>
      </c>
      <c r="N248" s="48">
        <v>10465.150390625</v>
      </c>
      <c r="O248" s="21">
        <v>3692.6120000000001</v>
      </c>
      <c r="P248" s="21">
        <v>0.73</v>
      </c>
      <c r="Q248" s="21">
        <v>10493.16</v>
      </c>
      <c r="R248" s="21">
        <v>8245.6200000000008</v>
      </c>
      <c r="S248" s="21">
        <v>0</v>
      </c>
      <c r="T248" s="21">
        <v>363.58800000000002</v>
      </c>
      <c r="U248" s="21">
        <v>0</v>
      </c>
      <c r="V248" s="21">
        <v>0</v>
      </c>
      <c r="W248" s="21">
        <v>0</v>
      </c>
      <c r="X248" s="21">
        <v>-5.7978611556345455E-2</v>
      </c>
      <c r="Y248" s="21">
        <v>12771.859375</v>
      </c>
      <c r="Z248" s="21">
        <v>13704</v>
      </c>
      <c r="AA248" s="21">
        <v>68832780.096000001</v>
      </c>
      <c r="AB248" s="21">
        <v>4681980.4760000035</v>
      </c>
      <c r="AC248" s="21">
        <v>1.2699999999999999E-2</v>
      </c>
      <c r="AD248" s="21">
        <v>1.55E-2</v>
      </c>
      <c r="AE248" s="21">
        <v>3040167463</v>
      </c>
      <c r="AF248" s="21">
        <v>38610126.780099995</v>
      </c>
      <c r="AG248" s="21">
        <v>47122595.6765</v>
      </c>
      <c r="AH248" s="21">
        <v>-9443835.6899000034</v>
      </c>
      <c r="AI248" s="21">
        <v>0</v>
      </c>
      <c r="AJ248" s="21">
        <v>8257.7802734375</v>
      </c>
      <c r="AK248" s="21">
        <v>48053962.469999999</v>
      </c>
      <c r="AL248" s="21">
        <v>0</v>
      </c>
      <c r="AM248" s="21">
        <v>4681980.4760000035</v>
      </c>
      <c r="AN248" s="21">
        <v>0</v>
      </c>
      <c r="AO248" s="21">
        <v>4681980.4760000035</v>
      </c>
      <c r="AP248" s="21">
        <v>7.2983976875329928</v>
      </c>
      <c r="AQ248" s="21">
        <v>931366.79349999875</v>
      </c>
      <c r="AR248" s="21">
        <v>0.73269207412942827</v>
      </c>
      <c r="AS248" s="21">
        <v>0</v>
      </c>
      <c r="AT248" s="21">
        <v>0.73269207412942827</v>
      </c>
      <c r="AU248" s="21">
        <v>679897.75</v>
      </c>
      <c r="AV248" s="21">
        <v>679897.75</v>
      </c>
      <c r="AW248" s="21">
        <v>955241884.828125</v>
      </c>
      <c r="AX248" s="21">
        <v>97128.25</v>
      </c>
      <c r="AY248" s="21">
        <v>136463126.40401787</v>
      </c>
      <c r="AZ248" s="21">
        <v>4681980.4760000035</v>
      </c>
      <c r="BA248" s="21">
        <v>668854.35371428623</v>
      </c>
      <c r="BB248" s="21">
        <v>1290974577.7681007</v>
      </c>
      <c r="BC248" s="21">
        <v>734844866.56274295</v>
      </c>
      <c r="BD248" s="21">
        <v>679898</v>
      </c>
      <c r="BE248" s="21">
        <v>97128</v>
      </c>
    </row>
    <row r="249" spans="1:57" x14ac:dyDescent="0.35">
      <c r="A249" s="21">
        <v>113362603</v>
      </c>
      <c r="B249" s="21" t="s">
        <v>302</v>
      </c>
      <c r="C249" s="21" t="s">
        <v>624</v>
      </c>
      <c r="D249" s="21">
        <v>10724.72</v>
      </c>
      <c r="E249" s="21">
        <v>74</v>
      </c>
      <c r="F249" s="21">
        <v>1.49E-2</v>
      </c>
      <c r="G249" s="21">
        <v>57</v>
      </c>
      <c r="H249" s="21">
        <v>69482188.700000003</v>
      </c>
      <c r="I249" s="21">
        <v>6174.5069999999996</v>
      </c>
      <c r="J249" s="21">
        <v>0</v>
      </c>
      <c r="K249" s="21">
        <v>50893459</v>
      </c>
      <c r="L249" s="21">
        <v>2417021180</v>
      </c>
      <c r="M249" s="21">
        <v>1000453532</v>
      </c>
      <c r="N249" s="48">
        <v>10724.7197265625</v>
      </c>
      <c r="O249" s="21">
        <v>3945.0970000000002</v>
      </c>
      <c r="P249" s="21">
        <v>0.7</v>
      </c>
      <c r="Q249" s="21">
        <v>10744.97</v>
      </c>
      <c r="R249" s="21">
        <v>8245.6200000000008</v>
      </c>
      <c r="S249" s="21">
        <v>0</v>
      </c>
      <c r="T249" s="21">
        <v>507.65300000000002</v>
      </c>
      <c r="U249" s="21">
        <v>0</v>
      </c>
      <c r="V249" s="21">
        <v>0</v>
      </c>
      <c r="W249" s="21">
        <v>0</v>
      </c>
      <c r="X249" s="21">
        <v>-4.1115919370477975E-2</v>
      </c>
      <c r="Y249" s="21">
        <v>11253.0751953125</v>
      </c>
      <c r="Z249" s="21">
        <v>13704</v>
      </c>
      <c r="AA249" s="21">
        <v>84615443.927999988</v>
      </c>
      <c r="AB249" s="21">
        <v>15133255.227999985</v>
      </c>
      <c r="AC249" s="21">
        <v>1.2699999999999999E-2</v>
      </c>
      <c r="AD249" s="21">
        <v>1.55E-2</v>
      </c>
      <c r="AE249" s="21">
        <v>3417474712</v>
      </c>
      <c r="AF249" s="21">
        <v>43401928.842399999</v>
      </c>
      <c r="AG249" s="21">
        <v>52970858.035999998</v>
      </c>
      <c r="AH249" s="21">
        <v>-7491530.1576000005</v>
      </c>
      <c r="AI249" s="21">
        <v>0</v>
      </c>
      <c r="AJ249" s="21">
        <v>8257.7802734375</v>
      </c>
      <c r="AK249" s="21">
        <v>50893459</v>
      </c>
      <c r="AL249" s="21">
        <v>0</v>
      </c>
      <c r="AM249" s="21">
        <v>15133255.227999985</v>
      </c>
      <c r="AN249" s="21">
        <v>0</v>
      </c>
      <c r="AO249" s="21">
        <v>15133255.227999985</v>
      </c>
      <c r="AP249" s="21">
        <v>21.780049694951511</v>
      </c>
      <c r="AQ249" s="21">
        <v>0</v>
      </c>
      <c r="AR249" s="21">
        <v>0.70125876792092501</v>
      </c>
      <c r="AS249" s="21">
        <v>0</v>
      </c>
      <c r="AT249" s="21">
        <v>0.70125876792092501</v>
      </c>
      <c r="AU249" s="21">
        <v>0</v>
      </c>
      <c r="AV249" s="21">
        <v>0</v>
      </c>
      <c r="AW249" s="21">
        <v>955241884.828125</v>
      </c>
      <c r="AX249" s="21">
        <v>0</v>
      </c>
      <c r="AY249" s="21">
        <v>136463126.40401787</v>
      </c>
      <c r="AZ249" s="21">
        <v>15133255.227999985</v>
      </c>
      <c r="BA249" s="21">
        <v>2161893.603999998</v>
      </c>
      <c r="BB249" s="21">
        <v>1306107832.9961007</v>
      </c>
      <c r="BC249" s="21">
        <v>734844866.56274295</v>
      </c>
      <c r="BD249" s="21">
        <v>0</v>
      </c>
      <c r="BE249" s="21">
        <v>0</v>
      </c>
    </row>
    <row r="250" spans="1:57" x14ac:dyDescent="0.35">
      <c r="A250" s="21">
        <v>113363103</v>
      </c>
      <c r="B250" s="21" t="s">
        <v>711</v>
      </c>
      <c r="C250" s="21" t="s">
        <v>624</v>
      </c>
      <c r="D250" s="21">
        <v>11955.57</v>
      </c>
      <c r="E250" s="21">
        <v>80</v>
      </c>
      <c r="F250" s="21">
        <v>1.4500000000000001E-2</v>
      </c>
      <c r="G250" s="21">
        <v>52</v>
      </c>
      <c r="H250" s="21">
        <v>124002856.25</v>
      </c>
      <c r="I250" s="21">
        <v>9737.5529999999999</v>
      </c>
      <c r="J250" s="21">
        <v>0</v>
      </c>
      <c r="K250" s="21">
        <v>94342480.199999988</v>
      </c>
      <c r="L250" s="21">
        <v>4755250308</v>
      </c>
      <c r="M250" s="21">
        <v>1754964245</v>
      </c>
      <c r="N250" s="48">
        <v>11955.5703125</v>
      </c>
      <c r="O250" s="21">
        <v>7002.4459999999999</v>
      </c>
      <c r="P250" s="21">
        <v>0.56000000000000005</v>
      </c>
      <c r="Q250" s="21">
        <v>11908.32</v>
      </c>
      <c r="R250" s="21">
        <v>8245.6200000000008</v>
      </c>
      <c r="S250" s="21">
        <v>0</v>
      </c>
      <c r="T250" s="21">
        <v>651.279</v>
      </c>
      <c r="U250" s="21">
        <v>1</v>
      </c>
      <c r="V250" s="21">
        <v>1</v>
      </c>
      <c r="W250" s="21">
        <v>1</v>
      </c>
      <c r="X250" s="21">
        <v>2.165927953152676E-2</v>
      </c>
      <c r="Y250" s="21">
        <v>12734.4990234375</v>
      </c>
      <c r="Z250" s="21">
        <v>13704</v>
      </c>
      <c r="AA250" s="21">
        <v>133443426.31199999</v>
      </c>
      <c r="AB250" s="21">
        <v>9440570.0619999915</v>
      </c>
      <c r="AC250" s="21">
        <v>1.2699999999999999E-2</v>
      </c>
      <c r="AD250" s="21">
        <v>1.55E-2</v>
      </c>
      <c r="AE250" s="21">
        <v>6510214553</v>
      </c>
      <c r="AF250" s="21">
        <v>82679724.823100001</v>
      </c>
      <c r="AG250" s="21">
        <v>100908325.5715</v>
      </c>
      <c r="AH250" s="21">
        <v>-11662755.376899987</v>
      </c>
      <c r="AI250" s="21">
        <v>0</v>
      </c>
      <c r="AJ250" s="21">
        <v>8257.7802734375</v>
      </c>
      <c r="AK250" s="21">
        <v>94342480.199999988</v>
      </c>
      <c r="AL250" s="21">
        <v>0</v>
      </c>
      <c r="AM250" s="21">
        <v>9440570.0619999915</v>
      </c>
      <c r="AN250" s="21">
        <v>0</v>
      </c>
      <c r="AO250" s="21">
        <v>9440570.0619999915</v>
      </c>
      <c r="AP250" s="21">
        <v>7.6131875889753884</v>
      </c>
      <c r="AQ250" s="21">
        <v>0</v>
      </c>
      <c r="AR250" s="21">
        <v>0.55220532435852698</v>
      </c>
      <c r="AS250" s="21">
        <v>0</v>
      </c>
      <c r="AT250" s="21">
        <v>0.55220532435852698</v>
      </c>
      <c r="AU250" s="21">
        <v>0</v>
      </c>
      <c r="AV250" s="21">
        <v>0</v>
      </c>
      <c r="AW250" s="21">
        <v>955241884.828125</v>
      </c>
      <c r="AX250" s="21">
        <v>0</v>
      </c>
      <c r="AY250" s="21">
        <v>136463126.40401787</v>
      </c>
      <c r="AZ250" s="21">
        <v>9440570.0619999915</v>
      </c>
      <c r="BA250" s="21">
        <v>1348652.8659999988</v>
      </c>
      <c r="BB250" s="21">
        <v>1315548403.0581007</v>
      </c>
      <c r="BC250" s="21">
        <v>734844866.56274295</v>
      </c>
      <c r="BD250" s="21">
        <v>0</v>
      </c>
      <c r="BE250" s="21">
        <v>0</v>
      </c>
    </row>
    <row r="251" spans="1:57" x14ac:dyDescent="0.35">
      <c r="A251" s="21">
        <v>113363603</v>
      </c>
      <c r="B251" s="21" t="s">
        <v>304</v>
      </c>
      <c r="C251" s="21" t="s">
        <v>624</v>
      </c>
      <c r="D251" s="21">
        <v>13297.89</v>
      </c>
      <c r="E251" s="21">
        <v>86</v>
      </c>
      <c r="F251" s="21">
        <v>1.4500000000000001E-2</v>
      </c>
      <c r="G251" s="21">
        <v>52</v>
      </c>
      <c r="H251" s="21">
        <v>50172471.780000001</v>
      </c>
      <c r="I251" s="21">
        <v>3744.3510000000001</v>
      </c>
      <c r="J251" s="21">
        <v>0</v>
      </c>
      <c r="K251" s="21">
        <v>42430500.800000004</v>
      </c>
      <c r="L251" s="21">
        <v>2057439105</v>
      </c>
      <c r="M251" s="21">
        <v>864928225</v>
      </c>
      <c r="N251" s="48">
        <v>13297.8896484375</v>
      </c>
      <c r="O251" s="21">
        <v>2792.6039999999998</v>
      </c>
      <c r="P251" s="21">
        <v>0.37</v>
      </c>
      <c r="Q251" s="21">
        <v>13401.89</v>
      </c>
      <c r="R251" s="21">
        <v>8245.6200000000008</v>
      </c>
      <c r="S251" s="21">
        <v>0</v>
      </c>
      <c r="T251" s="21">
        <v>260.18400000000003</v>
      </c>
      <c r="U251" s="21">
        <v>1</v>
      </c>
      <c r="V251" s="21">
        <v>1</v>
      </c>
      <c r="W251" s="21">
        <v>1</v>
      </c>
      <c r="X251" s="21">
        <v>-9.5338558621725827E-2</v>
      </c>
      <c r="Y251" s="21">
        <v>13399.5107421875</v>
      </c>
      <c r="Z251" s="21">
        <v>13704</v>
      </c>
      <c r="AA251" s="21">
        <v>51312586.104000002</v>
      </c>
      <c r="AB251" s="21">
        <v>1140114.324000001</v>
      </c>
      <c r="AC251" s="21">
        <v>1.2699999999999999E-2</v>
      </c>
      <c r="AD251" s="21">
        <v>1.55E-2</v>
      </c>
      <c r="AE251" s="21">
        <v>2922367330</v>
      </c>
      <c r="AF251" s="21">
        <v>37114065.090999998</v>
      </c>
      <c r="AG251" s="21">
        <v>45296693.615000002</v>
      </c>
      <c r="AH251" s="21">
        <v>-5316435.7090000063</v>
      </c>
      <c r="AI251" s="21">
        <v>0</v>
      </c>
      <c r="AJ251" s="21">
        <v>8257.7802734375</v>
      </c>
      <c r="AK251" s="21">
        <v>42430500.800000004</v>
      </c>
      <c r="AL251" s="21">
        <v>0</v>
      </c>
      <c r="AM251" s="21">
        <v>1140114.324000001</v>
      </c>
      <c r="AN251" s="21">
        <v>0</v>
      </c>
      <c r="AO251" s="21">
        <v>1140114.324000001</v>
      </c>
      <c r="AP251" s="21">
        <v>2.2723901844008387</v>
      </c>
      <c r="AQ251" s="21">
        <v>0</v>
      </c>
      <c r="AR251" s="21">
        <v>0.3896532472276677</v>
      </c>
      <c r="AS251" s="21">
        <v>0</v>
      </c>
      <c r="AT251" s="21">
        <v>0.3896532472276677</v>
      </c>
      <c r="AU251" s="21">
        <v>0</v>
      </c>
      <c r="AV251" s="21">
        <v>0</v>
      </c>
      <c r="AW251" s="21">
        <v>955241884.828125</v>
      </c>
      <c r="AX251" s="21">
        <v>0</v>
      </c>
      <c r="AY251" s="21">
        <v>136463126.40401787</v>
      </c>
      <c r="AZ251" s="21">
        <v>1140114.324000001</v>
      </c>
      <c r="BA251" s="21">
        <v>162873.47485714298</v>
      </c>
      <c r="BB251" s="21">
        <v>1316688517.3821006</v>
      </c>
      <c r="BC251" s="21">
        <v>734844866.56274295</v>
      </c>
      <c r="BD251" s="21">
        <v>0</v>
      </c>
      <c r="BE251" s="21">
        <v>0</v>
      </c>
    </row>
    <row r="252" spans="1:57" x14ac:dyDescent="0.35">
      <c r="A252" s="21">
        <v>113364002</v>
      </c>
      <c r="B252" s="21" t="s">
        <v>306</v>
      </c>
      <c r="C252" s="21" t="s">
        <v>624</v>
      </c>
      <c r="D252" s="21">
        <v>5269.24</v>
      </c>
      <c r="E252" s="21">
        <v>18</v>
      </c>
      <c r="F252" s="21">
        <v>1.8499999999999999E-2</v>
      </c>
      <c r="G252" s="21">
        <v>88</v>
      </c>
      <c r="H252" s="21">
        <v>227727508</v>
      </c>
      <c r="I252" s="21">
        <v>19627.449000000001</v>
      </c>
      <c r="J252" s="21">
        <v>0</v>
      </c>
      <c r="K252" s="21">
        <v>95665135.730000004</v>
      </c>
      <c r="L252" s="21">
        <v>3600610877</v>
      </c>
      <c r="M252" s="21">
        <v>1572665991</v>
      </c>
      <c r="N252" s="48">
        <v>5269.240234375</v>
      </c>
      <c r="O252" s="21">
        <v>10181.977999999999</v>
      </c>
      <c r="P252" s="21">
        <v>1</v>
      </c>
      <c r="Q252" s="21">
        <v>5222.3599999999997</v>
      </c>
      <c r="R252" s="21">
        <v>8245.6200000000008</v>
      </c>
      <c r="S252" s="21">
        <v>0</v>
      </c>
      <c r="T252" s="21">
        <v>3686.453</v>
      </c>
      <c r="U252" s="21">
        <v>0</v>
      </c>
      <c r="V252" s="21">
        <v>0</v>
      </c>
      <c r="W252" s="21">
        <v>0</v>
      </c>
      <c r="X252" s="21">
        <v>-9.1512203652508076E-2</v>
      </c>
      <c r="Y252" s="21">
        <v>11602.501953125</v>
      </c>
      <c r="Z252" s="21">
        <v>13704</v>
      </c>
      <c r="AA252" s="21">
        <v>268974561.09600002</v>
      </c>
      <c r="AB252" s="21">
        <v>41247053.096000016</v>
      </c>
      <c r="AC252" s="21">
        <v>1.2699999999999999E-2</v>
      </c>
      <c r="AD252" s="21">
        <v>1.55E-2</v>
      </c>
      <c r="AE252" s="21">
        <v>5173276868</v>
      </c>
      <c r="AF252" s="21">
        <v>65700616.2236</v>
      </c>
      <c r="AG252" s="21">
        <v>80185791.453999996</v>
      </c>
      <c r="AH252" s="21">
        <v>-29964519.506400004</v>
      </c>
      <c r="AI252" s="21">
        <v>0</v>
      </c>
      <c r="AJ252" s="21">
        <v>8257.7802734375</v>
      </c>
      <c r="AK252" s="21">
        <v>95665135.730000004</v>
      </c>
      <c r="AL252" s="21">
        <v>0</v>
      </c>
      <c r="AM252" s="21">
        <v>41247053.096000016</v>
      </c>
      <c r="AN252" s="21">
        <v>0</v>
      </c>
      <c r="AO252" s="21">
        <v>41247053.096000016</v>
      </c>
      <c r="AP252" s="21">
        <v>18.112459692836062</v>
      </c>
      <c r="AQ252" s="21">
        <v>15479344.276000008</v>
      </c>
      <c r="AR252" s="21">
        <v>1</v>
      </c>
      <c r="AS252" s="21">
        <v>0</v>
      </c>
      <c r="AT252" s="21">
        <v>1</v>
      </c>
      <c r="AU252" s="21">
        <v>15479344</v>
      </c>
      <c r="AV252" s="21">
        <v>15479344</v>
      </c>
      <c r="AW252" s="21">
        <v>955241884.828125</v>
      </c>
      <c r="AX252" s="21">
        <v>2211334.8571428573</v>
      </c>
      <c r="AY252" s="21">
        <v>136463126.40401787</v>
      </c>
      <c r="AZ252" s="21">
        <v>41247053.096000016</v>
      </c>
      <c r="BA252" s="21">
        <v>5892436.1565714311</v>
      </c>
      <c r="BB252" s="21">
        <v>1357935570.4781005</v>
      </c>
      <c r="BC252" s="21">
        <v>734844866.56274295</v>
      </c>
      <c r="BD252" s="21">
        <v>15479344</v>
      </c>
      <c r="BE252" s="21">
        <v>2211335</v>
      </c>
    </row>
    <row r="253" spans="1:57" x14ac:dyDescent="0.35">
      <c r="A253" s="21">
        <v>113364403</v>
      </c>
      <c r="B253" s="21" t="s">
        <v>307</v>
      </c>
      <c r="C253" s="21" t="s">
        <v>624</v>
      </c>
      <c r="D253" s="21">
        <v>13575.43</v>
      </c>
      <c r="E253" s="21">
        <v>88</v>
      </c>
      <c r="F253" s="21">
        <v>1.32E-2</v>
      </c>
      <c r="G253" s="21">
        <v>39</v>
      </c>
      <c r="H253" s="21">
        <v>52904073.460000001</v>
      </c>
      <c r="I253" s="21">
        <v>4157.4679999999998</v>
      </c>
      <c r="J253" s="21">
        <v>0</v>
      </c>
      <c r="K253" s="21">
        <v>42273041.590000004</v>
      </c>
      <c r="L253" s="21">
        <v>2378387990</v>
      </c>
      <c r="M253" s="21">
        <v>819088101</v>
      </c>
      <c r="N253" s="48">
        <v>13575.4296875</v>
      </c>
      <c r="O253" s="21">
        <v>2937.915</v>
      </c>
      <c r="P253" s="21">
        <v>0.35</v>
      </c>
      <c r="Q253" s="21">
        <v>13631.54</v>
      </c>
      <c r="R253" s="21">
        <v>8245.6200000000008</v>
      </c>
      <c r="S253" s="21">
        <v>0</v>
      </c>
      <c r="T253" s="21">
        <v>345.98899999999998</v>
      </c>
      <c r="U253" s="21">
        <v>0</v>
      </c>
      <c r="V253" s="21">
        <v>0</v>
      </c>
      <c r="W253" s="21">
        <v>0</v>
      </c>
      <c r="X253" s="21">
        <v>-9.3890573184716893E-3</v>
      </c>
      <c r="Y253" s="21">
        <v>12725.0703125</v>
      </c>
      <c r="Z253" s="21">
        <v>13704</v>
      </c>
      <c r="AA253" s="21">
        <v>56973941.471999995</v>
      </c>
      <c r="AB253" s="21">
        <v>4069868.0119999945</v>
      </c>
      <c r="AC253" s="21">
        <v>1.2699999999999999E-2</v>
      </c>
      <c r="AD253" s="21">
        <v>1.55E-2</v>
      </c>
      <c r="AE253" s="21">
        <v>3197476091</v>
      </c>
      <c r="AF253" s="21">
        <v>40607946.355700001</v>
      </c>
      <c r="AG253" s="21">
        <v>49560879.410499997</v>
      </c>
      <c r="AH253" s="21">
        <v>-1665095.2343000025</v>
      </c>
      <c r="AI253" s="21">
        <v>0</v>
      </c>
      <c r="AJ253" s="21">
        <v>8257.7802734375</v>
      </c>
      <c r="AK253" s="21">
        <v>42273041.590000004</v>
      </c>
      <c r="AL253" s="21">
        <v>0</v>
      </c>
      <c r="AM253" s="21">
        <v>4069868.0119999945</v>
      </c>
      <c r="AN253" s="21">
        <v>0</v>
      </c>
      <c r="AO253" s="21">
        <v>4069868.0119999945</v>
      </c>
      <c r="AP253" s="21">
        <v>7.6929199319163244</v>
      </c>
      <c r="AQ253" s="21">
        <v>0</v>
      </c>
      <c r="AR253" s="21">
        <v>0.35604372628228087</v>
      </c>
      <c r="AS253" s="21">
        <v>0</v>
      </c>
      <c r="AT253" s="21">
        <v>0.35604372628228087</v>
      </c>
      <c r="AU253" s="21">
        <v>0</v>
      </c>
      <c r="AV253" s="21">
        <v>0</v>
      </c>
      <c r="AW253" s="21">
        <v>955241884.828125</v>
      </c>
      <c r="AX253" s="21">
        <v>0</v>
      </c>
      <c r="AY253" s="21">
        <v>136463126.40401787</v>
      </c>
      <c r="AZ253" s="21">
        <v>4069868.0119999945</v>
      </c>
      <c r="BA253" s="21">
        <v>581409.7159999992</v>
      </c>
      <c r="BB253" s="21">
        <v>1362005438.4901006</v>
      </c>
      <c r="BC253" s="21">
        <v>734844866.56274295</v>
      </c>
      <c r="BD253" s="21">
        <v>0</v>
      </c>
      <c r="BE253" s="21">
        <v>0</v>
      </c>
    </row>
    <row r="254" spans="1:57" x14ac:dyDescent="0.35">
      <c r="A254" s="21">
        <v>113364503</v>
      </c>
      <c r="B254" s="21" t="s">
        <v>308</v>
      </c>
      <c r="C254" s="21" t="s">
        <v>624</v>
      </c>
      <c r="D254" s="21">
        <v>13313.37</v>
      </c>
      <c r="E254" s="21">
        <v>86</v>
      </c>
      <c r="F254" s="21">
        <v>1.32E-2</v>
      </c>
      <c r="G254" s="21">
        <v>39</v>
      </c>
      <c r="H254" s="21">
        <v>90545620.560000002</v>
      </c>
      <c r="I254" s="21">
        <v>8000.4449999999997</v>
      </c>
      <c r="J254" s="21">
        <v>0</v>
      </c>
      <c r="K254" s="21">
        <v>82069934.819999993</v>
      </c>
      <c r="L254" s="21">
        <v>4243735001</v>
      </c>
      <c r="M254" s="21">
        <v>1981972095</v>
      </c>
      <c r="N254" s="48">
        <v>13313.3701171875</v>
      </c>
      <c r="O254" s="21">
        <v>6064.33</v>
      </c>
      <c r="P254" s="21">
        <v>0.41</v>
      </c>
      <c r="Q254" s="21">
        <v>13147.86</v>
      </c>
      <c r="R254" s="21">
        <v>8245.6200000000008</v>
      </c>
      <c r="S254" s="21">
        <v>0</v>
      </c>
      <c r="T254" s="21">
        <v>564.87599999999998</v>
      </c>
      <c r="U254" s="21">
        <v>1</v>
      </c>
      <c r="V254" s="21">
        <v>1</v>
      </c>
      <c r="W254" s="21">
        <v>1</v>
      </c>
      <c r="X254" s="21">
        <v>1.08000255326056E-2</v>
      </c>
      <c r="Y254" s="21">
        <v>11317.5732421875</v>
      </c>
      <c r="Z254" s="21">
        <v>13704</v>
      </c>
      <c r="AA254" s="21">
        <v>109638098.28</v>
      </c>
      <c r="AB254" s="21">
        <v>19092477.719999999</v>
      </c>
      <c r="AC254" s="21">
        <v>1.2699999999999999E-2</v>
      </c>
      <c r="AD254" s="21">
        <v>1.55E-2</v>
      </c>
      <c r="AE254" s="21">
        <v>6225707096</v>
      </c>
      <c r="AF254" s="21">
        <v>79066480.119199991</v>
      </c>
      <c r="AG254" s="21">
        <v>96498459.988000005</v>
      </c>
      <c r="AH254" s="21">
        <v>-3003454.7008000016</v>
      </c>
      <c r="AI254" s="21">
        <v>0</v>
      </c>
      <c r="AJ254" s="21">
        <v>8257.7802734375</v>
      </c>
      <c r="AK254" s="21">
        <v>82069934.819999993</v>
      </c>
      <c r="AL254" s="21">
        <v>0</v>
      </c>
      <c r="AM254" s="21">
        <v>19092477.719999999</v>
      </c>
      <c r="AN254" s="21">
        <v>0</v>
      </c>
      <c r="AO254" s="21">
        <v>19092477.719999999</v>
      </c>
      <c r="AP254" s="21">
        <v>21.08603110997332</v>
      </c>
      <c r="AQ254" s="21">
        <v>0</v>
      </c>
      <c r="AR254" s="21">
        <v>0.38777859468940701</v>
      </c>
      <c r="AS254" s="21">
        <v>0</v>
      </c>
      <c r="AT254" s="21">
        <v>0.38777859468940701</v>
      </c>
      <c r="AU254" s="21">
        <v>0</v>
      </c>
      <c r="AV254" s="21">
        <v>0</v>
      </c>
      <c r="AW254" s="21">
        <v>955241884.828125</v>
      </c>
      <c r="AX254" s="21">
        <v>0</v>
      </c>
      <c r="AY254" s="21">
        <v>136463126.40401787</v>
      </c>
      <c r="AZ254" s="21">
        <v>19092477.719999999</v>
      </c>
      <c r="BA254" s="21">
        <v>2727496.8171428568</v>
      </c>
      <c r="BB254" s="21">
        <v>1381097916.2101007</v>
      </c>
      <c r="BC254" s="21">
        <v>734844866.56274295</v>
      </c>
      <c r="BD254" s="21">
        <v>0</v>
      </c>
      <c r="BE254" s="21">
        <v>0</v>
      </c>
    </row>
    <row r="255" spans="1:57" x14ac:dyDescent="0.35">
      <c r="A255" s="21">
        <v>113365203</v>
      </c>
      <c r="B255" s="21" t="s">
        <v>309</v>
      </c>
      <c r="C255" s="21" t="s">
        <v>624</v>
      </c>
      <c r="D255" s="21">
        <v>9527.75</v>
      </c>
      <c r="E255" s="21">
        <v>63</v>
      </c>
      <c r="F255" s="21">
        <v>1.5100000000000001E-2</v>
      </c>
      <c r="G255" s="21">
        <v>60</v>
      </c>
      <c r="H255" s="21">
        <v>84177807.230000004</v>
      </c>
      <c r="I255" s="21">
        <v>8064.8159999999998</v>
      </c>
      <c r="J255" s="21">
        <v>0</v>
      </c>
      <c r="K255" s="21">
        <v>63769446.769999996</v>
      </c>
      <c r="L255" s="21">
        <v>3021120474</v>
      </c>
      <c r="M255" s="21">
        <v>1208508749</v>
      </c>
      <c r="N255" s="48">
        <v>9527.75</v>
      </c>
      <c r="O255" s="21">
        <v>5399.518</v>
      </c>
      <c r="P255" s="21">
        <v>0.83</v>
      </c>
      <c r="Q255" s="21">
        <v>9659.42</v>
      </c>
      <c r="R255" s="21">
        <v>8245.6200000000008</v>
      </c>
      <c r="S255" s="21">
        <v>0</v>
      </c>
      <c r="T255" s="21">
        <v>730.74699999999996</v>
      </c>
      <c r="U255" s="21">
        <v>0</v>
      </c>
      <c r="V255" s="21">
        <v>0</v>
      </c>
      <c r="W255" s="21">
        <v>0</v>
      </c>
      <c r="X255" s="21">
        <v>4.7855830770587568E-2</v>
      </c>
      <c r="Y255" s="21">
        <v>10437.66015625</v>
      </c>
      <c r="Z255" s="21">
        <v>13704</v>
      </c>
      <c r="AA255" s="21">
        <v>110520238.464</v>
      </c>
      <c r="AB255" s="21">
        <v>26342431.233999997</v>
      </c>
      <c r="AC255" s="21">
        <v>1.2699999999999999E-2</v>
      </c>
      <c r="AD255" s="21">
        <v>1.55E-2</v>
      </c>
      <c r="AE255" s="21">
        <v>4229629223</v>
      </c>
      <c r="AF255" s="21">
        <v>53716291.132100001</v>
      </c>
      <c r="AG255" s="21">
        <v>65559252.956500001</v>
      </c>
      <c r="AH255" s="21">
        <v>-10053155.637899995</v>
      </c>
      <c r="AI255" s="21">
        <v>0</v>
      </c>
      <c r="AJ255" s="21">
        <v>8257.7802734375</v>
      </c>
      <c r="AK255" s="21">
        <v>63769446.769999996</v>
      </c>
      <c r="AL255" s="21">
        <v>0</v>
      </c>
      <c r="AM255" s="21">
        <v>26342431.233999997</v>
      </c>
      <c r="AN255" s="21">
        <v>0</v>
      </c>
      <c r="AO255" s="21">
        <v>26342431.233999997</v>
      </c>
      <c r="AP255" s="21">
        <v>31.293795955060062</v>
      </c>
      <c r="AQ255" s="21">
        <v>0</v>
      </c>
      <c r="AR255" s="21">
        <v>0.8462093099464556</v>
      </c>
      <c r="AS255" s="21">
        <v>0</v>
      </c>
      <c r="AT255" s="21">
        <v>0.8462093099464556</v>
      </c>
      <c r="AU255" s="21">
        <v>0</v>
      </c>
      <c r="AV255" s="21">
        <v>0</v>
      </c>
      <c r="AW255" s="21">
        <v>955241884.828125</v>
      </c>
      <c r="AX255" s="21">
        <v>0</v>
      </c>
      <c r="AY255" s="21">
        <v>136463126.40401787</v>
      </c>
      <c r="AZ255" s="21">
        <v>26342431.233999997</v>
      </c>
      <c r="BA255" s="21">
        <v>3763204.4619999998</v>
      </c>
      <c r="BB255" s="21">
        <v>1407440347.4441006</v>
      </c>
      <c r="BC255" s="21">
        <v>734844866.56274295</v>
      </c>
      <c r="BD255" s="21">
        <v>0</v>
      </c>
      <c r="BE255" s="21">
        <v>0</v>
      </c>
    </row>
    <row r="256" spans="1:57" x14ac:dyDescent="0.35">
      <c r="A256" s="21">
        <v>113365303</v>
      </c>
      <c r="B256" s="21" t="s">
        <v>310</v>
      </c>
      <c r="C256" s="21" t="s">
        <v>624</v>
      </c>
      <c r="D256" s="21">
        <v>19352.240000000002</v>
      </c>
      <c r="E256" s="21">
        <v>96</v>
      </c>
      <c r="F256" s="21">
        <v>1.2999999999999999E-2</v>
      </c>
      <c r="G256" s="21">
        <v>36</v>
      </c>
      <c r="H256" s="21">
        <v>37627261.469999999</v>
      </c>
      <c r="I256" s="21">
        <v>2329.8490000000002</v>
      </c>
      <c r="J256" s="21">
        <v>0</v>
      </c>
      <c r="K256" s="21">
        <v>30577418.050000001</v>
      </c>
      <c r="L256" s="21">
        <v>1760897284</v>
      </c>
      <c r="M256" s="21">
        <v>584535717</v>
      </c>
      <c r="N256" s="48">
        <v>19352.240234375</v>
      </c>
      <c r="O256" s="21">
        <v>1472.9179999999999</v>
      </c>
      <c r="P256" s="21">
        <v>0</v>
      </c>
      <c r="Q256" s="21">
        <v>19456.62</v>
      </c>
      <c r="R256" s="21">
        <v>8245.6200000000008</v>
      </c>
      <c r="S256" s="21">
        <v>0</v>
      </c>
      <c r="T256" s="21">
        <v>214.73699999999999</v>
      </c>
      <c r="U256" s="21">
        <v>0</v>
      </c>
      <c r="V256" s="21">
        <v>0</v>
      </c>
      <c r="W256" s="21">
        <v>0</v>
      </c>
      <c r="X256" s="21">
        <v>-0.1751112793711456</v>
      </c>
      <c r="Y256" s="21">
        <v>16150.0859375</v>
      </c>
      <c r="Z256" s="21">
        <v>13704</v>
      </c>
      <c r="AA256" s="21">
        <v>31928250.696000002</v>
      </c>
      <c r="AB256" s="21">
        <v>0</v>
      </c>
      <c r="AC256" s="21">
        <v>1.2699999999999999E-2</v>
      </c>
      <c r="AD256" s="21">
        <v>1.55E-2</v>
      </c>
      <c r="AE256" s="21">
        <v>2345433001</v>
      </c>
      <c r="AF256" s="21">
        <v>29786999.1127</v>
      </c>
      <c r="AG256" s="21">
        <v>36354211.515500002</v>
      </c>
      <c r="AH256" s="21">
        <v>-790418.93730000034</v>
      </c>
      <c r="AI256" s="21">
        <v>0</v>
      </c>
      <c r="AJ256" s="21">
        <v>8257.7802734375</v>
      </c>
      <c r="AK256" s="21">
        <v>30577418.050000001</v>
      </c>
      <c r="AL256" s="21">
        <v>0</v>
      </c>
      <c r="AM256" s="21">
        <v>0</v>
      </c>
      <c r="AN256" s="21">
        <v>0</v>
      </c>
      <c r="AO256" s="21">
        <v>0</v>
      </c>
      <c r="AP256" s="21">
        <v>0</v>
      </c>
      <c r="AQ256" s="21">
        <v>0</v>
      </c>
      <c r="AR256" s="21">
        <v>-0.34351600473369892</v>
      </c>
      <c r="AS256" s="21">
        <v>0</v>
      </c>
      <c r="AT256" s="21">
        <v>0</v>
      </c>
      <c r="AU256" s="21">
        <v>0</v>
      </c>
      <c r="AV256" s="21">
        <v>0</v>
      </c>
      <c r="AW256" s="21">
        <v>955241884.828125</v>
      </c>
      <c r="AX256" s="21">
        <v>0</v>
      </c>
      <c r="AY256" s="21">
        <v>136463126.40401787</v>
      </c>
      <c r="AZ256" s="21">
        <v>0</v>
      </c>
      <c r="BA256" s="21">
        <v>0</v>
      </c>
      <c r="BB256" s="21">
        <v>1407440347.4441006</v>
      </c>
      <c r="BC256" s="21">
        <v>734844866.56274295</v>
      </c>
      <c r="BD256" s="21">
        <v>0</v>
      </c>
      <c r="BE256" s="21">
        <v>0</v>
      </c>
    </row>
    <row r="257" spans="1:57" x14ac:dyDescent="0.35">
      <c r="A257" s="21">
        <v>113367003</v>
      </c>
      <c r="B257" s="21" t="s">
        <v>311</v>
      </c>
      <c r="C257" s="21" t="s">
        <v>624</v>
      </c>
      <c r="D257" s="21">
        <v>12433.21</v>
      </c>
      <c r="E257" s="21">
        <v>82</v>
      </c>
      <c r="F257" s="21">
        <v>1.1900000000000001E-2</v>
      </c>
      <c r="G257" s="21">
        <v>24</v>
      </c>
      <c r="H257" s="21">
        <v>58550270.289999999</v>
      </c>
      <c r="I257" s="21">
        <v>4669.915</v>
      </c>
      <c r="J257" s="21">
        <v>0</v>
      </c>
      <c r="K257" s="21">
        <v>38340913.930000007</v>
      </c>
      <c r="L257" s="21">
        <v>2495120770</v>
      </c>
      <c r="M257" s="21">
        <v>717545242</v>
      </c>
      <c r="N257" s="48">
        <v>12433.2099609375</v>
      </c>
      <c r="O257" s="21">
        <v>3151.962</v>
      </c>
      <c r="P257" s="21">
        <v>0.48</v>
      </c>
      <c r="Q257" s="21">
        <v>12506.44</v>
      </c>
      <c r="R257" s="21">
        <v>8245.6200000000008</v>
      </c>
      <c r="S257" s="21">
        <v>0</v>
      </c>
      <c r="T257" s="21">
        <v>444.37200000000001</v>
      </c>
      <c r="U257" s="21">
        <v>0</v>
      </c>
      <c r="V257" s="21">
        <v>0</v>
      </c>
      <c r="W257" s="21">
        <v>0</v>
      </c>
      <c r="X257" s="21">
        <v>-0.16707599672605189</v>
      </c>
      <c r="Y257" s="21">
        <v>12537.759765625</v>
      </c>
      <c r="Z257" s="21">
        <v>13704</v>
      </c>
      <c r="AA257" s="21">
        <v>63996515.159999996</v>
      </c>
      <c r="AB257" s="21">
        <v>5446244.8699999973</v>
      </c>
      <c r="AC257" s="21">
        <v>1.2699999999999999E-2</v>
      </c>
      <c r="AD257" s="21">
        <v>1.55E-2</v>
      </c>
      <c r="AE257" s="21">
        <v>3212666012</v>
      </c>
      <c r="AF257" s="21">
        <v>40800858.352399997</v>
      </c>
      <c r="AG257" s="21">
        <v>49796323.185999997</v>
      </c>
      <c r="AH257" s="21">
        <v>2459944.4223999903</v>
      </c>
      <c r="AI257" s="21">
        <v>2459944.4223999903</v>
      </c>
      <c r="AJ257" s="21">
        <v>8257.7802734375</v>
      </c>
      <c r="AK257" s="21">
        <v>40800858.352399997</v>
      </c>
      <c r="AL257" s="21">
        <v>0</v>
      </c>
      <c r="AM257" s="21">
        <v>2986300.4476000071</v>
      </c>
      <c r="AN257" s="21">
        <v>0</v>
      </c>
      <c r="AO257" s="21">
        <v>2986300.4476000071</v>
      </c>
      <c r="AP257" s="21">
        <v>5.1004042044705082</v>
      </c>
      <c r="AQ257" s="21">
        <v>0</v>
      </c>
      <c r="AR257" s="21">
        <v>0.49436415728680116</v>
      </c>
      <c r="AS257" s="21">
        <v>0</v>
      </c>
      <c r="AT257" s="21">
        <v>0.49436415728680116</v>
      </c>
      <c r="AU257" s="21">
        <v>0</v>
      </c>
      <c r="AV257" s="21">
        <v>0</v>
      </c>
      <c r="AW257" s="21">
        <v>955241884.828125</v>
      </c>
      <c r="AX257" s="21">
        <v>0</v>
      </c>
      <c r="AY257" s="21">
        <v>136463126.40401787</v>
      </c>
      <c r="AZ257" s="21">
        <v>2986300.4476000071</v>
      </c>
      <c r="BA257" s="21">
        <v>426614.34965714387</v>
      </c>
      <c r="BB257" s="21">
        <v>1410426647.8917007</v>
      </c>
      <c r="BC257" s="21">
        <v>734844866.56274295</v>
      </c>
      <c r="BD257" s="21">
        <v>0</v>
      </c>
      <c r="BE257" s="21">
        <v>0</v>
      </c>
    </row>
    <row r="258" spans="1:57" x14ac:dyDescent="0.35">
      <c r="A258" s="21">
        <v>113369003</v>
      </c>
      <c r="B258" s="21" t="s">
        <v>312</v>
      </c>
      <c r="C258" s="21" t="s">
        <v>624</v>
      </c>
      <c r="D258" s="21">
        <v>14359.55</v>
      </c>
      <c r="E258" s="21">
        <v>90</v>
      </c>
      <c r="F258" s="21">
        <v>1.2800000000000001E-2</v>
      </c>
      <c r="G258" s="21">
        <v>34</v>
      </c>
      <c r="H258" s="21">
        <v>66313609.009999998</v>
      </c>
      <c r="I258" s="21">
        <v>5252.6959999999999</v>
      </c>
      <c r="J258" s="21">
        <v>0</v>
      </c>
      <c r="K258" s="21">
        <v>55179482.729999997</v>
      </c>
      <c r="L258" s="21">
        <v>2846048601</v>
      </c>
      <c r="M258" s="21">
        <v>1475294326</v>
      </c>
      <c r="N258" s="48">
        <v>14359.5498046875</v>
      </c>
      <c r="O258" s="21">
        <v>3891.3049999999998</v>
      </c>
      <c r="P258" s="21">
        <v>0.26</v>
      </c>
      <c r="Q258" s="21">
        <v>14354.78</v>
      </c>
      <c r="R258" s="21">
        <v>8245.6200000000008</v>
      </c>
      <c r="S258" s="21">
        <v>0</v>
      </c>
      <c r="T258" s="21">
        <v>323.23599999999999</v>
      </c>
      <c r="U258" s="21">
        <v>0</v>
      </c>
      <c r="V258" s="21">
        <v>0</v>
      </c>
      <c r="W258" s="21">
        <v>0</v>
      </c>
      <c r="X258" s="21">
        <v>-0.14025139686365934</v>
      </c>
      <c r="Y258" s="21">
        <v>12624.6806640625</v>
      </c>
      <c r="Z258" s="21">
        <v>13704</v>
      </c>
      <c r="AA258" s="21">
        <v>71982945.983999997</v>
      </c>
      <c r="AB258" s="21">
        <v>5669336.9739999995</v>
      </c>
      <c r="AC258" s="21">
        <v>1.2699999999999999E-2</v>
      </c>
      <c r="AD258" s="21">
        <v>1.55E-2</v>
      </c>
      <c r="AE258" s="21">
        <v>4321342927</v>
      </c>
      <c r="AF258" s="21">
        <v>54881055.172899999</v>
      </c>
      <c r="AG258" s="21">
        <v>66980815.368500002</v>
      </c>
      <c r="AH258" s="21">
        <v>-298427.557099998</v>
      </c>
      <c r="AI258" s="21">
        <v>0</v>
      </c>
      <c r="AJ258" s="21">
        <v>8257.7802734375</v>
      </c>
      <c r="AK258" s="21">
        <v>55179482.729999997</v>
      </c>
      <c r="AL258" s="21">
        <v>0</v>
      </c>
      <c r="AM258" s="21">
        <v>5669336.9739999995</v>
      </c>
      <c r="AN258" s="21">
        <v>0</v>
      </c>
      <c r="AO258" s="21">
        <v>5669336.9739999995</v>
      </c>
      <c r="AP258" s="21">
        <v>8.5492812993258624</v>
      </c>
      <c r="AQ258" s="21">
        <v>0</v>
      </c>
      <c r="AR258" s="21">
        <v>0.26108841247843095</v>
      </c>
      <c r="AS258" s="21">
        <v>0</v>
      </c>
      <c r="AT258" s="21">
        <v>0.26108841247843095</v>
      </c>
      <c r="AU258" s="21">
        <v>0</v>
      </c>
      <c r="AV258" s="21">
        <v>0</v>
      </c>
      <c r="AW258" s="21">
        <v>955241884.828125</v>
      </c>
      <c r="AX258" s="21">
        <v>0</v>
      </c>
      <c r="AY258" s="21">
        <v>136463126.40401787</v>
      </c>
      <c r="AZ258" s="21">
        <v>5669336.9739999995</v>
      </c>
      <c r="BA258" s="21">
        <v>809905.28199999989</v>
      </c>
      <c r="BB258" s="21">
        <v>1416095984.8657007</v>
      </c>
      <c r="BC258" s="21">
        <v>734844866.56274295</v>
      </c>
      <c r="BD258" s="21">
        <v>0</v>
      </c>
      <c r="BE258" s="21">
        <v>0</v>
      </c>
    </row>
    <row r="259" spans="1:57" x14ac:dyDescent="0.35">
      <c r="A259" s="21">
        <v>113380303</v>
      </c>
      <c r="B259" s="21" t="s">
        <v>313</v>
      </c>
      <c r="C259" s="21" t="s">
        <v>625</v>
      </c>
      <c r="D259" s="21">
        <v>10153.01</v>
      </c>
      <c r="E259" s="21">
        <v>70</v>
      </c>
      <c r="F259" s="21">
        <v>1.4800000000000001E-2</v>
      </c>
      <c r="G259" s="21">
        <v>55</v>
      </c>
      <c r="H259" s="21">
        <v>24535112.080000002</v>
      </c>
      <c r="I259" s="21">
        <v>1938.712</v>
      </c>
      <c r="J259" s="21">
        <v>0</v>
      </c>
      <c r="K259" s="21">
        <v>17424934.530000001</v>
      </c>
      <c r="L259" s="21">
        <v>855720568</v>
      </c>
      <c r="M259" s="21">
        <v>318174364</v>
      </c>
      <c r="N259" s="48">
        <v>10153.009765625</v>
      </c>
      <c r="O259" s="21">
        <v>1444.058</v>
      </c>
      <c r="P259" s="21">
        <v>0.77</v>
      </c>
      <c r="Q259" s="21">
        <v>10129.43</v>
      </c>
      <c r="R259" s="21">
        <v>8245.6200000000008</v>
      </c>
      <c r="S259" s="21">
        <v>0</v>
      </c>
      <c r="T259" s="21">
        <v>178.39599999999999</v>
      </c>
      <c r="U259" s="21">
        <v>0</v>
      </c>
      <c r="V259" s="21">
        <v>0</v>
      </c>
      <c r="W259" s="21">
        <v>0</v>
      </c>
      <c r="X259" s="21">
        <v>-2.7821366387286883E-2</v>
      </c>
      <c r="Y259" s="21">
        <v>12655.3671875</v>
      </c>
      <c r="Z259" s="21">
        <v>13704</v>
      </c>
      <c r="AA259" s="21">
        <v>26568109.248</v>
      </c>
      <c r="AB259" s="21">
        <v>2032997.1679999977</v>
      </c>
      <c r="AC259" s="21">
        <v>1.2699999999999999E-2</v>
      </c>
      <c r="AD259" s="21">
        <v>1.55E-2</v>
      </c>
      <c r="AE259" s="21">
        <v>1173894932</v>
      </c>
      <c r="AF259" s="21">
        <v>14908465.636399999</v>
      </c>
      <c r="AG259" s="21">
        <v>18195371.445999999</v>
      </c>
      <c r="AH259" s="21">
        <v>-2516468.8936000019</v>
      </c>
      <c r="AI259" s="21">
        <v>0</v>
      </c>
      <c r="AJ259" s="21">
        <v>8257.7802734375</v>
      </c>
      <c r="AK259" s="21">
        <v>17424934.530000001</v>
      </c>
      <c r="AL259" s="21">
        <v>0</v>
      </c>
      <c r="AM259" s="21">
        <v>2032997.1679999977</v>
      </c>
      <c r="AN259" s="21">
        <v>0</v>
      </c>
      <c r="AO259" s="21">
        <v>2032997.1679999977</v>
      </c>
      <c r="AP259" s="21">
        <v>8.2860724718564143</v>
      </c>
      <c r="AQ259" s="21">
        <v>0</v>
      </c>
      <c r="AR259" s="21">
        <v>0.7704916540000688</v>
      </c>
      <c r="AS259" s="21">
        <v>0</v>
      </c>
      <c r="AT259" s="21">
        <v>0.7704916540000688</v>
      </c>
      <c r="AU259" s="21">
        <v>0</v>
      </c>
      <c r="AV259" s="21">
        <v>0</v>
      </c>
      <c r="AW259" s="21">
        <v>955241884.828125</v>
      </c>
      <c r="AX259" s="21">
        <v>0</v>
      </c>
      <c r="AY259" s="21">
        <v>136463126.40401787</v>
      </c>
      <c r="AZ259" s="21">
        <v>2032997.1679999977</v>
      </c>
      <c r="BA259" s="21">
        <v>290428.16685714253</v>
      </c>
      <c r="BB259" s="21">
        <v>1418128982.0337007</v>
      </c>
      <c r="BC259" s="21">
        <v>734844866.56274295</v>
      </c>
      <c r="BD259" s="21">
        <v>0</v>
      </c>
      <c r="BE259" s="21">
        <v>0</v>
      </c>
    </row>
    <row r="260" spans="1:57" x14ac:dyDescent="0.35">
      <c r="A260" s="21">
        <v>113381303</v>
      </c>
      <c r="B260" s="21" t="s">
        <v>314</v>
      </c>
      <c r="C260" s="21" t="s">
        <v>625</v>
      </c>
      <c r="D260" s="21">
        <v>9680.82</v>
      </c>
      <c r="E260" s="21">
        <v>65</v>
      </c>
      <c r="F260" s="21">
        <v>1.52E-2</v>
      </c>
      <c r="G260" s="21">
        <v>61</v>
      </c>
      <c r="H260" s="21">
        <v>78688497.720000014</v>
      </c>
      <c r="I260" s="21">
        <v>6933.53</v>
      </c>
      <c r="J260" s="21">
        <v>0</v>
      </c>
      <c r="K260" s="21">
        <v>60706504.140000001</v>
      </c>
      <c r="L260" s="21">
        <v>2932027521</v>
      </c>
      <c r="M260" s="21">
        <v>1074937527</v>
      </c>
      <c r="N260" s="48">
        <v>9680.8203125</v>
      </c>
      <c r="O260" s="21">
        <v>4915.277</v>
      </c>
      <c r="P260" s="21">
        <v>0.83</v>
      </c>
      <c r="Q260" s="21">
        <v>9650.1299999999992</v>
      </c>
      <c r="R260" s="21">
        <v>8245.6200000000008</v>
      </c>
      <c r="S260" s="21">
        <v>0</v>
      </c>
      <c r="T260" s="21">
        <v>897.85900000000004</v>
      </c>
      <c r="U260" s="21">
        <v>0</v>
      </c>
      <c r="V260" s="21">
        <v>0</v>
      </c>
      <c r="W260" s="21">
        <v>0</v>
      </c>
      <c r="X260" s="21">
        <v>5.9068973257230747E-2</v>
      </c>
      <c r="Y260" s="21">
        <v>11348.98046875</v>
      </c>
      <c r="Z260" s="21">
        <v>13704</v>
      </c>
      <c r="AA260" s="21">
        <v>95017095.11999999</v>
      </c>
      <c r="AB260" s="21">
        <v>16328597.399999976</v>
      </c>
      <c r="AC260" s="21">
        <v>1.2699999999999999E-2</v>
      </c>
      <c r="AD260" s="21">
        <v>1.55E-2</v>
      </c>
      <c r="AE260" s="21">
        <v>4006965048</v>
      </c>
      <c r="AF260" s="21">
        <v>50888456.1096</v>
      </c>
      <c r="AG260" s="21">
        <v>62107958.244000003</v>
      </c>
      <c r="AH260" s="21">
        <v>-9818048.0304000005</v>
      </c>
      <c r="AI260" s="21">
        <v>0</v>
      </c>
      <c r="AJ260" s="21">
        <v>8257.7802734375</v>
      </c>
      <c r="AK260" s="21">
        <v>60706504.140000001</v>
      </c>
      <c r="AL260" s="21">
        <v>0</v>
      </c>
      <c r="AM260" s="21">
        <v>16328597.399999976</v>
      </c>
      <c r="AN260" s="21">
        <v>0</v>
      </c>
      <c r="AO260" s="21">
        <v>16328597.399999976</v>
      </c>
      <c r="AP260" s="21">
        <v>20.750932948424794</v>
      </c>
      <c r="AQ260" s="21">
        <v>0</v>
      </c>
      <c r="AR260" s="21">
        <v>0.82767281376571122</v>
      </c>
      <c r="AS260" s="21">
        <v>0</v>
      </c>
      <c r="AT260" s="21">
        <v>0.82767281376571122</v>
      </c>
      <c r="AU260" s="21">
        <v>0</v>
      </c>
      <c r="AV260" s="21">
        <v>0</v>
      </c>
      <c r="AW260" s="21">
        <v>955241884.828125</v>
      </c>
      <c r="AX260" s="21">
        <v>0</v>
      </c>
      <c r="AY260" s="21">
        <v>136463126.40401787</v>
      </c>
      <c r="AZ260" s="21">
        <v>16328597.399999976</v>
      </c>
      <c r="BA260" s="21">
        <v>2332656.7714285678</v>
      </c>
      <c r="BB260" s="21">
        <v>1434457579.4337006</v>
      </c>
      <c r="BC260" s="21">
        <v>734844866.56274295</v>
      </c>
      <c r="BD260" s="21">
        <v>0</v>
      </c>
      <c r="BE260" s="21">
        <v>0</v>
      </c>
    </row>
    <row r="261" spans="1:57" x14ac:dyDescent="0.35">
      <c r="A261" s="21">
        <v>113382303</v>
      </c>
      <c r="B261" s="21" t="s">
        <v>315</v>
      </c>
      <c r="C261" s="21" t="s">
        <v>625</v>
      </c>
      <c r="D261" s="21">
        <v>11406.24</v>
      </c>
      <c r="E261" s="21">
        <v>78</v>
      </c>
      <c r="F261" s="21">
        <v>1.49E-2</v>
      </c>
      <c r="G261" s="21">
        <v>57</v>
      </c>
      <c r="H261" s="21">
        <v>44525493.57</v>
      </c>
      <c r="I261" s="21">
        <v>3383.6179999999999</v>
      </c>
      <c r="J261" s="21">
        <v>0</v>
      </c>
      <c r="K261" s="21">
        <v>31616814.690000001</v>
      </c>
      <c r="L261" s="21">
        <v>1541854073</v>
      </c>
      <c r="M261" s="21">
        <v>578410469</v>
      </c>
      <c r="N261" s="48">
        <v>11406.240234375</v>
      </c>
      <c r="O261" s="21">
        <v>2433.3969999999999</v>
      </c>
      <c r="P261" s="21">
        <v>0.62</v>
      </c>
      <c r="Q261" s="21">
        <v>11356.22</v>
      </c>
      <c r="R261" s="21">
        <v>8245.6200000000008</v>
      </c>
      <c r="S261" s="21">
        <v>0</v>
      </c>
      <c r="T261" s="21">
        <v>180.47399999999999</v>
      </c>
      <c r="U261" s="21">
        <v>0</v>
      </c>
      <c r="V261" s="21">
        <v>0</v>
      </c>
      <c r="W261" s="21">
        <v>0</v>
      </c>
      <c r="X261" s="21">
        <v>-1.8422446824415864E-2</v>
      </c>
      <c r="Y261" s="21">
        <v>13159.1376953125</v>
      </c>
      <c r="Z261" s="21">
        <v>13704</v>
      </c>
      <c r="AA261" s="21">
        <v>46369101.071999997</v>
      </c>
      <c r="AB261" s="21">
        <v>1843607.5019999966</v>
      </c>
      <c r="AC261" s="21">
        <v>1.2699999999999999E-2</v>
      </c>
      <c r="AD261" s="21">
        <v>1.55E-2</v>
      </c>
      <c r="AE261" s="21">
        <v>2120264542</v>
      </c>
      <c r="AF261" s="21">
        <v>26927359.683399998</v>
      </c>
      <c r="AG261" s="21">
        <v>32864100.401000001</v>
      </c>
      <c r="AH261" s="21">
        <v>-4689455.0066000037</v>
      </c>
      <c r="AI261" s="21">
        <v>0</v>
      </c>
      <c r="AJ261" s="21">
        <v>8257.7802734375</v>
      </c>
      <c r="AK261" s="21">
        <v>31616814.690000001</v>
      </c>
      <c r="AL261" s="21">
        <v>0</v>
      </c>
      <c r="AM261" s="21">
        <v>1843607.5019999966</v>
      </c>
      <c r="AN261" s="21">
        <v>0</v>
      </c>
      <c r="AO261" s="21">
        <v>1843607.5019999966</v>
      </c>
      <c r="AP261" s="21">
        <v>4.1405661210730891</v>
      </c>
      <c r="AQ261" s="21">
        <v>0</v>
      </c>
      <c r="AR261" s="21">
        <v>0.61872805321969682</v>
      </c>
      <c r="AS261" s="21">
        <v>0</v>
      </c>
      <c r="AT261" s="21">
        <v>0.61872805321969682</v>
      </c>
      <c r="AU261" s="21">
        <v>0</v>
      </c>
      <c r="AV261" s="21">
        <v>0</v>
      </c>
      <c r="AW261" s="21">
        <v>955241884.828125</v>
      </c>
      <c r="AX261" s="21">
        <v>0</v>
      </c>
      <c r="AY261" s="21">
        <v>136463126.40401787</v>
      </c>
      <c r="AZ261" s="21">
        <v>1843607.5019999966</v>
      </c>
      <c r="BA261" s="21">
        <v>263372.50028571382</v>
      </c>
      <c r="BB261" s="21">
        <v>1436301186.9357007</v>
      </c>
      <c r="BC261" s="21">
        <v>734844866.56274295</v>
      </c>
      <c r="BD261" s="21">
        <v>0</v>
      </c>
      <c r="BE261" s="21">
        <v>0</v>
      </c>
    </row>
    <row r="262" spans="1:57" x14ac:dyDescent="0.35">
      <c r="A262" s="21">
        <v>113384603</v>
      </c>
      <c r="B262" s="21" t="s">
        <v>317</v>
      </c>
      <c r="C262" s="21" t="s">
        <v>625</v>
      </c>
      <c r="D262" s="21">
        <v>2160.08</v>
      </c>
      <c r="E262" s="21">
        <v>1</v>
      </c>
      <c r="F262" s="21">
        <v>1.9099999999999999E-2</v>
      </c>
      <c r="G262" s="21">
        <v>89</v>
      </c>
      <c r="H262" s="21">
        <v>72304127.789999992</v>
      </c>
      <c r="I262" s="21">
        <v>9847.1849999999995</v>
      </c>
      <c r="J262" s="21">
        <v>0</v>
      </c>
      <c r="K262" s="21">
        <v>23042316.380000003</v>
      </c>
      <c r="L262" s="21">
        <v>819633799</v>
      </c>
      <c r="M262" s="21">
        <v>384666607</v>
      </c>
      <c r="N262" s="48">
        <v>2160.080078125</v>
      </c>
      <c r="O262" s="21">
        <v>5217.5649999999996</v>
      </c>
      <c r="P262" s="21">
        <v>1</v>
      </c>
      <c r="Q262" s="21">
        <v>2167.9</v>
      </c>
      <c r="R262" s="21">
        <v>8245.6200000000008</v>
      </c>
      <c r="S262" s="21">
        <v>0</v>
      </c>
      <c r="T262" s="21">
        <v>2559.6370000000002</v>
      </c>
      <c r="U262" s="21">
        <v>0</v>
      </c>
      <c r="V262" s="21">
        <v>0</v>
      </c>
      <c r="W262" s="21">
        <v>0</v>
      </c>
      <c r="X262" s="21">
        <v>7.8044757989450583E-2</v>
      </c>
      <c r="Y262" s="21">
        <v>7342.619140625</v>
      </c>
      <c r="Z262" s="21">
        <v>13704</v>
      </c>
      <c r="AA262" s="21">
        <v>134945823.23999998</v>
      </c>
      <c r="AB262" s="21">
        <v>62641695.449999988</v>
      </c>
      <c r="AC262" s="21">
        <v>1.2699999999999999E-2</v>
      </c>
      <c r="AD262" s="21">
        <v>1.55E-2</v>
      </c>
      <c r="AE262" s="21">
        <v>1204300406</v>
      </c>
      <c r="AF262" s="21">
        <v>15294615.156199999</v>
      </c>
      <c r="AG262" s="21">
        <v>18666656.293000001</v>
      </c>
      <c r="AH262" s="21">
        <v>-7747701.2238000035</v>
      </c>
      <c r="AI262" s="21">
        <v>0</v>
      </c>
      <c r="AJ262" s="21">
        <v>8257.7802734375</v>
      </c>
      <c r="AK262" s="21">
        <v>23042316.380000003</v>
      </c>
      <c r="AL262" s="21">
        <v>0</v>
      </c>
      <c r="AM262" s="21">
        <v>62641695.449999988</v>
      </c>
      <c r="AN262" s="21">
        <v>0</v>
      </c>
      <c r="AO262" s="21">
        <v>62641695.449999988</v>
      </c>
      <c r="AP262" s="21">
        <v>86.636402878596968</v>
      </c>
      <c r="AQ262" s="21">
        <v>4375660.0870000012</v>
      </c>
      <c r="AR262" s="21">
        <v>1</v>
      </c>
      <c r="AS262" s="21">
        <v>0</v>
      </c>
      <c r="AT262" s="21">
        <v>1</v>
      </c>
      <c r="AU262" s="21">
        <v>4375660</v>
      </c>
      <c r="AV262" s="21">
        <v>4375660</v>
      </c>
      <c r="AW262" s="21">
        <v>955241884.828125</v>
      </c>
      <c r="AX262" s="21">
        <v>625094.28571428568</v>
      </c>
      <c r="AY262" s="21">
        <v>136463126.40401787</v>
      </c>
      <c r="AZ262" s="21">
        <v>62641695.449999988</v>
      </c>
      <c r="BA262" s="21">
        <v>8948813.6357142832</v>
      </c>
      <c r="BB262" s="21">
        <v>1498942882.3857007</v>
      </c>
      <c r="BC262" s="21">
        <v>734844866.56274295</v>
      </c>
      <c r="BD262" s="21">
        <v>4375660</v>
      </c>
      <c r="BE262" s="21">
        <v>625094</v>
      </c>
    </row>
    <row r="263" spans="1:57" x14ac:dyDescent="0.35">
      <c r="A263" s="21">
        <v>113385003</v>
      </c>
      <c r="B263" s="21" t="s">
        <v>318</v>
      </c>
      <c r="C263" s="21" t="s">
        <v>625</v>
      </c>
      <c r="D263" s="21">
        <v>10397.629999999999</v>
      </c>
      <c r="E263" s="21">
        <v>72</v>
      </c>
      <c r="F263" s="21">
        <v>1.2999999999999999E-2</v>
      </c>
      <c r="G263" s="21">
        <v>36</v>
      </c>
      <c r="H263" s="21">
        <v>39217775.510000005</v>
      </c>
      <c r="I263" s="21">
        <v>3312.21</v>
      </c>
      <c r="J263" s="21">
        <v>0</v>
      </c>
      <c r="K263" s="21">
        <v>25444714.219999999</v>
      </c>
      <c r="L263" s="21">
        <v>1472796581</v>
      </c>
      <c r="M263" s="21">
        <v>487844595</v>
      </c>
      <c r="N263" s="48">
        <v>10397.6298828125</v>
      </c>
      <c r="O263" s="21">
        <v>2262.7139999999999</v>
      </c>
      <c r="P263" s="21">
        <v>0.73</v>
      </c>
      <c r="Q263" s="21">
        <v>10436.540000000001</v>
      </c>
      <c r="R263" s="21">
        <v>8245.6200000000008</v>
      </c>
      <c r="S263" s="21">
        <v>0</v>
      </c>
      <c r="T263" s="21">
        <v>367.37</v>
      </c>
      <c r="U263" s="21">
        <v>0</v>
      </c>
      <c r="V263" s="21">
        <v>0</v>
      </c>
      <c r="W263" s="21">
        <v>0</v>
      </c>
      <c r="X263" s="21">
        <v>-4.5934584146854397E-2</v>
      </c>
      <c r="Y263" s="21">
        <v>11840.365234375</v>
      </c>
      <c r="Z263" s="21">
        <v>13704</v>
      </c>
      <c r="AA263" s="21">
        <v>45390525.840000004</v>
      </c>
      <c r="AB263" s="21">
        <v>6172750.3299999982</v>
      </c>
      <c r="AC263" s="21">
        <v>1.2699999999999999E-2</v>
      </c>
      <c r="AD263" s="21">
        <v>1.55E-2</v>
      </c>
      <c r="AE263" s="21">
        <v>1960641176</v>
      </c>
      <c r="AF263" s="21">
        <v>24900142.935199998</v>
      </c>
      <c r="AG263" s="21">
        <v>30389938.228</v>
      </c>
      <c r="AH263" s="21">
        <v>-544571.28480000049</v>
      </c>
      <c r="AI263" s="21">
        <v>0</v>
      </c>
      <c r="AJ263" s="21">
        <v>8257.7802734375</v>
      </c>
      <c r="AK263" s="21">
        <v>25444714.219999999</v>
      </c>
      <c r="AL263" s="21">
        <v>0</v>
      </c>
      <c r="AM263" s="21">
        <v>6172750.3299999982</v>
      </c>
      <c r="AN263" s="21">
        <v>0</v>
      </c>
      <c r="AO263" s="21">
        <v>6172750.3299999982</v>
      </c>
      <c r="AP263" s="21">
        <v>15.73967480237636</v>
      </c>
      <c r="AQ263" s="21">
        <v>0</v>
      </c>
      <c r="AR263" s="21">
        <v>0.74086866706078669</v>
      </c>
      <c r="AS263" s="21">
        <v>0</v>
      </c>
      <c r="AT263" s="21">
        <v>0.74086866706078669</v>
      </c>
      <c r="AU263" s="21">
        <v>0</v>
      </c>
      <c r="AV263" s="21">
        <v>0</v>
      </c>
      <c r="AW263" s="21">
        <v>955241884.828125</v>
      </c>
      <c r="AX263" s="21">
        <v>0</v>
      </c>
      <c r="AY263" s="21">
        <v>136463126.40401787</v>
      </c>
      <c r="AZ263" s="21">
        <v>6172750.3299999982</v>
      </c>
      <c r="BA263" s="21">
        <v>881821.47571428551</v>
      </c>
      <c r="BB263" s="21">
        <v>1505115632.7157006</v>
      </c>
      <c r="BC263" s="21">
        <v>734844866.56274295</v>
      </c>
      <c r="BD263" s="21">
        <v>0</v>
      </c>
      <c r="BE263" s="21">
        <v>0</v>
      </c>
    </row>
    <row r="264" spans="1:57" x14ac:dyDescent="0.35">
      <c r="A264" s="21">
        <v>113385303</v>
      </c>
      <c r="B264" s="21" t="s">
        <v>319</v>
      </c>
      <c r="C264" s="21" t="s">
        <v>625</v>
      </c>
      <c r="D264" s="21">
        <v>9092.98</v>
      </c>
      <c r="E264" s="21">
        <v>60</v>
      </c>
      <c r="F264" s="21">
        <v>1.4500000000000001E-2</v>
      </c>
      <c r="G264" s="21">
        <v>52</v>
      </c>
      <c r="H264" s="21">
        <v>50209924.380000003</v>
      </c>
      <c r="I264" s="21">
        <v>4781.33</v>
      </c>
      <c r="J264" s="21">
        <v>1</v>
      </c>
      <c r="K264" s="21">
        <v>39371120.600000009</v>
      </c>
      <c r="L264" s="21">
        <v>1919818381</v>
      </c>
      <c r="M264" s="21">
        <v>791297029</v>
      </c>
      <c r="N264" s="48">
        <v>9092.98046875</v>
      </c>
      <c r="O264" s="21">
        <v>3610.3960000000002</v>
      </c>
      <c r="P264" s="21">
        <v>0.89</v>
      </c>
      <c r="Q264" s="21">
        <v>9120.67</v>
      </c>
      <c r="R264" s="21">
        <v>8245.6200000000008</v>
      </c>
      <c r="S264" s="21">
        <v>0</v>
      </c>
      <c r="T264" s="21">
        <v>551.09799999999996</v>
      </c>
      <c r="U264" s="21">
        <v>1</v>
      </c>
      <c r="V264" s="21">
        <v>1</v>
      </c>
      <c r="W264" s="21">
        <v>1</v>
      </c>
      <c r="X264" s="21">
        <v>0.10406879081993423</v>
      </c>
      <c r="Y264" s="21">
        <v>10501.24609375</v>
      </c>
      <c r="Z264" s="21">
        <v>13704</v>
      </c>
      <c r="AA264" s="21">
        <v>65523346.32</v>
      </c>
      <c r="AB264" s="21">
        <v>15313421.939999998</v>
      </c>
      <c r="AC264" s="21">
        <v>1.2699999999999999E-2</v>
      </c>
      <c r="AD264" s="21">
        <v>1.55E-2</v>
      </c>
      <c r="AE264" s="21">
        <v>2711115410</v>
      </c>
      <c r="AF264" s="21">
        <v>34431165.707000002</v>
      </c>
      <c r="AG264" s="21">
        <v>42022288.854999997</v>
      </c>
      <c r="AH264" s="21">
        <v>-4939954.8930000067</v>
      </c>
      <c r="AI264" s="21">
        <v>0</v>
      </c>
      <c r="AJ264" s="21">
        <v>8257.7802734375</v>
      </c>
      <c r="AK264" s="21">
        <v>39371120.600000009</v>
      </c>
      <c r="AL264" s="21">
        <v>2651168.2549999878</v>
      </c>
      <c r="AM264" s="21">
        <v>15313421.939999998</v>
      </c>
      <c r="AN264" s="21">
        <v>2651168.2549999878</v>
      </c>
      <c r="AO264" s="21">
        <v>12662253.68500001</v>
      </c>
      <c r="AP264" s="21">
        <v>25.21862727609232</v>
      </c>
      <c r="AQ264" s="21">
        <v>0</v>
      </c>
      <c r="AR264" s="21">
        <v>0.89885899507412925</v>
      </c>
      <c r="AS264" s="21">
        <v>0</v>
      </c>
      <c r="AT264" s="21">
        <v>0.89885899507412925</v>
      </c>
      <c r="AU264" s="21">
        <v>0</v>
      </c>
      <c r="AV264" s="21">
        <v>0</v>
      </c>
      <c r="AW264" s="21">
        <v>955241884.828125</v>
      </c>
      <c r="AX264" s="21">
        <v>0</v>
      </c>
      <c r="AY264" s="21">
        <v>136463126.40401787</v>
      </c>
      <c r="AZ264" s="21">
        <v>12662253.68500001</v>
      </c>
      <c r="BA264" s="21">
        <v>1808893.3835714299</v>
      </c>
      <c r="BB264" s="21">
        <v>1517777886.4007006</v>
      </c>
      <c r="BC264" s="21">
        <v>734844866.56274295</v>
      </c>
      <c r="BD264" s="21">
        <v>0</v>
      </c>
      <c r="BE264" s="21">
        <v>0</v>
      </c>
    </row>
    <row r="265" spans="1:57" x14ac:dyDescent="0.35">
      <c r="A265" s="21">
        <v>114060503</v>
      </c>
      <c r="B265" s="21" t="s">
        <v>320</v>
      </c>
      <c r="C265" s="21" t="s">
        <v>626</v>
      </c>
      <c r="D265" s="21">
        <v>5010.3999999999996</v>
      </c>
      <c r="E265" s="21">
        <v>16</v>
      </c>
      <c r="F265" s="21">
        <v>2.4400000000000002E-2</v>
      </c>
      <c r="G265" s="21">
        <v>98</v>
      </c>
      <c r="H265" s="21">
        <v>19120820.689999998</v>
      </c>
      <c r="I265" s="21">
        <v>1975.854</v>
      </c>
      <c r="J265" s="21">
        <v>1</v>
      </c>
      <c r="K265" s="21">
        <v>12391055.430000002</v>
      </c>
      <c r="L265" s="21">
        <v>342131879</v>
      </c>
      <c r="M265" s="21">
        <v>164773602</v>
      </c>
      <c r="N265" s="48">
        <v>5010.39990234375</v>
      </c>
      <c r="O265" s="21">
        <v>1166.319</v>
      </c>
      <c r="P265" s="21">
        <v>1</v>
      </c>
      <c r="Q265" s="21">
        <v>5014.3599999999997</v>
      </c>
      <c r="R265" s="21">
        <v>8245.6200000000008</v>
      </c>
      <c r="S265" s="21">
        <v>0</v>
      </c>
      <c r="T265" s="21">
        <v>248.95099999999999</v>
      </c>
      <c r="U265" s="21">
        <v>0</v>
      </c>
      <c r="V265" s="21">
        <v>0</v>
      </c>
      <c r="W265" s="21">
        <v>0</v>
      </c>
      <c r="X265" s="21">
        <v>0.10117357150949798</v>
      </c>
      <c r="Y265" s="21">
        <v>9677.244140625</v>
      </c>
      <c r="Z265" s="21">
        <v>13704</v>
      </c>
      <c r="AA265" s="21">
        <v>27077103.216000002</v>
      </c>
      <c r="AB265" s="21">
        <v>7956282.5260000043</v>
      </c>
      <c r="AC265" s="21">
        <v>1.2699999999999999E-2</v>
      </c>
      <c r="AD265" s="21">
        <v>1.55E-2</v>
      </c>
      <c r="AE265" s="21">
        <v>506905481</v>
      </c>
      <c r="AF265" s="21">
        <v>6437699.6086999997</v>
      </c>
      <c r="AG265" s="21">
        <v>7857034.9555000002</v>
      </c>
      <c r="AH265" s="21">
        <v>-5953355.8213000018</v>
      </c>
      <c r="AI265" s="21">
        <v>0</v>
      </c>
      <c r="AJ265" s="21">
        <v>8257.7802734375</v>
      </c>
      <c r="AK265" s="21">
        <v>12391055.430000002</v>
      </c>
      <c r="AL265" s="21">
        <v>0</v>
      </c>
      <c r="AM265" s="21">
        <v>7956282.5260000043</v>
      </c>
      <c r="AN265" s="21">
        <v>0</v>
      </c>
      <c r="AO265" s="21">
        <v>7956282.5260000043</v>
      </c>
      <c r="AP265" s="21">
        <v>41.6105702521496</v>
      </c>
      <c r="AQ265" s="21">
        <v>4534020.4745000014</v>
      </c>
      <c r="AR265" s="21">
        <v>1</v>
      </c>
      <c r="AS265" s="21">
        <v>0</v>
      </c>
      <c r="AT265" s="21">
        <v>1</v>
      </c>
      <c r="AU265" s="21">
        <v>4534020.5</v>
      </c>
      <c r="AV265" s="21">
        <v>4534020.5</v>
      </c>
      <c r="AW265" s="21">
        <v>955241884.828125</v>
      </c>
      <c r="AX265" s="21">
        <v>647717.21428571432</v>
      </c>
      <c r="AY265" s="21">
        <v>136463126.40401787</v>
      </c>
      <c r="AZ265" s="21">
        <v>7956282.5260000043</v>
      </c>
      <c r="BA265" s="21">
        <v>1136611.7894285719</v>
      </c>
      <c r="BB265" s="21">
        <v>1525734168.9267006</v>
      </c>
      <c r="BC265" s="21">
        <v>734844866.56274295</v>
      </c>
      <c r="BD265" s="21">
        <v>4534020</v>
      </c>
      <c r="BE265" s="21">
        <v>647717</v>
      </c>
    </row>
    <row r="266" spans="1:57" x14ac:dyDescent="0.35">
      <c r="A266" s="21">
        <v>114060753</v>
      </c>
      <c r="B266" s="21" t="s">
        <v>322</v>
      </c>
      <c r="C266" s="21" t="s">
        <v>626</v>
      </c>
      <c r="D266" s="21">
        <v>11236.08</v>
      </c>
      <c r="E266" s="21">
        <v>77</v>
      </c>
      <c r="F266" s="21">
        <v>1.5699999999999999E-2</v>
      </c>
      <c r="G266" s="21">
        <v>68</v>
      </c>
      <c r="H266" s="21">
        <v>113915729.35000001</v>
      </c>
      <c r="I266" s="21">
        <v>9331.0490000000009</v>
      </c>
      <c r="J266" s="21">
        <v>0</v>
      </c>
      <c r="K266" s="21">
        <v>92372358.829999998</v>
      </c>
      <c r="L266" s="21">
        <v>4081117991</v>
      </c>
      <c r="M266" s="21">
        <v>1786725815</v>
      </c>
      <c r="N266" s="48">
        <v>11236.080078125</v>
      </c>
      <c r="O266" s="21">
        <v>6766.4269999999997</v>
      </c>
      <c r="P266" s="21">
        <v>0.64</v>
      </c>
      <c r="Q266" s="21">
        <v>11242.64</v>
      </c>
      <c r="R266" s="21">
        <v>8245.6200000000008</v>
      </c>
      <c r="S266" s="21">
        <v>0</v>
      </c>
      <c r="T266" s="21">
        <v>540.56100000000004</v>
      </c>
      <c r="U266" s="21">
        <v>0</v>
      </c>
      <c r="V266" s="21">
        <v>0</v>
      </c>
      <c r="W266" s="21">
        <v>0</v>
      </c>
      <c r="X266" s="21">
        <v>-5.2982590316060049E-2</v>
      </c>
      <c r="Y266" s="21">
        <v>12208.2451171875</v>
      </c>
      <c r="Z266" s="21">
        <v>13704</v>
      </c>
      <c r="AA266" s="21">
        <v>127872695.49600001</v>
      </c>
      <c r="AB266" s="21">
        <v>13956966.145999998</v>
      </c>
      <c r="AC266" s="21">
        <v>1.2699999999999999E-2</v>
      </c>
      <c r="AD266" s="21">
        <v>1.55E-2</v>
      </c>
      <c r="AE266" s="21">
        <v>5867843806</v>
      </c>
      <c r="AF266" s="21">
        <v>74521616.336199999</v>
      </c>
      <c r="AG266" s="21">
        <v>90951578.993000001</v>
      </c>
      <c r="AH266" s="21">
        <v>-17850742.493799999</v>
      </c>
      <c r="AI266" s="21">
        <v>0</v>
      </c>
      <c r="AJ266" s="21">
        <v>8257.7802734375</v>
      </c>
      <c r="AK266" s="21">
        <v>92372358.829999998</v>
      </c>
      <c r="AL266" s="21">
        <v>0</v>
      </c>
      <c r="AM266" s="21">
        <v>13956966.145999998</v>
      </c>
      <c r="AN266" s="21">
        <v>0</v>
      </c>
      <c r="AO266" s="21">
        <v>13956966.145999998</v>
      </c>
      <c r="AP266" s="21">
        <v>12.25200964400444</v>
      </c>
      <c r="AQ266" s="21">
        <v>1420779.8369999975</v>
      </c>
      <c r="AR266" s="21">
        <v>0.6393340939007921</v>
      </c>
      <c r="AS266" s="21">
        <v>0</v>
      </c>
      <c r="AT266" s="21">
        <v>0.6393340939007921</v>
      </c>
      <c r="AU266" s="21">
        <v>909299.125</v>
      </c>
      <c r="AV266" s="21">
        <v>909299.125</v>
      </c>
      <c r="AW266" s="21">
        <v>955241884.828125</v>
      </c>
      <c r="AX266" s="21">
        <v>129899.875</v>
      </c>
      <c r="AY266" s="21">
        <v>136463126.40401787</v>
      </c>
      <c r="AZ266" s="21">
        <v>13956966.145999998</v>
      </c>
      <c r="BA266" s="21">
        <v>1993852.3065714282</v>
      </c>
      <c r="BB266" s="21">
        <v>1539691135.0727005</v>
      </c>
      <c r="BC266" s="21">
        <v>734844866.56274295</v>
      </c>
      <c r="BD266" s="21">
        <v>909299</v>
      </c>
      <c r="BE266" s="21">
        <v>129900</v>
      </c>
    </row>
    <row r="267" spans="1:57" x14ac:dyDescent="0.35">
      <c r="A267" s="21">
        <v>114060853</v>
      </c>
      <c r="B267" s="21" t="s">
        <v>323</v>
      </c>
      <c r="C267" s="21" t="s">
        <v>626</v>
      </c>
      <c r="D267" s="21">
        <v>11753.66</v>
      </c>
      <c r="E267" s="21">
        <v>79</v>
      </c>
      <c r="F267" s="21">
        <v>1.8100000000000002E-2</v>
      </c>
      <c r="G267" s="21">
        <v>86</v>
      </c>
      <c r="H267" s="21">
        <v>31385365.52</v>
      </c>
      <c r="I267" s="21">
        <v>1924.3589999999999</v>
      </c>
      <c r="J267" s="21">
        <v>0</v>
      </c>
      <c r="K267" s="21">
        <v>22857727.690000001</v>
      </c>
      <c r="L267" s="21">
        <v>901223549</v>
      </c>
      <c r="M267" s="21">
        <v>358172397</v>
      </c>
      <c r="N267" s="48">
        <v>11753.66015625</v>
      </c>
      <c r="O267" s="21">
        <v>1349.557</v>
      </c>
      <c r="P267" s="21">
        <v>0.57999999999999996</v>
      </c>
      <c r="Q267" s="21">
        <v>11696.82</v>
      </c>
      <c r="R267" s="21">
        <v>8245.6200000000008</v>
      </c>
      <c r="S267" s="21">
        <v>0</v>
      </c>
      <c r="T267" s="21">
        <v>157.822</v>
      </c>
      <c r="U267" s="21">
        <v>0</v>
      </c>
      <c r="V267" s="21">
        <v>0</v>
      </c>
      <c r="W267" s="21">
        <v>0</v>
      </c>
      <c r="X267" s="21">
        <v>-0.20051787903004609</v>
      </c>
      <c r="Y267" s="21">
        <v>16309.5166015625</v>
      </c>
      <c r="Z267" s="21">
        <v>13704</v>
      </c>
      <c r="AA267" s="21">
        <v>26371415.735999998</v>
      </c>
      <c r="AB267" s="21">
        <v>0</v>
      </c>
      <c r="AC267" s="21">
        <v>1.2699999999999999E-2</v>
      </c>
      <c r="AD267" s="21">
        <v>1.55E-2</v>
      </c>
      <c r="AE267" s="21">
        <v>1259395946</v>
      </c>
      <c r="AF267" s="21">
        <v>15994328.5142</v>
      </c>
      <c r="AG267" s="21">
        <v>19520637.162999999</v>
      </c>
      <c r="AH267" s="21">
        <v>-6863399.1758000012</v>
      </c>
      <c r="AI267" s="21">
        <v>0</v>
      </c>
      <c r="AJ267" s="21">
        <v>8257.7802734375</v>
      </c>
      <c r="AK267" s="21">
        <v>22857727.690000001</v>
      </c>
      <c r="AL267" s="21">
        <v>0</v>
      </c>
      <c r="AM267" s="21">
        <v>0</v>
      </c>
      <c r="AN267" s="21">
        <v>0</v>
      </c>
      <c r="AO267" s="21">
        <v>0</v>
      </c>
      <c r="AP267" s="21">
        <v>0</v>
      </c>
      <c r="AQ267" s="21">
        <v>3337090.5270000026</v>
      </c>
      <c r="AR267" s="21">
        <v>0.57665622394221727</v>
      </c>
      <c r="AS267" s="21">
        <v>0</v>
      </c>
      <c r="AT267" s="21">
        <v>0.57665622394221727</v>
      </c>
      <c r="AU267" s="21">
        <v>1935512.5</v>
      </c>
      <c r="AV267" s="21">
        <v>1935512.5</v>
      </c>
      <c r="AW267" s="21">
        <v>955241884.828125</v>
      </c>
      <c r="AX267" s="21">
        <v>276501.78571428574</v>
      </c>
      <c r="AY267" s="21">
        <v>136463126.40401787</v>
      </c>
      <c r="AZ267" s="21">
        <v>0</v>
      </c>
      <c r="BA267" s="21">
        <v>0</v>
      </c>
      <c r="BB267" s="21">
        <v>1539691135.0727005</v>
      </c>
      <c r="BC267" s="21">
        <v>734844866.56274295</v>
      </c>
      <c r="BD267" s="21">
        <v>1935513</v>
      </c>
      <c r="BE267" s="21">
        <v>276502</v>
      </c>
    </row>
    <row r="268" spans="1:57" x14ac:dyDescent="0.35">
      <c r="A268" s="21">
        <v>114061103</v>
      </c>
      <c r="B268" s="21" t="s">
        <v>324</v>
      </c>
      <c r="C268" s="21" t="s">
        <v>626</v>
      </c>
      <c r="D268" s="21">
        <v>10029.209999999999</v>
      </c>
      <c r="E268" s="21">
        <v>68</v>
      </c>
      <c r="F268" s="21">
        <v>1.84E-2</v>
      </c>
      <c r="G268" s="21">
        <v>87</v>
      </c>
      <c r="H268" s="21">
        <v>48618553.229999997</v>
      </c>
      <c r="I268" s="21">
        <v>3545.654</v>
      </c>
      <c r="J268" s="21">
        <v>0</v>
      </c>
      <c r="K268" s="21">
        <v>36048349.840000004</v>
      </c>
      <c r="L268" s="21">
        <v>1414324513</v>
      </c>
      <c r="M268" s="21">
        <v>546482458</v>
      </c>
      <c r="N268" s="48">
        <v>10029.2099609375</v>
      </c>
      <c r="O268" s="21">
        <v>2503.623</v>
      </c>
      <c r="P268" s="21">
        <v>0.78</v>
      </c>
      <c r="Q268" s="21">
        <v>10042.16</v>
      </c>
      <c r="R268" s="21">
        <v>8245.6200000000008</v>
      </c>
      <c r="S268" s="21">
        <v>0</v>
      </c>
      <c r="T268" s="21">
        <v>229.98099999999999</v>
      </c>
      <c r="U268" s="21">
        <v>0</v>
      </c>
      <c r="V268" s="21">
        <v>0</v>
      </c>
      <c r="W268" s="21">
        <v>0</v>
      </c>
      <c r="X268" s="21">
        <v>-0.1315298996079155</v>
      </c>
      <c r="Y268" s="21">
        <v>13712.154296875</v>
      </c>
      <c r="Z268" s="21">
        <v>13704</v>
      </c>
      <c r="AA268" s="21">
        <v>48589642.416000001</v>
      </c>
      <c r="AB268" s="21">
        <v>0</v>
      </c>
      <c r="AC268" s="21">
        <v>1.2699999999999999E-2</v>
      </c>
      <c r="AD268" s="21">
        <v>1.55E-2</v>
      </c>
      <c r="AE268" s="21">
        <v>1960806971</v>
      </c>
      <c r="AF268" s="21">
        <v>24902248.5317</v>
      </c>
      <c r="AG268" s="21">
        <v>30392508.050499998</v>
      </c>
      <c r="AH268" s="21">
        <v>-11146101.308300003</v>
      </c>
      <c r="AI268" s="21">
        <v>0</v>
      </c>
      <c r="AJ268" s="21">
        <v>8257.7802734375</v>
      </c>
      <c r="AK268" s="21">
        <v>36048349.840000004</v>
      </c>
      <c r="AL268" s="21">
        <v>0</v>
      </c>
      <c r="AM268" s="21">
        <v>0</v>
      </c>
      <c r="AN268" s="21">
        <v>0</v>
      </c>
      <c r="AO268" s="21">
        <v>0</v>
      </c>
      <c r="AP268" s="21">
        <v>0</v>
      </c>
      <c r="AQ268" s="21">
        <v>5655841.7895000055</v>
      </c>
      <c r="AR268" s="21">
        <v>0.78548355262029768</v>
      </c>
      <c r="AS268" s="21">
        <v>0</v>
      </c>
      <c r="AT268" s="21">
        <v>0.78548355262029768</v>
      </c>
      <c r="AU268" s="21">
        <v>4411556.5</v>
      </c>
      <c r="AV268" s="21">
        <v>4411556.5</v>
      </c>
      <c r="AW268" s="21">
        <v>955241884.828125</v>
      </c>
      <c r="AX268" s="21">
        <v>630222.35714285716</v>
      </c>
      <c r="AY268" s="21">
        <v>136463126.40401787</v>
      </c>
      <c r="AZ268" s="21">
        <v>0</v>
      </c>
      <c r="BA268" s="21">
        <v>0</v>
      </c>
      <c r="BB268" s="21">
        <v>1539691135.0727005</v>
      </c>
      <c r="BC268" s="21">
        <v>734844866.56274295</v>
      </c>
      <c r="BD268" s="21">
        <v>4411557</v>
      </c>
      <c r="BE268" s="21">
        <v>630222</v>
      </c>
    </row>
    <row r="269" spans="1:57" x14ac:dyDescent="0.35">
      <c r="A269" s="21">
        <v>114061503</v>
      </c>
      <c r="B269" s="21" t="s">
        <v>325</v>
      </c>
      <c r="C269" s="21" t="s">
        <v>626</v>
      </c>
      <c r="D269" s="21">
        <v>9187.4500000000007</v>
      </c>
      <c r="E269" s="21">
        <v>61</v>
      </c>
      <c r="F269" s="21">
        <v>1.7999999999999999E-2</v>
      </c>
      <c r="G269" s="21">
        <v>85</v>
      </c>
      <c r="H269" s="21">
        <v>55769451.019999996</v>
      </c>
      <c r="I269" s="21">
        <v>4350.0370000000003</v>
      </c>
      <c r="J269" s="21">
        <v>0</v>
      </c>
      <c r="K269" s="21">
        <v>41240652.390000001</v>
      </c>
      <c r="L269" s="21">
        <v>1563048205</v>
      </c>
      <c r="M269" s="21">
        <v>732669441</v>
      </c>
      <c r="N269" s="48">
        <v>9187.4501953125</v>
      </c>
      <c r="O269" s="21">
        <v>3183.759</v>
      </c>
      <c r="P269" s="21">
        <v>0.89</v>
      </c>
      <c r="Q269" s="21">
        <v>9172.92</v>
      </c>
      <c r="R269" s="21">
        <v>8245.6200000000008</v>
      </c>
      <c r="S269" s="21">
        <v>0</v>
      </c>
      <c r="T269" s="21">
        <v>320.03699999999998</v>
      </c>
      <c r="U269" s="21">
        <v>0</v>
      </c>
      <c r="V269" s="21">
        <v>0</v>
      </c>
      <c r="W269" s="21">
        <v>0</v>
      </c>
      <c r="X269" s="21">
        <v>-0.16620001275836652</v>
      </c>
      <c r="Y269" s="21">
        <v>12820.4541015625</v>
      </c>
      <c r="Z269" s="21">
        <v>13704</v>
      </c>
      <c r="AA269" s="21">
        <v>59612907.048</v>
      </c>
      <c r="AB269" s="21">
        <v>3843456.0280000046</v>
      </c>
      <c r="AC269" s="21">
        <v>1.2699999999999999E-2</v>
      </c>
      <c r="AD269" s="21">
        <v>1.55E-2</v>
      </c>
      <c r="AE269" s="21">
        <v>2295717646</v>
      </c>
      <c r="AF269" s="21">
        <v>29155614.104199998</v>
      </c>
      <c r="AG269" s="21">
        <v>35583623.512999997</v>
      </c>
      <c r="AH269" s="21">
        <v>-12085038.285800003</v>
      </c>
      <c r="AI269" s="21">
        <v>0</v>
      </c>
      <c r="AJ269" s="21">
        <v>8257.7802734375</v>
      </c>
      <c r="AK269" s="21">
        <v>41240652.390000001</v>
      </c>
      <c r="AL269" s="21">
        <v>0</v>
      </c>
      <c r="AM269" s="21">
        <v>3843456.0280000046</v>
      </c>
      <c r="AN269" s="21">
        <v>0</v>
      </c>
      <c r="AO269" s="21">
        <v>3843456.0280000046</v>
      </c>
      <c r="AP269" s="21">
        <v>6.8916870395974801</v>
      </c>
      <c r="AQ269" s="21">
        <v>5657028.8770000041</v>
      </c>
      <c r="AR269" s="21">
        <v>0.88741890785524591</v>
      </c>
      <c r="AS269" s="21">
        <v>0</v>
      </c>
      <c r="AT269" s="21">
        <v>0.88741890785524591</v>
      </c>
      <c r="AU269" s="21">
        <v>5034755.5</v>
      </c>
      <c r="AV269" s="21">
        <v>5034755.5</v>
      </c>
      <c r="AW269" s="21">
        <v>955241884.828125</v>
      </c>
      <c r="AX269" s="21">
        <v>719250.78571428568</v>
      </c>
      <c r="AY269" s="21">
        <v>136463126.40401787</v>
      </c>
      <c r="AZ269" s="21">
        <v>3843456.0280000046</v>
      </c>
      <c r="BA269" s="21">
        <v>549065.1468571435</v>
      </c>
      <c r="BB269" s="21">
        <v>1543534591.1007006</v>
      </c>
      <c r="BC269" s="21">
        <v>734844866.56274295</v>
      </c>
      <c r="BD269" s="21">
        <v>5034756</v>
      </c>
      <c r="BE269" s="21">
        <v>719251</v>
      </c>
    </row>
    <row r="270" spans="1:57" x14ac:dyDescent="0.35">
      <c r="A270" s="21">
        <v>114062003</v>
      </c>
      <c r="B270" s="21" t="s">
        <v>326</v>
      </c>
      <c r="C270" s="21" t="s">
        <v>626</v>
      </c>
      <c r="D270" s="21">
        <v>8685.43</v>
      </c>
      <c r="E270" s="21">
        <v>55</v>
      </c>
      <c r="F270" s="21">
        <v>2.0199999999999999E-2</v>
      </c>
      <c r="G270" s="21">
        <v>93</v>
      </c>
      <c r="H270" s="21">
        <v>73150909.879999995</v>
      </c>
      <c r="I270" s="21">
        <v>5736.277</v>
      </c>
      <c r="J270" s="21">
        <v>0</v>
      </c>
      <c r="K270" s="21">
        <v>55234017.850000001</v>
      </c>
      <c r="L270" s="21">
        <v>1865262141</v>
      </c>
      <c r="M270" s="21">
        <v>874465227</v>
      </c>
      <c r="N270" s="48">
        <v>8685.4296875</v>
      </c>
      <c r="O270" s="21">
        <v>3999.4229999999998</v>
      </c>
      <c r="P270" s="21">
        <v>0.96</v>
      </c>
      <c r="Q270" s="21">
        <v>8609.64</v>
      </c>
      <c r="R270" s="21">
        <v>8245.6200000000008</v>
      </c>
      <c r="S270" s="21">
        <v>0</v>
      </c>
      <c r="T270" s="21">
        <v>455.60300000000001</v>
      </c>
      <c r="U270" s="21">
        <v>0</v>
      </c>
      <c r="V270" s="21">
        <v>0</v>
      </c>
      <c r="W270" s="21">
        <v>0</v>
      </c>
      <c r="X270" s="21">
        <v>-8.0889698435471641E-2</v>
      </c>
      <c r="Y270" s="21">
        <v>12752.33203125</v>
      </c>
      <c r="Z270" s="21">
        <v>13704</v>
      </c>
      <c r="AA270" s="21">
        <v>78609940.008000001</v>
      </c>
      <c r="AB270" s="21">
        <v>5459030.1280000061</v>
      </c>
      <c r="AC270" s="21">
        <v>1.2699999999999999E-2</v>
      </c>
      <c r="AD270" s="21">
        <v>1.55E-2</v>
      </c>
      <c r="AE270" s="21">
        <v>2739727368</v>
      </c>
      <c r="AF270" s="21">
        <v>34794537.573600002</v>
      </c>
      <c r="AG270" s="21">
        <v>42465774.203999996</v>
      </c>
      <c r="AH270" s="21">
        <v>-20439480.2764</v>
      </c>
      <c r="AI270" s="21">
        <v>0</v>
      </c>
      <c r="AJ270" s="21">
        <v>8257.7802734375</v>
      </c>
      <c r="AK270" s="21">
        <v>55234017.850000001</v>
      </c>
      <c r="AL270" s="21">
        <v>0</v>
      </c>
      <c r="AM270" s="21">
        <v>5459030.1280000061</v>
      </c>
      <c r="AN270" s="21">
        <v>0</v>
      </c>
      <c r="AO270" s="21">
        <v>5459030.1280000061</v>
      </c>
      <c r="AP270" s="21">
        <v>7.4626961400141729</v>
      </c>
      <c r="AQ270" s="21">
        <v>12768243.646000005</v>
      </c>
      <c r="AR270" s="21">
        <v>0.94821254624101536</v>
      </c>
      <c r="AS270" s="21">
        <v>0</v>
      </c>
      <c r="AT270" s="21">
        <v>0.94821254624101536</v>
      </c>
      <c r="AU270" s="21">
        <v>12257514</v>
      </c>
      <c r="AV270" s="21">
        <v>12257514</v>
      </c>
      <c r="AW270" s="21">
        <v>955241884.828125</v>
      </c>
      <c r="AX270" s="21">
        <v>1751073.4285714286</v>
      </c>
      <c r="AY270" s="21">
        <v>136463126.40401787</v>
      </c>
      <c r="AZ270" s="21">
        <v>5459030.1280000061</v>
      </c>
      <c r="BA270" s="21">
        <v>779861.44685714378</v>
      </c>
      <c r="BB270" s="21">
        <v>1548993621.2287006</v>
      </c>
      <c r="BC270" s="21">
        <v>734844866.56274295</v>
      </c>
      <c r="BD270" s="21">
        <v>12257514</v>
      </c>
      <c r="BE270" s="21">
        <v>1751073</v>
      </c>
    </row>
    <row r="271" spans="1:57" x14ac:dyDescent="0.35">
      <c r="A271" s="21">
        <v>114062503</v>
      </c>
      <c r="B271" s="21" t="s">
        <v>327</v>
      </c>
      <c r="C271" s="21" t="s">
        <v>626</v>
      </c>
      <c r="D271" s="21">
        <v>9827.18</v>
      </c>
      <c r="E271" s="21">
        <v>67</v>
      </c>
      <c r="F271" s="21">
        <v>1.8200000000000001E-2</v>
      </c>
      <c r="G271" s="21">
        <v>86</v>
      </c>
      <c r="H271" s="21">
        <v>45379843.160000004</v>
      </c>
      <c r="I271" s="21">
        <v>3312.0680000000002</v>
      </c>
      <c r="J271" s="21">
        <v>0</v>
      </c>
      <c r="K271" s="21">
        <v>32075303.220000003</v>
      </c>
      <c r="L271" s="21">
        <v>1209771463</v>
      </c>
      <c r="M271" s="21">
        <v>549588044</v>
      </c>
      <c r="N271" s="48">
        <v>9827.1796875</v>
      </c>
      <c r="O271" s="21">
        <v>2350.4609999999998</v>
      </c>
      <c r="P271" s="21">
        <v>0.8</v>
      </c>
      <c r="Q271" s="21">
        <v>9864.3799999999992</v>
      </c>
      <c r="R271" s="21">
        <v>8245.6200000000008</v>
      </c>
      <c r="S271" s="21">
        <v>0</v>
      </c>
      <c r="T271" s="21">
        <v>146.50700000000001</v>
      </c>
      <c r="U271" s="21">
        <v>0</v>
      </c>
      <c r="V271" s="21">
        <v>0</v>
      </c>
      <c r="W271" s="21">
        <v>0</v>
      </c>
      <c r="X271" s="21">
        <v>-0.13805471802315139</v>
      </c>
      <c r="Y271" s="21">
        <v>13701.3623046875</v>
      </c>
      <c r="Z271" s="21">
        <v>13704</v>
      </c>
      <c r="AA271" s="21">
        <v>45388579.872000001</v>
      </c>
      <c r="AB271" s="21">
        <v>8736.7119999974966</v>
      </c>
      <c r="AC271" s="21">
        <v>1.2699999999999999E-2</v>
      </c>
      <c r="AD271" s="21">
        <v>1.55E-2</v>
      </c>
      <c r="AE271" s="21">
        <v>1759359507</v>
      </c>
      <c r="AF271" s="21">
        <v>22343865.738899998</v>
      </c>
      <c r="AG271" s="21">
        <v>27270072.3585</v>
      </c>
      <c r="AH271" s="21">
        <v>-9731437.4811000042</v>
      </c>
      <c r="AI271" s="21">
        <v>0</v>
      </c>
      <c r="AJ271" s="21">
        <v>8257.7802734375</v>
      </c>
      <c r="AK271" s="21">
        <v>32075303.220000003</v>
      </c>
      <c r="AL271" s="21">
        <v>0</v>
      </c>
      <c r="AM271" s="21">
        <v>8736.7119999974966</v>
      </c>
      <c r="AN271" s="21">
        <v>0</v>
      </c>
      <c r="AO271" s="21">
        <v>8736.7119999974966</v>
      </c>
      <c r="AP271" s="21">
        <v>1.925240677715356E-2</v>
      </c>
      <c r="AQ271" s="21">
        <v>4805230.8615000024</v>
      </c>
      <c r="AR271" s="21">
        <v>0.80994899814533339</v>
      </c>
      <c r="AS271" s="21">
        <v>0</v>
      </c>
      <c r="AT271" s="21">
        <v>0.80994899814533339</v>
      </c>
      <c r="AU271" s="21">
        <v>3844184.75</v>
      </c>
      <c r="AV271" s="21">
        <v>3844184.75</v>
      </c>
      <c r="AW271" s="21">
        <v>955241884.828125</v>
      </c>
      <c r="AX271" s="21">
        <v>549169.25</v>
      </c>
      <c r="AY271" s="21">
        <v>136463126.40401787</v>
      </c>
      <c r="AZ271" s="21">
        <v>8736.7119999974966</v>
      </c>
      <c r="BA271" s="21">
        <v>1248.1017142853566</v>
      </c>
      <c r="BB271" s="21">
        <v>1549002357.9407005</v>
      </c>
      <c r="BC271" s="21">
        <v>734844866.56274295</v>
      </c>
      <c r="BD271" s="21">
        <v>3844185</v>
      </c>
      <c r="BE271" s="21">
        <v>549169</v>
      </c>
    </row>
    <row r="272" spans="1:57" x14ac:dyDescent="0.35">
      <c r="A272" s="21">
        <v>114063003</v>
      </c>
      <c r="B272" s="21" t="s">
        <v>328</v>
      </c>
      <c r="C272" s="21" t="s">
        <v>626</v>
      </c>
      <c r="D272" s="21">
        <v>9701.56</v>
      </c>
      <c r="E272" s="21">
        <v>65</v>
      </c>
      <c r="F272" s="21">
        <v>1.6400000000000001E-2</v>
      </c>
      <c r="G272" s="21">
        <v>73</v>
      </c>
      <c r="H272" s="21">
        <v>67642875.700000003</v>
      </c>
      <c r="I272" s="21">
        <v>6216.0370000000003</v>
      </c>
      <c r="J272" s="21">
        <v>0</v>
      </c>
      <c r="K272" s="21">
        <v>52863175.259999998</v>
      </c>
      <c r="L272" s="21">
        <v>2142987307</v>
      </c>
      <c r="M272" s="21">
        <v>1082487334</v>
      </c>
      <c r="N272" s="48">
        <v>9701.5595703125</v>
      </c>
      <c r="O272" s="21">
        <v>4233.567</v>
      </c>
      <c r="P272" s="21">
        <v>0.83</v>
      </c>
      <c r="Q272" s="21">
        <v>9683.86</v>
      </c>
      <c r="R272" s="21">
        <v>8245.6200000000008</v>
      </c>
      <c r="S272" s="21">
        <v>0</v>
      </c>
      <c r="T272" s="21">
        <v>429.51799999999997</v>
      </c>
      <c r="U272" s="21">
        <v>0</v>
      </c>
      <c r="V272" s="21">
        <v>0</v>
      </c>
      <c r="W272" s="21">
        <v>0</v>
      </c>
      <c r="X272" s="21">
        <v>1.8653810200621176E-2</v>
      </c>
      <c r="Y272" s="21">
        <v>10881.994140625</v>
      </c>
      <c r="Z272" s="21">
        <v>13704</v>
      </c>
      <c r="AA272" s="21">
        <v>85184571.048000008</v>
      </c>
      <c r="AB272" s="21">
        <v>17541695.348000005</v>
      </c>
      <c r="AC272" s="21">
        <v>1.2699999999999999E-2</v>
      </c>
      <c r="AD272" s="21">
        <v>1.55E-2</v>
      </c>
      <c r="AE272" s="21">
        <v>3225474641</v>
      </c>
      <c r="AF272" s="21">
        <v>40963527.940700002</v>
      </c>
      <c r="AG272" s="21">
        <v>49994856.935499996</v>
      </c>
      <c r="AH272" s="21">
        <v>-11899647.319299996</v>
      </c>
      <c r="AI272" s="21">
        <v>0</v>
      </c>
      <c r="AJ272" s="21">
        <v>8257.7802734375</v>
      </c>
      <c r="AK272" s="21">
        <v>52863175.259999998</v>
      </c>
      <c r="AL272" s="21">
        <v>0</v>
      </c>
      <c r="AM272" s="21">
        <v>17541695.348000005</v>
      </c>
      <c r="AN272" s="21">
        <v>0</v>
      </c>
      <c r="AO272" s="21">
        <v>17541695.348000005</v>
      </c>
      <c r="AP272" s="21">
        <v>25.932805438075135</v>
      </c>
      <c r="AQ272" s="21">
        <v>2868318.324500002</v>
      </c>
      <c r="AR272" s="21">
        <v>0.82516133281977089</v>
      </c>
      <c r="AS272" s="21">
        <v>0</v>
      </c>
      <c r="AT272" s="21">
        <v>0.82516133281977089</v>
      </c>
      <c r="AU272" s="21">
        <v>2380704.25</v>
      </c>
      <c r="AV272" s="21">
        <v>2380704.25</v>
      </c>
      <c r="AW272" s="21">
        <v>955241884.828125</v>
      </c>
      <c r="AX272" s="21">
        <v>340100.60714285716</v>
      </c>
      <c r="AY272" s="21">
        <v>136463126.40401787</v>
      </c>
      <c r="AZ272" s="21">
        <v>17541695.348000005</v>
      </c>
      <c r="BA272" s="21">
        <v>2505956.478285715</v>
      </c>
      <c r="BB272" s="21">
        <v>1566544053.2887006</v>
      </c>
      <c r="BC272" s="21">
        <v>734844866.56274295</v>
      </c>
      <c r="BD272" s="21">
        <v>2380704</v>
      </c>
      <c r="BE272" s="21">
        <v>340101</v>
      </c>
    </row>
    <row r="273" spans="1:57" x14ac:dyDescent="0.35">
      <c r="A273" s="21">
        <v>114063503</v>
      </c>
      <c r="B273" s="21" t="s">
        <v>329</v>
      </c>
      <c r="C273" s="21" t="s">
        <v>626</v>
      </c>
      <c r="D273" s="21">
        <v>12305.91</v>
      </c>
      <c r="E273" s="21">
        <v>81</v>
      </c>
      <c r="F273" s="21">
        <v>1.43E-2</v>
      </c>
      <c r="G273" s="21">
        <v>51</v>
      </c>
      <c r="H273" s="21">
        <v>40833387.960000001</v>
      </c>
      <c r="I273" s="21">
        <v>3133.587</v>
      </c>
      <c r="J273" s="21">
        <v>0</v>
      </c>
      <c r="K273" s="21">
        <v>29826135.699999999</v>
      </c>
      <c r="L273" s="21">
        <v>1612319049</v>
      </c>
      <c r="M273" s="21">
        <v>477161666</v>
      </c>
      <c r="N273" s="48">
        <v>12305.91015625</v>
      </c>
      <c r="O273" s="21">
        <v>2152.8000000000002</v>
      </c>
      <c r="P273" s="21">
        <v>0.5</v>
      </c>
      <c r="Q273" s="21">
        <v>12340.78</v>
      </c>
      <c r="R273" s="21">
        <v>8245.6200000000008</v>
      </c>
      <c r="S273" s="21">
        <v>0</v>
      </c>
      <c r="T273" s="21">
        <v>217.61199999999999</v>
      </c>
      <c r="U273" s="21">
        <v>0</v>
      </c>
      <c r="V273" s="21">
        <v>0</v>
      </c>
      <c r="W273" s="21">
        <v>0</v>
      </c>
      <c r="X273" s="21">
        <v>-0.12431027434454453</v>
      </c>
      <c r="Y273" s="21">
        <v>13030.876953125</v>
      </c>
      <c r="Z273" s="21">
        <v>13704</v>
      </c>
      <c r="AA273" s="21">
        <v>42942676.248000003</v>
      </c>
      <c r="AB273" s="21">
        <v>2109288.2880000025</v>
      </c>
      <c r="AC273" s="21">
        <v>1.2699999999999999E-2</v>
      </c>
      <c r="AD273" s="21">
        <v>1.55E-2</v>
      </c>
      <c r="AE273" s="21">
        <v>2089480715</v>
      </c>
      <c r="AF273" s="21">
        <v>26536405.080499999</v>
      </c>
      <c r="AG273" s="21">
        <v>32386951.0825</v>
      </c>
      <c r="AH273" s="21">
        <v>-3289730.6195</v>
      </c>
      <c r="AI273" s="21">
        <v>0</v>
      </c>
      <c r="AJ273" s="21">
        <v>8257.7802734375</v>
      </c>
      <c r="AK273" s="21">
        <v>29826135.699999999</v>
      </c>
      <c r="AL273" s="21">
        <v>0</v>
      </c>
      <c r="AM273" s="21">
        <v>2109288.2880000025</v>
      </c>
      <c r="AN273" s="21">
        <v>0</v>
      </c>
      <c r="AO273" s="21">
        <v>2109288.2880000025</v>
      </c>
      <c r="AP273" s="21">
        <v>5.1655970600975882</v>
      </c>
      <c r="AQ273" s="21">
        <v>0</v>
      </c>
      <c r="AR273" s="21">
        <v>0.50977989862070183</v>
      </c>
      <c r="AS273" s="21">
        <v>0</v>
      </c>
      <c r="AT273" s="21">
        <v>0.50977989862070183</v>
      </c>
      <c r="AU273" s="21">
        <v>0</v>
      </c>
      <c r="AV273" s="21">
        <v>0</v>
      </c>
      <c r="AW273" s="21">
        <v>955241884.828125</v>
      </c>
      <c r="AX273" s="21">
        <v>0</v>
      </c>
      <c r="AY273" s="21">
        <v>136463126.40401787</v>
      </c>
      <c r="AZ273" s="21">
        <v>2109288.2880000025</v>
      </c>
      <c r="BA273" s="21">
        <v>301326.89828571462</v>
      </c>
      <c r="BB273" s="21">
        <v>1568653341.5767007</v>
      </c>
      <c r="BC273" s="21">
        <v>734844866.56274295</v>
      </c>
      <c r="BD273" s="21">
        <v>0</v>
      </c>
      <c r="BE273" s="21">
        <v>0</v>
      </c>
    </row>
    <row r="274" spans="1:57" x14ac:dyDescent="0.35">
      <c r="A274" s="21">
        <v>114064003</v>
      </c>
      <c r="B274" s="21" t="s">
        <v>330</v>
      </c>
      <c r="C274" s="21" t="s">
        <v>626</v>
      </c>
      <c r="D274" s="21">
        <v>12551.81</v>
      </c>
      <c r="E274" s="21">
        <v>83</v>
      </c>
      <c r="F274" s="21">
        <v>1.6299999999999999E-2</v>
      </c>
      <c r="G274" s="21">
        <v>73</v>
      </c>
      <c r="H274" s="21">
        <v>32491336.25</v>
      </c>
      <c r="I274" s="21">
        <v>2005.056</v>
      </c>
      <c r="J274" s="21">
        <v>0</v>
      </c>
      <c r="K274" s="21">
        <v>24477263.449999999</v>
      </c>
      <c r="L274" s="21">
        <v>1103344439</v>
      </c>
      <c r="M274" s="21">
        <v>396261293</v>
      </c>
      <c r="N274" s="48">
        <v>12551.8095703125</v>
      </c>
      <c r="O274" s="21">
        <v>1448.193</v>
      </c>
      <c r="P274" s="21">
        <v>0.48</v>
      </c>
      <c r="Q274" s="21">
        <v>12506.64</v>
      </c>
      <c r="R274" s="21">
        <v>8245.6200000000008</v>
      </c>
      <c r="S274" s="21">
        <v>36.639000000000003</v>
      </c>
      <c r="T274" s="21">
        <v>193.83500000000001</v>
      </c>
      <c r="U274" s="21">
        <v>0</v>
      </c>
      <c r="V274" s="21">
        <v>0</v>
      </c>
      <c r="W274" s="21">
        <v>0</v>
      </c>
      <c r="X274" s="21">
        <v>-4.4544800786430153E-2</v>
      </c>
      <c r="Y274" s="21">
        <v>16204.703125</v>
      </c>
      <c r="Z274" s="21">
        <v>13704</v>
      </c>
      <c r="AA274" s="21">
        <v>27477287.423999999</v>
      </c>
      <c r="AB274" s="21">
        <v>0</v>
      </c>
      <c r="AC274" s="21">
        <v>1.2699999999999999E-2</v>
      </c>
      <c r="AD274" s="21">
        <v>1.55E-2</v>
      </c>
      <c r="AE274" s="21">
        <v>1499605732</v>
      </c>
      <c r="AF274" s="21">
        <v>19044992.796399999</v>
      </c>
      <c r="AG274" s="21">
        <v>23243888.846000001</v>
      </c>
      <c r="AH274" s="21">
        <v>-5432270.6535999998</v>
      </c>
      <c r="AI274" s="21">
        <v>0</v>
      </c>
      <c r="AJ274" s="21">
        <v>8257.7802734375</v>
      </c>
      <c r="AK274" s="21">
        <v>24477263.449999999</v>
      </c>
      <c r="AL274" s="21">
        <v>0</v>
      </c>
      <c r="AM274" s="21">
        <v>0</v>
      </c>
      <c r="AN274" s="21">
        <v>0</v>
      </c>
      <c r="AO274" s="21">
        <v>0</v>
      </c>
      <c r="AP274" s="21">
        <v>0</v>
      </c>
      <c r="AQ274" s="21">
        <v>1233374.6039999984</v>
      </c>
      <c r="AR274" s="21">
        <v>0.48000199149310774</v>
      </c>
      <c r="AS274" s="21">
        <v>0</v>
      </c>
      <c r="AT274" s="21">
        <v>0.48000199149310774</v>
      </c>
      <c r="AU274" s="21">
        <v>592019.8125</v>
      </c>
      <c r="AV274" s="21">
        <v>592019.8125</v>
      </c>
      <c r="AW274" s="21">
        <v>955241884.828125</v>
      </c>
      <c r="AX274" s="21">
        <v>84574.258928571435</v>
      </c>
      <c r="AY274" s="21">
        <v>136463126.40401787</v>
      </c>
      <c r="AZ274" s="21">
        <v>0</v>
      </c>
      <c r="BA274" s="21">
        <v>0</v>
      </c>
      <c r="BB274" s="21">
        <v>1568653341.5767007</v>
      </c>
      <c r="BC274" s="21">
        <v>734844866.56274295</v>
      </c>
      <c r="BD274" s="21">
        <v>592020</v>
      </c>
      <c r="BE274" s="21">
        <v>84574</v>
      </c>
    </row>
    <row r="275" spans="1:57" x14ac:dyDescent="0.35">
      <c r="A275" s="21">
        <v>114065503</v>
      </c>
      <c r="B275" s="21" t="s">
        <v>331</v>
      </c>
      <c r="C275" s="21" t="s">
        <v>626</v>
      </c>
      <c r="D275" s="21">
        <v>6646.76</v>
      </c>
      <c r="E275" s="21">
        <v>31</v>
      </c>
      <c r="F275" s="21">
        <v>1.9699999999999999E-2</v>
      </c>
      <c r="G275" s="21">
        <v>91</v>
      </c>
      <c r="H275" s="21">
        <v>61606030.720000006</v>
      </c>
      <c r="I275" s="21">
        <v>6315.6880000000001</v>
      </c>
      <c r="J275" s="21">
        <v>1</v>
      </c>
      <c r="K275" s="21">
        <v>45488699.189999998</v>
      </c>
      <c r="L275" s="21">
        <v>1705615370</v>
      </c>
      <c r="M275" s="21">
        <v>600387781</v>
      </c>
      <c r="N275" s="48">
        <v>6646.759765625</v>
      </c>
      <c r="O275" s="21">
        <v>4206.45</v>
      </c>
      <c r="P275" s="21">
        <v>1</v>
      </c>
      <c r="Q275" s="21">
        <v>6553.29</v>
      </c>
      <c r="R275" s="21">
        <v>8245.6200000000008</v>
      </c>
      <c r="S275" s="21">
        <v>0</v>
      </c>
      <c r="T275" s="21">
        <v>719.93799999999999</v>
      </c>
      <c r="U275" s="21">
        <v>0</v>
      </c>
      <c r="V275" s="21">
        <v>0</v>
      </c>
      <c r="W275" s="21">
        <v>0</v>
      </c>
      <c r="X275" s="21">
        <v>0.17064506614279273</v>
      </c>
      <c r="Y275" s="21">
        <v>9754.4453125</v>
      </c>
      <c r="Z275" s="21">
        <v>13704</v>
      </c>
      <c r="AA275" s="21">
        <v>86550188.351999998</v>
      </c>
      <c r="AB275" s="21">
        <v>24944157.631999992</v>
      </c>
      <c r="AC275" s="21">
        <v>1.2699999999999999E-2</v>
      </c>
      <c r="AD275" s="21">
        <v>1.55E-2</v>
      </c>
      <c r="AE275" s="21">
        <v>2306003151</v>
      </c>
      <c r="AF275" s="21">
        <v>29286240.017699998</v>
      </c>
      <c r="AG275" s="21">
        <v>35743048.840499997</v>
      </c>
      <c r="AH275" s="21">
        <v>-16202459.1723</v>
      </c>
      <c r="AI275" s="21">
        <v>0</v>
      </c>
      <c r="AJ275" s="21">
        <v>8257.7802734375</v>
      </c>
      <c r="AK275" s="21">
        <v>45488699.189999998</v>
      </c>
      <c r="AL275" s="21">
        <v>0</v>
      </c>
      <c r="AM275" s="21">
        <v>24944157.631999992</v>
      </c>
      <c r="AN275" s="21">
        <v>0</v>
      </c>
      <c r="AO275" s="21">
        <v>24944157.631999992</v>
      </c>
      <c r="AP275" s="21">
        <v>40.489798385764253</v>
      </c>
      <c r="AQ275" s="21">
        <v>9745650.3495000005</v>
      </c>
      <c r="AR275" s="21">
        <v>1</v>
      </c>
      <c r="AS275" s="21">
        <v>0</v>
      </c>
      <c r="AT275" s="21">
        <v>1</v>
      </c>
      <c r="AU275" s="21">
        <v>9745650</v>
      </c>
      <c r="AV275" s="21">
        <v>9745650</v>
      </c>
      <c r="AW275" s="21">
        <v>955241884.828125</v>
      </c>
      <c r="AX275" s="21">
        <v>1392235.7142857143</v>
      </c>
      <c r="AY275" s="21">
        <v>136463126.40401787</v>
      </c>
      <c r="AZ275" s="21">
        <v>24944157.631999992</v>
      </c>
      <c r="BA275" s="21">
        <v>3563451.0902857133</v>
      </c>
      <c r="BB275" s="21">
        <v>1593597499.2087007</v>
      </c>
      <c r="BC275" s="21">
        <v>734844866.56274295</v>
      </c>
      <c r="BD275" s="21">
        <v>9745650</v>
      </c>
      <c r="BE275" s="21">
        <v>1392236</v>
      </c>
    </row>
    <row r="276" spans="1:57" x14ac:dyDescent="0.35">
      <c r="A276" s="21">
        <v>114066503</v>
      </c>
      <c r="B276" s="21" t="s">
        <v>332</v>
      </c>
      <c r="C276" s="21" t="s">
        <v>626</v>
      </c>
      <c r="D276" s="21">
        <v>13385.97</v>
      </c>
      <c r="E276" s="21">
        <v>87</v>
      </c>
      <c r="F276" s="21">
        <v>1.6199999999999999E-2</v>
      </c>
      <c r="G276" s="21">
        <v>71</v>
      </c>
      <c r="H276" s="21">
        <v>34424518.609999999</v>
      </c>
      <c r="I276" s="21">
        <v>2177.6390000000001</v>
      </c>
      <c r="J276" s="21">
        <v>0</v>
      </c>
      <c r="K276" s="21">
        <v>24572033.98</v>
      </c>
      <c r="L276" s="21">
        <v>1080492952</v>
      </c>
      <c r="M276" s="21">
        <v>432248256</v>
      </c>
      <c r="N276" s="48">
        <v>13385.9697265625</v>
      </c>
      <c r="O276" s="21">
        <v>1508.873</v>
      </c>
      <c r="P276" s="21">
        <v>0.4</v>
      </c>
      <c r="Q276" s="21">
        <v>13181.19</v>
      </c>
      <c r="R276" s="21">
        <v>8245.6200000000008</v>
      </c>
      <c r="S276" s="21">
        <v>0</v>
      </c>
      <c r="T276" s="21">
        <v>97.838999999999999</v>
      </c>
      <c r="U276" s="21">
        <v>0</v>
      </c>
      <c r="V276" s="21">
        <v>0</v>
      </c>
      <c r="W276" s="21">
        <v>0</v>
      </c>
      <c r="X276" s="21">
        <v>-0.18804326710674227</v>
      </c>
      <c r="Y276" s="21">
        <v>15808.1845703125</v>
      </c>
      <c r="Z276" s="21">
        <v>13704</v>
      </c>
      <c r="AA276" s="21">
        <v>29842364.856000002</v>
      </c>
      <c r="AB276" s="21">
        <v>0</v>
      </c>
      <c r="AC276" s="21">
        <v>1.2699999999999999E-2</v>
      </c>
      <c r="AD276" s="21">
        <v>1.55E-2</v>
      </c>
      <c r="AE276" s="21">
        <v>1512741208</v>
      </c>
      <c r="AF276" s="21">
        <v>19211813.341600001</v>
      </c>
      <c r="AG276" s="21">
        <v>23447488.723999999</v>
      </c>
      <c r="AH276" s="21">
        <v>-5360220.6383999996</v>
      </c>
      <c r="AI276" s="21">
        <v>0</v>
      </c>
      <c r="AJ276" s="21">
        <v>8257.7802734375</v>
      </c>
      <c r="AK276" s="21">
        <v>24572033.98</v>
      </c>
      <c r="AL276" s="21">
        <v>0</v>
      </c>
      <c r="AM276" s="21">
        <v>0</v>
      </c>
      <c r="AN276" s="21">
        <v>0</v>
      </c>
      <c r="AO276" s="21">
        <v>0</v>
      </c>
      <c r="AP276" s="21">
        <v>0</v>
      </c>
      <c r="AQ276" s="21">
        <v>1124545.256000001</v>
      </c>
      <c r="AR276" s="21">
        <v>0.37898693313254417</v>
      </c>
      <c r="AS276" s="21">
        <v>0</v>
      </c>
      <c r="AT276" s="21">
        <v>0.37898693313254417</v>
      </c>
      <c r="AU276" s="21">
        <v>449818.09375</v>
      </c>
      <c r="AV276" s="21">
        <v>449818.09375</v>
      </c>
      <c r="AW276" s="21">
        <v>955241884.828125</v>
      </c>
      <c r="AX276" s="21">
        <v>64259.727678571428</v>
      </c>
      <c r="AY276" s="21">
        <v>136463126.40401787</v>
      </c>
      <c r="AZ276" s="21">
        <v>0</v>
      </c>
      <c r="BA276" s="21">
        <v>0</v>
      </c>
      <c r="BB276" s="21">
        <v>1593597499.2087007</v>
      </c>
      <c r="BC276" s="21">
        <v>734844866.56274295</v>
      </c>
      <c r="BD276" s="21">
        <v>449818</v>
      </c>
      <c r="BE276" s="21">
        <v>64260</v>
      </c>
    </row>
    <row r="277" spans="1:57" x14ac:dyDescent="0.35">
      <c r="A277" s="21">
        <v>114067002</v>
      </c>
      <c r="B277" s="21" t="s">
        <v>333</v>
      </c>
      <c r="C277" s="21" t="s">
        <v>626</v>
      </c>
      <c r="D277" s="21">
        <v>1329.39</v>
      </c>
      <c r="E277" s="21">
        <v>0</v>
      </c>
      <c r="F277" s="21">
        <v>1.7399999999999999E-2</v>
      </c>
      <c r="G277" s="21">
        <v>80</v>
      </c>
      <c r="H277" s="21">
        <v>269084361.19999999</v>
      </c>
      <c r="I277" s="21">
        <v>39057.921999999999</v>
      </c>
      <c r="J277" s="21">
        <v>0</v>
      </c>
      <c r="K277" s="21">
        <v>49175801.57</v>
      </c>
      <c r="L277" s="21">
        <v>1759835931</v>
      </c>
      <c r="M277" s="21">
        <v>1073037060</v>
      </c>
      <c r="N277" s="48">
        <v>1329.3900146484375</v>
      </c>
      <c r="O277" s="21">
        <v>18410.072</v>
      </c>
      <c r="P277" s="21">
        <v>1</v>
      </c>
      <c r="Q277" s="21">
        <v>1328.28</v>
      </c>
      <c r="R277" s="21">
        <v>8245.6200000000008</v>
      </c>
      <c r="S277" s="21">
        <v>0</v>
      </c>
      <c r="T277" s="21">
        <v>11448.16</v>
      </c>
      <c r="U277" s="21">
        <v>0</v>
      </c>
      <c r="V277" s="21">
        <v>0</v>
      </c>
      <c r="W277" s="21">
        <v>0</v>
      </c>
      <c r="X277" s="21">
        <v>7.4546629847105882E-3</v>
      </c>
      <c r="Y277" s="21">
        <v>6889.3671875</v>
      </c>
      <c r="Z277" s="21">
        <v>13704</v>
      </c>
      <c r="AA277" s="21">
        <v>535249763.088</v>
      </c>
      <c r="AB277" s="21">
        <v>266165401.88800001</v>
      </c>
      <c r="AC277" s="21">
        <v>1.2699999999999999E-2</v>
      </c>
      <c r="AD277" s="21">
        <v>1.55E-2</v>
      </c>
      <c r="AE277" s="21">
        <v>2832872991</v>
      </c>
      <c r="AF277" s="21">
        <v>35977486.985699996</v>
      </c>
      <c r="AG277" s="21">
        <v>43909531.3605</v>
      </c>
      <c r="AH277" s="21">
        <v>-13198314.584300004</v>
      </c>
      <c r="AI277" s="21">
        <v>0</v>
      </c>
      <c r="AJ277" s="21">
        <v>8257.7802734375</v>
      </c>
      <c r="AK277" s="21">
        <v>49175801.57</v>
      </c>
      <c r="AL277" s="21">
        <v>0</v>
      </c>
      <c r="AM277" s="21">
        <v>266165401.88800001</v>
      </c>
      <c r="AN277" s="21">
        <v>0</v>
      </c>
      <c r="AO277" s="21">
        <v>266165401.88800001</v>
      </c>
      <c r="AP277" s="21">
        <v>98.915225210791633</v>
      </c>
      <c r="AQ277" s="21">
        <v>5266270.2094999999</v>
      </c>
      <c r="AR277" s="21">
        <v>1</v>
      </c>
      <c r="AS277" s="21">
        <v>0</v>
      </c>
      <c r="AT277" s="21">
        <v>1</v>
      </c>
      <c r="AU277" s="21">
        <v>5266270</v>
      </c>
      <c r="AV277" s="21">
        <v>5266270</v>
      </c>
      <c r="AW277" s="21">
        <v>955241884.828125</v>
      </c>
      <c r="AX277" s="21">
        <v>752324.28571428568</v>
      </c>
      <c r="AY277" s="21">
        <v>136463126.40401787</v>
      </c>
      <c r="AZ277" s="21">
        <v>266165401.88800001</v>
      </c>
      <c r="BA277" s="21">
        <v>38023628.841142856</v>
      </c>
      <c r="BB277" s="21">
        <v>1859762901.0967007</v>
      </c>
      <c r="BC277" s="21">
        <v>734844866.56274295</v>
      </c>
      <c r="BD277" s="21">
        <v>5266270</v>
      </c>
      <c r="BE277" s="21">
        <v>752324</v>
      </c>
    </row>
    <row r="278" spans="1:57" x14ac:dyDescent="0.35">
      <c r="A278" s="21">
        <v>114067503</v>
      </c>
      <c r="B278" s="21" t="s">
        <v>335</v>
      </c>
      <c r="C278" s="21" t="s">
        <v>626</v>
      </c>
      <c r="D278" s="21">
        <v>11835.27</v>
      </c>
      <c r="E278" s="21">
        <v>79</v>
      </c>
      <c r="F278" s="21">
        <v>1.67E-2</v>
      </c>
      <c r="G278" s="21">
        <v>76</v>
      </c>
      <c r="H278" s="21">
        <v>37407283.689999998</v>
      </c>
      <c r="I278" s="21">
        <v>2811.27</v>
      </c>
      <c r="J278" s="21">
        <v>0</v>
      </c>
      <c r="K278" s="21">
        <v>31038932.329999998</v>
      </c>
      <c r="L278" s="21">
        <v>1392631114</v>
      </c>
      <c r="M278" s="21">
        <v>463838682</v>
      </c>
      <c r="N278" s="48">
        <v>11835.26953125</v>
      </c>
      <c r="O278" s="21">
        <v>2058.6930000000002</v>
      </c>
      <c r="P278" s="21">
        <v>0.56999999999999995</v>
      </c>
      <c r="Q278" s="21">
        <v>11779.28</v>
      </c>
      <c r="R278" s="21">
        <v>8245.6200000000008</v>
      </c>
      <c r="S278" s="21">
        <v>0</v>
      </c>
      <c r="T278" s="21">
        <v>147.77199999999999</v>
      </c>
      <c r="U278" s="21">
        <v>0</v>
      </c>
      <c r="V278" s="21">
        <v>0</v>
      </c>
      <c r="W278" s="21">
        <v>0</v>
      </c>
      <c r="X278" s="21">
        <v>4.9363636039267182E-2</v>
      </c>
      <c r="Y278" s="21">
        <v>13306.1865234375</v>
      </c>
      <c r="Z278" s="21">
        <v>13704</v>
      </c>
      <c r="AA278" s="21">
        <v>38525644.079999998</v>
      </c>
      <c r="AB278" s="21">
        <v>1118360.3900000006</v>
      </c>
      <c r="AC278" s="21">
        <v>1.2699999999999999E-2</v>
      </c>
      <c r="AD278" s="21">
        <v>1.55E-2</v>
      </c>
      <c r="AE278" s="21">
        <v>1856469796</v>
      </c>
      <c r="AF278" s="21">
        <v>23577166.409199998</v>
      </c>
      <c r="AG278" s="21">
        <v>28775281.838</v>
      </c>
      <c r="AH278" s="21">
        <v>-7461765.9208000004</v>
      </c>
      <c r="AI278" s="21">
        <v>0</v>
      </c>
      <c r="AJ278" s="21">
        <v>8257.7802734375</v>
      </c>
      <c r="AK278" s="21">
        <v>31038932.329999998</v>
      </c>
      <c r="AL278" s="21">
        <v>0</v>
      </c>
      <c r="AM278" s="21">
        <v>1118360.3900000006</v>
      </c>
      <c r="AN278" s="21">
        <v>0</v>
      </c>
      <c r="AO278" s="21">
        <v>1118360.3900000006</v>
      </c>
      <c r="AP278" s="21">
        <v>2.9896861778792272</v>
      </c>
      <c r="AQ278" s="21">
        <v>2263650.4919999987</v>
      </c>
      <c r="AR278" s="21">
        <v>0.56677349852476966</v>
      </c>
      <c r="AS278" s="21">
        <v>0</v>
      </c>
      <c r="AT278" s="21">
        <v>0.56677349852476966</v>
      </c>
      <c r="AU278" s="21">
        <v>1290280.75</v>
      </c>
      <c r="AV278" s="21">
        <v>1290280.75</v>
      </c>
      <c r="AW278" s="21">
        <v>955241884.828125</v>
      </c>
      <c r="AX278" s="21">
        <v>184325.82142857142</v>
      </c>
      <c r="AY278" s="21">
        <v>136463126.40401787</v>
      </c>
      <c r="AZ278" s="21">
        <v>1118360.3900000006</v>
      </c>
      <c r="BA278" s="21">
        <v>159765.77000000008</v>
      </c>
      <c r="BB278" s="21">
        <v>1860881261.4867008</v>
      </c>
      <c r="BC278" s="21">
        <v>734844866.56274295</v>
      </c>
      <c r="BD278" s="21">
        <v>1290281</v>
      </c>
      <c r="BE278" s="21">
        <v>184326</v>
      </c>
    </row>
    <row r="279" spans="1:57" x14ac:dyDescent="0.35">
      <c r="A279" s="21">
        <v>114068003</v>
      </c>
      <c r="B279" s="21" t="s">
        <v>336</v>
      </c>
      <c r="C279" s="21" t="s">
        <v>626</v>
      </c>
      <c r="D279" s="21">
        <v>15281.7</v>
      </c>
      <c r="E279" s="21">
        <v>92</v>
      </c>
      <c r="F279" s="21">
        <v>1.5100000000000001E-2</v>
      </c>
      <c r="G279" s="21">
        <v>60</v>
      </c>
      <c r="H279" s="21">
        <v>30297758.289999999</v>
      </c>
      <c r="I279" s="21">
        <v>1985.049</v>
      </c>
      <c r="J279" s="21">
        <v>0</v>
      </c>
      <c r="K279" s="21">
        <v>25936860.100000001</v>
      </c>
      <c r="L279" s="21">
        <v>1361387039</v>
      </c>
      <c r="M279" s="21">
        <v>354250968</v>
      </c>
      <c r="N279" s="48">
        <v>15281.7001953125</v>
      </c>
      <c r="O279" s="21">
        <v>1371.8219999999999</v>
      </c>
      <c r="P279" s="21">
        <v>0.15</v>
      </c>
      <c r="Q279" s="21">
        <v>15271.01</v>
      </c>
      <c r="R279" s="21">
        <v>8245.6200000000008</v>
      </c>
      <c r="S279" s="21">
        <v>43.414000000000001</v>
      </c>
      <c r="T279" s="21">
        <v>157.60900000000001</v>
      </c>
      <c r="U279" s="21">
        <v>0</v>
      </c>
      <c r="V279" s="21">
        <v>0</v>
      </c>
      <c r="W279" s="21">
        <v>0</v>
      </c>
      <c r="X279" s="21">
        <v>-0.11125349600627654</v>
      </c>
      <c r="Y279" s="21">
        <v>15262.9775390625</v>
      </c>
      <c r="Z279" s="21">
        <v>13704</v>
      </c>
      <c r="AA279" s="21">
        <v>27203111.495999999</v>
      </c>
      <c r="AB279" s="21">
        <v>0</v>
      </c>
      <c r="AC279" s="21">
        <v>1.2699999999999999E-2</v>
      </c>
      <c r="AD279" s="21">
        <v>1.55E-2</v>
      </c>
      <c r="AE279" s="21">
        <v>1715638007</v>
      </c>
      <c r="AF279" s="21">
        <v>21788602.688899998</v>
      </c>
      <c r="AG279" s="21">
        <v>26592389.1085</v>
      </c>
      <c r="AH279" s="21">
        <v>-4148257.4111000039</v>
      </c>
      <c r="AI279" s="21">
        <v>0</v>
      </c>
      <c r="AJ279" s="21">
        <v>8257.7802734375</v>
      </c>
      <c r="AK279" s="21">
        <v>25936860.100000001</v>
      </c>
      <c r="AL279" s="21">
        <v>0</v>
      </c>
      <c r="AM279" s="21">
        <v>0</v>
      </c>
      <c r="AN279" s="21">
        <v>0</v>
      </c>
      <c r="AO279" s="21">
        <v>0</v>
      </c>
      <c r="AP279" s="21">
        <v>0</v>
      </c>
      <c r="AQ279" s="21">
        <v>0</v>
      </c>
      <c r="AR279" s="21">
        <v>0.14941791991383124</v>
      </c>
      <c r="AS279" s="21">
        <v>0</v>
      </c>
      <c r="AT279" s="21">
        <v>0.14941791991383124</v>
      </c>
      <c r="AU279" s="21">
        <v>0</v>
      </c>
      <c r="AV279" s="21">
        <v>0</v>
      </c>
      <c r="AW279" s="21">
        <v>955241884.828125</v>
      </c>
      <c r="AX279" s="21">
        <v>0</v>
      </c>
      <c r="AY279" s="21">
        <v>136463126.40401787</v>
      </c>
      <c r="AZ279" s="21">
        <v>0</v>
      </c>
      <c r="BA279" s="21">
        <v>0</v>
      </c>
      <c r="BB279" s="21">
        <v>1860881261.4867008</v>
      </c>
      <c r="BC279" s="21">
        <v>734844866.56274295</v>
      </c>
      <c r="BD279" s="21">
        <v>0</v>
      </c>
      <c r="BE279" s="21">
        <v>0</v>
      </c>
    </row>
    <row r="280" spans="1:57" x14ac:dyDescent="0.35">
      <c r="A280" s="21">
        <v>114068103</v>
      </c>
      <c r="B280" s="21" t="s">
        <v>337</v>
      </c>
      <c r="C280" s="21" t="s">
        <v>626</v>
      </c>
      <c r="D280" s="21">
        <v>11394.59</v>
      </c>
      <c r="E280" s="21">
        <v>77</v>
      </c>
      <c r="F280" s="21">
        <v>1.66E-2</v>
      </c>
      <c r="G280" s="21">
        <v>75</v>
      </c>
      <c r="H280" s="21">
        <v>61740866.229999997</v>
      </c>
      <c r="I280" s="21">
        <v>4585.2879999999996</v>
      </c>
      <c r="J280" s="21">
        <v>0</v>
      </c>
      <c r="K280" s="21">
        <v>49013604.879999995</v>
      </c>
      <c r="L280" s="21">
        <v>2155602725</v>
      </c>
      <c r="M280" s="21">
        <v>804439411</v>
      </c>
      <c r="N280" s="48">
        <v>11394.58984375</v>
      </c>
      <c r="O280" s="21">
        <v>3241.6129999999998</v>
      </c>
      <c r="P280" s="21">
        <v>0.62</v>
      </c>
      <c r="Q280" s="21">
        <v>11363.9</v>
      </c>
      <c r="R280" s="21">
        <v>8245.6200000000008</v>
      </c>
      <c r="S280" s="21">
        <v>0</v>
      </c>
      <c r="T280" s="21">
        <v>405.07400000000001</v>
      </c>
      <c r="U280" s="21">
        <v>0</v>
      </c>
      <c r="V280" s="21">
        <v>0</v>
      </c>
      <c r="W280" s="21">
        <v>0</v>
      </c>
      <c r="X280" s="21">
        <v>-7.2337416451750666E-2</v>
      </c>
      <c r="Y280" s="21">
        <v>13464.9921875</v>
      </c>
      <c r="Z280" s="21">
        <v>13704</v>
      </c>
      <c r="AA280" s="21">
        <v>62836786.751999997</v>
      </c>
      <c r="AB280" s="21">
        <v>1095920.5219999999</v>
      </c>
      <c r="AC280" s="21">
        <v>1.2699999999999999E-2</v>
      </c>
      <c r="AD280" s="21">
        <v>1.55E-2</v>
      </c>
      <c r="AE280" s="21">
        <v>2960042136</v>
      </c>
      <c r="AF280" s="21">
        <v>37592535.1272</v>
      </c>
      <c r="AG280" s="21">
        <v>45880653.108000003</v>
      </c>
      <c r="AH280" s="21">
        <v>-11421069.752799995</v>
      </c>
      <c r="AI280" s="21">
        <v>0</v>
      </c>
      <c r="AJ280" s="21">
        <v>8257.7802734375</v>
      </c>
      <c r="AK280" s="21">
        <v>49013604.879999995</v>
      </c>
      <c r="AL280" s="21">
        <v>0</v>
      </c>
      <c r="AM280" s="21">
        <v>1095920.5219999999</v>
      </c>
      <c r="AN280" s="21">
        <v>0</v>
      </c>
      <c r="AO280" s="21">
        <v>1095920.5219999999</v>
      </c>
      <c r="AP280" s="21">
        <v>1.7750326306038935</v>
      </c>
      <c r="AQ280" s="21">
        <v>3132951.7719999924</v>
      </c>
      <c r="AR280" s="21">
        <v>0.62013889127050748</v>
      </c>
      <c r="AS280" s="21">
        <v>0</v>
      </c>
      <c r="AT280" s="21">
        <v>0.62013889127050748</v>
      </c>
      <c r="AU280" s="21">
        <v>1942430.125</v>
      </c>
      <c r="AV280" s="21">
        <v>1942430.125</v>
      </c>
      <c r="AW280" s="21">
        <v>955241884.828125</v>
      </c>
      <c r="AX280" s="21">
        <v>277490.01785714284</v>
      </c>
      <c r="AY280" s="21">
        <v>136463126.40401787</v>
      </c>
      <c r="AZ280" s="21">
        <v>1095920.5219999999</v>
      </c>
      <c r="BA280" s="21">
        <v>156560.07457142856</v>
      </c>
      <c r="BB280" s="21">
        <v>1861977182.0087008</v>
      </c>
      <c r="BC280" s="21">
        <v>734844866.56274295</v>
      </c>
      <c r="BD280" s="21">
        <v>1942430</v>
      </c>
      <c r="BE280" s="21">
        <v>277490</v>
      </c>
    </row>
    <row r="281" spans="1:57" x14ac:dyDescent="0.35">
      <c r="A281" s="21">
        <v>114069103</v>
      </c>
      <c r="B281" s="21" t="s">
        <v>718</v>
      </c>
      <c r="C281" s="21" t="s">
        <v>626</v>
      </c>
      <c r="D281" s="21">
        <v>10260.65</v>
      </c>
      <c r="E281" s="21">
        <v>71</v>
      </c>
      <c r="F281" s="21">
        <v>1.6199999999999999E-2</v>
      </c>
      <c r="G281" s="21">
        <v>71</v>
      </c>
      <c r="H281" s="21">
        <v>103933066.01000001</v>
      </c>
      <c r="I281" s="21">
        <v>8849.4930000000004</v>
      </c>
      <c r="J281" s="21">
        <v>0</v>
      </c>
      <c r="K281" s="21">
        <v>86051115.180000007</v>
      </c>
      <c r="L281" s="21">
        <v>3842174452</v>
      </c>
      <c r="M281" s="21">
        <v>1466956976</v>
      </c>
      <c r="N281" s="48">
        <v>10260.650390625</v>
      </c>
      <c r="O281" s="21">
        <v>6435.8720000000003</v>
      </c>
      <c r="P281" s="21">
        <v>0.75</v>
      </c>
      <c r="Q281" s="21">
        <v>10296.870000000001</v>
      </c>
      <c r="R281" s="21">
        <v>8245.6200000000008</v>
      </c>
      <c r="S281" s="21">
        <v>0</v>
      </c>
      <c r="T281" s="21">
        <v>782.61599999999999</v>
      </c>
      <c r="U281" s="21">
        <v>0</v>
      </c>
      <c r="V281" s="21">
        <v>0</v>
      </c>
      <c r="W281" s="21">
        <v>0</v>
      </c>
      <c r="X281" s="21">
        <v>8.3947655537624177E-2</v>
      </c>
      <c r="Y281" s="21">
        <v>11744.5224609375</v>
      </c>
      <c r="Z281" s="21">
        <v>13704</v>
      </c>
      <c r="AA281" s="21">
        <v>121273452.07200001</v>
      </c>
      <c r="AB281" s="21">
        <v>17340386.062000006</v>
      </c>
      <c r="AC281" s="21">
        <v>1.2699999999999999E-2</v>
      </c>
      <c r="AD281" s="21">
        <v>1.55E-2</v>
      </c>
      <c r="AE281" s="21">
        <v>5309131428</v>
      </c>
      <c r="AF281" s="21">
        <v>67425969.135600001</v>
      </c>
      <c r="AG281" s="21">
        <v>82291537.134000003</v>
      </c>
      <c r="AH281" s="21">
        <v>-18625146.044400007</v>
      </c>
      <c r="AI281" s="21">
        <v>0</v>
      </c>
      <c r="AJ281" s="21">
        <v>8257.7802734375</v>
      </c>
      <c r="AK281" s="21">
        <v>86051115.180000007</v>
      </c>
      <c r="AL281" s="21">
        <v>0</v>
      </c>
      <c r="AM281" s="21">
        <v>17340386.062000006</v>
      </c>
      <c r="AN281" s="21">
        <v>0</v>
      </c>
      <c r="AO281" s="21">
        <v>17340386.062000006</v>
      </c>
      <c r="AP281" s="21">
        <v>16.684186012882162</v>
      </c>
      <c r="AQ281" s="21">
        <v>3759578.0460000038</v>
      </c>
      <c r="AR281" s="21">
        <v>0.75745659839968638</v>
      </c>
      <c r="AS281" s="21">
        <v>0</v>
      </c>
      <c r="AT281" s="21">
        <v>0.75745659839968638</v>
      </c>
      <c r="AU281" s="21">
        <v>2819683.5</v>
      </c>
      <c r="AV281" s="21">
        <v>2819683.5</v>
      </c>
      <c r="AW281" s="21">
        <v>955241884.828125</v>
      </c>
      <c r="AX281" s="21">
        <v>402811.92857142858</v>
      </c>
      <c r="AY281" s="21">
        <v>136463126.40401787</v>
      </c>
      <c r="AZ281" s="21">
        <v>17340386.062000006</v>
      </c>
      <c r="BA281" s="21">
        <v>2477198.0088571436</v>
      </c>
      <c r="BB281" s="21">
        <v>1879317568.0707009</v>
      </c>
      <c r="BC281" s="21">
        <v>734844866.56274295</v>
      </c>
      <c r="BD281" s="21">
        <v>2819684</v>
      </c>
      <c r="BE281" s="21">
        <v>402812</v>
      </c>
    </row>
    <row r="282" spans="1:57" x14ac:dyDescent="0.35">
      <c r="A282" s="21">
        <v>114069353</v>
      </c>
      <c r="B282" s="21" t="s">
        <v>339</v>
      </c>
      <c r="C282" s="21" t="s">
        <v>626</v>
      </c>
      <c r="D282" s="21">
        <v>12945.02</v>
      </c>
      <c r="E282" s="21">
        <v>85</v>
      </c>
      <c r="F282" s="21">
        <v>1.7100000000000001E-2</v>
      </c>
      <c r="G282" s="21">
        <v>78</v>
      </c>
      <c r="H282" s="21">
        <v>36398228.700000003</v>
      </c>
      <c r="I282" s="21">
        <v>2611.7460000000001</v>
      </c>
      <c r="J282" s="21">
        <v>0</v>
      </c>
      <c r="K282" s="21">
        <v>31639500.690000001</v>
      </c>
      <c r="L282" s="21">
        <v>1184663604</v>
      </c>
      <c r="M282" s="21">
        <v>669724980</v>
      </c>
      <c r="N282" s="48">
        <v>12945.01953125</v>
      </c>
      <c r="O282" s="21">
        <v>1829.067</v>
      </c>
      <c r="P282" s="21">
        <v>0.44</v>
      </c>
      <c r="Q282" s="21">
        <v>12876.33</v>
      </c>
      <c r="R282" s="21">
        <v>8245.6200000000008</v>
      </c>
      <c r="S282" s="21">
        <v>0</v>
      </c>
      <c r="T282" s="21">
        <v>187.148</v>
      </c>
      <c r="U282" s="21">
        <v>0</v>
      </c>
      <c r="V282" s="21">
        <v>0</v>
      </c>
      <c r="W282" s="21">
        <v>0</v>
      </c>
      <c r="X282" s="21">
        <v>-5.0812617865657266E-2</v>
      </c>
      <c r="Y282" s="21">
        <v>13936.3583984375</v>
      </c>
      <c r="Z282" s="21">
        <v>13704</v>
      </c>
      <c r="AA282" s="21">
        <v>35791367.184</v>
      </c>
      <c r="AB282" s="21">
        <v>0</v>
      </c>
      <c r="AC282" s="21">
        <v>1.2699999999999999E-2</v>
      </c>
      <c r="AD282" s="21">
        <v>1.55E-2</v>
      </c>
      <c r="AE282" s="21">
        <v>1854388584</v>
      </c>
      <c r="AF282" s="21">
        <v>23550735.016799998</v>
      </c>
      <c r="AG282" s="21">
        <v>28743023.052000001</v>
      </c>
      <c r="AH282" s="21">
        <v>-8088765.6732000038</v>
      </c>
      <c r="AI282" s="21">
        <v>0</v>
      </c>
      <c r="AJ282" s="21">
        <v>8257.7802734375</v>
      </c>
      <c r="AK282" s="21">
        <v>31639500.690000001</v>
      </c>
      <c r="AL282" s="21">
        <v>0</v>
      </c>
      <c r="AM282" s="21">
        <v>0</v>
      </c>
      <c r="AN282" s="21">
        <v>0</v>
      </c>
      <c r="AO282" s="21">
        <v>0</v>
      </c>
      <c r="AP282" s="21">
        <v>0</v>
      </c>
      <c r="AQ282" s="21">
        <v>2896477.6380000003</v>
      </c>
      <c r="AR282" s="21">
        <v>0.43238508381123064</v>
      </c>
      <c r="AS282" s="21">
        <v>0</v>
      </c>
      <c r="AT282" s="21">
        <v>0.43238508381123064</v>
      </c>
      <c r="AU282" s="21">
        <v>1274450.125</v>
      </c>
      <c r="AV282" s="21">
        <v>1274450.125</v>
      </c>
      <c r="AW282" s="21">
        <v>955241884.828125</v>
      </c>
      <c r="AX282" s="21">
        <v>182064.30357142858</v>
      </c>
      <c r="AY282" s="21">
        <v>136463126.40401787</v>
      </c>
      <c r="AZ282" s="21">
        <v>0</v>
      </c>
      <c r="BA282" s="21">
        <v>0</v>
      </c>
      <c r="BB282" s="21">
        <v>1879317568.0707009</v>
      </c>
      <c r="BC282" s="21">
        <v>734844866.56274295</v>
      </c>
      <c r="BD282" s="21">
        <v>1274450</v>
      </c>
      <c r="BE282" s="21">
        <v>182064</v>
      </c>
    </row>
    <row r="283" spans="1:57" x14ac:dyDescent="0.35">
      <c r="A283" s="21">
        <v>115210503</v>
      </c>
      <c r="B283" s="21" t="s">
        <v>340</v>
      </c>
      <c r="C283" s="21" t="s">
        <v>627</v>
      </c>
      <c r="D283" s="21">
        <v>10274.4</v>
      </c>
      <c r="E283" s="21">
        <v>71</v>
      </c>
      <c r="F283" s="21">
        <v>1.66E-2</v>
      </c>
      <c r="G283" s="21">
        <v>75</v>
      </c>
      <c r="H283" s="21">
        <v>50048816.619999997</v>
      </c>
      <c r="I283" s="21">
        <v>3732.6080000000002</v>
      </c>
      <c r="J283" s="21">
        <v>0</v>
      </c>
      <c r="K283" s="21">
        <v>36574416.920000002</v>
      </c>
      <c r="L283" s="21">
        <v>1689800758</v>
      </c>
      <c r="M283" s="21">
        <v>513133770</v>
      </c>
      <c r="N283" s="48">
        <v>10274.400390625</v>
      </c>
      <c r="O283" s="21">
        <v>2557.201</v>
      </c>
      <c r="P283" s="21">
        <v>0.74</v>
      </c>
      <c r="Q283" s="21">
        <v>10349.780000000001</v>
      </c>
      <c r="R283" s="21">
        <v>8245.6200000000008</v>
      </c>
      <c r="S283" s="21">
        <v>0</v>
      </c>
      <c r="T283" s="21">
        <v>422.67700000000002</v>
      </c>
      <c r="U283" s="21">
        <v>0</v>
      </c>
      <c r="V283" s="21">
        <v>0</v>
      </c>
      <c r="W283" s="21">
        <v>0</v>
      </c>
      <c r="X283" s="21">
        <v>-9.8685376875194561E-2</v>
      </c>
      <c r="Y283" s="21">
        <v>13408.5380859375</v>
      </c>
      <c r="Z283" s="21">
        <v>13704</v>
      </c>
      <c r="AA283" s="21">
        <v>51151660.032000005</v>
      </c>
      <c r="AB283" s="21">
        <v>1102843.4120000079</v>
      </c>
      <c r="AC283" s="21">
        <v>1.2699999999999999E-2</v>
      </c>
      <c r="AD283" s="21">
        <v>1.55E-2</v>
      </c>
      <c r="AE283" s="21">
        <v>2202934528</v>
      </c>
      <c r="AF283" s="21">
        <v>27977268.505599998</v>
      </c>
      <c r="AG283" s="21">
        <v>34145485.184</v>
      </c>
      <c r="AH283" s="21">
        <v>-8597148.4144000039</v>
      </c>
      <c r="AI283" s="21">
        <v>0</v>
      </c>
      <c r="AJ283" s="21">
        <v>8257.7802734375</v>
      </c>
      <c r="AK283" s="21">
        <v>36574416.920000002</v>
      </c>
      <c r="AL283" s="21">
        <v>0</v>
      </c>
      <c r="AM283" s="21">
        <v>1102843.4120000079</v>
      </c>
      <c r="AN283" s="21">
        <v>0</v>
      </c>
      <c r="AO283" s="21">
        <v>1102843.4120000079</v>
      </c>
      <c r="AP283" s="21">
        <v>2.2035354409544636</v>
      </c>
      <c r="AQ283" s="21">
        <v>2428931.7360000014</v>
      </c>
      <c r="AR283" s="21">
        <v>0.7557915020245467</v>
      </c>
      <c r="AS283" s="21">
        <v>0</v>
      </c>
      <c r="AT283" s="21">
        <v>0.7557915020245467</v>
      </c>
      <c r="AU283" s="21">
        <v>1797409.5</v>
      </c>
      <c r="AV283" s="21">
        <v>1797409.5</v>
      </c>
      <c r="AW283" s="21">
        <v>955241884.828125</v>
      </c>
      <c r="AX283" s="21">
        <v>256772.78571428571</v>
      </c>
      <c r="AY283" s="21">
        <v>136463126.40401787</v>
      </c>
      <c r="AZ283" s="21">
        <v>1102843.4120000079</v>
      </c>
      <c r="BA283" s="21">
        <v>157549.058857144</v>
      </c>
      <c r="BB283" s="21">
        <v>1880420411.4827008</v>
      </c>
      <c r="BC283" s="21">
        <v>734844866.56274295</v>
      </c>
      <c r="BD283" s="21">
        <v>1797409</v>
      </c>
      <c r="BE283" s="21">
        <v>256773</v>
      </c>
    </row>
    <row r="284" spans="1:57" x14ac:dyDescent="0.35">
      <c r="A284" s="21">
        <v>115211003</v>
      </c>
      <c r="B284" s="21" t="s">
        <v>341</v>
      </c>
      <c r="C284" s="21" t="s">
        <v>627</v>
      </c>
      <c r="D284" s="21">
        <v>12092.32</v>
      </c>
      <c r="E284" s="21">
        <v>81</v>
      </c>
      <c r="F284" s="21">
        <v>1.7100000000000001E-2</v>
      </c>
      <c r="G284" s="21">
        <v>78</v>
      </c>
      <c r="H284" s="21">
        <v>23741220.720000003</v>
      </c>
      <c r="I284" s="21">
        <v>1574.423</v>
      </c>
      <c r="J284" s="21">
        <v>0</v>
      </c>
      <c r="K284" s="21">
        <v>20108495.77</v>
      </c>
      <c r="L284" s="21">
        <v>747321169</v>
      </c>
      <c r="M284" s="21">
        <v>427562911</v>
      </c>
      <c r="N284" s="48">
        <v>12092.3203125</v>
      </c>
      <c r="O284" s="21">
        <v>1221.0830000000001</v>
      </c>
      <c r="P284" s="21">
        <v>0.51</v>
      </c>
      <c r="Q284" s="21">
        <v>12245.01</v>
      </c>
      <c r="R284" s="21">
        <v>8245.6200000000008</v>
      </c>
      <c r="S284" s="21">
        <v>0</v>
      </c>
      <c r="T284" s="21">
        <v>122.18899999999999</v>
      </c>
      <c r="U284" s="21">
        <v>1</v>
      </c>
      <c r="V284" s="21">
        <v>1</v>
      </c>
      <c r="W284" s="21">
        <v>1</v>
      </c>
      <c r="X284" s="21">
        <v>-1.248137751501552E-2</v>
      </c>
      <c r="Y284" s="21">
        <v>15079.3154296875</v>
      </c>
      <c r="Z284" s="21">
        <v>13704</v>
      </c>
      <c r="AA284" s="21">
        <v>21575892.791999999</v>
      </c>
      <c r="AB284" s="21">
        <v>0</v>
      </c>
      <c r="AC284" s="21">
        <v>1.2699999999999999E-2</v>
      </c>
      <c r="AD284" s="21">
        <v>1.55E-2</v>
      </c>
      <c r="AE284" s="21">
        <v>1174884080</v>
      </c>
      <c r="AF284" s="21">
        <v>14921027.816</v>
      </c>
      <c r="AG284" s="21">
        <v>18210703.239999998</v>
      </c>
      <c r="AH284" s="21">
        <v>-5187467.9539999999</v>
      </c>
      <c r="AI284" s="21">
        <v>0</v>
      </c>
      <c r="AJ284" s="21">
        <v>8257.7802734375</v>
      </c>
      <c r="AK284" s="21">
        <v>20108495.77</v>
      </c>
      <c r="AL284" s="21">
        <v>0</v>
      </c>
      <c r="AM284" s="21">
        <v>0</v>
      </c>
      <c r="AN284" s="21">
        <v>0</v>
      </c>
      <c r="AO284" s="21">
        <v>0</v>
      </c>
      <c r="AP284" s="21">
        <v>0</v>
      </c>
      <c r="AQ284" s="21">
        <v>1897792.5300000012</v>
      </c>
      <c r="AR284" s="21">
        <v>0.53564518404577499</v>
      </c>
      <c r="AS284" s="21">
        <v>0</v>
      </c>
      <c r="AT284" s="21">
        <v>0.53564518404577499</v>
      </c>
      <c r="AU284" s="21">
        <v>967874.1875</v>
      </c>
      <c r="AV284" s="21">
        <v>967874.1875</v>
      </c>
      <c r="AW284" s="21">
        <v>955241884.828125</v>
      </c>
      <c r="AX284" s="21">
        <v>138267.74107142858</v>
      </c>
      <c r="AY284" s="21">
        <v>136463126.40401787</v>
      </c>
      <c r="AZ284" s="21">
        <v>0</v>
      </c>
      <c r="BA284" s="21">
        <v>0</v>
      </c>
      <c r="BB284" s="21">
        <v>1880420411.4827008</v>
      </c>
      <c r="BC284" s="21">
        <v>734844866.56274295</v>
      </c>
      <c r="BD284" s="21">
        <v>967874</v>
      </c>
      <c r="BE284" s="21">
        <v>138268</v>
      </c>
    </row>
    <row r="285" spans="1:57" x14ac:dyDescent="0.35">
      <c r="A285" s="21">
        <v>115211103</v>
      </c>
      <c r="B285" s="21" t="s">
        <v>342</v>
      </c>
      <c r="C285" s="21" t="s">
        <v>627</v>
      </c>
      <c r="D285" s="21">
        <v>9113.59</v>
      </c>
      <c r="E285" s="21">
        <v>60</v>
      </c>
      <c r="F285" s="21">
        <v>1.6400000000000001E-2</v>
      </c>
      <c r="G285" s="21">
        <v>73</v>
      </c>
      <c r="H285" s="21">
        <v>83897749.260000005</v>
      </c>
      <c r="I285" s="21">
        <v>7539.7659999999996</v>
      </c>
      <c r="J285" s="21">
        <v>0</v>
      </c>
      <c r="K285" s="21">
        <v>64218479.880000003</v>
      </c>
      <c r="L285" s="21">
        <v>2976433493</v>
      </c>
      <c r="M285" s="21">
        <v>941214744</v>
      </c>
      <c r="N285" s="48">
        <v>9113.58984375</v>
      </c>
      <c r="O285" s="21">
        <v>5222.1459999999997</v>
      </c>
      <c r="P285" s="21">
        <v>0.91</v>
      </c>
      <c r="Q285" s="21">
        <v>8975.0499999999993</v>
      </c>
      <c r="R285" s="21">
        <v>8245.6200000000008</v>
      </c>
      <c r="S285" s="21">
        <v>0</v>
      </c>
      <c r="T285" s="21">
        <v>888.91800000000001</v>
      </c>
      <c r="U285" s="21">
        <v>0</v>
      </c>
      <c r="V285" s="21">
        <v>0</v>
      </c>
      <c r="W285" s="21">
        <v>0</v>
      </c>
      <c r="X285" s="21">
        <v>3.8149919722566289E-2</v>
      </c>
      <c r="Y285" s="21">
        <v>11127.3681640625</v>
      </c>
      <c r="Z285" s="21">
        <v>13704</v>
      </c>
      <c r="AA285" s="21">
        <v>103324953.264</v>
      </c>
      <c r="AB285" s="21">
        <v>19427204.003999993</v>
      </c>
      <c r="AC285" s="21">
        <v>1.2699999999999999E-2</v>
      </c>
      <c r="AD285" s="21">
        <v>1.55E-2</v>
      </c>
      <c r="AE285" s="21">
        <v>3917648237</v>
      </c>
      <c r="AF285" s="21">
        <v>49754132.609899998</v>
      </c>
      <c r="AG285" s="21">
        <v>60723547.673500001</v>
      </c>
      <c r="AH285" s="21">
        <v>-14464347.270100005</v>
      </c>
      <c r="AI285" s="21">
        <v>0</v>
      </c>
      <c r="AJ285" s="21">
        <v>8257.7802734375</v>
      </c>
      <c r="AK285" s="21">
        <v>64218479.880000003</v>
      </c>
      <c r="AL285" s="21">
        <v>0</v>
      </c>
      <c r="AM285" s="21">
        <v>19427204.003999993</v>
      </c>
      <c r="AN285" s="21">
        <v>0</v>
      </c>
      <c r="AO285" s="21">
        <v>19427204.003999993</v>
      </c>
      <c r="AP285" s="21">
        <v>23.155810704521862</v>
      </c>
      <c r="AQ285" s="21">
        <v>3494932.2065000013</v>
      </c>
      <c r="AR285" s="21">
        <v>0.89636324266639167</v>
      </c>
      <c r="AS285" s="21">
        <v>0</v>
      </c>
      <c r="AT285" s="21">
        <v>0.89636324266639167</v>
      </c>
      <c r="AU285" s="21">
        <v>3180388.25</v>
      </c>
      <c r="AV285" s="21">
        <v>3180388.25</v>
      </c>
      <c r="AW285" s="21">
        <v>955241884.828125</v>
      </c>
      <c r="AX285" s="21">
        <v>454341.17857142858</v>
      </c>
      <c r="AY285" s="21">
        <v>136463126.40401787</v>
      </c>
      <c r="AZ285" s="21">
        <v>19427204.003999993</v>
      </c>
      <c r="BA285" s="21">
        <v>2775314.8577142847</v>
      </c>
      <c r="BB285" s="21">
        <v>1899847615.4867008</v>
      </c>
      <c r="BC285" s="21">
        <v>734844866.56274295</v>
      </c>
      <c r="BD285" s="21">
        <v>3180388</v>
      </c>
      <c r="BE285" s="21">
        <v>454341</v>
      </c>
    </row>
    <row r="286" spans="1:57" x14ac:dyDescent="0.35">
      <c r="A286" s="21">
        <v>115211603</v>
      </c>
      <c r="B286" s="21" t="s">
        <v>343</v>
      </c>
      <c r="C286" s="21" t="s">
        <v>627</v>
      </c>
      <c r="D286" s="21">
        <v>12821.68</v>
      </c>
      <c r="E286" s="21">
        <v>84</v>
      </c>
      <c r="F286" s="21">
        <v>1.18E-2</v>
      </c>
      <c r="G286" s="21">
        <v>23</v>
      </c>
      <c r="H286" s="21">
        <v>144068475</v>
      </c>
      <c r="I286" s="21">
        <v>12321.066000000001</v>
      </c>
      <c r="J286" s="21">
        <v>1</v>
      </c>
      <c r="K286" s="21">
        <v>120826958.40000001</v>
      </c>
      <c r="L286" s="21">
        <v>7588320207</v>
      </c>
      <c r="M286" s="21">
        <v>2640875144</v>
      </c>
      <c r="N286" s="48">
        <v>12821.6796875</v>
      </c>
      <c r="O286" s="21">
        <v>9864.5120000000006</v>
      </c>
      <c r="P286" s="21">
        <v>0.44</v>
      </c>
      <c r="Q286" s="21">
        <v>12860.53</v>
      </c>
      <c r="R286" s="21">
        <v>8245.6200000000008</v>
      </c>
      <c r="S286" s="21">
        <v>0</v>
      </c>
      <c r="T286" s="21">
        <v>1271.0119999999999</v>
      </c>
      <c r="U286" s="21">
        <v>1</v>
      </c>
      <c r="V286" s="21">
        <v>1</v>
      </c>
      <c r="W286" s="21">
        <v>1</v>
      </c>
      <c r="X286" s="21">
        <v>0.26167693686582849</v>
      </c>
      <c r="Y286" s="21">
        <v>11692.8583984375</v>
      </c>
      <c r="Z286" s="21">
        <v>13704</v>
      </c>
      <c r="AA286" s="21">
        <v>168847888.46400002</v>
      </c>
      <c r="AB286" s="21">
        <v>24779413.464000016</v>
      </c>
      <c r="AC286" s="21">
        <v>1.2699999999999999E-2</v>
      </c>
      <c r="AD286" s="21">
        <v>1.55E-2</v>
      </c>
      <c r="AE286" s="21">
        <v>10229195351</v>
      </c>
      <c r="AF286" s="21">
        <v>129910780.9577</v>
      </c>
      <c r="AG286" s="21">
        <v>158552527.94049999</v>
      </c>
      <c r="AH286" s="21">
        <v>9083822.5576999933</v>
      </c>
      <c r="AI286" s="21">
        <v>9083822.5576999933</v>
      </c>
      <c r="AJ286" s="21">
        <v>8257.7802734375</v>
      </c>
      <c r="AK286" s="21">
        <v>129910780.9577</v>
      </c>
      <c r="AL286" s="21">
        <v>28641746.982799992</v>
      </c>
      <c r="AM286" s="21">
        <v>15695590.906300023</v>
      </c>
      <c r="AN286" s="21">
        <v>15695590.906300023</v>
      </c>
      <c r="AO286" s="21">
        <v>0</v>
      </c>
      <c r="AP286" s="21">
        <v>0</v>
      </c>
      <c r="AQ286" s="21">
        <v>0</v>
      </c>
      <c r="AR286" s="21">
        <v>0.44732128211947852</v>
      </c>
      <c r="AS286" s="21">
        <v>0</v>
      </c>
      <c r="AT286" s="21">
        <v>0.44732128211947852</v>
      </c>
      <c r="AU286" s="21">
        <v>0</v>
      </c>
      <c r="AV286" s="21">
        <v>0</v>
      </c>
      <c r="AW286" s="21">
        <v>955241884.828125</v>
      </c>
      <c r="AX286" s="21">
        <v>0</v>
      </c>
      <c r="AY286" s="21">
        <v>136463126.40401787</v>
      </c>
      <c r="AZ286" s="21">
        <v>0</v>
      </c>
      <c r="BA286" s="21">
        <v>0</v>
      </c>
      <c r="BB286" s="21">
        <v>1899847615.4867008</v>
      </c>
      <c r="BC286" s="21">
        <v>734844866.56274295</v>
      </c>
      <c r="BD286" s="21">
        <v>0</v>
      </c>
      <c r="BE286" s="21">
        <v>0</v>
      </c>
    </row>
    <row r="287" spans="1:57" x14ac:dyDescent="0.35">
      <c r="A287" s="21">
        <v>115212503</v>
      </c>
      <c r="B287" s="21" t="s">
        <v>345</v>
      </c>
      <c r="C287" s="21" t="s">
        <v>627</v>
      </c>
      <c r="D287" s="21">
        <v>10199.6</v>
      </c>
      <c r="E287" s="21">
        <v>70</v>
      </c>
      <c r="F287" s="21">
        <v>1.3899999999999999E-2</v>
      </c>
      <c r="G287" s="21">
        <v>49</v>
      </c>
      <c r="H287" s="21">
        <v>46244914.159999996</v>
      </c>
      <c r="I287" s="21">
        <v>3902.73</v>
      </c>
      <c r="J287" s="21">
        <v>0</v>
      </c>
      <c r="K287" s="21">
        <v>31203895.080000002</v>
      </c>
      <c r="L287" s="21">
        <v>1666381410</v>
      </c>
      <c r="M287" s="21">
        <v>573383937</v>
      </c>
      <c r="N287" s="48">
        <v>10199.599609375</v>
      </c>
      <c r="O287" s="21">
        <v>2700.7890000000002</v>
      </c>
      <c r="P287" s="21">
        <v>0.77</v>
      </c>
      <c r="Q287" s="21">
        <v>10109.81</v>
      </c>
      <c r="R287" s="21">
        <v>8245.6200000000008</v>
      </c>
      <c r="S287" s="21">
        <v>0</v>
      </c>
      <c r="T287" s="21">
        <v>400.82299999999998</v>
      </c>
      <c r="U287" s="21">
        <v>0</v>
      </c>
      <c r="V287" s="21">
        <v>0</v>
      </c>
      <c r="W287" s="21">
        <v>0</v>
      </c>
      <c r="X287" s="21">
        <v>-4.3549671088044167E-2</v>
      </c>
      <c r="Y287" s="21">
        <v>11849.3759765625</v>
      </c>
      <c r="Z287" s="21">
        <v>13704</v>
      </c>
      <c r="AA287" s="21">
        <v>53483011.920000002</v>
      </c>
      <c r="AB287" s="21">
        <v>7238097.7600000054</v>
      </c>
      <c r="AC287" s="21">
        <v>1.2699999999999999E-2</v>
      </c>
      <c r="AD287" s="21">
        <v>1.55E-2</v>
      </c>
      <c r="AE287" s="21">
        <v>2239765347</v>
      </c>
      <c r="AF287" s="21">
        <v>28445019.9069</v>
      </c>
      <c r="AG287" s="21">
        <v>34716362.8785</v>
      </c>
      <c r="AH287" s="21">
        <v>-2758875.1731000021</v>
      </c>
      <c r="AI287" s="21">
        <v>0</v>
      </c>
      <c r="AJ287" s="21">
        <v>8257.7802734375</v>
      </c>
      <c r="AK287" s="21">
        <v>31203895.080000002</v>
      </c>
      <c r="AL287" s="21">
        <v>0</v>
      </c>
      <c r="AM287" s="21">
        <v>7238097.7600000054</v>
      </c>
      <c r="AN287" s="21">
        <v>0</v>
      </c>
      <c r="AO287" s="21">
        <v>7238097.7600000054</v>
      </c>
      <c r="AP287" s="21">
        <v>15.651662223779564</v>
      </c>
      <c r="AQ287" s="21">
        <v>0</v>
      </c>
      <c r="AR287" s="21">
        <v>0.7648497209130547</v>
      </c>
      <c r="AS287" s="21">
        <v>0</v>
      </c>
      <c r="AT287" s="21">
        <v>0.7648497209130547</v>
      </c>
      <c r="AU287" s="21">
        <v>0</v>
      </c>
      <c r="AV287" s="21">
        <v>0</v>
      </c>
      <c r="AW287" s="21">
        <v>955241884.828125</v>
      </c>
      <c r="AX287" s="21">
        <v>0</v>
      </c>
      <c r="AY287" s="21">
        <v>136463126.40401787</v>
      </c>
      <c r="AZ287" s="21">
        <v>7238097.7600000054</v>
      </c>
      <c r="BA287" s="21">
        <v>1034013.9657142864</v>
      </c>
      <c r="BB287" s="21">
        <v>1907085713.2467008</v>
      </c>
      <c r="BC287" s="21">
        <v>734844866.56274295</v>
      </c>
      <c r="BD287" s="21">
        <v>0</v>
      </c>
      <c r="BE287" s="21">
        <v>0</v>
      </c>
    </row>
    <row r="288" spans="1:57" x14ac:dyDescent="0.35">
      <c r="A288" s="21">
        <v>115216503</v>
      </c>
      <c r="B288" s="21" t="s">
        <v>346</v>
      </c>
      <c r="C288" s="21" t="s">
        <v>627</v>
      </c>
      <c r="D288" s="21">
        <v>10947.17</v>
      </c>
      <c r="E288" s="21">
        <v>75</v>
      </c>
      <c r="F288" s="21">
        <v>1.47E-2</v>
      </c>
      <c r="G288" s="21">
        <v>55</v>
      </c>
      <c r="H288" s="21">
        <v>72332161.680000007</v>
      </c>
      <c r="I288" s="21">
        <v>6225.2839999999997</v>
      </c>
      <c r="J288" s="21">
        <v>1</v>
      </c>
      <c r="K288" s="21">
        <v>59471260.170000002</v>
      </c>
      <c r="L288" s="21">
        <v>2702862741</v>
      </c>
      <c r="M288" s="21">
        <v>1337881462</v>
      </c>
      <c r="N288" s="48">
        <v>10947.169921875</v>
      </c>
      <c r="O288" s="21">
        <v>4542.72</v>
      </c>
      <c r="P288" s="21">
        <v>0.66</v>
      </c>
      <c r="Q288" s="21">
        <v>11009.02</v>
      </c>
      <c r="R288" s="21">
        <v>8245.6200000000008</v>
      </c>
      <c r="S288" s="21">
        <v>0</v>
      </c>
      <c r="T288" s="21">
        <v>595.83399999999995</v>
      </c>
      <c r="U288" s="21">
        <v>0</v>
      </c>
      <c r="V288" s="21">
        <v>0</v>
      </c>
      <c r="W288" s="21">
        <v>0</v>
      </c>
      <c r="X288" s="21">
        <v>0.21442635448386765</v>
      </c>
      <c r="Y288" s="21">
        <v>11619.0947265625</v>
      </c>
      <c r="Z288" s="21">
        <v>13704</v>
      </c>
      <c r="AA288" s="21">
        <v>85311291.93599999</v>
      </c>
      <c r="AB288" s="21">
        <v>12979130.255999982</v>
      </c>
      <c r="AC288" s="21">
        <v>1.2699999999999999E-2</v>
      </c>
      <c r="AD288" s="21">
        <v>1.55E-2</v>
      </c>
      <c r="AE288" s="21">
        <v>4040744203</v>
      </c>
      <c r="AF288" s="21">
        <v>51317451.3781</v>
      </c>
      <c r="AG288" s="21">
        <v>62631535.146499999</v>
      </c>
      <c r="AH288" s="21">
        <v>-8153808.7919000015</v>
      </c>
      <c r="AI288" s="21">
        <v>0</v>
      </c>
      <c r="AJ288" s="21">
        <v>8257.7802734375</v>
      </c>
      <c r="AK288" s="21">
        <v>59471260.170000002</v>
      </c>
      <c r="AL288" s="21">
        <v>3160274.9764999971</v>
      </c>
      <c r="AM288" s="21">
        <v>12979130.255999982</v>
      </c>
      <c r="AN288" s="21">
        <v>3160274.9764999971</v>
      </c>
      <c r="AO288" s="21">
        <v>9818855.2794999853</v>
      </c>
      <c r="AP288" s="21">
        <v>13.57467418565332</v>
      </c>
      <c r="AQ288" s="21">
        <v>0</v>
      </c>
      <c r="AR288" s="21">
        <v>0.67432051236718404</v>
      </c>
      <c r="AS288" s="21">
        <v>0</v>
      </c>
      <c r="AT288" s="21">
        <v>0.67432051236718404</v>
      </c>
      <c r="AU288" s="21">
        <v>0</v>
      </c>
      <c r="AV288" s="21">
        <v>0</v>
      </c>
      <c r="AW288" s="21">
        <v>955241884.828125</v>
      </c>
      <c r="AX288" s="21">
        <v>0</v>
      </c>
      <c r="AY288" s="21">
        <v>136463126.40401787</v>
      </c>
      <c r="AZ288" s="21">
        <v>9818855.2794999853</v>
      </c>
      <c r="BA288" s="21">
        <v>1402693.6113571408</v>
      </c>
      <c r="BB288" s="21">
        <v>1916904568.5262008</v>
      </c>
      <c r="BC288" s="21">
        <v>734844866.56274295</v>
      </c>
      <c r="BD288" s="21">
        <v>0</v>
      </c>
      <c r="BE288" s="21">
        <v>0</v>
      </c>
    </row>
    <row r="289" spans="1:57" x14ac:dyDescent="0.35">
      <c r="A289" s="21">
        <v>115218003</v>
      </c>
      <c r="B289" s="21" t="s">
        <v>347</v>
      </c>
      <c r="C289" s="21" t="s">
        <v>627</v>
      </c>
      <c r="D289" s="21">
        <v>8811.61</v>
      </c>
      <c r="E289" s="21">
        <v>56</v>
      </c>
      <c r="F289" s="21">
        <v>1.3599999999999999E-2</v>
      </c>
      <c r="G289" s="21">
        <v>46</v>
      </c>
      <c r="H289" s="21">
        <v>54259525.059999995</v>
      </c>
      <c r="I289" s="21">
        <v>4916.3779999999997</v>
      </c>
      <c r="J289" s="21">
        <v>0</v>
      </c>
      <c r="K289" s="21">
        <v>35014894.100000001</v>
      </c>
      <c r="L289" s="21">
        <v>1956045936</v>
      </c>
      <c r="M289" s="21">
        <v>610925260</v>
      </c>
      <c r="N289" s="48">
        <v>8811.6103515625</v>
      </c>
      <c r="O289" s="21">
        <v>3646.39</v>
      </c>
      <c r="P289" s="21">
        <v>0.93</v>
      </c>
      <c r="Q289" s="21">
        <v>8819.65</v>
      </c>
      <c r="R289" s="21">
        <v>8245.6200000000008</v>
      </c>
      <c r="S289" s="21">
        <v>0</v>
      </c>
      <c r="T289" s="21">
        <v>428.32799999999997</v>
      </c>
      <c r="U289" s="21">
        <v>0</v>
      </c>
      <c r="V289" s="21">
        <v>0</v>
      </c>
      <c r="W289" s="21">
        <v>0</v>
      </c>
      <c r="X289" s="21">
        <v>4.0079967118670859E-2</v>
      </c>
      <c r="Y289" s="21">
        <v>11036.4833984375</v>
      </c>
      <c r="Z289" s="21">
        <v>13704</v>
      </c>
      <c r="AA289" s="21">
        <v>67374044.111999989</v>
      </c>
      <c r="AB289" s="21">
        <v>13114519.051999994</v>
      </c>
      <c r="AC289" s="21">
        <v>1.2699999999999999E-2</v>
      </c>
      <c r="AD289" s="21">
        <v>1.55E-2</v>
      </c>
      <c r="AE289" s="21">
        <v>2566971196</v>
      </c>
      <c r="AF289" s="21">
        <v>32600534.189199999</v>
      </c>
      <c r="AG289" s="21">
        <v>39788053.538000003</v>
      </c>
      <c r="AH289" s="21">
        <v>-2414359.9108000025</v>
      </c>
      <c r="AI289" s="21">
        <v>0</v>
      </c>
      <c r="AJ289" s="21">
        <v>8257.7802734375</v>
      </c>
      <c r="AK289" s="21">
        <v>35014894.100000001</v>
      </c>
      <c r="AL289" s="21">
        <v>0</v>
      </c>
      <c r="AM289" s="21">
        <v>13114519.051999994</v>
      </c>
      <c r="AN289" s="21">
        <v>0</v>
      </c>
      <c r="AO289" s="21">
        <v>13114519.051999994</v>
      </c>
      <c r="AP289" s="21">
        <v>24.169984970377097</v>
      </c>
      <c r="AQ289" s="21">
        <v>0</v>
      </c>
      <c r="AR289" s="21">
        <v>0.93293233050696633</v>
      </c>
      <c r="AS289" s="21">
        <v>0</v>
      </c>
      <c r="AT289" s="21">
        <v>0.93293233050696633</v>
      </c>
      <c r="AU289" s="21">
        <v>0</v>
      </c>
      <c r="AV289" s="21">
        <v>0</v>
      </c>
      <c r="AW289" s="21">
        <v>955241884.828125</v>
      </c>
      <c r="AX289" s="21">
        <v>0</v>
      </c>
      <c r="AY289" s="21">
        <v>136463126.40401787</v>
      </c>
      <c r="AZ289" s="21">
        <v>13114519.051999994</v>
      </c>
      <c r="BA289" s="21">
        <v>1873502.7217142847</v>
      </c>
      <c r="BB289" s="21">
        <v>1930019087.5782008</v>
      </c>
      <c r="BC289" s="21">
        <v>734844866.56274295</v>
      </c>
      <c r="BD289" s="21">
        <v>0</v>
      </c>
      <c r="BE289" s="21">
        <v>0</v>
      </c>
    </row>
    <row r="290" spans="1:57" x14ac:dyDescent="0.35">
      <c r="A290" s="21">
        <v>115218303</v>
      </c>
      <c r="B290" s="21" t="s">
        <v>348</v>
      </c>
      <c r="C290" s="21" t="s">
        <v>627</v>
      </c>
      <c r="D290" s="21">
        <v>13490.1</v>
      </c>
      <c r="E290" s="21">
        <v>87</v>
      </c>
      <c r="F290" s="21">
        <v>1.29E-2</v>
      </c>
      <c r="G290" s="21">
        <v>35</v>
      </c>
      <c r="H290" s="21">
        <v>37010679.210000001</v>
      </c>
      <c r="I290" s="21">
        <v>2818.17</v>
      </c>
      <c r="J290" s="21">
        <v>0</v>
      </c>
      <c r="K290" s="21">
        <v>29170315.150000002</v>
      </c>
      <c r="L290" s="21">
        <v>1754143807</v>
      </c>
      <c r="M290" s="21">
        <v>511537563</v>
      </c>
      <c r="N290" s="48">
        <v>13490.099609375</v>
      </c>
      <c r="O290" s="21">
        <v>2194.627</v>
      </c>
      <c r="P290" s="21">
        <v>0.36</v>
      </c>
      <c r="Q290" s="21">
        <v>13555.38</v>
      </c>
      <c r="R290" s="21">
        <v>8245.6200000000008</v>
      </c>
      <c r="S290" s="21">
        <v>0</v>
      </c>
      <c r="T290" s="21">
        <v>145.369</v>
      </c>
      <c r="U290" s="21">
        <v>0</v>
      </c>
      <c r="V290" s="21">
        <v>0</v>
      </c>
      <c r="W290" s="21">
        <v>0</v>
      </c>
      <c r="X290" s="21">
        <v>-1.7583895981603689E-2</v>
      </c>
      <c r="Y290" s="21">
        <v>13132.876953125</v>
      </c>
      <c r="Z290" s="21">
        <v>13704</v>
      </c>
      <c r="AA290" s="21">
        <v>38620201.68</v>
      </c>
      <c r="AB290" s="21">
        <v>1609522.4699999988</v>
      </c>
      <c r="AC290" s="21">
        <v>1.2699999999999999E-2</v>
      </c>
      <c r="AD290" s="21">
        <v>1.55E-2</v>
      </c>
      <c r="AE290" s="21">
        <v>2265681370</v>
      </c>
      <c r="AF290" s="21">
        <v>28774153.399</v>
      </c>
      <c r="AG290" s="21">
        <v>35118061.234999999</v>
      </c>
      <c r="AH290" s="21">
        <v>-396161.75100000203</v>
      </c>
      <c r="AI290" s="21">
        <v>0</v>
      </c>
      <c r="AJ290" s="21">
        <v>8257.7802734375</v>
      </c>
      <c r="AK290" s="21">
        <v>29170315.150000002</v>
      </c>
      <c r="AL290" s="21">
        <v>0</v>
      </c>
      <c r="AM290" s="21">
        <v>1609522.4699999988</v>
      </c>
      <c r="AN290" s="21">
        <v>0</v>
      </c>
      <c r="AO290" s="21">
        <v>1609522.4699999988</v>
      </c>
      <c r="AP290" s="21">
        <v>4.3488055457385881</v>
      </c>
      <c r="AQ290" s="21">
        <v>0</v>
      </c>
      <c r="AR290" s="21">
        <v>0.36637702110237669</v>
      </c>
      <c r="AS290" s="21">
        <v>0</v>
      </c>
      <c r="AT290" s="21">
        <v>0.36637702110237669</v>
      </c>
      <c r="AU290" s="21">
        <v>0</v>
      </c>
      <c r="AV290" s="21">
        <v>0</v>
      </c>
      <c r="AW290" s="21">
        <v>955241884.828125</v>
      </c>
      <c r="AX290" s="21">
        <v>0</v>
      </c>
      <c r="AY290" s="21">
        <v>136463126.40401787</v>
      </c>
      <c r="AZ290" s="21">
        <v>1609522.4699999988</v>
      </c>
      <c r="BA290" s="21">
        <v>229931.78142857127</v>
      </c>
      <c r="BB290" s="21">
        <v>1931628610.0482008</v>
      </c>
      <c r="BC290" s="21">
        <v>734844866.56274295</v>
      </c>
      <c r="BD290" s="21">
        <v>0</v>
      </c>
      <c r="BE290" s="21">
        <v>0</v>
      </c>
    </row>
    <row r="291" spans="1:57" x14ac:dyDescent="0.35">
      <c r="A291" s="21">
        <v>115219002</v>
      </c>
      <c r="B291" s="21" t="s">
        <v>349</v>
      </c>
      <c r="C291" s="21" t="s">
        <v>623</v>
      </c>
      <c r="D291" s="21">
        <v>11912.66</v>
      </c>
      <c r="E291" s="21">
        <v>80</v>
      </c>
      <c r="F291" s="21">
        <v>1.3299999999999999E-2</v>
      </c>
      <c r="G291" s="21">
        <v>41</v>
      </c>
      <c r="H291" s="21">
        <v>123649696.30000001</v>
      </c>
      <c r="I291" s="21">
        <v>10561.665999999999</v>
      </c>
      <c r="J291" s="21">
        <v>0</v>
      </c>
      <c r="K291" s="21">
        <v>95351712.579999998</v>
      </c>
      <c r="L291" s="21">
        <v>5069592045</v>
      </c>
      <c r="M291" s="21">
        <v>2101662500</v>
      </c>
      <c r="N291" s="48">
        <v>11912.66015625</v>
      </c>
      <c r="O291" s="21">
        <v>7564.8739999999998</v>
      </c>
      <c r="P291" s="21">
        <v>0.56000000000000005</v>
      </c>
      <c r="Q291" s="21">
        <v>11859.33</v>
      </c>
      <c r="R291" s="21">
        <v>8245.6200000000008</v>
      </c>
      <c r="S291" s="21">
        <v>0</v>
      </c>
      <c r="T291" s="21">
        <v>900.83100000000002</v>
      </c>
      <c r="U291" s="21">
        <v>0</v>
      </c>
      <c r="V291" s="21">
        <v>0</v>
      </c>
      <c r="W291" s="21">
        <v>0</v>
      </c>
      <c r="X291" s="21">
        <v>-3.5984769626095869E-2</v>
      </c>
      <c r="Y291" s="21">
        <v>11707.404296875</v>
      </c>
      <c r="Z291" s="21">
        <v>13704</v>
      </c>
      <c r="AA291" s="21">
        <v>144737070.86399999</v>
      </c>
      <c r="AB291" s="21">
        <v>21087374.563999981</v>
      </c>
      <c r="AC291" s="21">
        <v>1.2699999999999999E-2</v>
      </c>
      <c r="AD291" s="21">
        <v>1.55E-2</v>
      </c>
      <c r="AE291" s="21">
        <v>7171254545</v>
      </c>
      <c r="AF291" s="21">
        <v>91074932.721499994</v>
      </c>
      <c r="AG291" s="21">
        <v>111154445.44750001</v>
      </c>
      <c r="AH291" s="21">
        <v>-4276779.8585000038</v>
      </c>
      <c r="AI291" s="21">
        <v>0</v>
      </c>
      <c r="AJ291" s="21">
        <v>8257.7802734375</v>
      </c>
      <c r="AK291" s="21">
        <v>95351712.579999998</v>
      </c>
      <c r="AL291" s="21">
        <v>0</v>
      </c>
      <c r="AM291" s="21">
        <v>21087374.563999981</v>
      </c>
      <c r="AN291" s="21">
        <v>0</v>
      </c>
      <c r="AO291" s="21">
        <v>21087374.563999981</v>
      </c>
      <c r="AP291" s="21">
        <v>17.054125642846387</v>
      </c>
      <c r="AQ291" s="21">
        <v>0</v>
      </c>
      <c r="AR291" s="21">
        <v>0.55740165494969407</v>
      </c>
      <c r="AS291" s="21">
        <v>0</v>
      </c>
      <c r="AT291" s="21">
        <v>0.55740165494969407</v>
      </c>
      <c r="AU291" s="21">
        <v>0</v>
      </c>
      <c r="AV291" s="21">
        <v>0</v>
      </c>
      <c r="AW291" s="21">
        <v>955241884.828125</v>
      </c>
      <c r="AX291" s="21">
        <v>0</v>
      </c>
      <c r="AY291" s="21">
        <v>136463126.40401787</v>
      </c>
      <c r="AZ291" s="21">
        <v>21087374.563999981</v>
      </c>
      <c r="BA291" s="21">
        <v>3012482.0805714256</v>
      </c>
      <c r="BB291" s="21">
        <v>1952715984.6122007</v>
      </c>
      <c r="BC291" s="21">
        <v>734844866.56274295</v>
      </c>
      <c r="BD291" s="21">
        <v>0</v>
      </c>
      <c r="BE291" s="21">
        <v>0</v>
      </c>
    </row>
    <row r="292" spans="1:57" x14ac:dyDescent="0.35">
      <c r="A292" s="21">
        <v>115221402</v>
      </c>
      <c r="B292" s="21" t="s">
        <v>350</v>
      </c>
      <c r="C292" s="21" t="s">
        <v>628</v>
      </c>
      <c r="D292" s="21">
        <v>9992.93</v>
      </c>
      <c r="E292" s="21">
        <v>68</v>
      </c>
      <c r="F292" s="21">
        <v>1.46E-2</v>
      </c>
      <c r="G292" s="21">
        <v>53</v>
      </c>
      <c r="H292" s="21">
        <v>203517916.18000001</v>
      </c>
      <c r="I292" s="21">
        <v>19825.278999999999</v>
      </c>
      <c r="J292" s="21">
        <v>1</v>
      </c>
      <c r="K292" s="21">
        <v>163323047</v>
      </c>
      <c r="L292" s="21">
        <v>8159000330</v>
      </c>
      <c r="M292" s="21">
        <v>3025356751</v>
      </c>
      <c r="N292" s="48">
        <v>9992.9296875</v>
      </c>
      <c r="O292" s="21">
        <v>13258.654</v>
      </c>
      <c r="P292" s="21">
        <v>0.79</v>
      </c>
      <c r="Q292" s="21">
        <v>10013.52</v>
      </c>
      <c r="R292" s="21">
        <v>8245.6200000000008</v>
      </c>
      <c r="S292" s="21">
        <v>0</v>
      </c>
      <c r="T292" s="21">
        <v>2378.3110000000001</v>
      </c>
      <c r="U292" s="21">
        <v>0</v>
      </c>
      <c r="V292" s="21">
        <v>0</v>
      </c>
      <c r="W292" s="21">
        <v>0</v>
      </c>
      <c r="X292" s="21">
        <v>0.18614873918268135</v>
      </c>
      <c r="Y292" s="21">
        <v>10265.576171875</v>
      </c>
      <c r="Z292" s="21">
        <v>13704</v>
      </c>
      <c r="AA292" s="21">
        <v>271685623.41600001</v>
      </c>
      <c r="AB292" s="21">
        <v>68167707.236000001</v>
      </c>
      <c r="AC292" s="21">
        <v>1.2699999999999999E-2</v>
      </c>
      <c r="AD292" s="21">
        <v>1.55E-2</v>
      </c>
      <c r="AE292" s="21">
        <v>11184357081</v>
      </c>
      <c r="AF292" s="21">
        <v>142041334.9287</v>
      </c>
      <c r="AG292" s="21">
        <v>173357534.75549999</v>
      </c>
      <c r="AH292" s="21">
        <v>-21281712.0713</v>
      </c>
      <c r="AI292" s="21">
        <v>0</v>
      </c>
      <c r="AJ292" s="21">
        <v>8257.7802734375</v>
      </c>
      <c r="AK292" s="21">
        <v>163323047</v>
      </c>
      <c r="AL292" s="21">
        <v>10034487.755499989</v>
      </c>
      <c r="AM292" s="21">
        <v>68167707.236000001</v>
      </c>
      <c r="AN292" s="21">
        <v>10034487.755499989</v>
      </c>
      <c r="AO292" s="21">
        <v>58133219.480500013</v>
      </c>
      <c r="AP292" s="21">
        <v>28.564177823580156</v>
      </c>
      <c r="AQ292" s="21">
        <v>0</v>
      </c>
      <c r="AR292" s="21">
        <v>0.78987701820501433</v>
      </c>
      <c r="AS292" s="21">
        <v>0</v>
      </c>
      <c r="AT292" s="21">
        <v>0.78987701820501433</v>
      </c>
      <c r="AU292" s="21">
        <v>0</v>
      </c>
      <c r="AV292" s="21">
        <v>0</v>
      </c>
      <c r="AW292" s="21">
        <v>955241884.828125</v>
      </c>
      <c r="AX292" s="21">
        <v>0</v>
      </c>
      <c r="AY292" s="21">
        <v>136463126.40401787</v>
      </c>
      <c r="AZ292" s="21">
        <v>58133219.480500013</v>
      </c>
      <c r="BA292" s="21">
        <v>8304745.6400714302</v>
      </c>
      <c r="BB292" s="21">
        <v>2010849204.0927007</v>
      </c>
      <c r="BC292" s="21">
        <v>734844866.56274295</v>
      </c>
      <c r="BD292" s="21">
        <v>0</v>
      </c>
      <c r="BE292" s="21">
        <v>0</v>
      </c>
    </row>
    <row r="293" spans="1:57" x14ac:dyDescent="0.35">
      <c r="A293" s="21">
        <v>115221753</v>
      </c>
      <c r="B293" s="21" t="s">
        <v>352</v>
      </c>
      <c r="C293" s="21" t="s">
        <v>628</v>
      </c>
      <c r="D293" s="21">
        <v>15605.88</v>
      </c>
      <c r="E293" s="21">
        <v>92</v>
      </c>
      <c r="F293" s="21">
        <v>1.23E-2</v>
      </c>
      <c r="G293" s="21">
        <v>27</v>
      </c>
      <c r="H293" s="21">
        <v>62316405.090000004</v>
      </c>
      <c r="I293" s="21">
        <v>4690.0860000000002</v>
      </c>
      <c r="J293" s="21">
        <v>0</v>
      </c>
      <c r="K293" s="21">
        <v>51298399.030000001</v>
      </c>
      <c r="L293" s="21">
        <v>2978046312</v>
      </c>
      <c r="M293" s="21">
        <v>1183426699</v>
      </c>
      <c r="N293" s="48">
        <v>15605.8798828125</v>
      </c>
      <c r="O293" s="21">
        <v>3399.9</v>
      </c>
      <c r="P293" s="21">
        <v>0.1</v>
      </c>
      <c r="Q293" s="21">
        <v>15645.64</v>
      </c>
      <c r="R293" s="21">
        <v>8245.6200000000008</v>
      </c>
      <c r="S293" s="21">
        <v>0</v>
      </c>
      <c r="T293" s="21">
        <v>323.86200000000002</v>
      </c>
      <c r="U293" s="21">
        <v>1</v>
      </c>
      <c r="V293" s="21">
        <v>1</v>
      </c>
      <c r="W293" s="21">
        <v>1</v>
      </c>
      <c r="X293" s="21">
        <v>-8.0351346789689679E-2</v>
      </c>
      <c r="Y293" s="21">
        <v>13286.8359375</v>
      </c>
      <c r="Z293" s="21">
        <v>13704</v>
      </c>
      <c r="AA293" s="21">
        <v>64272938.544</v>
      </c>
      <c r="AB293" s="21">
        <v>1956533.4539999962</v>
      </c>
      <c r="AC293" s="21">
        <v>1.2699999999999999E-2</v>
      </c>
      <c r="AD293" s="21">
        <v>1.55E-2</v>
      </c>
      <c r="AE293" s="21">
        <v>4161473011</v>
      </c>
      <c r="AF293" s="21">
        <v>52850707.239699997</v>
      </c>
      <c r="AG293" s="21">
        <v>64502831.670500003</v>
      </c>
      <c r="AH293" s="21">
        <v>1552308.2096999958</v>
      </c>
      <c r="AI293" s="21">
        <v>1552308.2096999958</v>
      </c>
      <c r="AJ293" s="21">
        <v>8257.7802734375</v>
      </c>
      <c r="AK293" s="21">
        <v>52850707.239699997</v>
      </c>
      <c r="AL293" s="21">
        <v>0</v>
      </c>
      <c r="AM293" s="21">
        <v>404225.24430000037</v>
      </c>
      <c r="AN293" s="21">
        <v>0</v>
      </c>
      <c r="AO293" s="21">
        <v>404225.24430000037</v>
      </c>
      <c r="AP293" s="21">
        <v>0.64866585887969797</v>
      </c>
      <c r="AQ293" s="21">
        <v>0</v>
      </c>
      <c r="AR293" s="21">
        <v>0.11016043463745784</v>
      </c>
      <c r="AS293" s="21">
        <v>0</v>
      </c>
      <c r="AT293" s="21">
        <v>0.11016043463745784</v>
      </c>
      <c r="AU293" s="21">
        <v>0</v>
      </c>
      <c r="AV293" s="21">
        <v>0</v>
      </c>
      <c r="AW293" s="21">
        <v>955241884.828125</v>
      </c>
      <c r="AX293" s="21">
        <v>0</v>
      </c>
      <c r="AY293" s="21">
        <v>136463126.40401787</v>
      </c>
      <c r="AZ293" s="21">
        <v>404225.24430000037</v>
      </c>
      <c r="BA293" s="21">
        <v>57746.463471428622</v>
      </c>
      <c r="BB293" s="21">
        <v>2011253429.3370006</v>
      </c>
      <c r="BC293" s="21">
        <v>734844866.56274295</v>
      </c>
      <c r="BD293" s="21">
        <v>0</v>
      </c>
      <c r="BE293" s="21">
        <v>0</v>
      </c>
    </row>
    <row r="294" spans="1:57" x14ac:dyDescent="0.35">
      <c r="A294" s="21">
        <v>115222504</v>
      </c>
      <c r="B294" s="21" t="s">
        <v>353</v>
      </c>
      <c r="C294" s="21" t="s">
        <v>628</v>
      </c>
      <c r="D294" s="21">
        <v>7940.96</v>
      </c>
      <c r="E294" s="21">
        <v>46</v>
      </c>
      <c r="F294" s="21">
        <v>1.4800000000000001E-2</v>
      </c>
      <c r="G294" s="21">
        <v>55</v>
      </c>
      <c r="H294" s="21">
        <v>19942502.420000002</v>
      </c>
      <c r="I294" s="21">
        <v>1423.491</v>
      </c>
      <c r="J294" s="21">
        <v>0</v>
      </c>
      <c r="K294" s="21">
        <v>10053126.43</v>
      </c>
      <c r="L294" s="21">
        <v>477265182</v>
      </c>
      <c r="M294" s="21">
        <v>199807565</v>
      </c>
      <c r="N294" s="48">
        <v>7940.9599609375</v>
      </c>
      <c r="O294" s="21">
        <v>976.92700000000002</v>
      </c>
      <c r="P294" s="21">
        <v>1</v>
      </c>
      <c r="Q294" s="21">
        <v>7883.97</v>
      </c>
      <c r="R294" s="21">
        <v>8245.6200000000008</v>
      </c>
      <c r="S294" s="21">
        <v>80.429000000000002</v>
      </c>
      <c r="T294" s="21">
        <v>144.96</v>
      </c>
      <c r="U294" s="21">
        <v>0</v>
      </c>
      <c r="V294" s="21">
        <v>0</v>
      </c>
      <c r="W294" s="21">
        <v>0</v>
      </c>
      <c r="X294" s="21">
        <v>-0.17176223848547703</v>
      </c>
      <c r="Y294" s="21">
        <v>14009.57421875</v>
      </c>
      <c r="Z294" s="21">
        <v>13704</v>
      </c>
      <c r="AA294" s="21">
        <v>19507520.664000001</v>
      </c>
      <c r="AB294" s="21">
        <v>0</v>
      </c>
      <c r="AC294" s="21">
        <v>1.2699999999999999E-2</v>
      </c>
      <c r="AD294" s="21">
        <v>1.55E-2</v>
      </c>
      <c r="AE294" s="21">
        <v>677072747</v>
      </c>
      <c r="AF294" s="21">
        <v>8598823.8869000003</v>
      </c>
      <c r="AG294" s="21">
        <v>10494627.578500001</v>
      </c>
      <c r="AH294" s="21">
        <v>-1454302.5430999994</v>
      </c>
      <c r="AI294" s="21">
        <v>0</v>
      </c>
      <c r="AJ294" s="21">
        <v>8257.7802734375</v>
      </c>
      <c r="AK294" s="21">
        <v>10053126.43</v>
      </c>
      <c r="AL294" s="21">
        <v>0</v>
      </c>
      <c r="AM294" s="21">
        <v>0</v>
      </c>
      <c r="AN294" s="21">
        <v>0</v>
      </c>
      <c r="AO294" s="21">
        <v>0</v>
      </c>
      <c r="AP294" s="21">
        <v>0</v>
      </c>
      <c r="AQ294" s="21">
        <v>0</v>
      </c>
      <c r="AR294" s="21">
        <v>1</v>
      </c>
      <c r="AS294" s="21">
        <v>0</v>
      </c>
      <c r="AT294" s="21">
        <v>1</v>
      </c>
      <c r="AU294" s="21">
        <v>0</v>
      </c>
      <c r="AV294" s="21">
        <v>0</v>
      </c>
      <c r="AW294" s="21">
        <v>955241884.828125</v>
      </c>
      <c r="AX294" s="21">
        <v>0</v>
      </c>
      <c r="AY294" s="21">
        <v>136463126.40401787</v>
      </c>
      <c r="AZ294" s="21">
        <v>0</v>
      </c>
      <c r="BA294" s="21">
        <v>0</v>
      </c>
      <c r="BB294" s="21">
        <v>2011253429.3370006</v>
      </c>
      <c r="BC294" s="21">
        <v>734844866.56274295</v>
      </c>
      <c r="BD294" s="21">
        <v>0</v>
      </c>
      <c r="BE294" s="21">
        <v>0</v>
      </c>
    </row>
    <row r="295" spans="1:57" x14ac:dyDescent="0.35">
      <c r="A295" s="21">
        <v>115222752</v>
      </c>
      <c r="B295" s="21" t="s">
        <v>354</v>
      </c>
      <c r="C295" s="21" t="s">
        <v>628</v>
      </c>
      <c r="D295" s="21">
        <v>3187.96</v>
      </c>
      <c r="E295" s="21">
        <v>4</v>
      </c>
      <c r="F295" s="21">
        <v>2.12E-2</v>
      </c>
      <c r="G295" s="21">
        <v>96</v>
      </c>
      <c r="H295" s="21">
        <v>137868003.71000001</v>
      </c>
      <c r="I295" s="21">
        <v>15943.582</v>
      </c>
      <c r="J295" s="21">
        <v>1</v>
      </c>
      <c r="K295" s="21">
        <v>62104328.980000004</v>
      </c>
      <c r="L295" s="21">
        <v>2204516696</v>
      </c>
      <c r="M295" s="21">
        <v>728015174</v>
      </c>
      <c r="N295" s="48">
        <v>3187.9599609375</v>
      </c>
      <c r="O295" s="21">
        <v>8090.3559999999998</v>
      </c>
      <c r="P295" s="21">
        <v>1</v>
      </c>
      <c r="Q295" s="21">
        <v>3191.09</v>
      </c>
      <c r="R295" s="21">
        <v>8245.6200000000008</v>
      </c>
      <c r="S295" s="21">
        <v>0</v>
      </c>
      <c r="T295" s="21">
        <v>4775.3040000000001</v>
      </c>
      <c r="U295" s="21">
        <v>0</v>
      </c>
      <c r="V295" s="21">
        <v>0</v>
      </c>
      <c r="W295" s="21">
        <v>0</v>
      </c>
      <c r="X295" s="21">
        <v>0.11344302588500178</v>
      </c>
      <c r="Y295" s="21">
        <v>8647.2412109375</v>
      </c>
      <c r="Z295" s="21">
        <v>13704</v>
      </c>
      <c r="AA295" s="21">
        <v>218490847.72800002</v>
      </c>
      <c r="AB295" s="21">
        <v>80622844.018000007</v>
      </c>
      <c r="AC295" s="21">
        <v>1.2699999999999999E-2</v>
      </c>
      <c r="AD295" s="21">
        <v>1.55E-2</v>
      </c>
      <c r="AE295" s="21">
        <v>2932531870</v>
      </c>
      <c r="AF295" s="21">
        <v>37243154.748999998</v>
      </c>
      <c r="AG295" s="21">
        <v>45454243.984999999</v>
      </c>
      <c r="AH295" s="21">
        <v>-24861174.231000006</v>
      </c>
      <c r="AI295" s="21">
        <v>0</v>
      </c>
      <c r="AJ295" s="21">
        <v>8257.7802734375</v>
      </c>
      <c r="AK295" s="21">
        <v>62104328.980000004</v>
      </c>
      <c r="AL295" s="21">
        <v>0</v>
      </c>
      <c r="AM295" s="21">
        <v>80622844.018000007</v>
      </c>
      <c r="AN295" s="21">
        <v>0</v>
      </c>
      <c r="AO295" s="21">
        <v>80622844.018000007</v>
      </c>
      <c r="AP295" s="21">
        <v>58.478284916337095</v>
      </c>
      <c r="AQ295" s="21">
        <v>16650084.995000005</v>
      </c>
      <c r="AR295" s="21">
        <v>1</v>
      </c>
      <c r="AS295" s="21">
        <v>0</v>
      </c>
      <c r="AT295" s="21">
        <v>1</v>
      </c>
      <c r="AU295" s="21">
        <v>16650085</v>
      </c>
      <c r="AV295" s="21">
        <v>16650085</v>
      </c>
      <c r="AW295" s="21">
        <v>955241884.828125</v>
      </c>
      <c r="AX295" s="21">
        <v>2378583.5714285714</v>
      </c>
      <c r="AY295" s="21">
        <v>136463126.40401787</v>
      </c>
      <c r="AZ295" s="21">
        <v>80622844.018000007</v>
      </c>
      <c r="BA295" s="21">
        <v>11517549.145428572</v>
      </c>
      <c r="BB295" s="21">
        <v>2091876273.3550005</v>
      </c>
      <c r="BC295" s="21">
        <v>734844866.56274295</v>
      </c>
      <c r="BD295" s="21">
        <v>16650085</v>
      </c>
      <c r="BE295" s="21">
        <v>2378584</v>
      </c>
    </row>
    <row r="296" spans="1:57" x14ac:dyDescent="0.35">
      <c r="A296" s="21">
        <v>115224003</v>
      </c>
      <c r="B296" s="21" t="s">
        <v>355</v>
      </c>
      <c r="C296" s="21" t="s">
        <v>628</v>
      </c>
      <c r="D296" s="21">
        <v>10978.77</v>
      </c>
      <c r="E296" s="21">
        <v>76</v>
      </c>
      <c r="F296" s="21">
        <v>1.3100000000000001E-2</v>
      </c>
      <c r="G296" s="21">
        <v>37</v>
      </c>
      <c r="H296" s="21">
        <v>63185620.990000002</v>
      </c>
      <c r="I296" s="21">
        <v>5295.9570000000003</v>
      </c>
      <c r="J296" s="21">
        <v>0</v>
      </c>
      <c r="K296" s="21">
        <v>41529307.620000005</v>
      </c>
      <c r="L296" s="21">
        <v>2225016681</v>
      </c>
      <c r="M296" s="21">
        <v>950087830</v>
      </c>
      <c r="N296" s="48">
        <v>10978.76953125</v>
      </c>
      <c r="O296" s="21">
        <v>3761.1210000000001</v>
      </c>
      <c r="P296" s="21">
        <v>0.67</v>
      </c>
      <c r="Q296" s="21">
        <v>10983.66</v>
      </c>
      <c r="R296" s="21">
        <v>8245.6200000000008</v>
      </c>
      <c r="S296" s="21">
        <v>0</v>
      </c>
      <c r="T296" s="21">
        <v>285.93099999999998</v>
      </c>
      <c r="U296" s="21">
        <v>0</v>
      </c>
      <c r="V296" s="21">
        <v>0</v>
      </c>
      <c r="W296" s="21">
        <v>0</v>
      </c>
      <c r="X296" s="21">
        <v>-4.349217062600666E-2</v>
      </c>
      <c r="Y296" s="21">
        <v>11930.9169921875</v>
      </c>
      <c r="Z296" s="21">
        <v>13704</v>
      </c>
      <c r="AA296" s="21">
        <v>72575794.728</v>
      </c>
      <c r="AB296" s="21">
        <v>9390173.737999998</v>
      </c>
      <c r="AC296" s="21">
        <v>1.2699999999999999E-2</v>
      </c>
      <c r="AD296" s="21">
        <v>1.55E-2</v>
      </c>
      <c r="AE296" s="21">
        <v>3175104511</v>
      </c>
      <c r="AF296" s="21">
        <v>40323827.289700001</v>
      </c>
      <c r="AG296" s="21">
        <v>49214119.920500003</v>
      </c>
      <c r="AH296" s="21">
        <v>-1205480.3303000033</v>
      </c>
      <c r="AI296" s="21">
        <v>0</v>
      </c>
      <c r="AJ296" s="21">
        <v>8257.7802734375</v>
      </c>
      <c r="AK296" s="21">
        <v>41529307.620000005</v>
      </c>
      <c r="AL296" s="21">
        <v>0</v>
      </c>
      <c r="AM296" s="21">
        <v>9390173.737999998</v>
      </c>
      <c r="AN296" s="21">
        <v>0</v>
      </c>
      <c r="AO296" s="21">
        <v>9390173.737999998</v>
      </c>
      <c r="AP296" s="21">
        <v>14.861251010710369</v>
      </c>
      <c r="AQ296" s="21">
        <v>0</v>
      </c>
      <c r="AR296" s="21">
        <v>0.67049386545619205</v>
      </c>
      <c r="AS296" s="21">
        <v>0</v>
      </c>
      <c r="AT296" s="21">
        <v>0.67049386545619205</v>
      </c>
      <c r="AU296" s="21">
        <v>0</v>
      </c>
      <c r="AV296" s="21">
        <v>0</v>
      </c>
      <c r="AW296" s="21">
        <v>955241884.828125</v>
      </c>
      <c r="AX296" s="21">
        <v>0</v>
      </c>
      <c r="AY296" s="21">
        <v>136463126.40401787</v>
      </c>
      <c r="AZ296" s="21">
        <v>9390173.737999998</v>
      </c>
      <c r="BA296" s="21">
        <v>1341453.3911428568</v>
      </c>
      <c r="BB296" s="21">
        <v>2101266447.0930004</v>
      </c>
      <c r="BC296" s="21">
        <v>734844866.56274295</v>
      </c>
      <c r="BD296" s="21">
        <v>0</v>
      </c>
      <c r="BE296" s="21">
        <v>0</v>
      </c>
    </row>
    <row r="297" spans="1:57" x14ac:dyDescent="0.35">
      <c r="A297" s="21">
        <v>115226003</v>
      </c>
      <c r="B297" s="21" t="s">
        <v>356</v>
      </c>
      <c r="C297" s="21" t="s">
        <v>628</v>
      </c>
      <c r="D297" s="21">
        <v>8904.36</v>
      </c>
      <c r="E297" s="21">
        <v>58</v>
      </c>
      <c r="F297" s="21">
        <v>1.6500000000000001E-2</v>
      </c>
      <c r="G297" s="21">
        <v>74</v>
      </c>
      <c r="H297" s="21">
        <v>45513675.100000001</v>
      </c>
      <c r="I297" s="21">
        <v>3842.5749999999998</v>
      </c>
      <c r="J297" s="21">
        <v>0</v>
      </c>
      <c r="K297" s="21">
        <v>31986351.07</v>
      </c>
      <c r="L297" s="21">
        <v>1492650447</v>
      </c>
      <c r="M297" s="21">
        <v>442922344</v>
      </c>
      <c r="N297" s="48">
        <v>8904.3603515625</v>
      </c>
      <c r="O297" s="21">
        <v>2555.0250000000001</v>
      </c>
      <c r="P297" s="21">
        <v>0.93</v>
      </c>
      <c r="Q297" s="21">
        <v>8817.08</v>
      </c>
      <c r="R297" s="21">
        <v>8245.6200000000008</v>
      </c>
      <c r="S297" s="21">
        <v>0</v>
      </c>
      <c r="T297" s="21">
        <v>518.33100000000002</v>
      </c>
      <c r="U297" s="21">
        <v>0</v>
      </c>
      <c r="V297" s="21">
        <v>0</v>
      </c>
      <c r="W297" s="21">
        <v>0</v>
      </c>
      <c r="X297" s="21">
        <v>5.1936059061421673E-2</v>
      </c>
      <c r="Y297" s="21">
        <v>11844.5771484375</v>
      </c>
      <c r="Z297" s="21">
        <v>13704</v>
      </c>
      <c r="AA297" s="21">
        <v>52658647.799999997</v>
      </c>
      <c r="AB297" s="21">
        <v>7144972.6999999955</v>
      </c>
      <c r="AC297" s="21">
        <v>1.2699999999999999E-2</v>
      </c>
      <c r="AD297" s="21">
        <v>1.55E-2</v>
      </c>
      <c r="AE297" s="21">
        <v>1935572791</v>
      </c>
      <c r="AF297" s="21">
        <v>24581774.445699997</v>
      </c>
      <c r="AG297" s="21">
        <v>30001378.260499999</v>
      </c>
      <c r="AH297" s="21">
        <v>-7404576.6243000031</v>
      </c>
      <c r="AI297" s="21">
        <v>0</v>
      </c>
      <c r="AJ297" s="21">
        <v>8257.7802734375</v>
      </c>
      <c r="AK297" s="21">
        <v>31986351.07</v>
      </c>
      <c r="AL297" s="21">
        <v>0</v>
      </c>
      <c r="AM297" s="21">
        <v>7144972.6999999955</v>
      </c>
      <c r="AN297" s="21">
        <v>0</v>
      </c>
      <c r="AO297" s="21">
        <v>7144972.6999999955</v>
      </c>
      <c r="AP297" s="21">
        <v>15.69851848768854</v>
      </c>
      <c r="AQ297" s="21">
        <v>1984972.8095000014</v>
      </c>
      <c r="AR297" s="21">
        <v>0.92170049859466108</v>
      </c>
      <c r="AS297" s="21">
        <v>0</v>
      </c>
      <c r="AT297" s="21">
        <v>0.92170049859466108</v>
      </c>
      <c r="AU297" s="21">
        <v>1846024.75</v>
      </c>
      <c r="AV297" s="21">
        <v>1846024.75</v>
      </c>
      <c r="AW297" s="21">
        <v>955241884.828125</v>
      </c>
      <c r="AX297" s="21">
        <v>263717.82142857142</v>
      </c>
      <c r="AY297" s="21">
        <v>136463126.40401787</v>
      </c>
      <c r="AZ297" s="21">
        <v>7144972.6999999955</v>
      </c>
      <c r="BA297" s="21">
        <v>1020710.3857142851</v>
      </c>
      <c r="BB297" s="21">
        <v>2108411419.7930005</v>
      </c>
      <c r="BC297" s="21">
        <v>734844866.56274295</v>
      </c>
      <c r="BD297" s="21">
        <v>1846025</v>
      </c>
      <c r="BE297" s="21">
        <v>263718</v>
      </c>
    </row>
    <row r="298" spans="1:57" x14ac:dyDescent="0.35">
      <c r="A298" s="21">
        <v>115226103</v>
      </c>
      <c r="B298" s="21" t="s">
        <v>357</v>
      </c>
      <c r="C298" s="21" t="s">
        <v>628</v>
      </c>
      <c r="D298" s="21">
        <v>6999.6</v>
      </c>
      <c r="E298" s="21">
        <v>35</v>
      </c>
      <c r="F298" s="21">
        <v>1.49E-2</v>
      </c>
      <c r="G298" s="21">
        <v>57</v>
      </c>
      <c r="H298" s="21">
        <v>14965096.08</v>
      </c>
      <c r="I298" s="21">
        <v>1198.673</v>
      </c>
      <c r="J298" s="21">
        <v>0</v>
      </c>
      <c r="K298" s="21">
        <v>7532432.79</v>
      </c>
      <c r="L298" s="21">
        <v>339844023</v>
      </c>
      <c r="M298" s="21">
        <v>165211929</v>
      </c>
      <c r="N298" s="48">
        <v>6999.60009765625</v>
      </c>
      <c r="O298" s="21">
        <v>805.50099999999998</v>
      </c>
      <c r="P298" s="21">
        <v>1</v>
      </c>
      <c r="Q298" s="21">
        <v>6518.85</v>
      </c>
      <c r="R298" s="21">
        <v>8245.6200000000008</v>
      </c>
      <c r="S298" s="21">
        <v>21.36</v>
      </c>
      <c r="T298" s="21">
        <v>257.80599999999998</v>
      </c>
      <c r="U298" s="21">
        <v>0</v>
      </c>
      <c r="V298" s="21">
        <v>0</v>
      </c>
      <c r="W298" s="21">
        <v>0</v>
      </c>
      <c r="X298" s="21">
        <v>-6.375463322953967E-2</v>
      </c>
      <c r="Y298" s="21">
        <v>12484.7197265625</v>
      </c>
      <c r="Z298" s="21">
        <v>13704</v>
      </c>
      <c r="AA298" s="21">
        <v>16426614.791999999</v>
      </c>
      <c r="AB298" s="21">
        <v>1461518.7119999994</v>
      </c>
      <c r="AC298" s="21">
        <v>1.2699999999999999E-2</v>
      </c>
      <c r="AD298" s="21">
        <v>1.55E-2</v>
      </c>
      <c r="AE298" s="21">
        <v>505055952</v>
      </c>
      <c r="AF298" s="21">
        <v>6414210.5904000001</v>
      </c>
      <c r="AG298" s="21">
        <v>7828367.2560000001</v>
      </c>
      <c r="AH298" s="21">
        <v>-1118222.1995999999</v>
      </c>
      <c r="AI298" s="21">
        <v>0</v>
      </c>
      <c r="AJ298" s="21">
        <v>8257.7802734375</v>
      </c>
      <c r="AK298" s="21">
        <v>7532432.79</v>
      </c>
      <c r="AL298" s="21">
        <v>0</v>
      </c>
      <c r="AM298" s="21">
        <v>1461518.7119999994</v>
      </c>
      <c r="AN298" s="21">
        <v>0</v>
      </c>
      <c r="AO298" s="21">
        <v>1461518.7119999994</v>
      </c>
      <c r="AP298" s="21">
        <v>9.7661832853397836</v>
      </c>
      <c r="AQ298" s="21">
        <v>0</v>
      </c>
      <c r="AR298" s="21">
        <v>1</v>
      </c>
      <c r="AS298" s="21">
        <v>0</v>
      </c>
      <c r="AT298" s="21">
        <v>1</v>
      </c>
      <c r="AU298" s="21">
        <v>0</v>
      </c>
      <c r="AV298" s="21">
        <v>0</v>
      </c>
      <c r="AW298" s="21">
        <v>955241884.828125</v>
      </c>
      <c r="AX298" s="21">
        <v>0</v>
      </c>
      <c r="AY298" s="21">
        <v>136463126.40401787</v>
      </c>
      <c r="AZ298" s="21">
        <v>1461518.7119999994</v>
      </c>
      <c r="BA298" s="21">
        <v>208788.38742857132</v>
      </c>
      <c r="BB298" s="21">
        <v>2109872938.5050004</v>
      </c>
      <c r="BC298" s="21">
        <v>734844866.56274295</v>
      </c>
      <c r="BD298" s="21">
        <v>0</v>
      </c>
      <c r="BE298" s="21">
        <v>0</v>
      </c>
    </row>
    <row r="299" spans="1:57" x14ac:dyDescent="0.35">
      <c r="A299" s="21">
        <v>115228003</v>
      </c>
      <c r="B299" s="21" t="s">
        <v>358</v>
      </c>
      <c r="C299" s="21" t="s">
        <v>628</v>
      </c>
      <c r="D299" s="21">
        <v>2528.8000000000002</v>
      </c>
      <c r="E299" s="21">
        <v>2</v>
      </c>
      <c r="F299" s="21">
        <v>2.0799999999999999E-2</v>
      </c>
      <c r="G299" s="21">
        <v>95</v>
      </c>
      <c r="H299" s="21">
        <v>29405333</v>
      </c>
      <c r="I299" s="21">
        <v>2911.306</v>
      </c>
      <c r="J299" s="21">
        <v>1</v>
      </c>
      <c r="K299" s="21">
        <v>7954367.3799999999</v>
      </c>
      <c r="L299" s="21">
        <v>259792783</v>
      </c>
      <c r="M299" s="21">
        <v>122319194</v>
      </c>
      <c r="N299" s="48">
        <v>2528.800048828125</v>
      </c>
      <c r="O299" s="21">
        <v>1617.62</v>
      </c>
      <c r="P299" s="21">
        <v>1</v>
      </c>
      <c r="Q299" s="21">
        <v>2505.81</v>
      </c>
      <c r="R299" s="21">
        <v>8245.6200000000008</v>
      </c>
      <c r="S299" s="21">
        <v>0</v>
      </c>
      <c r="T299" s="21">
        <v>517.24400000000003</v>
      </c>
      <c r="U299" s="21">
        <v>0</v>
      </c>
      <c r="V299" s="21">
        <v>0</v>
      </c>
      <c r="W299" s="21">
        <v>0</v>
      </c>
      <c r="X299" s="21">
        <v>0.12235323335111546</v>
      </c>
      <c r="Y299" s="21">
        <v>10100.392578125</v>
      </c>
      <c r="Z299" s="21">
        <v>13704</v>
      </c>
      <c r="AA299" s="21">
        <v>39896537.424000002</v>
      </c>
      <c r="AB299" s="21">
        <v>10491204.424000002</v>
      </c>
      <c r="AC299" s="21">
        <v>1.2699999999999999E-2</v>
      </c>
      <c r="AD299" s="21">
        <v>1.55E-2</v>
      </c>
      <c r="AE299" s="21">
        <v>382111977</v>
      </c>
      <c r="AF299" s="21">
        <v>4852822.1079000002</v>
      </c>
      <c r="AG299" s="21">
        <v>5922735.6435000002</v>
      </c>
      <c r="AH299" s="21">
        <v>-3101545.2720999997</v>
      </c>
      <c r="AI299" s="21">
        <v>0</v>
      </c>
      <c r="AJ299" s="21">
        <v>8257.7802734375</v>
      </c>
      <c r="AK299" s="21">
        <v>7954367.3799999999</v>
      </c>
      <c r="AL299" s="21">
        <v>0</v>
      </c>
      <c r="AM299" s="21">
        <v>10491204.424000002</v>
      </c>
      <c r="AN299" s="21">
        <v>0</v>
      </c>
      <c r="AO299" s="21">
        <v>10491204.424000002</v>
      </c>
      <c r="AP299" s="21">
        <v>35.677897012762969</v>
      </c>
      <c r="AQ299" s="21">
        <v>2031631.7364999996</v>
      </c>
      <c r="AR299" s="21">
        <v>1</v>
      </c>
      <c r="AS299" s="21">
        <v>0</v>
      </c>
      <c r="AT299" s="21">
        <v>1</v>
      </c>
      <c r="AU299" s="21">
        <v>2031631.75</v>
      </c>
      <c r="AV299" s="21">
        <v>2031631.75</v>
      </c>
      <c r="AW299" s="21">
        <v>955241884.828125</v>
      </c>
      <c r="AX299" s="21">
        <v>290233.10714285716</v>
      </c>
      <c r="AY299" s="21">
        <v>136463126.40401787</v>
      </c>
      <c r="AZ299" s="21">
        <v>10491204.424000002</v>
      </c>
      <c r="BA299" s="21">
        <v>1498743.4891428575</v>
      </c>
      <c r="BB299" s="21">
        <v>2120364142.9290004</v>
      </c>
      <c r="BC299" s="21">
        <v>734844866.56274295</v>
      </c>
      <c r="BD299" s="21">
        <v>2031632</v>
      </c>
      <c r="BE299" s="21">
        <v>290233</v>
      </c>
    </row>
    <row r="300" spans="1:57" x14ac:dyDescent="0.35">
      <c r="A300" s="21">
        <v>115228303</v>
      </c>
      <c r="B300" s="21" t="s">
        <v>359</v>
      </c>
      <c r="C300" s="21" t="s">
        <v>628</v>
      </c>
      <c r="D300" s="21">
        <v>10324.9</v>
      </c>
      <c r="E300" s="21">
        <v>71</v>
      </c>
      <c r="F300" s="21">
        <v>1.37E-2</v>
      </c>
      <c r="G300" s="21">
        <v>47</v>
      </c>
      <c r="H300" s="21">
        <v>51943514.200000003</v>
      </c>
      <c r="I300" s="21">
        <v>5147.0640000000003</v>
      </c>
      <c r="J300" s="21">
        <v>1</v>
      </c>
      <c r="K300" s="21">
        <v>41875400.939999998</v>
      </c>
      <c r="L300" s="21">
        <v>2309793009</v>
      </c>
      <c r="M300" s="21">
        <v>739983753</v>
      </c>
      <c r="N300" s="48">
        <v>10324.900390625</v>
      </c>
      <c r="O300" s="21">
        <v>3387.2159999999999</v>
      </c>
      <c r="P300" s="21">
        <v>0.75</v>
      </c>
      <c r="Q300" s="21">
        <v>10270.64</v>
      </c>
      <c r="R300" s="21">
        <v>8245.6200000000008</v>
      </c>
      <c r="S300" s="21">
        <v>0</v>
      </c>
      <c r="T300" s="21">
        <v>769.96299999999997</v>
      </c>
      <c r="U300" s="21">
        <v>0</v>
      </c>
      <c r="V300" s="21">
        <v>0</v>
      </c>
      <c r="W300" s="21">
        <v>0</v>
      </c>
      <c r="X300" s="21">
        <v>0.10601736318468075</v>
      </c>
      <c r="Y300" s="21">
        <v>10091.873046875</v>
      </c>
      <c r="Z300" s="21">
        <v>13704</v>
      </c>
      <c r="AA300" s="21">
        <v>70535365.056000009</v>
      </c>
      <c r="AB300" s="21">
        <v>18591850.856000006</v>
      </c>
      <c r="AC300" s="21">
        <v>1.2699999999999999E-2</v>
      </c>
      <c r="AD300" s="21">
        <v>1.55E-2</v>
      </c>
      <c r="AE300" s="21">
        <v>3049776762</v>
      </c>
      <c r="AF300" s="21">
        <v>38732164.877399996</v>
      </c>
      <c r="AG300" s="21">
        <v>47271539.810999997</v>
      </c>
      <c r="AH300" s="21">
        <v>-3143236.0626000017</v>
      </c>
      <c r="AI300" s="21">
        <v>0</v>
      </c>
      <c r="AJ300" s="21">
        <v>8257.7802734375</v>
      </c>
      <c r="AK300" s="21">
        <v>41875400.939999998</v>
      </c>
      <c r="AL300" s="21">
        <v>5396138.8709999993</v>
      </c>
      <c r="AM300" s="21">
        <v>18591850.856000006</v>
      </c>
      <c r="AN300" s="21">
        <v>5396138.8709999993</v>
      </c>
      <c r="AO300" s="21">
        <v>13195711.985000007</v>
      </c>
      <c r="AP300" s="21">
        <v>25.403964649353671</v>
      </c>
      <c r="AQ300" s="21">
        <v>0</v>
      </c>
      <c r="AR300" s="21">
        <v>0.74967605715585228</v>
      </c>
      <c r="AS300" s="21">
        <v>0</v>
      </c>
      <c r="AT300" s="21">
        <v>0.74967605715585228</v>
      </c>
      <c r="AU300" s="21">
        <v>0</v>
      </c>
      <c r="AV300" s="21">
        <v>0</v>
      </c>
      <c r="AW300" s="21">
        <v>955241884.828125</v>
      </c>
      <c r="AX300" s="21">
        <v>0</v>
      </c>
      <c r="AY300" s="21">
        <v>136463126.40401787</v>
      </c>
      <c r="AZ300" s="21">
        <v>13195711.985000007</v>
      </c>
      <c r="BA300" s="21">
        <v>1885101.7121428582</v>
      </c>
      <c r="BB300" s="21">
        <v>2133559854.9140003</v>
      </c>
      <c r="BC300" s="21">
        <v>734844866.56274295</v>
      </c>
      <c r="BD300" s="21">
        <v>0</v>
      </c>
      <c r="BE300" s="21">
        <v>0</v>
      </c>
    </row>
    <row r="301" spans="1:57" x14ac:dyDescent="0.35">
      <c r="A301" s="21">
        <v>115229003</v>
      </c>
      <c r="B301" s="21" t="s">
        <v>360</v>
      </c>
      <c r="C301" s="21" t="s">
        <v>628</v>
      </c>
      <c r="D301" s="21">
        <v>7292.03</v>
      </c>
      <c r="E301" s="21">
        <v>39</v>
      </c>
      <c r="F301" s="21">
        <v>1.37E-2</v>
      </c>
      <c r="G301" s="21">
        <v>47</v>
      </c>
      <c r="H301" s="21">
        <v>21245371.66</v>
      </c>
      <c r="I301" s="21">
        <v>1600.903</v>
      </c>
      <c r="J301" s="21">
        <v>0</v>
      </c>
      <c r="K301" s="21">
        <v>9881849.3600000013</v>
      </c>
      <c r="L301" s="21">
        <v>519787933</v>
      </c>
      <c r="M301" s="21">
        <v>199351343</v>
      </c>
      <c r="N301" s="48">
        <v>7292.02978515625</v>
      </c>
      <c r="O301" s="21">
        <v>1112.818</v>
      </c>
      <c r="P301" s="21">
        <v>1</v>
      </c>
      <c r="Q301" s="21">
        <v>7234.09</v>
      </c>
      <c r="R301" s="21">
        <v>8245.6200000000008</v>
      </c>
      <c r="S301" s="21">
        <v>73.182000000000002</v>
      </c>
      <c r="T301" s="21">
        <v>205.73599999999999</v>
      </c>
      <c r="U301" s="21">
        <v>0</v>
      </c>
      <c r="V301" s="21">
        <v>0</v>
      </c>
      <c r="W301" s="21">
        <v>0</v>
      </c>
      <c r="X301" s="21">
        <v>-0.12640160618613994</v>
      </c>
      <c r="Y301" s="21">
        <v>13270.8671875</v>
      </c>
      <c r="Z301" s="21">
        <v>13704</v>
      </c>
      <c r="AA301" s="21">
        <v>21938774.712000001</v>
      </c>
      <c r="AB301" s="21">
        <v>693403.05200000107</v>
      </c>
      <c r="AC301" s="21">
        <v>1.2699999999999999E-2</v>
      </c>
      <c r="AD301" s="21">
        <v>1.55E-2</v>
      </c>
      <c r="AE301" s="21">
        <v>719139276</v>
      </c>
      <c r="AF301" s="21">
        <v>9133068.8051999994</v>
      </c>
      <c r="AG301" s="21">
        <v>11146658.777999999</v>
      </c>
      <c r="AH301" s="21">
        <v>-748780.5548000019</v>
      </c>
      <c r="AI301" s="21">
        <v>0</v>
      </c>
      <c r="AJ301" s="21">
        <v>8257.7802734375</v>
      </c>
      <c r="AK301" s="21">
        <v>9881849.3600000013</v>
      </c>
      <c r="AL301" s="21">
        <v>0</v>
      </c>
      <c r="AM301" s="21">
        <v>693403.05200000107</v>
      </c>
      <c r="AN301" s="21">
        <v>0</v>
      </c>
      <c r="AO301" s="21">
        <v>693403.05200000107</v>
      </c>
      <c r="AP301" s="21">
        <v>3.2637840518719408</v>
      </c>
      <c r="AQ301" s="21">
        <v>0</v>
      </c>
      <c r="AR301" s="21">
        <v>1</v>
      </c>
      <c r="AS301" s="21">
        <v>0</v>
      </c>
      <c r="AT301" s="21">
        <v>1</v>
      </c>
      <c r="AU301" s="21">
        <v>0</v>
      </c>
      <c r="AV301" s="21">
        <v>0</v>
      </c>
      <c r="AW301" s="21">
        <v>955241884.828125</v>
      </c>
      <c r="AX301" s="21">
        <v>0</v>
      </c>
      <c r="AY301" s="21">
        <v>136463126.40401787</v>
      </c>
      <c r="AZ301" s="21">
        <v>693403.05200000107</v>
      </c>
      <c r="BA301" s="21">
        <v>99057.578857143017</v>
      </c>
      <c r="BB301" s="21">
        <v>2134253257.9660003</v>
      </c>
      <c r="BC301" s="21">
        <v>734844866.56274295</v>
      </c>
      <c r="BD301" s="21">
        <v>0</v>
      </c>
      <c r="BE301" s="21">
        <v>0</v>
      </c>
    </row>
    <row r="302" spans="1:57" x14ac:dyDescent="0.35">
      <c r="A302" s="21">
        <v>115503004</v>
      </c>
      <c r="B302" s="21" t="s">
        <v>361</v>
      </c>
      <c r="C302" s="21" t="s">
        <v>629</v>
      </c>
      <c r="D302" s="21">
        <v>7227.23</v>
      </c>
      <c r="E302" s="21">
        <v>38</v>
      </c>
      <c r="F302" s="21">
        <v>1.4999999999999999E-2</v>
      </c>
      <c r="G302" s="21">
        <v>59</v>
      </c>
      <c r="H302" s="21">
        <v>13201018.17</v>
      </c>
      <c r="I302" s="21">
        <v>1135.287</v>
      </c>
      <c r="J302" s="21">
        <v>0</v>
      </c>
      <c r="K302" s="21">
        <v>7716256.1999999993</v>
      </c>
      <c r="L302" s="21">
        <v>378124138</v>
      </c>
      <c r="M302" s="21">
        <v>136003554</v>
      </c>
      <c r="N302" s="48">
        <v>7227.22998046875</v>
      </c>
      <c r="O302" s="21">
        <v>799.92499999999995</v>
      </c>
      <c r="P302" s="21">
        <v>1</v>
      </c>
      <c r="Q302" s="21">
        <v>7152.35</v>
      </c>
      <c r="R302" s="21">
        <v>8245.6200000000008</v>
      </c>
      <c r="S302" s="21">
        <v>93.591999999999999</v>
      </c>
      <c r="T302" s="21">
        <v>112.836</v>
      </c>
      <c r="U302" s="21">
        <v>0</v>
      </c>
      <c r="V302" s="21">
        <v>0</v>
      </c>
      <c r="W302" s="21">
        <v>0</v>
      </c>
      <c r="X302" s="21">
        <v>-3.2742323788426508E-2</v>
      </c>
      <c r="Y302" s="21">
        <v>11627.9130859375</v>
      </c>
      <c r="Z302" s="21">
        <v>13704</v>
      </c>
      <c r="AA302" s="21">
        <v>15557973.048</v>
      </c>
      <c r="AB302" s="21">
        <v>2356954.8780000005</v>
      </c>
      <c r="AC302" s="21">
        <v>1.2699999999999999E-2</v>
      </c>
      <c r="AD302" s="21">
        <v>1.55E-2</v>
      </c>
      <c r="AE302" s="21">
        <v>514127692</v>
      </c>
      <c r="AF302" s="21">
        <v>6529421.6883999994</v>
      </c>
      <c r="AG302" s="21">
        <v>7968979.2259999998</v>
      </c>
      <c r="AH302" s="21">
        <v>-1186834.5115999999</v>
      </c>
      <c r="AI302" s="21">
        <v>0</v>
      </c>
      <c r="AJ302" s="21">
        <v>8257.7802734375</v>
      </c>
      <c r="AK302" s="21">
        <v>7716256.1999999993</v>
      </c>
      <c r="AL302" s="21">
        <v>0</v>
      </c>
      <c r="AM302" s="21">
        <v>2356954.8780000005</v>
      </c>
      <c r="AN302" s="21">
        <v>0</v>
      </c>
      <c r="AO302" s="21">
        <v>2356954.8780000005</v>
      </c>
      <c r="AP302" s="21">
        <v>17.854341594319617</v>
      </c>
      <c r="AQ302" s="21">
        <v>0</v>
      </c>
      <c r="AR302" s="21">
        <v>1</v>
      </c>
      <c r="AS302" s="21">
        <v>0</v>
      </c>
      <c r="AT302" s="21">
        <v>1</v>
      </c>
      <c r="AU302" s="21">
        <v>0</v>
      </c>
      <c r="AV302" s="21">
        <v>0</v>
      </c>
      <c r="AW302" s="21">
        <v>955241884.828125</v>
      </c>
      <c r="AX302" s="21">
        <v>0</v>
      </c>
      <c r="AY302" s="21">
        <v>136463126.40401787</v>
      </c>
      <c r="AZ302" s="21">
        <v>2356954.8780000005</v>
      </c>
      <c r="BA302" s="21">
        <v>336707.8397142858</v>
      </c>
      <c r="BB302" s="21">
        <v>2136610212.8440003</v>
      </c>
      <c r="BC302" s="21">
        <v>734844866.56274295</v>
      </c>
      <c r="BD302" s="21">
        <v>0</v>
      </c>
      <c r="BE302" s="21">
        <v>0</v>
      </c>
    </row>
    <row r="303" spans="1:57" x14ac:dyDescent="0.35">
      <c r="A303" s="21">
        <v>115504003</v>
      </c>
      <c r="B303" s="21" t="s">
        <v>362</v>
      </c>
      <c r="C303" s="21" t="s">
        <v>629</v>
      </c>
      <c r="D303" s="21">
        <v>6638.04</v>
      </c>
      <c r="E303" s="21">
        <v>30</v>
      </c>
      <c r="F303" s="21">
        <v>1.5699999999999999E-2</v>
      </c>
      <c r="G303" s="21">
        <v>68</v>
      </c>
      <c r="H303" s="21">
        <v>19971563.18</v>
      </c>
      <c r="I303" s="21">
        <v>1657.27</v>
      </c>
      <c r="J303" s="21">
        <v>0</v>
      </c>
      <c r="K303" s="21">
        <v>9533124.9399999995</v>
      </c>
      <c r="L303" s="21">
        <v>434213698</v>
      </c>
      <c r="M303" s="21">
        <v>173578592</v>
      </c>
      <c r="N303" s="48">
        <v>6638.0400390625</v>
      </c>
      <c r="O303" s="21">
        <v>1068.0429999999999</v>
      </c>
      <c r="P303" s="21">
        <v>1</v>
      </c>
      <c r="Q303" s="21">
        <v>6579.41</v>
      </c>
      <c r="R303" s="21">
        <v>8245.6200000000008</v>
      </c>
      <c r="S303" s="21">
        <v>59.787999999999997</v>
      </c>
      <c r="T303" s="21">
        <v>165.46</v>
      </c>
      <c r="U303" s="21">
        <v>0</v>
      </c>
      <c r="V303" s="21">
        <v>0</v>
      </c>
      <c r="W303" s="21">
        <v>0</v>
      </c>
      <c r="X303" s="21">
        <v>-0.10196649855968355</v>
      </c>
      <c r="Y303" s="21">
        <v>12050.880859375</v>
      </c>
      <c r="Z303" s="21">
        <v>13704</v>
      </c>
      <c r="AA303" s="21">
        <v>22711228.079999998</v>
      </c>
      <c r="AB303" s="21">
        <v>2739664.8999999985</v>
      </c>
      <c r="AC303" s="21">
        <v>1.2699999999999999E-2</v>
      </c>
      <c r="AD303" s="21">
        <v>1.55E-2</v>
      </c>
      <c r="AE303" s="21">
        <v>607792290</v>
      </c>
      <c r="AF303" s="21">
        <v>7718962.0829999996</v>
      </c>
      <c r="AG303" s="21">
        <v>9420780.4949999992</v>
      </c>
      <c r="AH303" s="21">
        <v>-1814162.8569999998</v>
      </c>
      <c r="AI303" s="21">
        <v>0</v>
      </c>
      <c r="AJ303" s="21">
        <v>8257.7802734375</v>
      </c>
      <c r="AK303" s="21">
        <v>9533124.9399999995</v>
      </c>
      <c r="AL303" s="21">
        <v>0</v>
      </c>
      <c r="AM303" s="21">
        <v>2739664.8999999985</v>
      </c>
      <c r="AN303" s="21">
        <v>0</v>
      </c>
      <c r="AO303" s="21">
        <v>2739664.8999999985</v>
      </c>
      <c r="AP303" s="21">
        <v>13.717829071805276</v>
      </c>
      <c r="AQ303" s="21">
        <v>112344.4450000003</v>
      </c>
      <c r="AR303" s="21">
        <v>1</v>
      </c>
      <c r="AS303" s="21">
        <v>0</v>
      </c>
      <c r="AT303" s="21">
        <v>1</v>
      </c>
      <c r="AU303" s="21">
        <v>112344.4453125</v>
      </c>
      <c r="AV303" s="21">
        <v>112344.4453125</v>
      </c>
      <c r="AW303" s="21">
        <v>955241884.828125</v>
      </c>
      <c r="AX303" s="21">
        <v>16049.206473214286</v>
      </c>
      <c r="AY303" s="21">
        <v>136463126.40401787</v>
      </c>
      <c r="AZ303" s="21">
        <v>2739664.8999999985</v>
      </c>
      <c r="BA303" s="21">
        <v>391380.69999999978</v>
      </c>
      <c r="BB303" s="21">
        <v>2139349877.7440004</v>
      </c>
      <c r="BC303" s="21">
        <v>734844866.56274295</v>
      </c>
      <c r="BD303" s="21">
        <v>112344</v>
      </c>
      <c r="BE303" s="21">
        <v>16049</v>
      </c>
    </row>
    <row r="304" spans="1:57" x14ac:dyDescent="0.35">
      <c r="A304" s="21">
        <v>115506003</v>
      </c>
      <c r="B304" s="21" t="s">
        <v>363</v>
      </c>
      <c r="C304" s="21" t="s">
        <v>629</v>
      </c>
      <c r="D304" s="21">
        <v>7814.7</v>
      </c>
      <c r="E304" s="21">
        <v>44</v>
      </c>
      <c r="F304" s="21">
        <v>1.4200000000000001E-2</v>
      </c>
      <c r="G304" s="21">
        <v>51</v>
      </c>
      <c r="H304" s="21">
        <v>30846742.950000003</v>
      </c>
      <c r="I304" s="21">
        <v>2644.165</v>
      </c>
      <c r="J304" s="21">
        <v>0</v>
      </c>
      <c r="K304" s="21">
        <v>17440637.199999999</v>
      </c>
      <c r="L304" s="21">
        <v>864783905</v>
      </c>
      <c r="M304" s="21">
        <v>363042909</v>
      </c>
      <c r="N304" s="48">
        <v>7814.7001953125</v>
      </c>
      <c r="O304" s="21">
        <v>1914.1679999999999</v>
      </c>
      <c r="P304" s="21">
        <v>1</v>
      </c>
      <c r="Q304" s="21">
        <v>7890.1</v>
      </c>
      <c r="R304" s="21">
        <v>8245.6200000000008</v>
      </c>
      <c r="S304" s="21">
        <v>0</v>
      </c>
      <c r="T304" s="21">
        <v>264.459</v>
      </c>
      <c r="U304" s="21">
        <v>0</v>
      </c>
      <c r="V304" s="21">
        <v>0</v>
      </c>
      <c r="W304" s="21">
        <v>0</v>
      </c>
      <c r="X304" s="21">
        <v>3.3045658352638507E-2</v>
      </c>
      <c r="Y304" s="21">
        <v>11665.9677734375</v>
      </c>
      <c r="Z304" s="21">
        <v>13704</v>
      </c>
      <c r="AA304" s="21">
        <v>36235637.159999996</v>
      </c>
      <c r="AB304" s="21">
        <v>5388894.2099999934</v>
      </c>
      <c r="AC304" s="21">
        <v>1.2699999999999999E-2</v>
      </c>
      <c r="AD304" s="21">
        <v>1.55E-2</v>
      </c>
      <c r="AE304" s="21">
        <v>1227826814</v>
      </c>
      <c r="AF304" s="21">
        <v>15593400.537799999</v>
      </c>
      <c r="AG304" s="21">
        <v>19031315.616999999</v>
      </c>
      <c r="AH304" s="21">
        <v>-1847236.6622000001</v>
      </c>
      <c r="AI304" s="21">
        <v>0</v>
      </c>
      <c r="AJ304" s="21">
        <v>8257.7802734375</v>
      </c>
      <c r="AK304" s="21">
        <v>17440637.199999999</v>
      </c>
      <c r="AL304" s="21">
        <v>0</v>
      </c>
      <c r="AM304" s="21">
        <v>5388894.2099999934</v>
      </c>
      <c r="AN304" s="21">
        <v>0</v>
      </c>
      <c r="AO304" s="21">
        <v>5388894.2099999934</v>
      </c>
      <c r="AP304" s="21">
        <v>17.469896963627381</v>
      </c>
      <c r="AQ304" s="21">
        <v>0</v>
      </c>
      <c r="AR304" s="21">
        <v>1</v>
      </c>
      <c r="AS304" s="21">
        <v>0</v>
      </c>
      <c r="AT304" s="21">
        <v>1</v>
      </c>
      <c r="AU304" s="21">
        <v>0</v>
      </c>
      <c r="AV304" s="21">
        <v>0</v>
      </c>
      <c r="AW304" s="21">
        <v>955241884.828125</v>
      </c>
      <c r="AX304" s="21">
        <v>0</v>
      </c>
      <c r="AY304" s="21">
        <v>136463126.40401787</v>
      </c>
      <c r="AZ304" s="21">
        <v>5388894.2099999934</v>
      </c>
      <c r="BA304" s="21">
        <v>769842.0299999991</v>
      </c>
      <c r="BB304" s="21">
        <v>2144738771.9540005</v>
      </c>
      <c r="BC304" s="21">
        <v>734844866.56274295</v>
      </c>
      <c r="BD304" s="21">
        <v>0</v>
      </c>
      <c r="BE304" s="21">
        <v>0</v>
      </c>
    </row>
    <row r="305" spans="1:57" x14ac:dyDescent="0.35">
      <c r="A305" s="21">
        <v>115508003</v>
      </c>
      <c r="B305" s="21" t="s">
        <v>364</v>
      </c>
      <c r="C305" s="21" t="s">
        <v>629</v>
      </c>
      <c r="D305" s="21">
        <v>8614.14</v>
      </c>
      <c r="E305" s="21">
        <v>55</v>
      </c>
      <c r="F305" s="21">
        <v>1.49E-2</v>
      </c>
      <c r="G305" s="21">
        <v>57</v>
      </c>
      <c r="H305" s="21">
        <v>44216000.850000001</v>
      </c>
      <c r="I305" s="21">
        <v>3329.03</v>
      </c>
      <c r="J305" s="21">
        <v>0</v>
      </c>
      <c r="K305" s="21">
        <v>24498008.09</v>
      </c>
      <c r="L305" s="21">
        <v>1210176483</v>
      </c>
      <c r="M305" s="21">
        <v>438577350</v>
      </c>
      <c r="N305" s="48">
        <v>8614.1396484375</v>
      </c>
      <c r="O305" s="21">
        <v>2367.2930000000001</v>
      </c>
      <c r="P305" s="21">
        <v>0.96</v>
      </c>
      <c r="Q305" s="21">
        <v>8548.66</v>
      </c>
      <c r="R305" s="21">
        <v>8245.6200000000008</v>
      </c>
      <c r="S305" s="21">
        <v>0</v>
      </c>
      <c r="T305" s="21">
        <v>332.84500000000003</v>
      </c>
      <c r="U305" s="21">
        <v>0</v>
      </c>
      <c r="V305" s="21">
        <v>0</v>
      </c>
      <c r="W305" s="21">
        <v>0</v>
      </c>
      <c r="X305" s="21">
        <v>-9.3301455562602179E-2</v>
      </c>
      <c r="Y305" s="21">
        <v>13281.947265625</v>
      </c>
      <c r="Z305" s="21">
        <v>13704</v>
      </c>
      <c r="AA305" s="21">
        <v>45621027.120000005</v>
      </c>
      <c r="AB305" s="21">
        <v>1405026.2700000033</v>
      </c>
      <c r="AC305" s="21">
        <v>1.2699999999999999E-2</v>
      </c>
      <c r="AD305" s="21">
        <v>1.55E-2</v>
      </c>
      <c r="AE305" s="21">
        <v>1648753833</v>
      </c>
      <c r="AF305" s="21">
        <v>20939173.679099999</v>
      </c>
      <c r="AG305" s="21">
        <v>25555684.411499999</v>
      </c>
      <c r="AH305" s="21">
        <v>-3558834.4109000005</v>
      </c>
      <c r="AI305" s="21">
        <v>0</v>
      </c>
      <c r="AJ305" s="21">
        <v>8257.7802734375</v>
      </c>
      <c r="AK305" s="21">
        <v>24498008.09</v>
      </c>
      <c r="AL305" s="21">
        <v>0</v>
      </c>
      <c r="AM305" s="21">
        <v>1405026.2700000033</v>
      </c>
      <c r="AN305" s="21">
        <v>0</v>
      </c>
      <c r="AO305" s="21">
        <v>1405026.2700000033</v>
      </c>
      <c r="AP305" s="21">
        <v>3.177642127261727</v>
      </c>
      <c r="AQ305" s="21">
        <v>0</v>
      </c>
      <c r="AR305" s="21">
        <v>0.95684562155930841</v>
      </c>
      <c r="AS305" s="21">
        <v>0</v>
      </c>
      <c r="AT305" s="21">
        <v>0.95684562155930841</v>
      </c>
      <c r="AU305" s="21">
        <v>0</v>
      </c>
      <c r="AV305" s="21">
        <v>0</v>
      </c>
      <c r="AW305" s="21">
        <v>955241884.828125</v>
      </c>
      <c r="AX305" s="21">
        <v>0</v>
      </c>
      <c r="AY305" s="21">
        <v>136463126.40401787</v>
      </c>
      <c r="AZ305" s="21">
        <v>1405026.2700000033</v>
      </c>
      <c r="BA305" s="21">
        <v>200718.03857142903</v>
      </c>
      <c r="BB305" s="21">
        <v>2146143798.2240005</v>
      </c>
      <c r="BC305" s="21">
        <v>734844866.56274295</v>
      </c>
      <c r="BD305" s="21">
        <v>0</v>
      </c>
      <c r="BE305" s="21">
        <v>0</v>
      </c>
    </row>
    <row r="306" spans="1:57" x14ac:dyDescent="0.35">
      <c r="A306" s="21">
        <v>115674603</v>
      </c>
      <c r="B306" s="21" t="s">
        <v>365</v>
      </c>
      <c r="C306" s="21" t="s">
        <v>623</v>
      </c>
      <c r="D306" s="21">
        <v>8342.5499999999993</v>
      </c>
      <c r="E306" s="21">
        <v>51</v>
      </c>
      <c r="F306" s="21">
        <v>1.5900000000000001E-2</v>
      </c>
      <c r="G306" s="21">
        <v>69</v>
      </c>
      <c r="H306" s="21">
        <v>51696030.640000001</v>
      </c>
      <c r="I306" s="21">
        <v>4420.3639999999996</v>
      </c>
      <c r="J306" s="21">
        <v>0</v>
      </c>
      <c r="K306" s="21">
        <v>37938405.689999998</v>
      </c>
      <c r="L306" s="21">
        <v>1626968577</v>
      </c>
      <c r="M306" s="21">
        <v>753037770</v>
      </c>
      <c r="N306" s="48">
        <v>8342.5498046875</v>
      </c>
      <c r="O306" s="21">
        <v>3554.0889999999999</v>
      </c>
      <c r="P306" s="21">
        <v>0.98</v>
      </c>
      <c r="Q306" s="21">
        <v>8418.74</v>
      </c>
      <c r="R306" s="21">
        <v>8245.6200000000008</v>
      </c>
      <c r="S306" s="21">
        <v>0</v>
      </c>
      <c r="T306" s="21">
        <v>403.75900000000001</v>
      </c>
      <c r="U306" s="21">
        <v>0</v>
      </c>
      <c r="V306" s="21">
        <v>0</v>
      </c>
      <c r="W306" s="21">
        <v>0</v>
      </c>
      <c r="X306" s="21">
        <v>9.0036509949382879E-2</v>
      </c>
      <c r="Y306" s="21">
        <v>11694.9716796875</v>
      </c>
      <c r="Z306" s="21">
        <v>13704</v>
      </c>
      <c r="AA306" s="21">
        <v>60576668.255999997</v>
      </c>
      <c r="AB306" s="21">
        <v>8880637.6159999967</v>
      </c>
      <c r="AC306" s="21">
        <v>1.2699999999999999E-2</v>
      </c>
      <c r="AD306" s="21">
        <v>1.55E-2</v>
      </c>
      <c r="AE306" s="21">
        <v>2380006347</v>
      </c>
      <c r="AF306" s="21">
        <v>30226080.606899999</v>
      </c>
      <c r="AG306" s="21">
        <v>36890098.3785</v>
      </c>
      <c r="AH306" s="21">
        <v>-7712325.0830999985</v>
      </c>
      <c r="AI306" s="21">
        <v>0</v>
      </c>
      <c r="AJ306" s="21">
        <v>8257.7802734375</v>
      </c>
      <c r="AK306" s="21">
        <v>37938405.689999998</v>
      </c>
      <c r="AL306" s="21">
        <v>0</v>
      </c>
      <c r="AM306" s="21">
        <v>8880637.6159999967</v>
      </c>
      <c r="AN306" s="21">
        <v>0</v>
      </c>
      <c r="AO306" s="21">
        <v>8880637.6159999967</v>
      </c>
      <c r="AP306" s="21">
        <v>17.178567688964051</v>
      </c>
      <c r="AQ306" s="21">
        <v>1048307.311499998</v>
      </c>
      <c r="AR306" s="21">
        <v>0.98973458623951593</v>
      </c>
      <c r="AS306" s="21">
        <v>0</v>
      </c>
      <c r="AT306" s="21">
        <v>0.98973458623951593</v>
      </c>
      <c r="AU306" s="21">
        <v>1027341.1875</v>
      </c>
      <c r="AV306" s="21">
        <v>1027341.1875</v>
      </c>
      <c r="AW306" s="21">
        <v>955241884.828125</v>
      </c>
      <c r="AX306" s="21">
        <v>146763.02678571429</v>
      </c>
      <c r="AY306" s="21">
        <v>136463126.40401787</v>
      </c>
      <c r="AZ306" s="21">
        <v>8880637.6159999967</v>
      </c>
      <c r="BA306" s="21">
        <v>1268662.5165714282</v>
      </c>
      <c r="BB306" s="21">
        <v>2155024435.8400006</v>
      </c>
      <c r="BC306" s="21">
        <v>734844866.56274295</v>
      </c>
      <c r="BD306" s="21">
        <v>1027341</v>
      </c>
      <c r="BE306" s="21">
        <v>146763</v>
      </c>
    </row>
    <row r="307" spans="1:57" x14ac:dyDescent="0.35">
      <c r="A307" s="21">
        <v>116191004</v>
      </c>
      <c r="B307" s="21" t="s">
        <v>366</v>
      </c>
      <c r="C307" s="21" t="s">
        <v>630</v>
      </c>
      <c r="D307" s="21">
        <v>8304.58</v>
      </c>
      <c r="E307" s="21">
        <v>50</v>
      </c>
      <c r="F307" s="21">
        <v>1.4500000000000001E-2</v>
      </c>
      <c r="G307" s="21">
        <v>52</v>
      </c>
      <c r="H307" s="21">
        <v>13443943.9</v>
      </c>
      <c r="I307" s="21">
        <v>980.62199999999996</v>
      </c>
      <c r="J307" s="21">
        <v>0</v>
      </c>
      <c r="K307" s="21">
        <v>7266113.5499999998</v>
      </c>
      <c r="L307" s="21">
        <v>382309008</v>
      </c>
      <c r="M307" s="21">
        <v>118205598</v>
      </c>
      <c r="N307" s="48">
        <v>8304.580078125</v>
      </c>
      <c r="O307" s="21">
        <v>671.96699999999998</v>
      </c>
      <c r="P307" s="21">
        <v>1</v>
      </c>
      <c r="Q307" s="21">
        <v>8285.7999999999993</v>
      </c>
      <c r="R307" s="21">
        <v>8245.6200000000008</v>
      </c>
      <c r="S307" s="21">
        <v>90.445999999999998</v>
      </c>
      <c r="T307" s="21">
        <v>83.275000000000006</v>
      </c>
      <c r="U307" s="21">
        <v>0</v>
      </c>
      <c r="V307" s="21">
        <v>0</v>
      </c>
      <c r="W307" s="21">
        <v>0</v>
      </c>
      <c r="X307" s="21">
        <v>-0.10529539350961122</v>
      </c>
      <c r="Y307" s="21">
        <v>13709.6083984375</v>
      </c>
      <c r="Z307" s="21">
        <v>13704</v>
      </c>
      <c r="AA307" s="21">
        <v>13438443.888</v>
      </c>
      <c r="AB307" s="21">
        <v>0</v>
      </c>
      <c r="AC307" s="21">
        <v>1.2699999999999999E-2</v>
      </c>
      <c r="AD307" s="21">
        <v>1.55E-2</v>
      </c>
      <c r="AE307" s="21">
        <v>500514606</v>
      </c>
      <c r="AF307" s="21">
        <v>6356535.4961999999</v>
      </c>
      <c r="AG307" s="21">
        <v>7757976.3930000002</v>
      </c>
      <c r="AH307" s="21">
        <v>-909578.05379999988</v>
      </c>
      <c r="AI307" s="21">
        <v>0</v>
      </c>
      <c r="AJ307" s="21">
        <v>8257.7802734375</v>
      </c>
      <c r="AK307" s="21">
        <v>7266113.5499999998</v>
      </c>
      <c r="AL307" s="21">
        <v>0</v>
      </c>
      <c r="AM307" s="21">
        <v>0</v>
      </c>
      <c r="AN307" s="21">
        <v>0</v>
      </c>
      <c r="AO307" s="21">
        <v>0</v>
      </c>
      <c r="AP307" s="21">
        <v>0</v>
      </c>
      <c r="AQ307" s="21">
        <v>0</v>
      </c>
      <c r="AR307" s="21">
        <v>0.99433264108055286</v>
      </c>
      <c r="AS307" s="21">
        <v>0</v>
      </c>
      <c r="AT307" s="21">
        <v>0.99433264108055286</v>
      </c>
      <c r="AU307" s="21">
        <v>0</v>
      </c>
      <c r="AV307" s="21">
        <v>0</v>
      </c>
      <c r="AW307" s="21">
        <v>955241884.828125</v>
      </c>
      <c r="AX307" s="21">
        <v>0</v>
      </c>
      <c r="AY307" s="21">
        <v>136463126.40401787</v>
      </c>
      <c r="AZ307" s="21">
        <v>0</v>
      </c>
      <c r="BA307" s="21">
        <v>0</v>
      </c>
      <c r="BB307" s="21">
        <v>2155024435.8400006</v>
      </c>
      <c r="BC307" s="21">
        <v>734844866.56274295</v>
      </c>
      <c r="BD307" s="21">
        <v>0</v>
      </c>
      <c r="BE307" s="21">
        <v>0</v>
      </c>
    </row>
    <row r="308" spans="1:57" x14ac:dyDescent="0.35">
      <c r="A308" s="21">
        <v>116191103</v>
      </c>
      <c r="B308" s="21" t="s">
        <v>367</v>
      </c>
      <c r="C308" s="21" t="s">
        <v>630</v>
      </c>
      <c r="D308" s="21">
        <v>7142.71</v>
      </c>
      <c r="E308" s="21">
        <v>37</v>
      </c>
      <c r="F308" s="21">
        <v>1.18E-2</v>
      </c>
      <c r="G308" s="21">
        <v>23</v>
      </c>
      <c r="H308" s="21">
        <v>48245879.649999999</v>
      </c>
      <c r="I308" s="21">
        <v>4203.3500000000004</v>
      </c>
      <c r="J308" s="21">
        <v>0</v>
      </c>
      <c r="K308" s="21">
        <v>20766631.149999999</v>
      </c>
      <c r="L308" s="21">
        <v>1328450382</v>
      </c>
      <c r="M308" s="21">
        <v>434550621</v>
      </c>
      <c r="N308" s="48">
        <v>7142.7099609375</v>
      </c>
      <c r="O308" s="21">
        <v>2937.3429999999998</v>
      </c>
      <c r="P308" s="21">
        <v>1</v>
      </c>
      <c r="Q308" s="21">
        <v>7196.48</v>
      </c>
      <c r="R308" s="21">
        <v>8245.6200000000008</v>
      </c>
      <c r="S308" s="21">
        <v>0</v>
      </c>
      <c r="T308" s="21">
        <v>492.39</v>
      </c>
      <c r="U308" s="21">
        <v>0</v>
      </c>
      <c r="V308" s="21">
        <v>0</v>
      </c>
      <c r="W308" s="21">
        <v>0</v>
      </c>
      <c r="X308" s="21">
        <v>-9.1146129854699443E-2</v>
      </c>
      <c r="Y308" s="21">
        <v>11477.958984375</v>
      </c>
      <c r="Z308" s="21">
        <v>13704</v>
      </c>
      <c r="AA308" s="21">
        <v>57602708.400000006</v>
      </c>
      <c r="AB308" s="21">
        <v>9356828.7500000075</v>
      </c>
      <c r="AC308" s="21">
        <v>1.2699999999999999E-2</v>
      </c>
      <c r="AD308" s="21">
        <v>1.55E-2</v>
      </c>
      <c r="AE308" s="21">
        <v>1763001003</v>
      </c>
      <c r="AF308" s="21">
        <v>22390112.7381</v>
      </c>
      <c r="AG308" s="21">
        <v>27326515.546500001</v>
      </c>
      <c r="AH308" s="21">
        <v>1623481.5881000012</v>
      </c>
      <c r="AI308" s="21">
        <v>1623481.5881000012</v>
      </c>
      <c r="AJ308" s="21">
        <v>8257.7802734375</v>
      </c>
      <c r="AK308" s="21">
        <v>22390112.7381</v>
      </c>
      <c r="AL308" s="21">
        <v>0</v>
      </c>
      <c r="AM308" s="21">
        <v>7733347.1619000062</v>
      </c>
      <c r="AN308" s="21">
        <v>0</v>
      </c>
      <c r="AO308" s="21">
        <v>7733347.1619000062</v>
      </c>
      <c r="AP308" s="21">
        <v>16.029031324543393</v>
      </c>
      <c r="AQ308" s="21">
        <v>0</v>
      </c>
      <c r="AR308" s="21">
        <v>1</v>
      </c>
      <c r="AS308" s="21">
        <v>0</v>
      </c>
      <c r="AT308" s="21">
        <v>1</v>
      </c>
      <c r="AU308" s="21">
        <v>0</v>
      </c>
      <c r="AV308" s="21">
        <v>0</v>
      </c>
      <c r="AW308" s="21">
        <v>955241884.828125</v>
      </c>
      <c r="AX308" s="21">
        <v>0</v>
      </c>
      <c r="AY308" s="21">
        <v>136463126.40401787</v>
      </c>
      <c r="AZ308" s="21">
        <v>7733347.1619000062</v>
      </c>
      <c r="BA308" s="21">
        <v>1104763.8802714294</v>
      </c>
      <c r="BB308" s="21">
        <v>2162757783.0019007</v>
      </c>
      <c r="BC308" s="21">
        <v>734844866.56274295</v>
      </c>
      <c r="BD308" s="21">
        <v>0</v>
      </c>
      <c r="BE308" s="21">
        <v>0</v>
      </c>
    </row>
    <row r="309" spans="1:57" x14ac:dyDescent="0.35">
      <c r="A309" s="21">
        <v>116191203</v>
      </c>
      <c r="B309" s="21" t="s">
        <v>368</v>
      </c>
      <c r="C309" s="21" t="s">
        <v>630</v>
      </c>
      <c r="D309" s="21">
        <v>9715.17</v>
      </c>
      <c r="E309" s="21">
        <v>66</v>
      </c>
      <c r="F309" s="21">
        <v>1.21E-2</v>
      </c>
      <c r="G309" s="21">
        <v>25</v>
      </c>
      <c r="H309" s="21">
        <v>26070495.149999999</v>
      </c>
      <c r="I309" s="21">
        <v>2290.4430000000002</v>
      </c>
      <c r="J309" s="21">
        <v>0</v>
      </c>
      <c r="K309" s="21">
        <v>16718124.410000002</v>
      </c>
      <c r="L309" s="21">
        <v>1055372575</v>
      </c>
      <c r="M309" s="21">
        <v>330064186</v>
      </c>
      <c r="N309" s="48">
        <v>9715.169921875</v>
      </c>
      <c r="O309" s="21">
        <v>1696.3810000000001</v>
      </c>
      <c r="P309" s="21">
        <v>0.82</v>
      </c>
      <c r="Q309" s="21">
        <v>9739</v>
      </c>
      <c r="R309" s="21">
        <v>8245.6200000000008</v>
      </c>
      <c r="S309" s="21">
        <v>0</v>
      </c>
      <c r="T309" s="21">
        <v>295.21199999999999</v>
      </c>
      <c r="U309" s="21">
        <v>0</v>
      </c>
      <c r="V309" s="21">
        <v>0</v>
      </c>
      <c r="W309" s="21">
        <v>0</v>
      </c>
      <c r="X309" s="21">
        <v>-2.9025947116694491E-2</v>
      </c>
      <c r="Y309" s="21">
        <v>11382.2939453125</v>
      </c>
      <c r="Z309" s="21">
        <v>13704</v>
      </c>
      <c r="AA309" s="21">
        <v>31388230.872000001</v>
      </c>
      <c r="AB309" s="21">
        <v>5317735.7220000029</v>
      </c>
      <c r="AC309" s="21">
        <v>1.2699999999999999E-2</v>
      </c>
      <c r="AD309" s="21">
        <v>1.55E-2</v>
      </c>
      <c r="AE309" s="21">
        <v>1385436761</v>
      </c>
      <c r="AF309" s="21">
        <v>17595046.864700001</v>
      </c>
      <c r="AG309" s="21">
        <v>21474269.795499999</v>
      </c>
      <c r="AH309" s="21">
        <v>876922.45469999872</v>
      </c>
      <c r="AI309" s="21">
        <v>876922.45469999872</v>
      </c>
      <c r="AJ309" s="21">
        <v>8257.7802734375</v>
      </c>
      <c r="AK309" s="21">
        <v>17595046.864700001</v>
      </c>
      <c r="AL309" s="21">
        <v>0</v>
      </c>
      <c r="AM309" s="21">
        <v>4440813.2673000041</v>
      </c>
      <c r="AN309" s="21">
        <v>0</v>
      </c>
      <c r="AO309" s="21">
        <v>4440813.2673000041</v>
      </c>
      <c r="AP309" s="21">
        <v>17.033866222138112</v>
      </c>
      <c r="AQ309" s="21">
        <v>0</v>
      </c>
      <c r="AR309" s="21">
        <v>0.8235131475796913</v>
      </c>
      <c r="AS309" s="21">
        <v>0</v>
      </c>
      <c r="AT309" s="21">
        <v>0.8235131475796913</v>
      </c>
      <c r="AU309" s="21">
        <v>0</v>
      </c>
      <c r="AV309" s="21">
        <v>0</v>
      </c>
      <c r="AW309" s="21">
        <v>955241884.828125</v>
      </c>
      <c r="AX309" s="21">
        <v>0</v>
      </c>
      <c r="AY309" s="21">
        <v>136463126.40401787</v>
      </c>
      <c r="AZ309" s="21">
        <v>4440813.2673000041</v>
      </c>
      <c r="BA309" s="21">
        <v>634401.89532857202</v>
      </c>
      <c r="BB309" s="21">
        <v>2167198596.2692008</v>
      </c>
      <c r="BC309" s="21">
        <v>734844866.56274295</v>
      </c>
      <c r="BD309" s="21">
        <v>0</v>
      </c>
      <c r="BE309" s="21">
        <v>0</v>
      </c>
    </row>
    <row r="310" spans="1:57" x14ac:dyDescent="0.35">
      <c r="A310" s="21">
        <v>116191503</v>
      </c>
      <c r="B310" s="21" t="s">
        <v>369</v>
      </c>
      <c r="C310" s="21" t="s">
        <v>630</v>
      </c>
      <c r="D310" s="21">
        <v>10087.27</v>
      </c>
      <c r="E310" s="21">
        <v>69</v>
      </c>
      <c r="F310" s="21">
        <v>1.18E-2</v>
      </c>
      <c r="G310" s="21">
        <v>23</v>
      </c>
      <c r="H310" s="21">
        <v>31393421.699999999</v>
      </c>
      <c r="I310" s="21">
        <v>2550.0279999999998</v>
      </c>
      <c r="J310" s="21">
        <v>0</v>
      </c>
      <c r="K310" s="21">
        <v>18782884.75</v>
      </c>
      <c r="L310" s="21">
        <v>1167470015</v>
      </c>
      <c r="M310" s="21">
        <v>419790590</v>
      </c>
      <c r="N310" s="48">
        <v>10087.26953125</v>
      </c>
      <c r="O310" s="21">
        <v>1935.347</v>
      </c>
      <c r="P310" s="21">
        <v>0.78</v>
      </c>
      <c r="Q310" s="21">
        <v>10075.85</v>
      </c>
      <c r="R310" s="21">
        <v>8245.6200000000008</v>
      </c>
      <c r="S310" s="21">
        <v>0</v>
      </c>
      <c r="T310" s="21">
        <v>270.089</v>
      </c>
      <c r="U310" s="21">
        <v>1</v>
      </c>
      <c r="V310" s="21">
        <v>1</v>
      </c>
      <c r="W310" s="21">
        <v>1</v>
      </c>
      <c r="X310" s="21">
        <v>-5.4768655203823194E-2</v>
      </c>
      <c r="Y310" s="21">
        <v>12311.0107421875</v>
      </c>
      <c r="Z310" s="21">
        <v>13704</v>
      </c>
      <c r="AA310" s="21">
        <v>34945583.711999997</v>
      </c>
      <c r="AB310" s="21">
        <v>3552162.0119999982</v>
      </c>
      <c r="AC310" s="21">
        <v>1.2699999999999999E-2</v>
      </c>
      <c r="AD310" s="21">
        <v>1.55E-2</v>
      </c>
      <c r="AE310" s="21">
        <v>1587260605</v>
      </c>
      <c r="AF310" s="21">
        <v>20158209.683499999</v>
      </c>
      <c r="AG310" s="21">
        <v>24602539.377500001</v>
      </c>
      <c r="AH310" s="21">
        <v>1375324.9334999993</v>
      </c>
      <c r="AI310" s="21">
        <v>1375324.9334999993</v>
      </c>
      <c r="AJ310" s="21">
        <v>8257.7802734375</v>
      </c>
      <c r="AK310" s="21">
        <v>20158209.683499999</v>
      </c>
      <c r="AL310" s="21">
        <v>0</v>
      </c>
      <c r="AM310" s="21">
        <v>2176837.0784999989</v>
      </c>
      <c r="AN310" s="21">
        <v>0</v>
      </c>
      <c r="AO310" s="21">
        <v>2176837.0784999989</v>
      </c>
      <c r="AP310" s="21">
        <v>6.9340548453181157</v>
      </c>
      <c r="AQ310" s="21">
        <v>0</v>
      </c>
      <c r="AR310" s="21">
        <v>0.77845265952433351</v>
      </c>
      <c r="AS310" s="21">
        <v>0</v>
      </c>
      <c r="AT310" s="21">
        <v>0.77845265952433351</v>
      </c>
      <c r="AU310" s="21">
        <v>0</v>
      </c>
      <c r="AV310" s="21">
        <v>0</v>
      </c>
      <c r="AW310" s="21">
        <v>955241884.828125</v>
      </c>
      <c r="AX310" s="21">
        <v>0</v>
      </c>
      <c r="AY310" s="21">
        <v>136463126.40401787</v>
      </c>
      <c r="AZ310" s="21">
        <v>2176837.0784999989</v>
      </c>
      <c r="BA310" s="21">
        <v>310976.72549999983</v>
      </c>
      <c r="BB310" s="21">
        <v>2169375433.3477006</v>
      </c>
      <c r="BC310" s="21">
        <v>734844866.56274295</v>
      </c>
      <c r="BD310" s="21">
        <v>0</v>
      </c>
      <c r="BE310" s="21">
        <v>0</v>
      </c>
    </row>
    <row r="311" spans="1:57" x14ac:dyDescent="0.35">
      <c r="A311" s="21">
        <v>116195004</v>
      </c>
      <c r="B311" s="21" t="s">
        <v>371</v>
      </c>
      <c r="C311" s="21" t="s">
        <v>630</v>
      </c>
      <c r="D311" s="21">
        <v>8593.44</v>
      </c>
      <c r="E311" s="21">
        <v>54</v>
      </c>
      <c r="F311" s="21">
        <v>1.2800000000000001E-2</v>
      </c>
      <c r="G311" s="21">
        <v>34</v>
      </c>
      <c r="H311" s="21">
        <v>13648802.630000001</v>
      </c>
      <c r="I311" s="21">
        <v>1005.221</v>
      </c>
      <c r="J311" s="21">
        <v>0</v>
      </c>
      <c r="K311" s="21">
        <v>6153822.0800000001</v>
      </c>
      <c r="L311" s="21">
        <v>366803575</v>
      </c>
      <c r="M311" s="21">
        <v>115607815</v>
      </c>
      <c r="N311" s="48">
        <v>8593.4404296875</v>
      </c>
      <c r="O311" s="21">
        <v>615.173</v>
      </c>
      <c r="P311" s="21">
        <v>0.97</v>
      </c>
      <c r="Q311" s="21">
        <v>8508.85</v>
      </c>
      <c r="R311" s="21">
        <v>8245.6200000000008</v>
      </c>
      <c r="S311" s="21">
        <v>88.751999999999995</v>
      </c>
      <c r="T311" s="21">
        <v>89.808000000000007</v>
      </c>
      <c r="U311" s="21">
        <v>0</v>
      </c>
      <c r="V311" s="21">
        <v>0</v>
      </c>
      <c r="W311" s="21">
        <v>0</v>
      </c>
      <c r="X311" s="21">
        <v>-0.19686958610596517</v>
      </c>
      <c r="Y311" s="21">
        <v>13577.912109375</v>
      </c>
      <c r="Z311" s="21">
        <v>13704</v>
      </c>
      <c r="AA311" s="21">
        <v>13775548.584000001</v>
      </c>
      <c r="AB311" s="21">
        <v>126745.95399999991</v>
      </c>
      <c r="AC311" s="21">
        <v>1.2699999999999999E-2</v>
      </c>
      <c r="AD311" s="21">
        <v>1.55E-2</v>
      </c>
      <c r="AE311" s="21">
        <v>482411390</v>
      </c>
      <c r="AF311" s="21">
        <v>6126624.6529999999</v>
      </c>
      <c r="AG311" s="21">
        <v>7477376.5449999999</v>
      </c>
      <c r="AH311" s="21">
        <v>-27197.427000000142</v>
      </c>
      <c r="AI311" s="21">
        <v>0</v>
      </c>
      <c r="AJ311" s="21">
        <v>8257.7802734375</v>
      </c>
      <c r="AK311" s="21">
        <v>6153822.0800000001</v>
      </c>
      <c r="AL311" s="21">
        <v>0</v>
      </c>
      <c r="AM311" s="21">
        <v>126745.95399999991</v>
      </c>
      <c r="AN311" s="21">
        <v>0</v>
      </c>
      <c r="AO311" s="21">
        <v>126745.95399999991</v>
      </c>
      <c r="AP311" s="21">
        <v>0.9286232458326632</v>
      </c>
      <c r="AQ311" s="21">
        <v>0</v>
      </c>
      <c r="AR311" s="21">
        <v>0.95935225385813361</v>
      </c>
      <c r="AS311" s="21">
        <v>0</v>
      </c>
      <c r="AT311" s="21">
        <v>0.95935225385813361</v>
      </c>
      <c r="AU311" s="21">
        <v>0</v>
      </c>
      <c r="AV311" s="21">
        <v>0</v>
      </c>
      <c r="AW311" s="21">
        <v>955241884.828125</v>
      </c>
      <c r="AX311" s="21">
        <v>0</v>
      </c>
      <c r="AY311" s="21">
        <v>136463126.40401787</v>
      </c>
      <c r="AZ311" s="21">
        <v>126745.95399999991</v>
      </c>
      <c r="BA311" s="21">
        <v>18106.564857142843</v>
      </c>
      <c r="BB311" s="21">
        <v>2169502179.3017006</v>
      </c>
      <c r="BC311" s="21">
        <v>734844866.56274295</v>
      </c>
      <c r="BD311" s="21">
        <v>0</v>
      </c>
      <c r="BE311" s="21">
        <v>0</v>
      </c>
    </row>
    <row r="312" spans="1:57" x14ac:dyDescent="0.35">
      <c r="A312" s="21">
        <v>116197503</v>
      </c>
      <c r="B312" s="21" t="s">
        <v>372</v>
      </c>
      <c r="C312" s="21" t="s">
        <v>630</v>
      </c>
      <c r="D312" s="21">
        <v>9659.66</v>
      </c>
      <c r="E312" s="21">
        <v>64</v>
      </c>
      <c r="F312" s="21">
        <v>1.4E-2</v>
      </c>
      <c r="G312" s="21">
        <v>50</v>
      </c>
      <c r="H312" s="21">
        <v>21981075.969999999</v>
      </c>
      <c r="I312" s="21">
        <v>1739.0419999999999</v>
      </c>
      <c r="J312" s="21">
        <v>0</v>
      </c>
      <c r="K312" s="21">
        <v>14411284.579999998</v>
      </c>
      <c r="L312" s="21">
        <v>732212813</v>
      </c>
      <c r="M312" s="21">
        <v>296827456</v>
      </c>
      <c r="N312" s="48">
        <v>9659.66015625</v>
      </c>
      <c r="O312" s="21">
        <v>1327.8140000000001</v>
      </c>
      <c r="P312" s="21">
        <v>0.83</v>
      </c>
      <c r="Q312" s="21">
        <v>9669.8700000000008</v>
      </c>
      <c r="R312" s="21">
        <v>8245.6200000000008</v>
      </c>
      <c r="S312" s="21">
        <v>58.293999999999997</v>
      </c>
      <c r="T312" s="21">
        <v>103.732</v>
      </c>
      <c r="U312" s="21">
        <v>0</v>
      </c>
      <c r="V312" s="21">
        <v>0</v>
      </c>
      <c r="W312" s="21">
        <v>0</v>
      </c>
      <c r="X312" s="21">
        <v>-0.11232885870146529</v>
      </c>
      <c r="Y312" s="21">
        <v>12639.76171875</v>
      </c>
      <c r="Z312" s="21">
        <v>13704</v>
      </c>
      <c r="AA312" s="21">
        <v>23831831.568</v>
      </c>
      <c r="AB312" s="21">
        <v>1850755.5980000012</v>
      </c>
      <c r="AC312" s="21">
        <v>1.2699999999999999E-2</v>
      </c>
      <c r="AD312" s="21">
        <v>1.55E-2</v>
      </c>
      <c r="AE312" s="21">
        <v>1029040269</v>
      </c>
      <c r="AF312" s="21">
        <v>13068811.416299999</v>
      </c>
      <c r="AG312" s="21">
        <v>15950124.169500001</v>
      </c>
      <c r="AH312" s="21">
        <v>-1342473.1636999995</v>
      </c>
      <c r="AI312" s="21">
        <v>0</v>
      </c>
      <c r="AJ312" s="21">
        <v>8257.7802734375</v>
      </c>
      <c r="AK312" s="21">
        <v>14411284.579999998</v>
      </c>
      <c r="AL312" s="21">
        <v>0</v>
      </c>
      <c r="AM312" s="21">
        <v>1850755.5980000012</v>
      </c>
      <c r="AN312" s="21">
        <v>0</v>
      </c>
      <c r="AO312" s="21">
        <v>1850755.5980000012</v>
      </c>
      <c r="AP312" s="21">
        <v>8.4197679882728753</v>
      </c>
      <c r="AQ312" s="21">
        <v>0</v>
      </c>
      <c r="AR312" s="21">
        <v>0.83023526463620301</v>
      </c>
      <c r="AS312" s="21">
        <v>0</v>
      </c>
      <c r="AT312" s="21">
        <v>0.83023526463620301</v>
      </c>
      <c r="AU312" s="21">
        <v>0</v>
      </c>
      <c r="AV312" s="21">
        <v>0</v>
      </c>
      <c r="AW312" s="21">
        <v>955241884.828125</v>
      </c>
      <c r="AX312" s="21">
        <v>0</v>
      </c>
      <c r="AY312" s="21">
        <v>136463126.40401787</v>
      </c>
      <c r="AZ312" s="21">
        <v>1850755.5980000012</v>
      </c>
      <c r="BA312" s="21">
        <v>264393.65685714304</v>
      </c>
      <c r="BB312" s="21">
        <v>2171352934.8997006</v>
      </c>
      <c r="BC312" s="21">
        <v>734844866.56274295</v>
      </c>
      <c r="BD312" s="21">
        <v>0</v>
      </c>
      <c r="BE312" s="21">
        <v>0</v>
      </c>
    </row>
    <row r="313" spans="1:57" x14ac:dyDescent="0.35">
      <c r="A313" s="21">
        <v>116471803</v>
      </c>
      <c r="B313" s="21" t="s">
        <v>373</v>
      </c>
      <c r="C313" s="21" t="s">
        <v>631</v>
      </c>
      <c r="D313" s="21">
        <v>12404.59</v>
      </c>
      <c r="E313" s="21">
        <v>82</v>
      </c>
      <c r="F313" s="21">
        <v>1.09E-2</v>
      </c>
      <c r="G313" s="21">
        <v>14</v>
      </c>
      <c r="H313" s="21">
        <v>41565399.829999998</v>
      </c>
      <c r="I313" s="21">
        <v>3076.6779999999999</v>
      </c>
      <c r="J313" s="21">
        <v>0</v>
      </c>
      <c r="K313" s="21">
        <v>24601797.109999999</v>
      </c>
      <c r="L313" s="21">
        <v>1616006294</v>
      </c>
      <c r="M313" s="21">
        <v>647671390</v>
      </c>
      <c r="N313" s="48">
        <v>12404.58984375</v>
      </c>
      <c r="O313" s="21">
        <v>2324.2829999999999</v>
      </c>
      <c r="P313" s="21">
        <v>0.51</v>
      </c>
      <c r="Q313" s="21">
        <v>12326.2</v>
      </c>
      <c r="R313" s="21">
        <v>8245.6200000000008</v>
      </c>
      <c r="S313" s="21">
        <v>0</v>
      </c>
      <c r="T313" s="21">
        <v>246.78399999999999</v>
      </c>
      <c r="U313" s="21">
        <v>1</v>
      </c>
      <c r="V313" s="21">
        <v>1</v>
      </c>
      <c r="W313" s="21">
        <v>1</v>
      </c>
      <c r="X313" s="21">
        <v>-4.2668553637601928E-2</v>
      </c>
      <c r="Y313" s="21">
        <v>13509.8310546875</v>
      </c>
      <c r="Z313" s="21">
        <v>13704</v>
      </c>
      <c r="AA313" s="21">
        <v>42162795.311999999</v>
      </c>
      <c r="AB313" s="21">
        <v>597395.48200000077</v>
      </c>
      <c r="AC313" s="21">
        <v>1.2699999999999999E-2</v>
      </c>
      <c r="AD313" s="21">
        <v>1.55E-2</v>
      </c>
      <c r="AE313" s="21">
        <v>2263677684</v>
      </c>
      <c r="AF313" s="21">
        <v>28748706.586799998</v>
      </c>
      <c r="AG313" s="21">
        <v>35087004.101999998</v>
      </c>
      <c r="AH313" s="21">
        <v>4146909.4767999984</v>
      </c>
      <c r="AI313" s="21">
        <v>597395.48200000077</v>
      </c>
      <c r="AJ313" s="21">
        <v>8257.7802734375</v>
      </c>
      <c r="AK313" s="21">
        <v>28748706.586799998</v>
      </c>
      <c r="AL313" s="21">
        <v>0</v>
      </c>
      <c r="AM313" s="21">
        <v>0</v>
      </c>
      <c r="AN313" s="21">
        <v>0</v>
      </c>
      <c r="AO313" s="21">
        <v>0</v>
      </c>
      <c r="AP313" s="21">
        <v>0</v>
      </c>
      <c r="AQ313" s="21">
        <v>0</v>
      </c>
      <c r="AR313" s="21">
        <v>0.49782999389661753</v>
      </c>
      <c r="AS313" s="21">
        <v>0</v>
      </c>
      <c r="AT313" s="21">
        <v>0.49782999389661753</v>
      </c>
      <c r="AU313" s="21">
        <v>0</v>
      </c>
      <c r="AV313" s="21">
        <v>0</v>
      </c>
      <c r="AW313" s="21">
        <v>955241884.828125</v>
      </c>
      <c r="AX313" s="21">
        <v>0</v>
      </c>
      <c r="AY313" s="21">
        <v>136463126.40401787</v>
      </c>
      <c r="AZ313" s="21">
        <v>0</v>
      </c>
      <c r="BA313" s="21">
        <v>0</v>
      </c>
      <c r="BB313" s="21">
        <v>2171352934.8997006</v>
      </c>
      <c r="BC313" s="21">
        <v>734844866.56274295</v>
      </c>
      <c r="BD313" s="21">
        <v>0</v>
      </c>
      <c r="BE313" s="21">
        <v>0</v>
      </c>
    </row>
    <row r="314" spans="1:57" x14ac:dyDescent="0.35">
      <c r="A314" s="21">
        <v>116493503</v>
      </c>
      <c r="B314" s="21" t="s">
        <v>374</v>
      </c>
      <c r="C314" s="21" t="s">
        <v>632</v>
      </c>
      <c r="D314" s="21">
        <v>6704.7</v>
      </c>
      <c r="E314" s="21">
        <v>32</v>
      </c>
      <c r="F314" s="21">
        <v>1.37E-2</v>
      </c>
      <c r="G314" s="21">
        <v>47</v>
      </c>
      <c r="H314" s="21">
        <v>19513083.09</v>
      </c>
      <c r="I314" s="21">
        <v>1595.152</v>
      </c>
      <c r="J314" s="21">
        <v>0</v>
      </c>
      <c r="K314" s="21">
        <v>8997506.120000001</v>
      </c>
      <c r="L314" s="21">
        <v>456386658</v>
      </c>
      <c r="M314" s="21">
        <v>198219848</v>
      </c>
      <c r="N314" s="48">
        <v>6704.7001953125</v>
      </c>
      <c r="O314" s="21">
        <v>1106.115</v>
      </c>
      <c r="P314" s="21">
        <v>1</v>
      </c>
      <c r="Q314" s="21">
        <v>6676.14</v>
      </c>
      <c r="R314" s="21">
        <v>8245.6200000000008</v>
      </c>
      <c r="S314" s="21">
        <v>104.328</v>
      </c>
      <c r="T314" s="21">
        <v>162.28100000000001</v>
      </c>
      <c r="U314" s="21">
        <v>0</v>
      </c>
      <c r="V314" s="21">
        <v>0</v>
      </c>
      <c r="W314" s="21">
        <v>0</v>
      </c>
      <c r="X314" s="21">
        <v>-0.1461835051466813</v>
      </c>
      <c r="Y314" s="21">
        <v>12232.7421875</v>
      </c>
      <c r="Z314" s="21">
        <v>13704</v>
      </c>
      <c r="AA314" s="21">
        <v>21859963.008000001</v>
      </c>
      <c r="AB314" s="21">
        <v>2346879.9180000015</v>
      </c>
      <c r="AC314" s="21">
        <v>1.2699999999999999E-2</v>
      </c>
      <c r="AD314" s="21">
        <v>1.55E-2</v>
      </c>
      <c r="AE314" s="21">
        <v>654606506</v>
      </c>
      <c r="AF314" s="21">
        <v>8313502.6261999998</v>
      </c>
      <c r="AG314" s="21">
        <v>10146400.843</v>
      </c>
      <c r="AH314" s="21">
        <v>-684003.49380000122</v>
      </c>
      <c r="AI314" s="21">
        <v>0</v>
      </c>
      <c r="AJ314" s="21">
        <v>8257.7802734375</v>
      </c>
      <c r="AK314" s="21">
        <v>8997506.120000001</v>
      </c>
      <c r="AL314" s="21">
        <v>0</v>
      </c>
      <c r="AM314" s="21">
        <v>2346879.9180000015</v>
      </c>
      <c r="AN314" s="21">
        <v>0</v>
      </c>
      <c r="AO314" s="21">
        <v>2346879.9180000015</v>
      </c>
      <c r="AP314" s="21">
        <v>12.02721224101548</v>
      </c>
      <c r="AQ314" s="21">
        <v>0</v>
      </c>
      <c r="AR314" s="21">
        <v>1</v>
      </c>
      <c r="AS314" s="21">
        <v>0</v>
      </c>
      <c r="AT314" s="21">
        <v>1</v>
      </c>
      <c r="AU314" s="21">
        <v>0</v>
      </c>
      <c r="AV314" s="21">
        <v>0</v>
      </c>
      <c r="AW314" s="21">
        <v>955241884.828125</v>
      </c>
      <c r="AX314" s="21">
        <v>0</v>
      </c>
      <c r="AY314" s="21">
        <v>136463126.40401787</v>
      </c>
      <c r="AZ314" s="21">
        <v>2346879.9180000015</v>
      </c>
      <c r="BA314" s="21">
        <v>335268.55971428595</v>
      </c>
      <c r="BB314" s="21">
        <v>2173699814.8177009</v>
      </c>
      <c r="BC314" s="21">
        <v>734844866.56274295</v>
      </c>
      <c r="BD314" s="21">
        <v>0</v>
      </c>
      <c r="BE314" s="21">
        <v>0</v>
      </c>
    </row>
    <row r="315" spans="1:57" x14ac:dyDescent="0.35">
      <c r="A315" s="21">
        <v>116495003</v>
      </c>
      <c r="B315" s="21" t="s">
        <v>375</v>
      </c>
      <c r="C315" s="21" t="s">
        <v>632</v>
      </c>
      <c r="D315" s="21">
        <v>8003.01</v>
      </c>
      <c r="E315" s="21">
        <v>46</v>
      </c>
      <c r="F315" s="21">
        <v>1.44E-2</v>
      </c>
      <c r="G315" s="21">
        <v>51</v>
      </c>
      <c r="H315" s="21">
        <v>34689697.329999998</v>
      </c>
      <c r="I315" s="21">
        <v>3093.933</v>
      </c>
      <c r="J315" s="21">
        <v>0</v>
      </c>
      <c r="K315" s="21">
        <v>18328644.07</v>
      </c>
      <c r="L315" s="21">
        <v>931132434</v>
      </c>
      <c r="M315" s="21">
        <v>338454334</v>
      </c>
      <c r="N315" s="48">
        <v>8003.009765625</v>
      </c>
      <c r="O315" s="21">
        <v>1949.165</v>
      </c>
      <c r="P315" s="21">
        <v>1</v>
      </c>
      <c r="Q315" s="21">
        <v>7933.66</v>
      </c>
      <c r="R315" s="21">
        <v>8245.6200000000008</v>
      </c>
      <c r="S315" s="21">
        <v>0</v>
      </c>
      <c r="T315" s="21">
        <v>291.19</v>
      </c>
      <c r="U315" s="21">
        <v>0</v>
      </c>
      <c r="V315" s="21">
        <v>0</v>
      </c>
      <c r="W315" s="21">
        <v>0</v>
      </c>
      <c r="X315" s="21">
        <v>-0.14332961217959997</v>
      </c>
      <c r="Y315" s="21">
        <v>11212.16796875</v>
      </c>
      <c r="Z315" s="21">
        <v>13704</v>
      </c>
      <c r="AA315" s="21">
        <v>42399257.832000002</v>
      </c>
      <c r="AB315" s="21">
        <v>7709560.5020000041</v>
      </c>
      <c r="AC315" s="21">
        <v>1.2699999999999999E-2</v>
      </c>
      <c r="AD315" s="21">
        <v>1.55E-2</v>
      </c>
      <c r="AE315" s="21">
        <v>1269586768</v>
      </c>
      <c r="AF315" s="21">
        <v>16123751.953599999</v>
      </c>
      <c r="AG315" s="21">
        <v>19678594.903999999</v>
      </c>
      <c r="AH315" s="21">
        <v>-2204892.1164000016</v>
      </c>
      <c r="AI315" s="21">
        <v>0</v>
      </c>
      <c r="AJ315" s="21">
        <v>8257.7802734375</v>
      </c>
      <c r="AK315" s="21">
        <v>18328644.07</v>
      </c>
      <c r="AL315" s="21">
        <v>0</v>
      </c>
      <c r="AM315" s="21">
        <v>7709560.5020000041</v>
      </c>
      <c r="AN315" s="21">
        <v>0</v>
      </c>
      <c r="AO315" s="21">
        <v>7709560.5020000041</v>
      </c>
      <c r="AP315" s="21">
        <v>22.224352171942126</v>
      </c>
      <c r="AQ315" s="21">
        <v>0</v>
      </c>
      <c r="AR315" s="21">
        <v>1</v>
      </c>
      <c r="AS315" s="21">
        <v>0</v>
      </c>
      <c r="AT315" s="21">
        <v>1</v>
      </c>
      <c r="AU315" s="21">
        <v>0</v>
      </c>
      <c r="AV315" s="21">
        <v>0</v>
      </c>
      <c r="AW315" s="21">
        <v>955241884.828125</v>
      </c>
      <c r="AX315" s="21">
        <v>0</v>
      </c>
      <c r="AY315" s="21">
        <v>136463126.40401787</v>
      </c>
      <c r="AZ315" s="21">
        <v>7709560.5020000041</v>
      </c>
      <c r="BA315" s="21">
        <v>1101365.7860000005</v>
      </c>
      <c r="BB315" s="21">
        <v>2181409375.3197007</v>
      </c>
      <c r="BC315" s="21">
        <v>734844866.56274295</v>
      </c>
      <c r="BD315" s="21">
        <v>0</v>
      </c>
      <c r="BE315" s="21">
        <v>0</v>
      </c>
    </row>
    <row r="316" spans="1:57" x14ac:dyDescent="0.35">
      <c r="A316" s="21">
        <v>116495103</v>
      </c>
      <c r="B316" s="21" t="s">
        <v>376</v>
      </c>
      <c r="C316" s="21" t="s">
        <v>632</v>
      </c>
      <c r="D316" s="21">
        <v>3282.53</v>
      </c>
      <c r="E316" s="21">
        <v>5</v>
      </c>
      <c r="F316" s="21">
        <v>1.3100000000000001E-2</v>
      </c>
      <c r="G316" s="21">
        <v>37</v>
      </c>
      <c r="H316" s="21">
        <v>21120639.460000001</v>
      </c>
      <c r="I316" s="21">
        <v>2519.232</v>
      </c>
      <c r="J316" s="21">
        <v>0</v>
      </c>
      <c r="K316" s="21">
        <v>5819523.5299999993</v>
      </c>
      <c r="L316" s="21">
        <v>259865320</v>
      </c>
      <c r="M316" s="21">
        <v>185893832</v>
      </c>
      <c r="N316" s="48">
        <v>3282.530029296875</v>
      </c>
      <c r="O316" s="21">
        <v>1549.7439999999999</v>
      </c>
      <c r="P316" s="21">
        <v>1</v>
      </c>
      <c r="Q316" s="21">
        <v>3334.97</v>
      </c>
      <c r="R316" s="21">
        <v>8245.6200000000008</v>
      </c>
      <c r="S316" s="21">
        <v>0</v>
      </c>
      <c r="T316" s="21">
        <v>321.52800000000002</v>
      </c>
      <c r="U316" s="21">
        <v>0</v>
      </c>
      <c r="V316" s="21">
        <v>0</v>
      </c>
      <c r="W316" s="21">
        <v>0</v>
      </c>
      <c r="X316" s="21">
        <v>-2.4818381749135584E-2</v>
      </c>
      <c r="Y316" s="21">
        <v>8383.7607421875</v>
      </c>
      <c r="Z316" s="21">
        <v>13704</v>
      </c>
      <c r="AA316" s="21">
        <v>34523555.328000002</v>
      </c>
      <c r="AB316" s="21">
        <v>13402915.868000001</v>
      </c>
      <c r="AC316" s="21">
        <v>1.2699999999999999E-2</v>
      </c>
      <c r="AD316" s="21">
        <v>1.55E-2</v>
      </c>
      <c r="AE316" s="21">
        <v>445759152</v>
      </c>
      <c r="AF316" s="21">
        <v>5661141.2303999998</v>
      </c>
      <c r="AG316" s="21">
        <v>6909266.8559999997</v>
      </c>
      <c r="AH316" s="21">
        <v>-158382.29959999956</v>
      </c>
      <c r="AI316" s="21">
        <v>0</v>
      </c>
      <c r="AJ316" s="21">
        <v>8257.7802734375</v>
      </c>
      <c r="AK316" s="21">
        <v>5819523.5299999993</v>
      </c>
      <c r="AL316" s="21">
        <v>0</v>
      </c>
      <c r="AM316" s="21">
        <v>13402915.868000001</v>
      </c>
      <c r="AN316" s="21">
        <v>0</v>
      </c>
      <c r="AO316" s="21">
        <v>13402915.868000001</v>
      </c>
      <c r="AP316" s="21">
        <v>63.458854517087616</v>
      </c>
      <c r="AQ316" s="21">
        <v>0</v>
      </c>
      <c r="AR316" s="21">
        <v>1</v>
      </c>
      <c r="AS316" s="21">
        <v>0</v>
      </c>
      <c r="AT316" s="21">
        <v>1</v>
      </c>
      <c r="AU316" s="21">
        <v>0</v>
      </c>
      <c r="AV316" s="21">
        <v>0</v>
      </c>
      <c r="AW316" s="21">
        <v>955241884.828125</v>
      </c>
      <c r="AX316" s="21">
        <v>0</v>
      </c>
      <c r="AY316" s="21">
        <v>136463126.40401787</v>
      </c>
      <c r="AZ316" s="21">
        <v>13402915.868000001</v>
      </c>
      <c r="BA316" s="21">
        <v>1914702.266857143</v>
      </c>
      <c r="BB316" s="21">
        <v>2194812291.1877007</v>
      </c>
      <c r="BC316" s="21">
        <v>734844866.56274295</v>
      </c>
      <c r="BD316" s="21">
        <v>0</v>
      </c>
      <c r="BE316" s="21">
        <v>0</v>
      </c>
    </row>
    <row r="317" spans="1:57" x14ac:dyDescent="0.35">
      <c r="A317" s="21">
        <v>116496503</v>
      </c>
      <c r="B317" s="21" t="s">
        <v>378</v>
      </c>
      <c r="C317" s="21" t="s">
        <v>632</v>
      </c>
      <c r="D317" s="21">
        <v>3529.34</v>
      </c>
      <c r="E317" s="21">
        <v>6</v>
      </c>
      <c r="F317" s="21">
        <v>9.4000000000000004E-3</v>
      </c>
      <c r="G317" s="21">
        <v>5</v>
      </c>
      <c r="H317" s="21">
        <v>32329190.880000003</v>
      </c>
      <c r="I317" s="21">
        <v>3544.1419999999998</v>
      </c>
      <c r="J317" s="21">
        <v>0</v>
      </c>
      <c r="K317" s="21">
        <v>6948690.790000001</v>
      </c>
      <c r="L317" s="21">
        <v>458508514</v>
      </c>
      <c r="M317" s="21">
        <v>284253966</v>
      </c>
      <c r="N317" s="48">
        <v>3529.340087890625</v>
      </c>
      <c r="O317" s="21">
        <v>2393.2069999999999</v>
      </c>
      <c r="P317" s="21">
        <v>1</v>
      </c>
      <c r="Q317" s="21">
        <v>3497.55</v>
      </c>
      <c r="R317" s="21">
        <v>8245.6200000000008</v>
      </c>
      <c r="S317" s="21">
        <v>0</v>
      </c>
      <c r="T317" s="21">
        <v>579.92100000000005</v>
      </c>
      <c r="U317" s="21">
        <v>0</v>
      </c>
      <c r="V317" s="21">
        <v>0</v>
      </c>
      <c r="W317" s="21">
        <v>0</v>
      </c>
      <c r="X317" s="21">
        <v>-5.2890669583600773E-2</v>
      </c>
      <c r="Y317" s="21">
        <v>9121.8662109375</v>
      </c>
      <c r="Z317" s="21">
        <v>13704</v>
      </c>
      <c r="AA317" s="21">
        <v>48568921.967999995</v>
      </c>
      <c r="AB317" s="21">
        <v>16239731.087999992</v>
      </c>
      <c r="AC317" s="21">
        <v>1.2699999999999999E-2</v>
      </c>
      <c r="AD317" s="21">
        <v>1.55E-2</v>
      </c>
      <c r="AE317" s="21">
        <v>742762480</v>
      </c>
      <c r="AF317" s="21">
        <v>9433083.4959999993</v>
      </c>
      <c r="AG317" s="21">
        <v>11512818.439999999</v>
      </c>
      <c r="AH317" s="21">
        <v>2484392.7059999984</v>
      </c>
      <c r="AI317" s="21">
        <v>2484392.7059999984</v>
      </c>
      <c r="AJ317" s="21">
        <v>8257.7802734375</v>
      </c>
      <c r="AK317" s="21">
        <v>9433083.4959999993</v>
      </c>
      <c r="AL317" s="21">
        <v>0</v>
      </c>
      <c r="AM317" s="21">
        <v>13755338.381999994</v>
      </c>
      <c r="AN317" s="21">
        <v>0</v>
      </c>
      <c r="AO317" s="21">
        <v>13755338.381999994</v>
      </c>
      <c r="AP317" s="21">
        <v>42.547734748627867</v>
      </c>
      <c r="AQ317" s="21">
        <v>0</v>
      </c>
      <c r="AR317" s="21">
        <v>1</v>
      </c>
      <c r="AS317" s="21">
        <v>0</v>
      </c>
      <c r="AT317" s="21">
        <v>1</v>
      </c>
      <c r="AU317" s="21">
        <v>0</v>
      </c>
      <c r="AV317" s="21">
        <v>0</v>
      </c>
      <c r="AW317" s="21">
        <v>955241884.828125</v>
      </c>
      <c r="AX317" s="21">
        <v>0</v>
      </c>
      <c r="AY317" s="21">
        <v>136463126.40401787</v>
      </c>
      <c r="AZ317" s="21">
        <v>13755338.381999994</v>
      </c>
      <c r="BA317" s="21">
        <v>1965048.3402857133</v>
      </c>
      <c r="BB317" s="21">
        <v>2208567629.5697007</v>
      </c>
      <c r="BC317" s="21">
        <v>734844866.56274295</v>
      </c>
      <c r="BD317" s="21">
        <v>0</v>
      </c>
      <c r="BE317" s="21">
        <v>0</v>
      </c>
    </row>
    <row r="318" spans="1:57" x14ac:dyDescent="0.35">
      <c r="A318" s="21">
        <v>116496603</v>
      </c>
      <c r="B318" s="21" t="s">
        <v>379</v>
      </c>
      <c r="C318" s="21" t="s">
        <v>632</v>
      </c>
      <c r="D318" s="21">
        <v>5500.5</v>
      </c>
      <c r="E318" s="21">
        <v>19</v>
      </c>
      <c r="F318" s="21">
        <v>1.5900000000000001E-2</v>
      </c>
      <c r="G318" s="21">
        <v>69</v>
      </c>
      <c r="H318" s="21">
        <v>45755018.229999997</v>
      </c>
      <c r="I318" s="21">
        <v>4442.4939999999997</v>
      </c>
      <c r="J318" s="21">
        <v>0</v>
      </c>
      <c r="K318" s="21">
        <v>22822616.599999998</v>
      </c>
      <c r="L318" s="21">
        <v>980462272</v>
      </c>
      <c r="M318" s="21">
        <v>451144877</v>
      </c>
      <c r="N318" s="48">
        <v>5500.5</v>
      </c>
      <c r="O318" s="21">
        <v>3015.0610000000001</v>
      </c>
      <c r="P318" s="21">
        <v>1</v>
      </c>
      <c r="Q318" s="21">
        <v>5521.61</v>
      </c>
      <c r="R318" s="21">
        <v>8245.6200000000008</v>
      </c>
      <c r="S318" s="21">
        <v>0</v>
      </c>
      <c r="T318" s="21">
        <v>614.77099999999996</v>
      </c>
      <c r="U318" s="21">
        <v>0</v>
      </c>
      <c r="V318" s="21">
        <v>0</v>
      </c>
      <c r="W318" s="21">
        <v>0</v>
      </c>
      <c r="X318" s="21">
        <v>-1.7765221643390412E-2</v>
      </c>
      <c r="Y318" s="21">
        <v>10299.3994140625</v>
      </c>
      <c r="Z318" s="21">
        <v>13704</v>
      </c>
      <c r="AA318" s="21">
        <v>60879937.775999993</v>
      </c>
      <c r="AB318" s="21">
        <v>15124919.545999996</v>
      </c>
      <c r="AC318" s="21">
        <v>1.2699999999999999E-2</v>
      </c>
      <c r="AD318" s="21">
        <v>1.55E-2</v>
      </c>
      <c r="AE318" s="21">
        <v>1431607149</v>
      </c>
      <c r="AF318" s="21">
        <v>18181410.792300001</v>
      </c>
      <c r="AG318" s="21">
        <v>22189910.809500001</v>
      </c>
      <c r="AH318" s="21">
        <v>-4641205.807699997</v>
      </c>
      <c r="AI318" s="21">
        <v>0</v>
      </c>
      <c r="AJ318" s="21">
        <v>8257.7802734375</v>
      </c>
      <c r="AK318" s="21">
        <v>22822616.599999998</v>
      </c>
      <c r="AL318" s="21">
        <v>0</v>
      </c>
      <c r="AM318" s="21">
        <v>15124919.545999996</v>
      </c>
      <c r="AN318" s="21">
        <v>0</v>
      </c>
      <c r="AO318" s="21">
        <v>15124919.545999996</v>
      </c>
      <c r="AP318" s="21">
        <v>33.056307550726984</v>
      </c>
      <c r="AQ318" s="21">
        <v>632705.79049999639</v>
      </c>
      <c r="AR318" s="21">
        <v>1</v>
      </c>
      <c r="AS318" s="21">
        <v>0</v>
      </c>
      <c r="AT318" s="21">
        <v>1</v>
      </c>
      <c r="AU318" s="21">
        <v>632705.8125</v>
      </c>
      <c r="AV318" s="21">
        <v>632705.8125</v>
      </c>
      <c r="AW318" s="21">
        <v>955241884.828125</v>
      </c>
      <c r="AX318" s="21">
        <v>90386.544642857145</v>
      </c>
      <c r="AY318" s="21">
        <v>136463126.40401787</v>
      </c>
      <c r="AZ318" s="21">
        <v>15124919.545999996</v>
      </c>
      <c r="BA318" s="21">
        <v>2160702.7922857138</v>
      </c>
      <c r="BB318" s="21">
        <v>2223692549.1157007</v>
      </c>
      <c r="BC318" s="21">
        <v>734844866.56274295</v>
      </c>
      <c r="BD318" s="21">
        <v>632706</v>
      </c>
      <c r="BE318" s="21">
        <v>90387</v>
      </c>
    </row>
    <row r="319" spans="1:57" x14ac:dyDescent="0.35">
      <c r="A319" s="21">
        <v>116498003</v>
      </c>
      <c r="B319" s="21" t="s">
        <v>380</v>
      </c>
      <c r="C319" s="21" t="s">
        <v>632</v>
      </c>
      <c r="D319" s="21">
        <v>8572.32</v>
      </c>
      <c r="E319" s="21">
        <v>53</v>
      </c>
      <c r="F319" s="21">
        <v>1.2800000000000001E-2</v>
      </c>
      <c r="G319" s="21">
        <v>34</v>
      </c>
      <c r="H319" s="21">
        <v>21594050.099999998</v>
      </c>
      <c r="I319" s="21">
        <v>1996.78</v>
      </c>
      <c r="J319" s="21">
        <v>0</v>
      </c>
      <c r="K319" s="21">
        <v>13397300.459999999</v>
      </c>
      <c r="L319" s="21">
        <v>763490402</v>
      </c>
      <c r="M319" s="21">
        <v>280423682</v>
      </c>
      <c r="N319" s="48">
        <v>8572.3203125</v>
      </c>
      <c r="O319" s="21">
        <v>1493.518</v>
      </c>
      <c r="P319" s="21">
        <v>0.96</v>
      </c>
      <c r="Q319" s="21">
        <v>8566.33</v>
      </c>
      <c r="R319" s="21">
        <v>8245.6200000000008</v>
      </c>
      <c r="S319" s="21">
        <v>37.472000000000001</v>
      </c>
      <c r="T319" s="21">
        <v>175.084</v>
      </c>
      <c r="U319" s="21">
        <v>0</v>
      </c>
      <c r="V319" s="21">
        <v>0</v>
      </c>
      <c r="W319" s="21">
        <v>0</v>
      </c>
      <c r="X319" s="21">
        <v>-0.11422477958192626</v>
      </c>
      <c r="Y319" s="21">
        <v>10814.4365234375</v>
      </c>
      <c r="Z319" s="21">
        <v>13704</v>
      </c>
      <c r="AA319" s="21">
        <v>27363873.120000001</v>
      </c>
      <c r="AB319" s="21">
        <v>5769823.0200000033</v>
      </c>
      <c r="AC319" s="21">
        <v>1.2699999999999999E-2</v>
      </c>
      <c r="AD319" s="21">
        <v>1.55E-2</v>
      </c>
      <c r="AE319" s="21">
        <v>1043914084</v>
      </c>
      <c r="AF319" s="21">
        <v>13257708.866799999</v>
      </c>
      <c r="AG319" s="21">
        <v>16180668.301999999</v>
      </c>
      <c r="AH319" s="21">
        <v>-139591.5932</v>
      </c>
      <c r="AI319" s="21">
        <v>0</v>
      </c>
      <c r="AJ319" s="21">
        <v>8257.7802734375</v>
      </c>
      <c r="AK319" s="21">
        <v>13397300.459999999</v>
      </c>
      <c r="AL319" s="21">
        <v>0</v>
      </c>
      <c r="AM319" s="21">
        <v>5769823.0200000033</v>
      </c>
      <c r="AN319" s="21">
        <v>0</v>
      </c>
      <c r="AO319" s="21">
        <v>5769823.0200000033</v>
      </c>
      <c r="AP319" s="21">
        <v>26.719503721073629</v>
      </c>
      <c r="AQ319" s="21">
        <v>0</v>
      </c>
      <c r="AR319" s="21">
        <v>0.96190985608151025</v>
      </c>
      <c r="AS319" s="21">
        <v>0</v>
      </c>
      <c r="AT319" s="21">
        <v>0.96190985608151025</v>
      </c>
      <c r="AU319" s="21">
        <v>0</v>
      </c>
      <c r="AV319" s="21">
        <v>0</v>
      </c>
      <c r="AW319" s="21">
        <v>955241884.828125</v>
      </c>
      <c r="AX319" s="21">
        <v>0</v>
      </c>
      <c r="AY319" s="21">
        <v>136463126.40401787</v>
      </c>
      <c r="AZ319" s="21">
        <v>5769823.0200000033</v>
      </c>
      <c r="BA319" s="21">
        <v>824260.43142857193</v>
      </c>
      <c r="BB319" s="21">
        <v>2229462372.1357007</v>
      </c>
      <c r="BC319" s="21">
        <v>734844866.56274295</v>
      </c>
      <c r="BD319" s="21">
        <v>0</v>
      </c>
      <c r="BE319" s="21">
        <v>0</v>
      </c>
    </row>
    <row r="320" spans="1:57" x14ac:dyDescent="0.35">
      <c r="A320" s="21">
        <v>116555003</v>
      </c>
      <c r="B320" s="21" t="s">
        <v>381</v>
      </c>
      <c r="C320" s="21" t="s">
        <v>633</v>
      </c>
      <c r="D320" s="21">
        <v>8093.18</v>
      </c>
      <c r="E320" s="21">
        <v>47</v>
      </c>
      <c r="F320" s="21">
        <v>1.32E-2</v>
      </c>
      <c r="G320" s="21">
        <v>39</v>
      </c>
      <c r="H320" s="21">
        <v>34443567.309999995</v>
      </c>
      <c r="I320" s="21">
        <v>2972.1770000000001</v>
      </c>
      <c r="J320" s="21">
        <v>0</v>
      </c>
      <c r="K320" s="21">
        <v>18934527.419999998</v>
      </c>
      <c r="L320" s="21">
        <v>1087608096</v>
      </c>
      <c r="M320" s="21">
        <v>342433405</v>
      </c>
      <c r="N320" s="48">
        <v>8093.18017578125</v>
      </c>
      <c r="O320" s="21">
        <v>2084.7750000000001</v>
      </c>
      <c r="P320" s="21">
        <v>1</v>
      </c>
      <c r="Q320" s="21">
        <v>8090.32</v>
      </c>
      <c r="R320" s="21">
        <v>8245.6200000000008</v>
      </c>
      <c r="S320" s="21">
        <v>0</v>
      </c>
      <c r="T320" s="21">
        <v>389.85899999999998</v>
      </c>
      <c r="U320" s="21">
        <v>0</v>
      </c>
      <c r="V320" s="21">
        <v>0</v>
      </c>
      <c r="W320" s="21">
        <v>0</v>
      </c>
      <c r="X320" s="21">
        <v>-9.3295797092057639E-2</v>
      </c>
      <c r="Y320" s="21">
        <v>11588.666015625</v>
      </c>
      <c r="Z320" s="21">
        <v>13704</v>
      </c>
      <c r="AA320" s="21">
        <v>40730713.608000003</v>
      </c>
      <c r="AB320" s="21">
        <v>6287146.2980000079</v>
      </c>
      <c r="AC320" s="21">
        <v>1.2699999999999999E-2</v>
      </c>
      <c r="AD320" s="21">
        <v>1.55E-2</v>
      </c>
      <c r="AE320" s="21">
        <v>1430041501</v>
      </c>
      <c r="AF320" s="21">
        <v>18161527.0627</v>
      </c>
      <c r="AG320" s="21">
        <v>22165643.265500002</v>
      </c>
      <c r="AH320" s="21">
        <v>-773000.3572999984</v>
      </c>
      <c r="AI320" s="21">
        <v>0</v>
      </c>
      <c r="AJ320" s="21">
        <v>8257.7802734375</v>
      </c>
      <c r="AK320" s="21">
        <v>18934527.419999998</v>
      </c>
      <c r="AL320" s="21">
        <v>0</v>
      </c>
      <c r="AM320" s="21">
        <v>6287146.2980000079</v>
      </c>
      <c r="AN320" s="21">
        <v>0</v>
      </c>
      <c r="AO320" s="21">
        <v>6287146.2980000079</v>
      </c>
      <c r="AP320" s="21">
        <v>18.25347020944216</v>
      </c>
      <c r="AQ320" s="21">
        <v>0</v>
      </c>
      <c r="AR320" s="21">
        <v>1</v>
      </c>
      <c r="AS320" s="21">
        <v>0</v>
      </c>
      <c r="AT320" s="21">
        <v>1</v>
      </c>
      <c r="AU320" s="21">
        <v>0</v>
      </c>
      <c r="AV320" s="21">
        <v>0</v>
      </c>
      <c r="AW320" s="21">
        <v>955241884.828125</v>
      </c>
      <c r="AX320" s="21">
        <v>0</v>
      </c>
      <c r="AY320" s="21">
        <v>136463126.40401787</v>
      </c>
      <c r="AZ320" s="21">
        <v>6287146.2980000079</v>
      </c>
      <c r="BA320" s="21">
        <v>898163.75685714395</v>
      </c>
      <c r="BB320" s="21">
        <v>2235749518.4337006</v>
      </c>
      <c r="BC320" s="21">
        <v>734844866.56274295</v>
      </c>
      <c r="BD320" s="21">
        <v>0</v>
      </c>
      <c r="BE320" s="21">
        <v>0</v>
      </c>
    </row>
    <row r="321" spans="1:57" x14ac:dyDescent="0.35">
      <c r="A321" s="21">
        <v>116557103</v>
      </c>
      <c r="B321" s="21" t="s">
        <v>382</v>
      </c>
      <c r="C321" s="21" t="s">
        <v>633</v>
      </c>
      <c r="D321" s="21">
        <v>10043.98</v>
      </c>
      <c r="E321" s="21">
        <v>68</v>
      </c>
      <c r="F321" s="21">
        <v>1.38E-2</v>
      </c>
      <c r="G321" s="21">
        <v>47</v>
      </c>
      <c r="H321" s="21">
        <v>41491033.240000002</v>
      </c>
      <c r="I321" s="21">
        <v>3364.2840000000001</v>
      </c>
      <c r="J321" s="21">
        <v>0</v>
      </c>
      <c r="K321" s="21">
        <v>27842755.719999999</v>
      </c>
      <c r="L321" s="21">
        <v>1516776986</v>
      </c>
      <c r="M321" s="21">
        <v>501083287</v>
      </c>
      <c r="N321" s="48">
        <v>10043.98046875</v>
      </c>
      <c r="O321" s="21">
        <v>2526.8719999999998</v>
      </c>
      <c r="P321" s="21">
        <v>0.8</v>
      </c>
      <c r="Q321" s="21">
        <v>9928.65</v>
      </c>
      <c r="R321" s="21">
        <v>8245.6200000000008</v>
      </c>
      <c r="S321" s="21">
        <v>0</v>
      </c>
      <c r="T321" s="21">
        <v>318.435</v>
      </c>
      <c r="U321" s="21">
        <v>0</v>
      </c>
      <c r="V321" s="21">
        <v>0</v>
      </c>
      <c r="W321" s="21">
        <v>0</v>
      </c>
      <c r="X321" s="21">
        <v>-7.6881036926629079E-2</v>
      </c>
      <c r="Y321" s="21">
        <v>12332.7978515625</v>
      </c>
      <c r="Z321" s="21">
        <v>13704</v>
      </c>
      <c r="AA321" s="21">
        <v>46104147.936000004</v>
      </c>
      <c r="AB321" s="21">
        <v>4613114.6960000023</v>
      </c>
      <c r="AC321" s="21">
        <v>1.2699999999999999E-2</v>
      </c>
      <c r="AD321" s="21">
        <v>1.55E-2</v>
      </c>
      <c r="AE321" s="21">
        <v>2017860273</v>
      </c>
      <c r="AF321" s="21">
        <v>25626825.467099998</v>
      </c>
      <c r="AG321" s="21">
        <v>31276834.2315</v>
      </c>
      <c r="AH321" s="21">
        <v>-2215930.2529000007</v>
      </c>
      <c r="AI321" s="21">
        <v>0</v>
      </c>
      <c r="AJ321" s="21">
        <v>8257.7802734375</v>
      </c>
      <c r="AK321" s="21">
        <v>27842755.719999999</v>
      </c>
      <c r="AL321" s="21">
        <v>0</v>
      </c>
      <c r="AM321" s="21">
        <v>4613114.6960000023</v>
      </c>
      <c r="AN321" s="21">
        <v>0</v>
      </c>
      <c r="AO321" s="21">
        <v>4613114.6960000023</v>
      </c>
      <c r="AP321" s="21">
        <v>11.118341327669482</v>
      </c>
      <c r="AQ321" s="21">
        <v>0</v>
      </c>
      <c r="AR321" s="21">
        <v>0.78369487487356571</v>
      </c>
      <c r="AS321" s="21">
        <v>0</v>
      </c>
      <c r="AT321" s="21">
        <v>0.78369487487356571</v>
      </c>
      <c r="AU321" s="21">
        <v>0</v>
      </c>
      <c r="AV321" s="21">
        <v>0</v>
      </c>
      <c r="AW321" s="21">
        <v>955241884.828125</v>
      </c>
      <c r="AX321" s="21">
        <v>0</v>
      </c>
      <c r="AY321" s="21">
        <v>136463126.40401787</v>
      </c>
      <c r="AZ321" s="21">
        <v>4613114.6960000023</v>
      </c>
      <c r="BA321" s="21">
        <v>659016.38514285744</v>
      </c>
      <c r="BB321" s="21">
        <v>2240362633.1297007</v>
      </c>
      <c r="BC321" s="21">
        <v>734844866.56274295</v>
      </c>
      <c r="BD321" s="21">
        <v>0</v>
      </c>
      <c r="BE321" s="21">
        <v>0</v>
      </c>
    </row>
    <row r="322" spans="1:57" x14ac:dyDescent="0.35">
      <c r="A322" s="21">
        <v>116604003</v>
      </c>
      <c r="B322" s="21" t="s">
        <v>383</v>
      </c>
      <c r="C322" s="21" t="s">
        <v>634</v>
      </c>
      <c r="D322" s="21">
        <v>11809.5</v>
      </c>
      <c r="E322" s="21">
        <v>79</v>
      </c>
      <c r="F322" s="21">
        <v>1.5100000000000001E-2</v>
      </c>
      <c r="G322" s="21">
        <v>60</v>
      </c>
      <c r="H322" s="21">
        <v>34742808.049999997</v>
      </c>
      <c r="I322" s="21">
        <v>2566.6390000000001</v>
      </c>
      <c r="J322" s="21">
        <v>0</v>
      </c>
      <c r="K322" s="21">
        <v>27736675.359999999</v>
      </c>
      <c r="L322" s="21">
        <v>1286654517</v>
      </c>
      <c r="M322" s="21">
        <v>552003361</v>
      </c>
      <c r="N322" s="48">
        <v>11809.5</v>
      </c>
      <c r="O322" s="21">
        <v>1919.5139999999999</v>
      </c>
      <c r="P322" s="21">
        <v>0.55000000000000004</v>
      </c>
      <c r="Q322" s="21">
        <v>11983.62</v>
      </c>
      <c r="R322" s="21">
        <v>8245.6200000000008</v>
      </c>
      <c r="S322" s="21">
        <v>0</v>
      </c>
      <c r="T322" s="21">
        <v>228.51900000000001</v>
      </c>
      <c r="U322" s="21">
        <v>1</v>
      </c>
      <c r="V322" s="21">
        <v>1</v>
      </c>
      <c r="W322" s="21">
        <v>1</v>
      </c>
      <c r="X322" s="21">
        <v>-3.1409012018309471E-3</v>
      </c>
      <c r="Y322" s="21">
        <v>13536.3046875</v>
      </c>
      <c r="Z322" s="21">
        <v>13704</v>
      </c>
      <c r="AA322" s="21">
        <v>35173220.855999999</v>
      </c>
      <c r="AB322" s="21">
        <v>430412.80600000173</v>
      </c>
      <c r="AC322" s="21">
        <v>1.2699999999999999E-2</v>
      </c>
      <c r="AD322" s="21">
        <v>1.55E-2</v>
      </c>
      <c r="AE322" s="21">
        <v>1838657878</v>
      </c>
      <c r="AF322" s="21">
        <v>23350955.0506</v>
      </c>
      <c r="AG322" s="21">
        <v>28499197.109000001</v>
      </c>
      <c r="AH322" s="21">
        <v>-4385720.3093999997</v>
      </c>
      <c r="AI322" s="21">
        <v>0</v>
      </c>
      <c r="AJ322" s="21">
        <v>8257.7802734375</v>
      </c>
      <c r="AK322" s="21">
        <v>27736675.359999999</v>
      </c>
      <c r="AL322" s="21">
        <v>0</v>
      </c>
      <c r="AM322" s="21">
        <v>430412.80600000173</v>
      </c>
      <c r="AN322" s="21">
        <v>0</v>
      </c>
      <c r="AO322" s="21">
        <v>430412.80600000173</v>
      </c>
      <c r="AP322" s="21">
        <v>1.238854399392745</v>
      </c>
      <c r="AQ322" s="21">
        <v>0</v>
      </c>
      <c r="AR322" s="21">
        <v>0.56989413511192755</v>
      </c>
      <c r="AS322" s="21">
        <v>0</v>
      </c>
      <c r="AT322" s="21">
        <v>0.56989413511192755</v>
      </c>
      <c r="AU322" s="21">
        <v>0</v>
      </c>
      <c r="AV322" s="21">
        <v>0</v>
      </c>
      <c r="AW322" s="21">
        <v>955241884.828125</v>
      </c>
      <c r="AX322" s="21">
        <v>0</v>
      </c>
      <c r="AY322" s="21">
        <v>136463126.40401787</v>
      </c>
      <c r="AZ322" s="21">
        <v>430412.80600000173</v>
      </c>
      <c r="BA322" s="21">
        <v>61487.543714285959</v>
      </c>
      <c r="BB322" s="21">
        <v>2240793045.9357009</v>
      </c>
      <c r="BC322" s="21">
        <v>734844866.56274295</v>
      </c>
      <c r="BD322" s="21">
        <v>0</v>
      </c>
      <c r="BE322" s="21">
        <v>0</v>
      </c>
    </row>
    <row r="323" spans="1:57" x14ac:dyDescent="0.35">
      <c r="A323" s="21">
        <v>116605003</v>
      </c>
      <c r="B323" s="21" t="s">
        <v>384</v>
      </c>
      <c r="C323" s="21" t="s">
        <v>634</v>
      </c>
      <c r="D323" s="21">
        <v>9379.49</v>
      </c>
      <c r="E323" s="21">
        <v>62</v>
      </c>
      <c r="F323" s="21">
        <v>1.2999999999999999E-2</v>
      </c>
      <c r="G323" s="21">
        <v>36</v>
      </c>
      <c r="H323" s="21">
        <v>33612706.780000001</v>
      </c>
      <c r="I323" s="21">
        <v>2613.5700000000002</v>
      </c>
      <c r="J323" s="21">
        <v>0</v>
      </c>
      <c r="K323" s="21">
        <v>19329282.779999997</v>
      </c>
      <c r="L323" s="21">
        <v>1135136843</v>
      </c>
      <c r="M323" s="21">
        <v>352091035</v>
      </c>
      <c r="N323" s="48">
        <v>9379.490234375</v>
      </c>
      <c r="O323" s="21">
        <v>1921.9110000000001</v>
      </c>
      <c r="P323" s="21">
        <v>0.86</v>
      </c>
      <c r="Q323" s="21">
        <v>9395.86</v>
      </c>
      <c r="R323" s="21">
        <v>8245.6200000000008</v>
      </c>
      <c r="S323" s="21">
        <v>2.488</v>
      </c>
      <c r="T323" s="21">
        <v>291.59699999999998</v>
      </c>
      <c r="U323" s="21">
        <v>0</v>
      </c>
      <c r="V323" s="21">
        <v>0</v>
      </c>
      <c r="W323" s="21">
        <v>0</v>
      </c>
      <c r="X323" s="21">
        <v>-0.15646684568070832</v>
      </c>
      <c r="Y323" s="21">
        <v>12860.8408203125</v>
      </c>
      <c r="Z323" s="21">
        <v>13704</v>
      </c>
      <c r="AA323" s="21">
        <v>35816363.280000001</v>
      </c>
      <c r="AB323" s="21">
        <v>2203656.5</v>
      </c>
      <c r="AC323" s="21">
        <v>1.2699999999999999E-2</v>
      </c>
      <c r="AD323" s="21">
        <v>1.55E-2</v>
      </c>
      <c r="AE323" s="21">
        <v>1487227878</v>
      </c>
      <c r="AF323" s="21">
        <v>18887794.0506</v>
      </c>
      <c r="AG323" s="21">
        <v>23052032.109000001</v>
      </c>
      <c r="AH323" s="21">
        <v>-441488.72939999774</v>
      </c>
      <c r="AI323" s="21">
        <v>0</v>
      </c>
      <c r="AJ323" s="21">
        <v>8257.7802734375</v>
      </c>
      <c r="AK323" s="21">
        <v>19329282.779999997</v>
      </c>
      <c r="AL323" s="21">
        <v>0</v>
      </c>
      <c r="AM323" s="21">
        <v>2203656.5</v>
      </c>
      <c r="AN323" s="21">
        <v>0</v>
      </c>
      <c r="AO323" s="21">
        <v>2203656.5</v>
      </c>
      <c r="AP323" s="21">
        <v>6.5560221449086162</v>
      </c>
      <c r="AQ323" s="21">
        <v>0</v>
      </c>
      <c r="AR323" s="21">
        <v>0.86416325891527257</v>
      </c>
      <c r="AS323" s="21">
        <v>0</v>
      </c>
      <c r="AT323" s="21">
        <v>0.86416325891527257</v>
      </c>
      <c r="AU323" s="21">
        <v>0</v>
      </c>
      <c r="AV323" s="21">
        <v>0</v>
      </c>
      <c r="AW323" s="21">
        <v>955241884.828125</v>
      </c>
      <c r="AX323" s="21">
        <v>0</v>
      </c>
      <c r="AY323" s="21">
        <v>136463126.40401787</v>
      </c>
      <c r="AZ323" s="21">
        <v>2203656.5</v>
      </c>
      <c r="BA323" s="21">
        <v>314808.07142857142</v>
      </c>
      <c r="BB323" s="21">
        <v>2242996702.4357009</v>
      </c>
      <c r="BC323" s="21">
        <v>734844866.56274295</v>
      </c>
      <c r="BD323" s="21">
        <v>0</v>
      </c>
      <c r="BE323" s="21">
        <v>0</v>
      </c>
    </row>
    <row r="324" spans="1:57" x14ac:dyDescent="0.35">
      <c r="A324" s="21">
        <v>117080503</v>
      </c>
      <c r="B324" s="21" t="s">
        <v>386</v>
      </c>
      <c r="C324" s="21" t="s">
        <v>635</v>
      </c>
      <c r="D324" s="21">
        <v>6272.58</v>
      </c>
      <c r="E324" s="21">
        <v>27</v>
      </c>
      <c r="F324" s="21">
        <v>1.67E-2</v>
      </c>
      <c r="G324" s="21">
        <v>76</v>
      </c>
      <c r="H324" s="21">
        <v>39664480.359999999</v>
      </c>
      <c r="I324" s="21">
        <v>2976.4140000000002</v>
      </c>
      <c r="J324" s="21">
        <v>0</v>
      </c>
      <c r="K324" s="21">
        <v>17483711.34</v>
      </c>
      <c r="L324" s="21">
        <v>768998080</v>
      </c>
      <c r="M324" s="21">
        <v>278165714</v>
      </c>
      <c r="N324" s="48">
        <v>6272.580078125</v>
      </c>
      <c r="O324" s="21">
        <v>2092.0390000000002</v>
      </c>
      <c r="P324" s="21">
        <v>1</v>
      </c>
      <c r="Q324" s="21">
        <v>6129.55</v>
      </c>
      <c r="R324" s="21">
        <v>8245.6200000000008</v>
      </c>
      <c r="S324" s="21">
        <v>0</v>
      </c>
      <c r="T324" s="21">
        <v>299.70299999999997</v>
      </c>
      <c r="U324" s="21">
        <v>0</v>
      </c>
      <c r="V324" s="21">
        <v>0</v>
      </c>
      <c r="W324" s="21">
        <v>0</v>
      </c>
      <c r="X324" s="21">
        <v>-5.761681491548086E-2</v>
      </c>
      <c r="Y324" s="21">
        <v>13326.2646484375</v>
      </c>
      <c r="Z324" s="21">
        <v>13704</v>
      </c>
      <c r="AA324" s="21">
        <v>40788777.456</v>
      </c>
      <c r="AB324" s="21">
        <v>1124297.0960000008</v>
      </c>
      <c r="AC324" s="21">
        <v>1.2699999999999999E-2</v>
      </c>
      <c r="AD324" s="21">
        <v>1.55E-2</v>
      </c>
      <c r="AE324" s="21">
        <v>1047163794</v>
      </c>
      <c r="AF324" s="21">
        <v>13298980.183799999</v>
      </c>
      <c r="AG324" s="21">
        <v>16231038.807</v>
      </c>
      <c r="AH324" s="21">
        <v>-4184731.156200001</v>
      </c>
      <c r="AI324" s="21">
        <v>0</v>
      </c>
      <c r="AJ324" s="21">
        <v>8257.7802734375</v>
      </c>
      <c r="AK324" s="21">
        <v>17483711.34</v>
      </c>
      <c r="AL324" s="21">
        <v>0</v>
      </c>
      <c r="AM324" s="21">
        <v>1124297.0960000008</v>
      </c>
      <c r="AN324" s="21">
        <v>0</v>
      </c>
      <c r="AO324" s="21">
        <v>1124297.0960000008</v>
      </c>
      <c r="AP324" s="21">
        <v>2.834518656984117</v>
      </c>
      <c r="AQ324" s="21">
        <v>1252672.5329999998</v>
      </c>
      <c r="AR324" s="21">
        <v>1</v>
      </c>
      <c r="AS324" s="21">
        <v>0</v>
      </c>
      <c r="AT324" s="21">
        <v>1</v>
      </c>
      <c r="AU324" s="21">
        <v>1252672.5</v>
      </c>
      <c r="AV324" s="21">
        <v>1252672.5</v>
      </c>
      <c r="AW324" s="21">
        <v>955241884.828125</v>
      </c>
      <c r="AX324" s="21">
        <v>178953.21428571429</v>
      </c>
      <c r="AY324" s="21">
        <v>136463126.40401787</v>
      </c>
      <c r="AZ324" s="21">
        <v>1124297.0960000008</v>
      </c>
      <c r="BA324" s="21">
        <v>160613.87085714299</v>
      </c>
      <c r="BB324" s="21">
        <v>2244120999.5317011</v>
      </c>
      <c r="BC324" s="21">
        <v>734844866.56274295</v>
      </c>
      <c r="BD324" s="21">
        <v>1252673</v>
      </c>
      <c r="BE324" s="21">
        <v>178953</v>
      </c>
    </row>
    <row r="325" spans="1:57" x14ac:dyDescent="0.35">
      <c r="A325" s="21">
        <v>117081003</v>
      </c>
      <c r="B325" s="21" t="s">
        <v>388</v>
      </c>
      <c r="C325" s="21" t="s">
        <v>635</v>
      </c>
      <c r="D325" s="21">
        <v>5028.09</v>
      </c>
      <c r="E325" s="21">
        <v>16</v>
      </c>
      <c r="F325" s="21">
        <v>1.0999999999999999E-2</v>
      </c>
      <c r="G325" s="21">
        <v>15</v>
      </c>
      <c r="H325" s="21">
        <v>16141071.58</v>
      </c>
      <c r="I325" s="21">
        <v>1339.7439999999999</v>
      </c>
      <c r="J325" s="21">
        <v>0</v>
      </c>
      <c r="K325" s="21">
        <v>4654254.6000000006</v>
      </c>
      <c r="L325" s="21">
        <v>312859092</v>
      </c>
      <c r="M325" s="21">
        <v>109546000</v>
      </c>
      <c r="N325" s="48">
        <v>5028.08984375</v>
      </c>
      <c r="O325" s="21">
        <v>854.94200000000001</v>
      </c>
      <c r="P325" s="21">
        <v>1</v>
      </c>
      <c r="Q325" s="21">
        <v>5120.04</v>
      </c>
      <c r="R325" s="21">
        <v>8245.6200000000008</v>
      </c>
      <c r="S325" s="21">
        <v>122.63500000000001</v>
      </c>
      <c r="T325" s="21">
        <v>177.42699999999999</v>
      </c>
      <c r="U325" s="21">
        <v>0</v>
      </c>
      <c r="V325" s="21">
        <v>0</v>
      </c>
      <c r="W325" s="21">
        <v>0</v>
      </c>
      <c r="X325" s="21">
        <v>-0.17607329625992882</v>
      </c>
      <c r="Y325" s="21">
        <v>12047.8779296875</v>
      </c>
      <c r="Z325" s="21">
        <v>13704</v>
      </c>
      <c r="AA325" s="21">
        <v>18359851.776000001</v>
      </c>
      <c r="AB325" s="21">
        <v>2218780.1960000005</v>
      </c>
      <c r="AC325" s="21">
        <v>1.2699999999999999E-2</v>
      </c>
      <c r="AD325" s="21">
        <v>1.55E-2</v>
      </c>
      <c r="AE325" s="21">
        <v>422405092</v>
      </c>
      <c r="AF325" s="21">
        <v>5364544.6683999998</v>
      </c>
      <c r="AG325" s="21">
        <v>6547278.926</v>
      </c>
      <c r="AH325" s="21">
        <v>710290.06839999929</v>
      </c>
      <c r="AI325" s="21">
        <v>710290.06839999929</v>
      </c>
      <c r="AJ325" s="21">
        <v>8257.7802734375</v>
      </c>
      <c r="AK325" s="21">
        <v>5364544.6683999998</v>
      </c>
      <c r="AL325" s="21">
        <v>0</v>
      </c>
      <c r="AM325" s="21">
        <v>1508490.1276000012</v>
      </c>
      <c r="AN325" s="21">
        <v>0</v>
      </c>
      <c r="AO325" s="21">
        <v>1508490.1276000012</v>
      </c>
      <c r="AP325" s="21">
        <v>9.3456628336196328</v>
      </c>
      <c r="AQ325" s="21">
        <v>0</v>
      </c>
      <c r="AR325" s="21">
        <v>1</v>
      </c>
      <c r="AS325" s="21">
        <v>0</v>
      </c>
      <c r="AT325" s="21">
        <v>1</v>
      </c>
      <c r="AU325" s="21">
        <v>0</v>
      </c>
      <c r="AV325" s="21">
        <v>0</v>
      </c>
      <c r="AW325" s="21">
        <v>955241884.828125</v>
      </c>
      <c r="AX325" s="21">
        <v>0</v>
      </c>
      <c r="AY325" s="21">
        <v>136463126.40401787</v>
      </c>
      <c r="AZ325" s="21">
        <v>1508490.1276000012</v>
      </c>
      <c r="BA325" s="21">
        <v>215498.58965714302</v>
      </c>
      <c r="BB325" s="21">
        <v>2245629489.6593013</v>
      </c>
      <c r="BC325" s="21">
        <v>734844866.56274295</v>
      </c>
      <c r="BD325" s="21">
        <v>0</v>
      </c>
      <c r="BE325" s="21">
        <v>0</v>
      </c>
    </row>
    <row r="326" spans="1:57" x14ac:dyDescent="0.35">
      <c r="A326" s="21">
        <v>117083004</v>
      </c>
      <c r="B326" s="21" t="s">
        <v>389</v>
      </c>
      <c r="C326" s="21" t="s">
        <v>635</v>
      </c>
      <c r="D326" s="21">
        <v>6138.17</v>
      </c>
      <c r="E326" s="21">
        <v>25</v>
      </c>
      <c r="F326" s="21">
        <v>1.0999999999999999E-2</v>
      </c>
      <c r="G326" s="21">
        <v>15</v>
      </c>
      <c r="H326" s="21">
        <v>14427692.869999999</v>
      </c>
      <c r="I326" s="21">
        <v>1158.086</v>
      </c>
      <c r="J326" s="21">
        <v>0</v>
      </c>
      <c r="K326" s="21">
        <v>4635989.68</v>
      </c>
      <c r="L326" s="21">
        <v>320672573</v>
      </c>
      <c r="M326" s="21">
        <v>100607591</v>
      </c>
      <c r="N326" s="48">
        <v>6138.169921875</v>
      </c>
      <c r="O326" s="21">
        <v>706.82899999999995</v>
      </c>
      <c r="P326" s="21">
        <v>1</v>
      </c>
      <c r="Q326" s="21">
        <v>6169.96</v>
      </c>
      <c r="R326" s="21">
        <v>8245.6200000000008</v>
      </c>
      <c r="S326" s="21">
        <v>110.014</v>
      </c>
      <c r="T326" s="21">
        <v>139.06700000000001</v>
      </c>
      <c r="U326" s="21">
        <v>0</v>
      </c>
      <c r="V326" s="21">
        <v>0</v>
      </c>
      <c r="W326" s="21">
        <v>0</v>
      </c>
      <c r="X326" s="21">
        <v>-0.14132828642960304</v>
      </c>
      <c r="Y326" s="21">
        <v>12458.22265625</v>
      </c>
      <c r="Z326" s="21">
        <v>13704</v>
      </c>
      <c r="AA326" s="21">
        <v>15870410.544</v>
      </c>
      <c r="AB326" s="21">
        <v>1442717.6740000006</v>
      </c>
      <c r="AC326" s="21">
        <v>1.2699999999999999E-2</v>
      </c>
      <c r="AD326" s="21">
        <v>1.55E-2</v>
      </c>
      <c r="AE326" s="21">
        <v>421280164</v>
      </c>
      <c r="AF326" s="21">
        <v>5350258.0828</v>
      </c>
      <c r="AG326" s="21">
        <v>6529842.5420000004</v>
      </c>
      <c r="AH326" s="21">
        <v>714268.40280000027</v>
      </c>
      <c r="AI326" s="21">
        <v>714268.40280000027</v>
      </c>
      <c r="AJ326" s="21">
        <v>8257.7802734375</v>
      </c>
      <c r="AK326" s="21">
        <v>5350258.0828</v>
      </c>
      <c r="AL326" s="21">
        <v>0</v>
      </c>
      <c r="AM326" s="21">
        <v>728449.27120000031</v>
      </c>
      <c r="AN326" s="21">
        <v>0</v>
      </c>
      <c r="AO326" s="21">
        <v>728449.27120000031</v>
      </c>
      <c r="AP326" s="21">
        <v>5.048965747771704</v>
      </c>
      <c r="AQ326" s="21">
        <v>0</v>
      </c>
      <c r="AR326" s="21">
        <v>1</v>
      </c>
      <c r="AS326" s="21">
        <v>0</v>
      </c>
      <c r="AT326" s="21">
        <v>1</v>
      </c>
      <c r="AU326" s="21">
        <v>0</v>
      </c>
      <c r="AV326" s="21">
        <v>0</v>
      </c>
      <c r="AW326" s="21">
        <v>955241884.828125</v>
      </c>
      <c r="AX326" s="21">
        <v>0</v>
      </c>
      <c r="AY326" s="21">
        <v>136463126.40401787</v>
      </c>
      <c r="AZ326" s="21">
        <v>728449.27120000031</v>
      </c>
      <c r="BA326" s="21">
        <v>104064.18160000004</v>
      </c>
      <c r="BB326" s="21">
        <v>2246357938.9305015</v>
      </c>
      <c r="BC326" s="21">
        <v>734844866.56274295</v>
      </c>
      <c r="BD326" s="21">
        <v>0</v>
      </c>
      <c r="BE326" s="21">
        <v>0</v>
      </c>
    </row>
    <row r="327" spans="1:57" x14ac:dyDescent="0.35">
      <c r="A327" s="21">
        <v>117086003</v>
      </c>
      <c r="B327" s="21" t="s">
        <v>390</v>
      </c>
      <c r="C327" s="21" t="s">
        <v>635</v>
      </c>
      <c r="D327" s="21">
        <v>6105.78</v>
      </c>
      <c r="E327" s="21">
        <v>24</v>
      </c>
      <c r="F327" s="21">
        <v>1.7899999999999999E-2</v>
      </c>
      <c r="G327" s="21">
        <v>84</v>
      </c>
      <c r="H327" s="21">
        <v>20138764.34</v>
      </c>
      <c r="I327" s="21">
        <v>1530.884</v>
      </c>
      <c r="J327" s="21">
        <v>0</v>
      </c>
      <c r="K327" s="21">
        <v>9196534.3600000013</v>
      </c>
      <c r="L327" s="21">
        <v>378155003</v>
      </c>
      <c r="M327" s="21">
        <v>136835816</v>
      </c>
      <c r="N327" s="48">
        <v>6105.77978515625</v>
      </c>
      <c r="O327" s="21">
        <v>987.42100000000005</v>
      </c>
      <c r="P327" s="21">
        <v>1</v>
      </c>
      <c r="Q327" s="21">
        <v>5745.04</v>
      </c>
      <c r="R327" s="21">
        <v>8245.6200000000008</v>
      </c>
      <c r="S327" s="21">
        <v>0</v>
      </c>
      <c r="T327" s="21">
        <v>267.55200000000002</v>
      </c>
      <c r="U327" s="21">
        <v>0</v>
      </c>
      <c r="V327" s="21">
        <v>0</v>
      </c>
      <c r="W327" s="21">
        <v>0</v>
      </c>
      <c r="X327" s="21">
        <v>-8.9236170040067453E-2</v>
      </c>
      <c r="Y327" s="21">
        <v>13154.990234375</v>
      </c>
      <c r="Z327" s="21">
        <v>13704</v>
      </c>
      <c r="AA327" s="21">
        <v>20979234.335999999</v>
      </c>
      <c r="AB327" s="21">
        <v>840469.99599999934</v>
      </c>
      <c r="AC327" s="21">
        <v>1.2699999999999999E-2</v>
      </c>
      <c r="AD327" s="21">
        <v>1.55E-2</v>
      </c>
      <c r="AE327" s="21">
        <v>514990819</v>
      </c>
      <c r="AF327" s="21">
        <v>6540383.4013</v>
      </c>
      <c r="AG327" s="21">
        <v>7982357.6945000002</v>
      </c>
      <c r="AH327" s="21">
        <v>-2656150.9587000012</v>
      </c>
      <c r="AI327" s="21">
        <v>0</v>
      </c>
      <c r="AJ327" s="21">
        <v>8257.7802734375</v>
      </c>
      <c r="AK327" s="21">
        <v>9196534.3600000013</v>
      </c>
      <c r="AL327" s="21">
        <v>0</v>
      </c>
      <c r="AM327" s="21">
        <v>840469.99599999934</v>
      </c>
      <c r="AN327" s="21">
        <v>0</v>
      </c>
      <c r="AO327" s="21">
        <v>840469.99599999934</v>
      </c>
      <c r="AP327" s="21">
        <v>4.173394066341209</v>
      </c>
      <c r="AQ327" s="21">
        <v>1214176.6655000011</v>
      </c>
      <c r="AR327" s="21">
        <v>1</v>
      </c>
      <c r="AS327" s="21">
        <v>0</v>
      </c>
      <c r="AT327" s="21">
        <v>1</v>
      </c>
      <c r="AU327" s="21">
        <v>1214176.625</v>
      </c>
      <c r="AV327" s="21">
        <v>1214176.625</v>
      </c>
      <c r="AW327" s="21">
        <v>955241884.828125</v>
      </c>
      <c r="AX327" s="21">
        <v>173453.80357142858</v>
      </c>
      <c r="AY327" s="21">
        <v>136463126.40401787</v>
      </c>
      <c r="AZ327" s="21">
        <v>840469.99599999934</v>
      </c>
      <c r="BA327" s="21">
        <v>120067.14228571419</v>
      </c>
      <c r="BB327" s="21">
        <v>2247198408.9265013</v>
      </c>
      <c r="BC327" s="21">
        <v>734844866.56274295</v>
      </c>
      <c r="BD327" s="21">
        <v>1214177</v>
      </c>
      <c r="BE327" s="21">
        <v>173454</v>
      </c>
    </row>
    <row r="328" spans="1:57" x14ac:dyDescent="0.35">
      <c r="A328" s="21">
        <v>117086503</v>
      </c>
      <c r="B328" s="21" t="s">
        <v>391</v>
      </c>
      <c r="C328" s="21" t="s">
        <v>635</v>
      </c>
      <c r="D328" s="21">
        <v>6668.15</v>
      </c>
      <c r="E328" s="21">
        <v>31</v>
      </c>
      <c r="F328" s="21">
        <v>1.47E-2</v>
      </c>
      <c r="G328" s="21">
        <v>55</v>
      </c>
      <c r="H328" s="21">
        <v>26103503.830000002</v>
      </c>
      <c r="I328" s="21">
        <v>2490.5189999999998</v>
      </c>
      <c r="J328" s="21">
        <v>0</v>
      </c>
      <c r="K328" s="21">
        <v>13188828.539999999</v>
      </c>
      <c r="L328" s="21">
        <v>688604182</v>
      </c>
      <c r="M328" s="21">
        <v>210965631</v>
      </c>
      <c r="N328" s="48">
        <v>6668.14990234375</v>
      </c>
      <c r="O328" s="21">
        <v>1542.556</v>
      </c>
      <c r="P328" s="21">
        <v>1</v>
      </c>
      <c r="Q328" s="21">
        <v>6699.81</v>
      </c>
      <c r="R328" s="21">
        <v>8245.6200000000008</v>
      </c>
      <c r="S328" s="21">
        <v>67.171000000000006</v>
      </c>
      <c r="T328" s="21">
        <v>270.02300000000002</v>
      </c>
      <c r="U328" s="21">
        <v>0</v>
      </c>
      <c r="V328" s="21">
        <v>0</v>
      </c>
      <c r="W328" s="21">
        <v>0</v>
      </c>
      <c r="X328" s="21">
        <v>-5.9760905196838847E-2</v>
      </c>
      <c r="Y328" s="21">
        <v>10481.150390625</v>
      </c>
      <c r="Z328" s="21">
        <v>13704</v>
      </c>
      <c r="AA328" s="21">
        <v>34130072.375999995</v>
      </c>
      <c r="AB328" s="21">
        <v>8026568.5459999926</v>
      </c>
      <c r="AC328" s="21">
        <v>1.2699999999999999E-2</v>
      </c>
      <c r="AD328" s="21">
        <v>1.55E-2</v>
      </c>
      <c r="AE328" s="21">
        <v>899569813</v>
      </c>
      <c r="AF328" s="21">
        <v>11424536.6251</v>
      </c>
      <c r="AG328" s="21">
        <v>13943332.101500001</v>
      </c>
      <c r="AH328" s="21">
        <v>-1764291.9148999993</v>
      </c>
      <c r="AI328" s="21">
        <v>0</v>
      </c>
      <c r="AJ328" s="21">
        <v>8257.7802734375</v>
      </c>
      <c r="AK328" s="21">
        <v>13188828.539999999</v>
      </c>
      <c r="AL328" s="21">
        <v>0</v>
      </c>
      <c r="AM328" s="21">
        <v>8026568.5459999926</v>
      </c>
      <c r="AN328" s="21">
        <v>0</v>
      </c>
      <c r="AO328" s="21">
        <v>8026568.5459999926</v>
      </c>
      <c r="AP328" s="21">
        <v>30.74900824913508</v>
      </c>
      <c r="AQ328" s="21">
        <v>0</v>
      </c>
      <c r="AR328" s="21">
        <v>1</v>
      </c>
      <c r="AS328" s="21">
        <v>0</v>
      </c>
      <c r="AT328" s="21">
        <v>1</v>
      </c>
      <c r="AU328" s="21">
        <v>0</v>
      </c>
      <c r="AV328" s="21">
        <v>0</v>
      </c>
      <c r="AW328" s="21">
        <v>955241884.828125</v>
      </c>
      <c r="AX328" s="21">
        <v>0</v>
      </c>
      <c r="AY328" s="21">
        <v>136463126.40401787</v>
      </c>
      <c r="AZ328" s="21">
        <v>8026568.5459999926</v>
      </c>
      <c r="BA328" s="21">
        <v>1146652.6494285704</v>
      </c>
      <c r="BB328" s="21">
        <v>2255224977.4725013</v>
      </c>
      <c r="BC328" s="21">
        <v>734844866.56274295</v>
      </c>
      <c r="BD328" s="21">
        <v>0</v>
      </c>
      <c r="BE328" s="21">
        <v>0</v>
      </c>
    </row>
    <row r="329" spans="1:57" x14ac:dyDescent="0.35">
      <c r="A329" s="21">
        <v>117086653</v>
      </c>
      <c r="B329" s="21" t="s">
        <v>392</v>
      </c>
      <c r="C329" s="21" t="s">
        <v>635</v>
      </c>
      <c r="D329" s="21">
        <v>6169.5</v>
      </c>
      <c r="E329" s="21">
        <v>26</v>
      </c>
      <c r="F329" s="21">
        <v>1.18E-2</v>
      </c>
      <c r="G329" s="21">
        <v>23</v>
      </c>
      <c r="H329" s="21">
        <v>24966076.149999999</v>
      </c>
      <c r="I329" s="21">
        <v>2218.5949999999998</v>
      </c>
      <c r="J329" s="21">
        <v>0</v>
      </c>
      <c r="K329" s="21">
        <v>9436929.0599999987</v>
      </c>
      <c r="L329" s="21">
        <v>620601038</v>
      </c>
      <c r="M329" s="21">
        <v>179683992</v>
      </c>
      <c r="N329" s="48">
        <v>6169.5</v>
      </c>
      <c r="O329" s="21">
        <v>1465.1089999999999</v>
      </c>
      <c r="P329" s="21">
        <v>1</v>
      </c>
      <c r="Q329" s="21">
        <v>6200.1</v>
      </c>
      <c r="R329" s="21">
        <v>8245.6200000000008</v>
      </c>
      <c r="S329" s="21">
        <v>106.548</v>
      </c>
      <c r="T329" s="21">
        <v>235.40799999999999</v>
      </c>
      <c r="U329" s="21">
        <v>0</v>
      </c>
      <c r="V329" s="21">
        <v>0</v>
      </c>
      <c r="W329" s="21">
        <v>0</v>
      </c>
      <c r="X329" s="21">
        <v>-6.9172573137643287E-2</v>
      </c>
      <c r="Y329" s="21">
        <v>11253.1025390625</v>
      </c>
      <c r="Z329" s="21">
        <v>13704</v>
      </c>
      <c r="AA329" s="21">
        <v>30403625.879999999</v>
      </c>
      <c r="AB329" s="21">
        <v>5437549.7300000004</v>
      </c>
      <c r="AC329" s="21">
        <v>1.2699999999999999E-2</v>
      </c>
      <c r="AD329" s="21">
        <v>1.55E-2</v>
      </c>
      <c r="AE329" s="21">
        <v>800285030</v>
      </c>
      <c r="AF329" s="21">
        <v>10163619.880999999</v>
      </c>
      <c r="AG329" s="21">
        <v>12404417.965</v>
      </c>
      <c r="AH329" s="21">
        <v>726690.82100000046</v>
      </c>
      <c r="AI329" s="21">
        <v>726690.82100000046</v>
      </c>
      <c r="AJ329" s="21">
        <v>8257.7802734375</v>
      </c>
      <c r="AK329" s="21">
        <v>10163619.880999999</v>
      </c>
      <c r="AL329" s="21">
        <v>0</v>
      </c>
      <c r="AM329" s="21">
        <v>4710858.909</v>
      </c>
      <c r="AN329" s="21">
        <v>0</v>
      </c>
      <c r="AO329" s="21">
        <v>4710858.909</v>
      </c>
      <c r="AP329" s="21">
        <v>18.869040055379308</v>
      </c>
      <c r="AQ329" s="21">
        <v>0</v>
      </c>
      <c r="AR329" s="21">
        <v>1</v>
      </c>
      <c r="AS329" s="21">
        <v>0</v>
      </c>
      <c r="AT329" s="21">
        <v>1</v>
      </c>
      <c r="AU329" s="21">
        <v>0</v>
      </c>
      <c r="AV329" s="21">
        <v>0</v>
      </c>
      <c r="AW329" s="21">
        <v>955241884.828125</v>
      </c>
      <c r="AX329" s="21">
        <v>0</v>
      </c>
      <c r="AY329" s="21">
        <v>136463126.40401787</v>
      </c>
      <c r="AZ329" s="21">
        <v>4710858.909</v>
      </c>
      <c r="BA329" s="21">
        <v>672979.84414285712</v>
      </c>
      <c r="BB329" s="21">
        <v>2259935836.3815012</v>
      </c>
      <c r="BC329" s="21">
        <v>734844866.56274295</v>
      </c>
      <c r="BD329" s="21">
        <v>0</v>
      </c>
      <c r="BE329" s="21">
        <v>0</v>
      </c>
    </row>
    <row r="330" spans="1:57" x14ac:dyDescent="0.35">
      <c r="A330" s="21">
        <v>117089003</v>
      </c>
      <c r="B330" s="21" t="s">
        <v>393</v>
      </c>
      <c r="C330" s="21" t="s">
        <v>635</v>
      </c>
      <c r="D330" s="21">
        <v>6645.67</v>
      </c>
      <c r="E330" s="21">
        <v>30</v>
      </c>
      <c r="F330" s="21">
        <v>1.4800000000000001E-2</v>
      </c>
      <c r="G330" s="21">
        <v>55</v>
      </c>
      <c r="H330" s="21">
        <v>23283312.370000001</v>
      </c>
      <c r="I330" s="21">
        <v>1991.202</v>
      </c>
      <c r="J330" s="21">
        <v>0</v>
      </c>
      <c r="K330" s="21">
        <v>11566724.85</v>
      </c>
      <c r="L330" s="21">
        <v>565555292</v>
      </c>
      <c r="M330" s="21">
        <v>215830619</v>
      </c>
      <c r="N330" s="48">
        <v>6645.669921875</v>
      </c>
      <c r="O330" s="21">
        <v>1302.3440000000001</v>
      </c>
      <c r="P330" s="21">
        <v>1</v>
      </c>
      <c r="Q330" s="21">
        <v>6697.2</v>
      </c>
      <c r="R330" s="21">
        <v>8245.6200000000008</v>
      </c>
      <c r="S330" s="21">
        <v>118.44199999999999</v>
      </c>
      <c r="T330" s="21">
        <v>212.643</v>
      </c>
      <c r="U330" s="21">
        <v>0</v>
      </c>
      <c r="V330" s="21">
        <v>0</v>
      </c>
      <c r="W330" s="21">
        <v>0</v>
      </c>
      <c r="X330" s="21">
        <v>-9.9513437007136302E-2</v>
      </c>
      <c r="Y330" s="21">
        <v>11693.09375</v>
      </c>
      <c r="Z330" s="21">
        <v>13704</v>
      </c>
      <c r="AA330" s="21">
        <v>27287432.208000001</v>
      </c>
      <c r="AB330" s="21">
        <v>4004119.8379999995</v>
      </c>
      <c r="AC330" s="21">
        <v>1.2699999999999999E-2</v>
      </c>
      <c r="AD330" s="21">
        <v>1.55E-2</v>
      </c>
      <c r="AE330" s="21">
        <v>781385911</v>
      </c>
      <c r="AF330" s="21">
        <v>9923601.0696999989</v>
      </c>
      <c r="AG330" s="21">
        <v>12111481.6205</v>
      </c>
      <c r="AH330" s="21">
        <v>-1643123.7803000007</v>
      </c>
      <c r="AI330" s="21">
        <v>0</v>
      </c>
      <c r="AJ330" s="21">
        <v>8257.7802734375</v>
      </c>
      <c r="AK330" s="21">
        <v>11566724.85</v>
      </c>
      <c r="AL330" s="21">
        <v>0</v>
      </c>
      <c r="AM330" s="21">
        <v>4004119.8379999995</v>
      </c>
      <c r="AN330" s="21">
        <v>0</v>
      </c>
      <c r="AO330" s="21">
        <v>4004119.8379999995</v>
      </c>
      <c r="AP330" s="21">
        <v>17.197380571843436</v>
      </c>
      <c r="AQ330" s="21">
        <v>0</v>
      </c>
      <c r="AR330" s="21">
        <v>1</v>
      </c>
      <c r="AS330" s="21">
        <v>0</v>
      </c>
      <c r="AT330" s="21">
        <v>1</v>
      </c>
      <c r="AU330" s="21">
        <v>0</v>
      </c>
      <c r="AV330" s="21">
        <v>0</v>
      </c>
      <c r="AW330" s="21">
        <v>955241884.828125</v>
      </c>
      <c r="AX330" s="21">
        <v>0</v>
      </c>
      <c r="AY330" s="21">
        <v>136463126.40401787</v>
      </c>
      <c r="AZ330" s="21">
        <v>4004119.8379999995</v>
      </c>
      <c r="BA330" s="21">
        <v>572017.1197142856</v>
      </c>
      <c r="BB330" s="21">
        <v>2263939956.219501</v>
      </c>
      <c r="BC330" s="21">
        <v>734844866.56274295</v>
      </c>
      <c r="BD330" s="21">
        <v>0</v>
      </c>
      <c r="BE330" s="21">
        <v>0</v>
      </c>
    </row>
    <row r="331" spans="1:57" x14ac:dyDescent="0.35">
      <c r="A331" s="21">
        <v>117412003</v>
      </c>
      <c r="B331" s="21" t="s">
        <v>394</v>
      </c>
      <c r="C331" s="21" t="s">
        <v>636</v>
      </c>
      <c r="D331" s="21">
        <v>7361.23</v>
      </c>
      <c r="E331" s="21">
        <v>40</v>
      </c>
      <c r="F331" s="21">
        <v>1.2200000000000001E-2</v>
      </c>
      <c r="G331" s="21">
        <v>27</v>
      </c>
      <c r="H331" s="21">
        <v>24749018.140000001</v>
      </c>
      <c r="I331" s="21">
        <v>2304.2840000000001</v>
      </c>
      <c r="J331" s="21">
        <v>0</v>
      </c>
      <c r="K331" s="21">
        <v>11831361.310000001</v>
      </c>
      <c r="L331" s="21">
        <v>724187451</v>
      </c>
      <c r="M331" s="21">
        <v>247347068</v>
      </c>
      <c r="N331" s="48">
        <v>7361.22998046875</v>
      </c>
      <c r="O331" s="21">
        <v>1638.5219999999999</v>
      </c>
      <c r="P331" s="21">
        <v>1</v>
      </c>
      <c r="Q331" s="21">
        <v>7343.51</v>
      </c>
      <c r="R331" s="21">
        <v>8245.6200000000008</v>
      </c>
      <c r="S331" s="21">
        <v>35.652999999999999</v>
      </c>
      <c r="T331" s="21">
        <v>178.00299999999999</v>
      </c>
      <c r="U331" s="21">
        <v>0</v>
      </c>
      <c r="V331" s="21">
        <v>0</v>
      </c>
      <c r="W331" s="21">
        <v>0</v>
      </c>
      <c r="X331" s="21">
        <v>-1.1347002511231783E-2</v>
      </c>
      <c r="Y331" s="21">
        <v>10740.4375</v>
      </c>
      <c r="Z331" s="21">
        <v>13704</v>
      </c>
      <c r="AA331" s="21">
        <v>31577907.936000001</v>
      </c>
      <c r="AB331" s="21">
        <v>6828889.7960000001</v>
      </c>
      <c r="AC331" s="21">
        <v>1.2699999999999999E-2</v>
      </c>
      <c r="AD331" s="21">
        <v>1.55E-2</v>
      </c>
      <c r="AE331" s="21">
        <v>971534519</v>
      </c>
      <c r="AF331" s="21">
        <v>12338488.3913</v>
      </c>
      <c r="AG331" s="21">
        <v>15058785.044500001</v>
      </c>
      <c r="AH331" s="21">
        <v>507127.08129999973</v>
      </c>
      <c r="AI331" s="21">
        <v>507127.08129999973</v>
      </c>
      <c r="AJ331" s="21">
        <v>8257.7802734375</v>
      </c>
      <c r="AK331" s="21">
        <v>12338488.3913</v>
      </c>
      <c r="AL331" s="21">
        <v>0</v>
      </c>
      <c r="AM331" s="21">
        <v>6321762.7147000004</v>
      </c>
      <c r="AN331" s="21">
        <v>0</v>
      </c>
      <c r="AO331" s="21">
        <v>6321762.7147000004</v>
      </c>
      <c r="AP331" s="21">
        <v>25.543488953537935</v>
      </c>
      <c r="AQ331" s="21">
        <v>0</v>
      </c>
      <c r="AR331" s="21">
        <v>1</v>
      </c>
      <c r="AS331" s="21">
        <v>0</v>
      </c>
      <c r="AT331" s="21">
        <v>1</v>
      </c>
      <c r="AU331" s="21">
        <v>0</v>
      </c>
      <c r="AV331" s="21">
        <v>0</v>
      </c>
      <c r="AW331" s="21">
        <v>955241884.828125</v>
      </c>
      <c r="AX331" s="21">
        <v>0</v>
      </c>
      <c r="AY331" s="21">
        <v>136463126.40401787</v>
      </c>
      <c r="AZ331" s="21">
        <v>6321762.7147000004</v>
      </c>
      <c r="BA331" s="21">
        <v>903108.95924285718</v>
      </c>
      <c r="BB331" s="21">
        <v>2270261718.9342012</v>
      </c>
      <c r="BC331" s="21">
        <v>734844866.56274295</v>
      </c>
      <c r="BD331" s="21">
        <v>0</v>
      </c>
      <c r="BE331" s="21">
        <v>0</v>
      </c>
    </row>
    <row r="332" spans="1:57" x14ac:dyDescent="0.35">
      <c r="A332" s="21">
        <v>117414003</v>
      </c>
      <c r="B332" s="21" t="s">
        <v>395</v>
      </c>
      <c r="C332" s="21" t="s">
        <v>636</v>
      </c>
      <c r="D332" s="21">
        <v>7912.17</v>
      </c>
      <c r="E332" s="21">
        <v>45</v>
      </c>
      <c r="F332" s="21">
        <v>1.32E-2</v>
      </c>
      <c r="G332" s="21">
        <v>39</v>
      </c>
      <c r="H332" s="21">
        <v>41150732.390000001</v>
      </c>
      <c r="I332" s="21">
        <v>3192.2130000000002</v>
      </c>
      <c r="J332" s="21">
        <v>0</v>
      </c>
      <c r="K332" s="21">
        <v>19824595.559999999</v>
      </c>
      <c r="L332" s="21">
        <v>1101426733</v>
      </c>
      <c r="M332" s="21">
        <v>401246001</v>
      </c>
      <c r="N332" s="48">
        <v>7912.169921875</v>
      </c>
      <c r="O332" s="21">
        <v>2363.8470000000002</v>
      </c>
      <c r="P332" s="21">
        <v>1</v>
      </c>
      <c r="Q332" s="21">
        <v>7852.49</v>
      </c>
      <c r="R332" s="21">
        <v>8245.6200000000008</v>
      </c>
      <c r="S332" s="21">
        <v>0</v>
      </c>
      <c r="T332" s="21">
        <v>315.23</v>
      </c>
      <c r="U332" s="21">
        <v>0</v>
      </c>
      <c r="V332" s="21">
        <v>0</v>
      </c>
      <c r="W332" s="21">
        <v>0</v>
      </c>
      <c r="X332" s="21">
        <v>-0.14422184858132084</v>
      </c>
      <c r="Y332" s="21">
        <v>12890.9736328125</v>
      </c>
      <c r="Z332" s="21">
        <v>13704</v>
      </c>
      <c r="AA332" s="21">
        <v>43746086.952</v>
      </c>
      <c r="AB332" s="21">
        <v>2595354.561999999</v>
      </c>
      <c r="AC332" s="21">
        <v>1.2699999999999999E-2</v>
      </c>
      <c r="AD332" s="21">
        <v>1.55E-2</v>
      </c>
      <c r="AE332" s="21">
        <v>1502672734</v>
      </c>
      <c r="AF332" s="21">
        <v>19083943.721799999</v>
      </c>
      <c r="AG332" s="21">
        <v>23291427.377</v>
      </c>
      <c r="AH332" s="21">
        <v>-740651.83819999918</v>
      </c>
      <c r="AI332" s="21">
        <v>0</v>
      </c>
      <c r="AJ332" s="21">
        <v>8257.7802734375</v>
      </c>
      <c r="AK332" s="21">
        <v>19824595.559999999</v>
      </c>
      <c r="AL332" s="21">
        <v>0</v>
      </c>
      <c r="AM332" s="21">
        <v>2595354.561999999</v>
      </c>
      <c r="AN332" s="21">
        <v>0</v>
      </c>
      <c r="AO332" s="21">
        <v>2595354.561999999</v>
      </c>
      <c r="AP332" s="21">
        <v>6.3069462224946777</v>
      </c>
      <c r="AQ332" s="21">
        <v>0</v>
      </c>
      <c r="AR332" s="21">
        <v>1</v>
      </c>
      <c r="AS332" s="21">
        <v>0</v>
      </c>
      <c r="AT332" s="21">
        <v>1</v>
      </c>
      <c r="AU332" s="21">
        <v>0</v>
      </c>
      <c r="AV332" s="21">
        <v>0</v>
      </c>
      <c r="AW332" s="21">
        <v>955241884.828125</v>
      </c>
      <c r="AX332" s="21">
        <v>0</v>
      </c>
      <c r="AY332" s="21">
        <v>136463126.40401787</v>
      </c>
      <c r="AZ332" s="21">
        <v>2595354.561999999</v>
      </c>
      <c r="BA332" s="21">
        <v>370764.93742857128</v>
      </c>
      <c r="BB332" s="21">
        <v>2272857073.496201</v>
      </c>
      <c r="BC332" s="21">
        <v>734844866.56274295</v>
      </c>
      <c r="BD332" s="21">
        <v>0</v>
      </c>
      <c r="BE332" s="21">
        <v>0</v>
      </c>
    </row>
    <row r="333" spans="1:57" x14ac:dyDescent="0.35">
      <c r="A333" s="21">
        <v>117414203</v>
      </c>
      <c r="B333" s="21" t="s">
        <v>396</v>
      </c>
      <c r="C333" s="21" t="s">
        <v>636</v>
      </c>
      <c r="D333" s="21">
        <v>10030.23</v>
      </c>
      <c r="E333" s="21">
        <v>68</v>
      </c>
      <c r="F333" s="21">
        <v>1.32E-2</v>
      </c>
      <c r="G333" s="21">
        <v>39</v>
      </c>
      <c r="H333" s="21">
        <v>22241833.719999999</v>
      </c>
      <c r="I333" s="21">
        <v>2081.2750000000001</v>
      </c>
      <c r="J333" s="21">
        <v>0</v>
      </c>
      <c r="K333" s="21">
        <v>16821111.760000002</v>
      </c>
      <c r="L333" s="21">
        <v>924297973</v>
      </c>
      <c r="M333" s="21">
        <v>353308883</v>
      </c>
      <c r="N333" s="48">
        <v>10030.23046875</v>
      </c>
      <c r="O333" s="21">
        <v>1597.9549999999999</v>
      </c>
      <c r="P333" s="21">
        <v>0.78</v>
      </c>
      <c r="Q333" s="21">
        <v>10056.719999999999</v>
      </c>
      <c r="R333" s="21">
        <v>8245.6200000000008</v>
      </c>
      <c r="S333" s="21">
        <v>0</v>
      </c>
      <c r="T333" s="21">
        <v>180.60599999999999</v>
      </c>
      <c r="U333" s="21">
        <v>0</v>
      </c>
      <c r="V333" s="21">
        <v>0</v>
      </c>
      <c r="W333" s="21">
        <v>0</v>
      </c>
      <c r="X333" s="21">
        <v>7.7332206373792109E-2</v>
      </c>
      <c r="Y333" s="21">
        <v>10686.638671875</v>
      </c>
      <c r="Z333" s="21">
        <v>13704</v>
      </c>
      <c r="AA333" s="21">
        <v>28521792.600000001</v>
      </c>
      <c r="AB333" s="21">
        <v>6279958.8800000027</v>
      </c>
      <c r="AC333" s="21">
        <v>1.2699999999999999E-2</v>
      </c>
      <c r="AD333" s="21">
        <v>1.55E-2</v>
      </c>
      <c r="AE333" s="21">
        <v>1277606856</v>
      </c>
      <c r="AF333" s="21">
        <v>16225607.0712</v>
      </c>
      <c r="AG333" s="21">
        <v>19802906.267999999</v>
      </c>
      <c r="AH333" s="21">
        <v>-595504.68880000152</v>
      </c>
      <c r="AI333" s="21">
        <v>0</v>
      </c>
      <c r="AJ333" s="21">
        <v>8257.7802734375</v>
      </c>
      <c r="AK333" s="21">
        <v>16821111.760000002</v>
      </c>
      <c r="AL333" s="21">
        <v>0</v>
      </c>
      <c r="AM333" s="21">
        <v>6279958.8800000027</v>
      </c>
      <c r="AN333" s="21">
        <v>0</v>
      </c>
      <c r="AO333" s="21">
        <v>6279958.8800000027</v>
      </c>
      <c r="AP333" s="21">
        <v>28.234897171958551</v>
      </c>
      <c r="AQ333" s="21">
        <v>0</v>
      </c>
      <c r="AR333" s="21">
        <v>0.78535997124870516</v>
      </c>
      <c r="AS333" s="21">
        <v>0</v>
      </c>
      <c r="AT333" s="21">
        <v>0.78535997124870516</v>
      </c>
      <c r="AU333" s="21">
        <v>0</v>
      </c>
      <c r="AV333" s="21">
        <v>0</v>
      </c>
      <c r="AW333" s="21">
        <v>955241884.828125</v>
      </c>
      <c r="AX333" s="21">
        <v>0</v>
      </c>
      <c r="AY333" s="21">
        <v>136463126.40401787</v>
      </c>
      <c r="AZ333" s="21">
        <v>6279958.8800000027</v>
      </c>
      <c r="BA333" s="21">
        <v>897136.98285714327</v>
      </c>
      <c r="BB333" s="21">
        <v>2279137032.3762012</v>
      </c>
      <c r="BC333" s="21">
        <v>734844866.56274295</v>
      </c>
      <c r="BD333" s="21">
        <v>0</v>
      </c>
      <c r="BE333" s="21">
        <v>0</v>
      </c>
    </row>
    <row r="334" spans="1:57" x14ac:dyDescent="0.35">
      <c r="A334" s="21">
        <v>117415004</v>
      </c>
      <c r="B334" s="21" t="s">
        <v>398</v>
      </c>
      <c r="C334" s="21" t="s">
        <v>636</v>
      </c>
      <c r="D334" s="21">
        <v>6350.28</v>
      </c>
      <c r="E334" s="21">
        <v>28</v>
      </c>
      <c r="F334" s="21">
        <v>1.2800000000000001E-2</v>
      </c>
      <c r="G334" s="21">
        <v>34</v>
      </c>
      <c r="H334" s="21">
        <v>17042930.689999998</v>
      </c>
      <c r="I334" s="21">
        <v>1334.972</v>
      </c>
      <c r="J334" s="21">
        <v>0</v>
      </c>
      <c r="K334" s="21">
        <v>7005249.2000000002</v>
      </c>
      <c r="L334" s="21">
        <v>406001555</v>
      </c>
      <c r="M334" s="21">
        <v>142861926</v>
      </c>
      <c r="N334" s="48">
        <v>6350.27978515625</v>
      </c>
      <c r="O334" s="21">
        <v>917.16</v>
      </c>
      <c r="P334" s="21">
        <v>1</v>
      </c>
      <c r="Q334" s="21">
        <v>6348.25</v>
      </c>
      <c r="R334" s="21">
        <v>8245.6200000000008</v>
      </c>
      <c r="S334" s="21">
        <v>91.923000000000002</v>
      </c>
      <c r="T334" s="21">
        <v>201.34399999999999</v>
      </c>
      <c r="U334" s="21">
        <v>0</v>
      </c>
      <c r="V334" s="21">
        <v>0</v>
      </c>
      <c r="W334" s="21">
        <v>0</v>
      </c>
      <c r="X334" s="21">
        <v>6.6691865739340744E-2</v>
      </c>
      <c r="Y334" s="21">
        <v>12766.5078125</v>
      </c>
      <c r="Z334" s="21">
        <v>13704</v>
      </c>
      <c r="AA334" s="21">
        <v>18294456.287999999</v>
      </c>
      <c r="AB334" s="21">
        <v>1251525.5980000012</v>
      </c>
      <c r="AC334" s="21">
        <v>1.2699999999999999E-2</v>
      </c>
      <c r="AD334" s="21">
        <v>1.55E-2</v>
      </c>
      <c r="AE334" s="21">
        <v>548863481</v>
      </c>
      <c r="AF334" s="21">
        <v>6970566.2086999994</v>
      </c>
      <c r="AG334" s="21">
        <v>8507383.9554999992</v>
      </c>
      <c r="AH334" s="21">
        <v>-34682.991300000809</v>
      </c>
      <c r="AI334" s="21">
        <v>0</v>
      </c>
      <c r="AJ334" s="21">
        <v>8257.7802734375</v>
      </c>
      <c r="AK334" s="21">
        <v>7005249.2000000002</v>
      </c>
      <c r="AL334" s="21">
        <v>0</v>
      </c>
      <c r="AM334" s="21">
        <v>1251525.5980000012</v>
      </c>
      <c r="AN334" s="21">
        <v>0</v>
      </c>
      <c r="AO334" s="21">
        <v>1251525.5980000012</v>
      </c>
      <c r="AP334" s="21">
        <v>7.3433708131802611</v>
      </c>
      <c r="AQ334" s="21">
        <v>0</v>
      </c>
      <c r="AR334" s="21">
        <v>1</v>
      </c>
      <c r="AS334" s="21">
        <v>0</v>
      </c>
      <c r="AT334" s="21">
        <v>1</v>
      </c>
      <c r="AU334" s="21">
        <v>0</v>
      </c>
      <c r="AV334" s="21">
        <v>0</v>
      </c>
      <c r="AW334" s="21">
        <v>955241884.828125</v>
      </c>
      <c r="AX334" s="21">
        <v>0</v>
      </c>
      <c r="AY334" s="21">
        <v>136463126.40401787</v>
      </c>
      <c r="AZ334" s="21">
        <v>1251525.5980000012</v>
      </c>
      <c r="BA334" s="21">
        <v>178789.3711428573</v>
      </c>
      <c r="BB334" s="21">
        <v>2280388557.9742012</v>
      </c>
      <c r="BC334" s="21">
        <v>734844866.56274295</v>
      </c>
      <c r="BD334" s="21">
        <v>0</v>
      </c>
      <c r="BE334" s="21">
        <v>0</v>
      </c>
    </row>
    <row r="335" spans="1:57" x14ac:dyDescent="0.35">
      <c r="A335" s="21">
        <v>117415103</v>
      </c>
      <c r="B335" s="21" t="s">
        <v>399</v>
      </c>
      <c r="C335" s="21" t="s">
        <v>636</v>
      </c>
      <c r="D335" s="21">
        <v>9922.65</v>
      </c>
      <c r="E335" s="21">
        <v>67</v>
      </c>
      <c r="F335" s="21">
        <v>1.24E-2</v>
      </c>
      <c r="G335" s="21">
        <v>29</v>
      </c>
      <c r="H335" s="21">
        <v>28682393.18</v>
      </c>
      <c r="I335" s="21">
        <v>2578.433</v>
      </c>
      <c r="J335" s="21">
        <v>0</v>
      </c>
      <c r="K335" s="21">
        <v>17804891.239999998</v>
      </c>
      <c r="L335" s="21">
        <v>1075514803</v>
      </c>
      <c r="M335" s="21">
        <v>359374317</v>
      </c>
      <c r="N335" s="48">
        <v>9922.650390625</v>
      </c>
      <c r="O335" s="21">
        <v>1850.579</v>
      </c>
      <c r="P335" s="21">
        <v>0.79</v>
      </c>
      <c r="Q335" s="21">
        <v>9962.43</v>
      </c>
      <c r="R335" s="21">
        <v>8245.6200000000008</v>
      </c>
      <c r="S335" s="21">
        <v>8.4269999999999996</v>
      </c>
      <c r="T335" s="21">
        <v>157.41499999999999</v>
      </c>
      <c r="U335" s="21">
        <v>0</v>
      </c>
      <c r="V335" s="21">
        <v>0</v>
      </c>
      <c r="W335" s="21">
        <v>0</v>
      </c>
      <c r="X335" s="21">
        <v>-7.7615677643190023E-2</v>
      </c>
      <c r="Y335" s="21">
        <v>11123.962890625</v>
      </c>
      <c r="Z335" s="21">
        <v>13704</v>
      </c>
      <c r="AA335" s="21">
        <v>35334845.832000002</v>
      </c>
      <c r="AB335" s="21">
        <v>6652452.6520000026</v>
      </c>
      <c r="AC335" s="21">
        <v>1.2699999999999999E-2</v>
      </c>
      <c r="AD335" s="21">
        <v>1.55E-2</v>
      </c>
      <c r="AE335" s="21">
        <v>1434889120</v>
      </c>
      <c r="AF335" s="21">
        <v>18223091.824000001</v>
      </c>
      <c r="AG335" s="21">
        <v>22240781.359999999</v>
      </c>
      <c r="AH335" s="21">
        <v>418200.58400000259</v>
      </c>
      <c r="AI335" s="21">
        <v>418200.58400000259</v>
      </c>
      <c r="AJ335" s="21">
        <v>8257.7802734375</v>
      </c>
      <c r="AK335" s="21">
        <v>18223091.824000001</v>
      </c>
      <c r="AL335" s="21">
        <v>0</v>
      </c>
      <c r="AM335" s="21">
        <v>6234252.068</v>
      </c>
      <c r="AN335" s="21">
        <v>0</v>
      </c>
      <c r="AO335" s="21">
        <v>6234252.068</v>
      </c>
      <c r="AP335" s="21">
        <v>21.735466872921517</v>
      </c>
      <c r="AQ335" s="21">
        <v>0</v>
      </c>
      <c r="AR335" s="21">
        <v>0.79838769474857219</v>
      </c>
      <c r="AS335" s="21">
        <v>0</v>
      </c>
      <c r="AT335" s="21">
        <v>0.79838769474857219</v>
      </c>
      <c r="AU335" s="21">
        <v>0</v>
      </c>
      <c r="AV335" s="21">
        <v>0</v>
      </c>
      <c r="AW335" s="21">
        <v>955241884.828125</v>
      </c>
      <c r="AX335" s="21">
        <v>0</v>
      </c>
      <c r="AY335" s="21">
        <v>136463126.40401787</v>
      </c>
      <c r="AZ335" s="21">
        <v>6234252.068</v>
      </c>
      <c r="BA335" s="21">
        <v>890607.43828571425</v>
      </c>
      <c r="BB335" s="21">
        <v>2286622810.042201</v>
      </c>
      <c r="BC335" s="21">
        <v>734844866.56274295</v>
      </c>
      <c r="BD335" s="21">
        <v>0</v>
      </c>
      <c r="BE335" s="21">
        <v>0</v>
      </c>
    </row>
    <row r="336" spans="1:57" x14ac:dyDescent="0.35">
      <c r="A336" s="21">
        <v>117415303</v>
      </c>
      <c r="B336" s="21" t="s">
        <v>400</v>
      </c>
      <c r="C336" s="21" t="s">
        <v>636</v>
      </c>
      <c r="D336" s="21">
        <v>9947.75</v>
      </c>
      <c r="E336" s="21">
        <v>67</v>
      </c>
      <c r="F336" s="21">
        <v>1.3599999999999999E-2</v>
      </c>
      <c r="G336" s="21">
        <v>46</v>
      </c>
      <c r="H336" s="21">
        <v>17799806.559999999</v>
      </c>
      <c r="I336" s="21">
        <v>1339.41</v>
      </c>
      <c r="J336" s="21">
        <v>0</v>
      </c>
      <c r="K336" s="21">
        <v>10907659.459999999</v>
      </c>
      <c r="L336" s="21">
        <v>621988094</v>
      </c>
      <c r="M336" s="21">
        <v>179639047</v>
      </c>
      <c r="N336" s="48">
        <v>9947.75</v>
      </c>
      <c r="O336" s="21">
        <v>999.524</v>
      </c>
      <c r="P336" s="21">
        <v>0.79</v>
      </c>
      <c r="Q336" s="21">
        <v>9943.25</v>
      </c>
      <c r="R336" s="21">
        <v>8245.6200000000008</v>
      </c>
      <c r="S336" s="21">
        <v>0</v>
      </c>
      <c r="T336" s="21">
        <v>129.15899999999999</v>
      </c>
      <c r="U336" s="21">
        <v>0</v>
      </c>
      <c r="V336" s="21">
        <v>0</v>
      </c>
      <c r="W336" s="21">
        <v>0</v>
      </c>
      <c r="X336" s="21">
        <v>-2.8414017270807952E-2</v>
      </c>
      <c r="Y336" s="21">
        <v>13289.2890625</v>
      </c>
      <c r="Z336" s="21">
        <v>13704</v>
      </c>
      <c r="AA336" s="21">
        <v>18355274.640000001</v>
      </c>
      <c r="AB336" s="21">
        <v>555468.08000000194</v>
      </c>
      <c r="AC336" s="21">
        <v>1.2699999999999999E-2</v>
      </c>
      <c r="AD336" s="21">
        <v>1.55E-2</v>
      </c>
      <c r="AE336" s="21">
        <v>801627141</v>
      </c>
      <c r="AF336" s="21">
        <v>10180664.6907</v>
      </c>
      <c r="AG336" s="21">
        <v>12425220.6855</v>
      </c>
      <c r="AH336" s="21">
        <v>-726994.76929999888</v>
      </c>
      <c r="AI336" s="21">
        <v>0</v>
      </c>
      <c r="AJ336" s="21">
        <v>8257.7802734375</v>
      </c>
      <c r="AK336" s="21">
        <v>10907659.459999999</v>
      </c>
      <c r="AL336" s="21">
        <v>0</v>
      </c>
      <c r="AM336" s="21">
        <v>555468.08000000194</v>
      </c>
      <c r="AN336" s="21">
        <v>0</v>
      </c>
      <c r="AO336" s="21">
        <v>555468.08000000194</v>
      </c>
      <c r="AP336" s="21">
        <v>3.1206411043154731</v>
      </c>
      <c r="AQ336" s="21">
        <v>0</v>
      </c>
      <c r="AR336" s="21">
        <v>0.7953481843058281</v>
      </c>
      <c r="AS336" s="21">
        <v>0</v>
      </c>
      <c r="AT336" s="21">
        <v>0.7953481843058281</v>
      </c>
      <c r="AU336" s="21">
        <v>0</v>
      </c>
      <c r="AV336" s="21">
        <v>0</v>
      </c>
      <c r="AW336" s="21">
        <v>955241884.828125</v>
      </c>
      <c r="AX336" s="21">
        <v>0</v>
      </c>
      <c r="AY336" s="21">
        <v>136463126.40401787</v>
      </c>
      <c r="AZ336" s="21">
        <v>555468.08000000194</v>
      </c>
      <c r="BA336" s="21">
        <v>79352.582857143134</v>
      </c>
      <c r="BB336" s="21">
        <v>2287178278.122201</v>
      </c>
      <c r="BC336" s="21">
        <v>734844866.56274295</v>
      </c>
      <c r="BD336" s="21">
        <v>0</v>
      </c>
      <c r="BE336" s="21">
        <v>0</v>
      </c>
    </row>
    <row r="337" spans="1:57" x14ac:dyDescent="0.35">
      <c r="A337" s="21">
        <v>117416103</v>
      </c>
      <c r="B337" s="21" t="s">
        <v>401</v>
      </c>
      <c r="C337" s="21" t="s">
        <v>636</v>
      </c>
      <c r="D337" s="21">
        <v>6740.24</v>
      </c>
      <c r="E337" s="21">
        <v>32</v>
      </c>
      <c r="F337" s="21">
        <v>1.35E-2</v>
      </c>
      <c r="G337" s="21">
        <v>44</v>
      </c>
      <c r="H337" s="21">
        <v>19473453.190000001</v>
      </c>
      <c r="I337" s="21">
        <v>1669.04</v>
      </c>
      <c r="J337" s="21">
        <v>0</v>
      </c>
      <c r="K337" s="21">
        <v>9365645.2100000009</v>
      </c>
      <c r="L337" s="21">
        <v>488833507</v>
      </c>
      <c r="M337" s="21">
        <v>202900706</v>
      </c>
      <c r="N337" s="48">
        <v>6740.240234375</v>
      </c>
      <c r="O337" s="21">
        <v>1257.741</v>
      </c>
      <c r="P337" s="21">
        <v>1</v>
      </c>
      <c r="Q337" s="21">
        <v>6724.35</v>
      </c>
      <c r="R337" s="21">
        <v>8245.6200000000008</v>
      </c>
      <c r="S337" s="21">
        <v>0</v>
      </c>
      <c r="T337" s="21">
        <v>182.44</v>
      </c>
      <c r="U337" s="21">
        <v>0</v>
      </c>
      <c r="V337" s="21">
        <v>0</v>
      </c>
      <c r="W337" s="21">
        <v>0</v>
      </c>
      <c r="X337" s="21">
        <v>-6.4618612563420705E-2</v>
      </c>
      <c r="Y337" s="21">
        <v>11667.45703125</v>
      </c>
      <c r="Z337" s="21">
        <v>13704</v>
      </c>
      <c r="AA337" s="21">
        <v>22872524.16</v>
      </c>
      <c r="AB337" s="21">
        <v>3399070.9699999988</v>
      </c>
      <c r="AC337" s="21">
        <v>1.2699999999999999E-2</v>
      </c>
      <c r="AD337" s="21">
        <v>1.55E-2</v>
      </c>
      <c r="AE337" s="21">
        <v>691734213</v>
      </c>
      <c r="AF337" s="21">
        <v>8785024.5050999988</v>
      </c>
      <c r="AG337" s="21">
        <v>10721880.3015</v>
      </c>
      <c r="AH337" s="21">
        <v>-580620.70490000211</v>
      </c>
      <c r="AI337" s="21">
        <v>0</v>
      </c>
      <c r="AJ337" s="21">
        <v>8257.7802734375</v>
      </c>
      <c r="AK337" s="21">
        <v>9365645.2100000009</v>
      </c>
      <c r="AL337" s="21">
        <v>0</v>
      </c>
      <c r="AM337" s="21">
        <v>3399070.9699999988</v>
      </c>
      <c r="AN337" s="21">
        <v>0</v>
      </c>
      <c r="AO337" s="21">
        <v>3399070.9699999988</v>
      </c>
      <c r="AP337" s="21">
        <v>17.454895836068193</v>
      </c>
      <c r="AQ337" s="21">
        <v>0</v>
      </c>
      <c r="AR337" s="21">
        <v>1</v>
      </c>
      <c r="AS337" s="21">
        <v>0</v>
      </c>
      <c r="AT337" s="21">
        <v>1</v>
      </c>
      <c r="AU337" s="21">
        <v>0</v>
      </c>
      <c r="AV337" s="21">
        <v>0</v>
      </c>
      <c r="AW337" s="21">
        <v>955241884.828125</v>
      </c>
      <c r="AX337" s="21">
        <v>0</v>
      </c>
      <c r="AY337" s="21">
        <v>136463126.40401787</v>
      </c>
      <c r="AZ337" s="21">
        <v>3399070.9699999988</v>
      </c>
      <c r="BA337" s="21">
        <v>485581.56714285695</v>
      </c>
      <c r="BB337" s="21">
        <v>2290577349.0922008</v>
      </c>
      <c r="BC337" s="21">
        <v>734844866.56274295</v>
      </c>
      <c r="BD337" s="21">
        <v>0</v>
      </c>
      <c r="BE337" s="21">
        <v>0</v>
      </c>
    </row>
    <row r="338" spans="1:57" x14ac:dyDescent="0.35">
      <c r="A338" s="21">
        <v>117417202</v>
      </c>
      <c r="B338" s="21" t="s">
        <v>402</v>
      </c>
      <c r="C338" s="21" t="s">
        <v>636</v>
      </c>
      <c r="D338" s="21">
        <v>5695.35</v>
      </c>
      <c r="E338" s="21">
        <v>22</v>
      </c>
      <c r="F338" s="21">
        <v>1.5100000000000001E-2</v>
      </c>
      <c r="G338" s="21">
        <v>60</v>
      </c>
      <c r="H338" s="21">
        <v>85679553.860000014</v>
      </c>
      <c r="I338" s="21">
        <v>8102.384</v>
      </c>
      <c r="J338" s="21">
        <v>0</v>
      </c>
      <c r="K338" s="21">
        <v>39060095.960000001</v>
      </c>
      <c r="L338" s="21">
        <v>1884666135</v>
      </c>
      <c r="M338" s="21">
        <v>710224498</v>
      </c>
      <c r="N338" s="48">
        <v>5695.35009765625</v>
      </c>
      <c r="O338" s="21">
        <v>5035.8990000000003</v>
      </c>
      <c r="P338" s="21">
        <v>1</v>
      </c>
      <c r="Q338" s="21">
        <v>5279.57</v>
      </c>
      <c r="R338" s="21">
        <v>8245.6200000000008</v>
      </c>
      <c r="S338" s="21">
        <v>0</v>
      </c>
      <c r="T338" s="21">
        <v>1845.0509999999999</v>
      </c>
      <c r="U338" s="21">
        <v>0</v>
      </c>
      <c r="V338" s="21">
        <v>0</v>
      </c>
      <c r="W338" s="21">
        <v>0</v>
      </c>
      <c r="X338" s="21">
        <v>-7.8740974206687936E-2</v>
      </c>
      <c r="Y338" s="21">
        <v>10574.6103515625</v>
      </c>
      <c r="Z338" s="21">
        <v>13704</v>
      </c>
      <c r="AA338" s="21">
        <v>111035070.336</v>
      </c>
      <c r="AB338" s="21">
        <v>25355516.475999981</v>
      </c>
      <c r="AC338" s="21">
        <v>1.2699999999999999E-2</v>
      </c>
      <c r="AD338" s="21">
        <v>1.55E-2</v>
      </c>
      <c r="AE338" s="21">
        <v>2594890633</v>
      </c>
      <c r="AF338" s="21">
        <v>32955111.039099999</v>
      </c>
      <c r="AG338" s="21">
        <v>40220804.811499998</v>
      </c>
      <c r="AH338" s="21">
        <v>-6104984.9209000021</v>
      </c>
      <c r="AI338" s="21">
        <v>0</v>
      </c>
      <c r="AJ338" s="21">
        <v>8257.7802734375</v>
      </c>
      <c r="AK338" s="21">
        <v>39060095.960000001</v>
      </c>
      <c r="AL338" s="21">
        <v>0</v>
      </c>
      <c r="AM338" s="21">
        <v>25355516.475999981</v>
      </c>
      <c r="AN338" s="21">
        <v>0</v>
      </c>
      <c r="AO338" s="21">
        <v>25355516.475999981</v>
      </c>
      <c r="AP338" s="21">
        <v>29.593427292386203</v>
      </c>
      <c r="AQ338" s="21">
        <v>0</v>
      </c>
      <c r="AR338" s="21">
        <v>1</v>
      </c>
      <c r="AS338" s="21">
        <v>0</v>
      </c>
      <c r="AT338" s="21">
        <v>1</v>
      </c>
      <c r="AU338" s="21">
        <v>0</v>
      </c>
      <c r="AV338" s="21">
        <v>0</v>
      </c>
      <c r="AW338" s="21">
        <v>955241884.828125</v>
      </c>
      <c r="AX338" s="21">
        <v>0</v>
      </c>
      <c r="AY338" s="21">
        <v>136463126.40401787</v>
      </c>
      <c r="AZ338" s="21">
        <v>25355516.475999981</v>
      </c>
      <c r="BA338" s="21">
        <v>3622216.6394285685</v>
      </c>
      <c r="BB338" s="21">
        <v>2315932865.5682006</v>
      </c>
      <c r="BC338" s="21">
        <v>734844866.56274295</v>
      </c>
      <c r="BD338" s="21">
        <v>0</v>
      </c>
      <c r="BE338" s="21">
        <v>0</v>
      </c>
    </row>
    <row r="339" spans="1:57" x14ac:dyDescent="0.35">
      <c r="A339" s="21">
        <v>117576303</v>
      </c>
      <c r="B339" s="21" t="s">
        <v>403</v>
      </c>
      <c r="C339" s="21" t="s">
        <v>637</v>
      </c>
      <c r="D339" s="21">
        <v>16836.689999999999</v>
      </c>
      <c r="E339" s="21">
        <v>95</v>
      </c>
      <c r="F339" s="21">
        <v>9.4999999999999998E-3</v>
      </c>
      <c r="G339" s="21">
        <v>6</v>
      </c>
      <c r="H339" s="21">
        <v>15701036.4</v>
      </c>
      <c r="I339" s="21">
        <v>1049.2159999999999</v>
      </c>
      <c r="J339" s="21">
        <v>0</v>
      </c>
      <c r="K339" s="21">
        <v>9928403.0799999982</v>
      </c>
      <c r="L339" s="21">
        <v>917698320</v>
      </c>
      <c r="M339" s="21">
        <v>123469596</v>
      </c>
      <c r="N339" s="48">
        <v>16836.689453125</v>
      </c>
      <c r="O339" s="21">
        <v>661.01800000000003</v>
      </c>
      <c r="P339" s="21">
        <v>0.01</v>
      </c>
      <c r="Q339" s="21">
        <v>16447.28</v>
      </c>
      <c r="R339" s="21">
        <v>8245.6200000000008</v>
      </c>
      <c r="S339" s="21">
        <v>112.92700000000001</v>
      </c>
      <c r="T339" s="21">
        <v>112.30200000000001</v>
      </c>
      <c r="U339" s="21">
        <v>0</v>
      </c>
      <c r="V339" s="21">
        <v>0</v>
      </c>
      <c r="W339" s="21">
        <v>0</v>
      </c>
      <c r="X339" s="21">
        <v>-4.7903139385489242E-2</v>
      </c>
      <c r="Y339" s="21">
        <v>14964.5419921875</v>
      </c>
      <c r="Z339" s="21">
        <v>13704</v>
      </c>
      <c r="AA339" s="21">
        <v>14378456.063999999</v>
      </c>
      <c r="AB339" s="21">
        <v>0</v>
      </c>
      <c r="AC339" s="21">
        <v>1.2699999999999999E-2</v>
      </c>
      <c r="AD339" s="21">
        <v>1.55E-2</v>
      </c>
      <c r="AE339" s="21">
        <v>1041167916</v>
      </c>
      <c r="AF339" s="21">
        <v>13222832.533199999</v>
      </c>
      <c r="AG339" s="21">
        <v>16138102.698000001</v>
      </c>
      <c r="AH339" s="21">
        <v>3294429.4532000013</v>
      </c>
      <c r="AI339" s="21">
        <v>0</v>
      </c>
      <c r="AJ339" s="21">
        <v>8257.7802734375</v>
      </c>
      <c r="AK339" s="21">
        <v>13222832.533199999</v>
      </c>
      <c r="AL339" s="21">
        <v>0</v>
      </c>
      <c r="AM339" s="21">
        <v>0</v>
      </c>
      <c r="AN339" s="21">
        <v>0</v>
      </c>
      <c r="AO339" s="21">
        <v>0</v>
      </c>
      <c r="AP339" s="21">
        <v>0</v>
      </c>
      <c r="AQ339" s="21">
        <v>0</v>
      </c>
      <c r="AR339" s="21">
        <v>-3.8888042018139224E-2</v>
      </c>
      <c r="AS339" s="21">
        <v>0</v>
      </c>
      <c r="AT339" s="21">
        <v>0</v>
      </c>
      <c r="AU339" s="21">
        <v>0</v>
      </c>
      <c r="AV339" s="21">
        <v>0</v>
      </c>
      <c r="AW339" s="21">
        <v>955241884.828125</v>
      </c>
      <c r="AX339" s="21">
        <v>0</v>
      </c>
      <c r="AY339" s="21">
        <v>136463126.40401787</v>
      </c>
      <c r="AZ339" s="21">
        <v>0</v>
      </c>
      <c r="BA339" s="21">
        <v>0</v>
      </c>
      <c r="BB339" s="21">
        <v>2315932865.5682006</v>
      </c>
      <c r="BC339" s="21">
        <v>734844866.56274295</v>
      </c>
      <c r="BD339" s="21">
        <v>0</v>
      </c>
      <c r="BE339" s="21">
        <v>0</v>
      </c>
    </row>
    <row r="340" spans="1:57" x14ac:dyDescent="0.35">
      <c r="A340" s="21">
        <v>117596003</v>
      </c>
      <c r="B340" s="21" t="s">
        <v>404</v>
      </c>
      <c r="C340" s="21" t="s">
        <v>638</v>
      </c>
      <c r="D340" s="21">
        <v>5263.16</v>
      </c>
      <c r="E340" s="21">
        <v>18</v>
      </c>
      <c r="F340" s="21">
        <v>1.38E-2</v>
      </c>
      <c r="G340" s="21">
        <v>47</v>
      </c>
      <c r="H340" s="21">
        <v>33852169.699999996</v>
      </c>
      <c r="I340" s="21">
        <v>3294.431</v>
      </c>
      <c r="J340" s="21">
        <v>0</v>
      </c>
      <c r="K340" s="21">
        <v>13088403.23</v>
      </c>
      <c r="L340" s="21">
        <v>765925253</v>
      </c>
      <c r="M340" s="21">
        <v>181676670</v>
      </c>
      <c r="N340" s="48">
        <v>5263.16015625</v>
      </c>
      <c r="O340" s="21">
        <v>2042.8679999999999</v>
      </c>
      <c r="P340" s="21">
        <v>1</v>
      </c>
      <c r="Q340" s="21">
        <v>5337.68</v>
      </c>
      <c r="R340" s="21">
        <v>8245.6200000000008</v>
      </c>
      <c r="S340" s="21">
        <v>22.866</v>
      </c>
      <c r="T340" s="21">
        <v>419.69400000000002</v>
      </c>
      <c r="U340" s="21">
        <v>0</v>
      </c>
      <c r="V340" s="21">
        <v>0</v>
      </c>
      <c r="W340" s="21">
        <v>0</v>
      </c>
      <c r="X340" s="21">
        <v>-4.7415475392774138E-2</v>
      </c>
      <c r="Y340" s="21">
        <v>10275.57421875</v>
      </c>
      <c r="Z340" s="21">
        <v>13704</v>
      </c>
      <c r="AA340" s="21">
        <v>45146882.424000002</v>
      </c>
      <c r="AB340" s="21">
        <v>11294712.724000007</v>
      </c>
      <c r="AC340" s="21">
        <v>1.2699999999999999E-2</v>
      </c>
      <c r="AD340" s="21">
        <v>1.55E-2</v>
      </c>
      <c r="AE340" s="21">
        <v>947601923</v>
      </c>
      <c r="AF340" s="21">
        <v>12034544.4221</v>
      </c>
      <c r="AG340" s="21">
        <v>14687829.806499999</v>
      </c>
      <c r="AH340" s="21">
        <v>-1053858.8079000004</v>
      </c>
      <c r="AI340" s="21">
        <v>0</v>
      </c>
      <c r="AJ340" s="21">
        <v>8257.7802734375</v>
      </c>
      <c r="AK340" s="21">
        <v>13088403.23</v>
      </c>
      <c r="AL340" s="21">
        <v>0</v>
      </c>
      <c r="AM340" s="21">
        <v>11294712.724000007</v>
      </c>
      <c r="AN340" s="21">
        <v>0</v>
      </c>
      <c r="AO340" s="21">
        <v>11294712.724000007</v>
      </c>
      <c r="AP340" s="21">
        <v>33.364811839520023</v>
      </c>
      <c r="AQ340" s="21">
        <v>0</v>
      </c>
      <c r="AR340" s="21">
        <v>1</v>
      </c>
      <c r="AS340" s="21">
        <v>0</v>
      </c>
      <c r="AT340" s="21">
        <v>1</v>
      </c>
      <c r="AU340" s="21">
        <v>0</v>
      </c>
      <c r="AV340" s="21">
        <v>0</v>
      </c>
      <c r="AW340" s="21">
        <v>955241884.828125</v>
      </c>
      <c r="AX340" s="21">
        <v>0</v>
      </c>
      <c r="AY340" s="21">
        <v>136463126.40401787</v>
      </c>
      <c r="AZ340" s="21">
        <v>11294712.724000007</v>
      </c>
      <c r="BA340" s="21">
        <v>1613530.3891428581</v>
      </c>
      <c r="BB340" s="21">
        <v>2327227578.2922006</v>
      </c>
      <c r="BC340" s="21">
        <v>734844866.56274295</v>
      </c>
      <c r="BD340" s="21">
        <v>0</v>
      </c>
      <c r="BE340" s="21">
        <v>0</v>
      </c>
    </row>
    <row r="341" spans="1:57" x14ac:dyDescent="0.35">
      <c r="A341" s="21">
        <v>117597003</v>
      </c>
      <c r="B341" s="21" t="s">
        <v>405</v>
      </c>
      <c r="C341" s="21" t="s">
        <v>638</v>
      </c>
      <c r="D341" s="21">
        <v>8114.39</v>
      </c>
      <c r="E341" s="21">
        <v>47</v>
      </c>
      <c r="F341" s="21">
        <v>1.3100000000000001E-2</v>
      </c>
      <c r="G341" s="21">
        <v>37</v>
      </c>
      <c r="H341" s="21">
        <v>31473349.079999998</v>
      </c>
      <c r="I341" s="21">
        <v>2699.0920000000001</v>
      </c>
      <c r="J341" s="21">
        <v>0</v>
      </c>
      <c r="K341" s="21">
        <v>16623196.619999999</v>
      </c>
      <c r="L341" s="21">
        <v>993198121</v>
      </c>
      <c r="M341" s="21">
        <v>273112825</v>
      </c>
      <c r="N341" s="48">
        <v>8114.39013671875</v>
      </c>
      <c r="O341" s="21">
        <v>1766.13</v>
      </c>
      <c r="P341" s="21">
        <v>1</v>
      </c>
      <c r="Q341" s="21">
        <v>8124.26</v>
      </c>
      <c r="R341" s="21">
        <v>8245.6200000000008</v>
      </c>
      <c r="S341" s="21">
        <v>92.501999999999995</v>
      </c>
      <c r="T341" s="21">
        <v>323.51900000000001</v>
      </c>
      <c r="U341" s="21">
        <v>0</v>
      </c>
      <c r="V341" s="21">
        <v>0</v>
      </c>
      <c r="W341" s="21">
        <v>0</v>
      </c>
      <c r="X341" s="21">
        <v>-0.12175819017556842</v>
      </c>
      <c r="Y341" s="21">
        <v>11660.7177734375</v>
      </c>
      <c r="Z341" s="21">
        <v>13704</v>
      </c>
      <c r="AA341" s="21">
        <v>36988356.767999999</v>
      </c>
      <c r="AB341" s="21">
        <v>5515007.688000001</v>
      </c>
      <c r="AC341" s="21">
        <v>1.2699999999999999E-2</v>
      </c>
      <c r="AD341" s="21">
        <v>1.55E-2</v>
      </c>
      <c r="AE341" s="21">
        <v>1266310946</v>
      </c>
      <c r="AF341" s="21">
        <v>16082149.0142</v>
      </c>
      <c r="AG341" s="21">
        <v>19627819.662999999</v>
      </c>
      <c r="AH341" s="21">
        <v>-541047.60579999909</v>
      </c>
      <c r="AI341" s="21">
        <v>0</v>
      </c>
      <c r="AJ341" s="21">
        <v>8257.7802734375</v>
      </c>
      <c r="AK341" s="21">
        <v>16623196.619999999</v>
      </c>
      <c r="AL341" s="21">
        <v>0</v>
      </c>
      <c r="AM341" s="21">
        <v>5515007.688000001</v>
      </c>
      <c r="AN341" s="21">
        <v>0</v>
      </c>
      <c r="AO341" s="21">
        <v>5515007.688000001</v>
      </c>
      <c r="AP341" s="21">
        <v>17.522786259516813</v>
      </c>
      <c r="AQ341" s="21">
        <v>0</v>
      </c>
      <c r="AR341" s="21">
        <v>1</v>
      </c>
      <c r="AS341" s="21">
        <v>0</v>
      </c>
      <c r="AT341" s="21">
        <v>1</v>
      </c>
      <c r="AU341" s="21">
        <v>0</v>
      </c>
      <c r="AV341" s="21">
        <v>0</v>
      </c>
      <c r="AW341" s="21">
        <v>955241884.828125</v>
      </c>
      <c r="AX341" s="21">
        <v>0</v>
      </c>
      <c r="AY341" s="21">
        <v>136463126.40401787</v>
      </c>
      <c r="AZ341" s="21">
        <v>5515007.688000001</v>
      </c>
      <c r="BA341" s="21">
        <v>787858.24114285724</v>
      </c>
      <c r="BB341" s="21">
        <v>2332742585.9802008</v>
      </c>
      <c r="BC341" s="21">
        <v>734844866.56274295</v>
      </c>
      <c r="BD341" s="21">
        <v>0</v>
      </c>
      <c r="BE341" s="21">
        <v>0</v>
      </c>
    </row>
    <row r="342" spans="1:57" x14ac:dyDescent="0.35">
      <c r="A342" s="21">
        <v>117598503</v>
      </c>
      <c r="B342" s="21" t="s">
        <v>406</v>
      </c>
      <c r="C342" s="21" t="s">
        <v>638</v>
      </c>
      <c r="D342" s="21">
        <v>9055.9500000000007</v>
      </c>
      <c r="E342" s="21">
        <v>59</v>
      </c>
      <c r="F342" s="21">
        <v>1.32E-2</v>
      </c>
      <c r="G342" s="21">
        <v>39</v>
      </c>
      <c r="H342" s="21">
        <v>25972906.09</v>
      </c>
      <c r="I342" s="21">
        <v>2235.5549999999998</v>
      </c>
      <c r="J342" s="21">
        <v>0</v>
      </c>
      <c r="K342" s="21">
        <v>15315544.640000001</v>
      </c>
      <c r="L342" s="21">
        <v>924654465</v>
      </c>
      <c r="M342" s="21">
        <v>232755825</v>
      </c>
      <c r="N342" s="48">
        <v>9055.9501953125</v>
      </c>
      <c r="O342" s="21">
        <v>1473.2360000000001</v>
      </c>
      <c r="P342" s="21">
        <v>0.91</v>
      </c>
      <c r="Q342" s="21">
        <v>9026.3700000000008</v>
      </c>
      <c r="R342" s="21">
        <v>8245.6200000000008</v>
      </c>
      <c r="S342" s="21">
        <v>107.52200000000001</v>
      </c>
      <c r="T342" s="21">
        <v>214.399</v>
      </c>
      <c r="U342" s="21">
        <v>0</v>
      </c>
      <c r="V342" s="21">
        <v>0</v>
      </c>
      <c r="W342" s="21">
        <v>0</v>
      </c>
      <c r="X342" s="21">
        <v>-5.2299277770347458E-2</v>
      </c>
      <c r="Y342" s="21">
        <v>11618.1015625</v>
      </c>
      <c r="Z342" s="21">
        <v>13704</v>
      </c>
      <c r="AA342" s="21">
        <v>30636045.719999999</v>
      </c>
      <c r="AB342" s="21">
        <v>4663139.629999999</v>
      </c>
      <c r="AC342" s="21">
        <v>1.2699999999999999E-2</v>
      </c>
      <c r="AD342" s="21">
        <v>1.55E-2</v>
      </c>
      <c r="AE342" s="21">
        <v>1157410290</v>
      </c>
      <c r="AF342" s="21">
        <v>14699110.683</v>
      </c>
      <c r="AG342" s="21">
        <v>17939859.495000001</v>
      </c>
      <c r="AH342" s="21">
        <v>-616433.9570000004</v>
      </c>
      <c r="AI342" s="21">
        <v>0</v>
      </c>
      <c r="AJ342" s="21">
        <v>8257.7802734375</v>
      </c>
      <c r="AK342" s="21">
        <v>15315544.640000001</v>
      </c>
      <c r="AL342" s="21">
        <v>0</v>
      </c>
      <c r="AM342" s="21">
        <v>4663139.629999999</v>
      </c>
      <c r="AN342" s="21">
        <v>0</v>
      </c>
      <c r="AO342" s="21">
        <v>4663139.629999999</v>
      </c>
      <c r="AP342" s="21">
        <v>17.953861665851033</v>
      </c>
      <c r="AQ342" s="21">
        <v>0</v>
      </c>
      <c r="AR342" s="21">
        <v>0.90334328409748998</v>
      </c>
      <c r="AS342" s="21">
        <v>0</v>
      </c>
      <c r="AT342" s="21">
        <v>0.90334328409748998</v>
      </c>
      <c r="AU342" s="21">
        <v>0</v>
      </c>
      <c r="AV342" s="21">
        <v>0</v>
      </c>
      <c r="AW342" s="21">
        <v>955241884.828125</v>
      </c>
      <c r="AX342" s="21">
        <v>0</v>
      </c>
      <c r="AY342" s="21">
        <v>136463126.40401787</v>
      </c>
      <c r="AZ342" s="21">
        <v>4663139.629999999</v>
      </c>
      <c r="BA342" s="21">
        <v>666162.80428571417</v>
      </c>
      <c r="BB342" s="21">
        <v>2337405725.6102009</v>
      </c>
      <c r="BC342" s="21">
        <v>734844866.56274295</v>
      </c>
      <c r="BD342" s="21">
        <v>0</v>
      </c>
      <c r="BE342" s="21">
        <v>0</v>
      </c>
    </row>
    <row r="343" spans="1:57" x14ac:dyDescent="0.35">
      <c r="A343" s="21">
        <v>118401403</v>
      </c>
      <c r="B343" s="21" t="s">
        <v>407</v>
      </c>
      <c r="C343" s="21" t="s">
        <v>639</v>
      </c>
      <c r="D343" s="21">
        <v>10387.57</v>
      </c>
      <c r="E343" s="21">
        <v>72</v>
      </c>
      <c r="F343" s="21">
        <v>1.14E-2</v>
      </c>
      <c r="G343" s="21">
        <v>19</v>
      </c>
      <c r="H343" s="21">
        <v>41942312.770000003</v>
      </c>
      <c r="I343" s="21">
        <v>3698.5520000000001</v>
      </c>
      <c r="J343" s="21">
        <v>0</v>
      </c>
      <c r="K343" s="21">
        <v>26470391.219999999</v>
      </c>
      <c r="L343" s="21">
        <v>1584447218</v>
      </c>
      <c r="M343" s="21">
        <v>744980262</v>
      </c>
      <c r="N343" s="48">
        <v>10387.5703125</v>
      </c>
      <c r="O343" s="21">
        <v>2846.7719999999999</v>
      </c>
      <c r="P343" s="21">
        <v>0.74</v>
      </c>
      <c r="Q343" s="21">
        <v>10353.49</v>
      </c>
      <c r="R343" s="21">
        <v>8245.6200000000008</v>
      </c>
      <c r="S343" s="21">
        <v>0</v>
      </c>
      <c r="T343" s="21">
        <v>303.08100000000002</v>
      </c>
      <c r="U343" s="21">
        <v>0</v>
      </c>
      <c r="V343" s="21">
        <v>0</v>
      </c>
      <c r="W343" s="21">
        <v>0</v>
      </c>
      <c r="X343" s="21">
        <v>-6.7373645544116637E-2</v>
      </c>
      <c r="Y343" s="21">
        <v>11340.1982421875</v>
      </c>
      <c r="Z343" s="21">
        <v>13704</v>
      </c>
      <c r="AA343" s="21">
        <v>50684956.608000003</v>
      </c>
      <c r="AB343" s="21">
        <v>8742643.8379999995</v>
      </c>
      <c r="AC343" s="21">
        <v>1.2699999999999999E-2</v>
      </c>
      <c r="AD343" s="21">
        <v>1.55E-2</v>
      </c>
      <c r="AE343" s="21">
        <v>2329427480</v>
      </c>
      <c r="AF343" s="21">
        <v>29583728.995999999</v>
      </c>
      <c r="AG343" s="21">
        <v>36106125.939999998</v>
      </c>
      <c r="AH343" s="21">
        <v>3113337.7760000005</v>
      </c>
      <c r="AI343" s="21">
        <v>3113337.7760000005</v>
      </c>
      <c r="AJ343" s="21">
        <v>8257.7802734375</v>
      </c>
      <c r="AK343" s="21">
        <v>29583728.995999999</v>
      </c>
      <c r="AL343" s="21">
        <v>0</v>
      </c>
      <c r="AM343" s="21">
        <v>5629306.061999999</v>
      </c>
      <c r="AN343" s="21">
        <v>0</v>
      </c>
      <c r="AO343" s="21">
        <v>5629306.061999999</v>
      </c>
      <c r="AP343" s="21">
        <v>13.42154423593556</v>
      </c>
      <c r="AQ343" s="21">
        <v>0</v>
      </c>
      <c r="AR343" s="21">
        <v>0.74208686008353619</v>
      </c>
      <c r="AS343" s="21">
        <v>0</v>
      </c>
      <c r="AT343" s="21">
        <v>0.74208686008353619</v>
      </c>
      <c r="AU343" s="21">
        <v>0</v>
      </c>
      <c r="AV343" s="21">
        <v>0</v>
      </c>
      <c r="AW343" s="21">
        <v>955241884.828125</v>
      </c>
      <c r="AX343" s="21">
        <v>0</v>
      </c>
      <c r="AY343" s="21">
        <v>136463126.40401787</v>
      </c>
      <c r="AZ343" s="21">
        <v>5629306.061999999</v>
      </c>
      <c r="BA343" s="21">
        <v>804186.58028571412</v>
      </c>
      <c r="BB343" s="21">
        <v>2343035031.6722007</v>
      </c>
      <c r="BC343" s="21">
        <v>734844866.56274295</v>
      </c>
      <c r="BD343" s="21">
        <v>0</v>
      </c>
      <c r="BE343" s="21">
        <v>0</v>
      </c>
    </row>
    <row r="344" spans="1:57" x14ac:dyDescent="0.35">
      <c r="A344" s="21">
        <v>118401603</v>
      </c>
      <c r="B344" s="21" t="s">
        <v>408</v>
      </c>
      <c r="C344" s="21" t="s">
        <v>639</v>
      </c>
      <c r="D344" s="21">
        <v>11084.18</v>
      </c>
      <c r="E344" s="21">
        <v>76</v>
      </c>
      <c r="F344" s="21">
        <v>1.18E-2</v>
      </c>
      <c r="G344" s="21">
        <v>23</v>
      </c>
      <c r="H344" s="21">
        <v>40875442.590000004</v>
      </c>
      <c r="I344" s="21">
        <v>3312.752</v>
      </c>
      <c r="J344" s="21">
        <v>0</v>
      </c>
      <c r="K344" s="21">
        <v>26725626.32</v>
      </c>
      <c r="L344" s="21">
        <v>1455717410</v>
      </c>
      <c r="M344" s="21">
        <v>803507292</v>
      </c>
      <c r="N344" s="48">
        <v>11084.1796875</v>
      </c>
      <c r="O344" s="21">
        <v>2574.7089999999998</v>
      </c>
      <c r="P344" s="21">
        <v>0.67</v>
      </c>
      <c r="Q344" s="21">
        <v>10957.82</v>
      </c>
      <c r="R344" s="21">
        <v>8245.6200000000008</v>
      </c>
      <c r="S344" s="21">
        <v>0</v>
      </c>
      <c r="T344" s="21">
        <v>311.73599999999999</v>
      </c>
      <c r="U344" s="21">
        <v>0</v>
      </c>
      <c r="V344" s="21">
        <v>0</v>
      </c>
      <c r="W344" s="21">
        <v>0</v>
      </c>
      <c r="X344" s="21">
        <v>-8.9027466714785647E-2</v>
      </c>
      <c r="Y344" s="21">
        <v>12338.8173828125</v>
      </c>
      <c r="Z344" s="21">
        <v>13704</v>
      </c>
      <c r="AA344" s="21">
        <v>45397953.408</v>
      </c>
      <c r="AB344" s="21">
        <v>4522510.8179999962</v>
      </c>
      <c r="AC344" s="21">
        <v>1.2699999999999999E-2</v>
      </c>
      <c r="AD344" s="21">
        <v>1.55E-2</v>
      </c>
      <c r="AE344" s="21">
        <v>2259224702</v>
      </c>
      <c r="AF344" s="21">
        <v>28692153.715399999</v>
      </c>
      <c r="AG344" s="21">
        <v>35017982.880999997</v>
      </c>
      <c r="AH344" s="21">
        <v>1966527.3953999989</v>
      </c>
      <c r="AI344" s="21">
        <v>1966527.3953999989</v>
      </c>
      <c r="AJ344" s="21">
        <v>8257.7802734375</v>
      </c>
      <c r="AK344" s="21">
        <v>28692153.715399999</v>
      </c>
      <c r="AL344" s="21">
        <v>0</v>
      </c>
      <c r="AM344" s="21">
        <v>2555983.4225999974</v>
      </c>
      <c r="AN344" s="21">
        <v>0</v>
      </c>
      <c r="AO344" s="21">
        <v>2555983.4225999974</v>
      </c>
      <c r="AP344" s="21">
        <v>6.253102744935922</v>
      </c>
      <c r="AQ344" s="21">
        <v>0</v>
      </c>
      <c r="AR344" s="21">
        <v>0.65772891497802677</v>
      </c>
      <c r="AS344" s="21">
        <v>0</v>
      </c>
      <c r="AT344" s="21">
        <v>0.65772891497802677</v>
      </c>
      <c r="AU344" s="21">
        <v>0</v>
      </c>
      <c r="AV344" s="21">
        <v>0</v>
      </c>
      <c r="AW344" s="21">
        <v>955241884.828125</v>
      </c>
      <c r="AX344" s="21">
        <v>0</v>
      </c>
      <c r="AY344" s="21">
        <v>136463126.40401787</v>
      </c>
      <c r="AZ344" s="21">
        <v>2555983.4225999974</v>
      </c>
      <c r="BA344" s="21">
        <v>365140.48894285678</v>
      </c>
      <c r="BB344" s="21">
        <v>2345591015.0948005</v>
      </c>
      <c r="BC344" s="21">
        <v>734844866.56274295</v>
      </c>
      <c r="BD344" s="21">
        <v>0</v>
      </c>
      <c r="BE344" s="21">
        <v>0</v>
      </c>
    </row>
    <row r="345" spans="1:57" x14ac:dyDescent="0.35">
      <c r="A345" s="21">
        <v>118402603</v>
      </c>
      <c r="B345" s="21" t="s">
        <v>409</v>
      </c>
      <c r="C345" s="21" t="s">
        <v>639</v>
      </c>
      <c r="D345" s="21">
        <v>3595.64</v>
      </c>
      <c r="E345" s="21">
        <v>6</v>
      </c>
      <c r="F345" s="21">
        <v>1.23E-2</v>
      </c>
      <c r="G345" s="21">
        <v>27</v>
      </c>
      <c r="H345" s="21">
        <v>32321541.309999999</v>
      </c>
      <c r="I345" s="21">
        <v>4255.0739999999996</v>
      </c>
      <c r="J345" s="21">
        <v>0</v>
      </c>
      <c r="K345" s="21">
        <v>10596368.159999998</v>
      </c>
      <c r="L345" s="21">
        <v>559907454</v>
      </c>
      <c r="M345" s="21">
        <v>298099320</v>
      </c>
      <c r="N345" s="48">
        <v>3595.639892578125</v>
      </c>
      <c r="O345" s="21">
        <v>2453.163</v>
      </c>
      <c r="P345" s="21">
        <v>1</v>
      </c>
      <c r="Q345" s="21">
        <v>3513.36</v>
      </c>
      <c r="R345" s="21">
        <v>8245.6200000000008</v>
      </c>
      <c r="S345" s="21">
        <v>0</v>
      </c>
      <c r="T345" s="21">
        <v>965.81</v>
      </c>
      <c r="U345" s="21">
        <v>0</v>
      </c>
      <c r="V345" s="21">
        <v>0</v>
      </c>
      <c r="W345" s="21">
        <v>0</v>
      </c>
      <c r="X345" s="21">
        <v>3.6130375651498181E-2</v>
      </c>
      <c r="Y345" s="21">
        <v>7596</v>
      </c>
      <c r="Z345" s="21">
        <v>13704</v>
      </c>
      <c r="AA345" s="21">
        <v>58311534.095999993</v>
      </c>
      <c r="AB345" s="21">
        <v>25989992.785999995</v>
      </c>
      <c r="AC345" s="21">
        <v>1.2699999999999999E-2</v>
      </c>
      <c r="AD345" s="21">
        <v>1.55E-2</v>
      </c>
      <c r="AE345" s="21">
        <v>858006774</v>
      </c>
      <c r="AF345" s="21">
        <v>10896686.0298</v>
      </c>
      <c r="AG345" s="21">
        <v>13299104.997</v>
      </c>
      <c r="AH345" s="21">
        <v>300317.86980000138</v>
      </c>
      <c r="AI345" s="21">
        <v>300317.86980000138</v>
      </c>
      <c r="AJ345" s="21">
        <v>8257.7802734375</v>
      </c>
      <c r="AK345" s="21">
        <v>10896686.0298</v>
      </c>
      <c r="AL345" s="21">
        <v>0</v>
      </c>
      <c r="AM345" s="21">
        <v>25689674.916199993</v>
      </c>
      <c r="AN345" s="21">
        <v>0</v>
      </c>
      <c r="AO345" s="21">
        <v>25689674.916199993</v>
      </c>
      <c r="AP345" s="21">
        <v>79.48158990874559</v>
      </c>
      <c r="AQ345" s="21">
        <v>0</v>
      </c>
      <c r="AR345" s="21">
        <v>1</v>
      </c>
      <c r="AS345" s="21">
        <v>0</v>
      </c>
      <c r="AT345" s="21">
        <v>1</v>
      </c>
      <c r="AU345" s="21">
        <v>0</v>
      </c>
      <c r="AV345" s="21">
        <v>0</v>
      </c>
      <c r="AW345" s="21">
        <v>955241884.828125</v>
      </c>
      <c r="AX345" s="21">
        <v>0</v>
      </c>
      <c r="AY345" s="21">
        <v>136463126.40401787</v>
      </c>
      <c r="AZ345" s="21">
        <v>25689674.916199993</v>
      </c>
      <c r="BA345" s="21">
        <v>3669953.5594571419</v>
      </c>
      <c r="BB345" s="21">
        <v>2371280690.0110006</v>
      </c>
      <c r="BC345" s="21">
        <v>734844866.56274295</v>
      </c>
      <c r="BD345" s="21">
        <v>0</v>
      </c>
      <c r="BE345" s="21">
        <v>0</v>
      </c>
    </row>
    <row r="346" spans="1:57" x14ac:dyDescent="0.35">
      <c r="A346" s="21">
        <v>118403003</v>
      </c>
      <c r="B346" s="21" t="s">
        <v>410</v>
      </c>
      <c r="C346" s="21" t="s">
        <v>639</v>
      </c>
      <c r="D346" s="21">
        <v>4789.67</v>
      </c>
      <c r="E346" s="21">
        <v>12</v>
      </c>
      <c r="F346" s="21">
        <v>1.7100000000000001E-2</v>
      </c>
      <c r="G346" s="21">
        <v>78</v>
      </c>
      <c r="H346" s="21">
        <v>34536948.289999999</v>
      </c>
      <c r="I346" s="21">
        <v>3847.953</v>
      </c>
      <c r="J346" s="21">
        <v>0</v>
      </c>
      <c r="K346" s="21">
        <v>17227479.059999999</v>
      </c>
      <c r="L346" s="21">
        <v>715569988</v>
      </c>
      <c r="M346" s="21">
        <v>291369469</v>
      </c>
      <c r="N346" s="48">
        <v>4789.669921875</v>
      </c>
      <c r="O346" s="21">
        <v>2149.0129999999999</v>
      </c>
      <c r="P346" s="21">
        <v>1</v>
      </c>
      <c r="Q346" s="21">
        <v>4726.82</v>
      </c>
      <c r="R346" s="21">
        <v>8245.6200000000008</v>
      </c>
      <c r="S346" s="21">
        <v>0</v>
      </c>
      <c r="T346" s="21">
        <v>833.36099999999999</v>
      </c>
      <c r="U346" s="21">
        <v>0</v>
      </c>
      <c r="V346" s="21">
        <v>0</v>
      </c>
      <c r="W346" s="21">
        <v>0</v>
      </c>
      <c r="X346" s="21">
        <v>1.7807015674322649E-2</v>
      </c>
      <c r="Y346" s="21">
        <v>8975.408203125</v>
      </c>
      <c r="Z346" s="21">
        <v>13704</v>
      </c>
      <c r="AA346" s="21">
        <v>52732347.912</v>
      </c>
      <c r="AB346" s="21">
        <v>18195399.622000001</v>
      </c>
      <c r="AC346" s="21">
        <v>1.2699999999999999E-2</v>
      </c>
      <c r="AD346" s="21">
        <v>1.55E-2</v>
      </c>
      <c r="AE346" s="21">
        <v>1006939457</v>
      </c>
      <c r="AF346" s="21">
        <v>12788131.103899999</v>
      </c>
      <c r="AG346" s="21">
        <v>15607561.5835</v>
      </c>
      <c r="AH346" s="21">
        <v>-4439347.9561000001</v>
      </c>
      <c r="AI346" s="21">
        <v>0</v>
      </c>
      <c r="AJ346" s="21">
        <v>8257.7802734375</v>
      </c>
      <c r="AK346" s="21">
        <v>17227479.059999999</v>
      </c>
      <c r="AL346" s="21">
        <v>0</v>
      </c>
      <c r="AM346" s="21">
        <v>18195399.622000001</v>
      </c>
      <c r="AN346" s="21">
        <v>0</v>
      </c>
      <c r="AO346" s="21">
        <v>18195399.622000001</v>
      </c>
      <c r="AP346" s="21">
        <v>52.683866186487563</v>
      </c>
      <c r="AQ346" s="21">
        <v>1619917.4764999989</v>
      </c>
      <c r="AR346" s="21">
        <v>1</v>
      </c>
      <c r="AS346" s="21">
        <v>0</v>
      </c>
      <c r="AT346" s="21">
        <v>1</v>
      </c>
      <c r="AU346" s="21">
        <v>1619917.5</v>
      </c>
      <c r="AV346" s="21">
        <v>1619917.5</v>
      </c>
      <c r="AW346" s="21">
        <v>955241884.828125</v>
      </c>
      <c r="AX346" s="21">
        <v>231416.78571428571</v>
      </c>
      <c r="AY346" s="21">
        <v>136463126.40401787</v>
      </c>
      <c r="AZ346" s="21">
        <v>18195399.622000001</v>
      </c>
      <c r="BA346" s="21">
        <v>2599342.8031428573</v>
      </c>
      <c r="BB346" s="21">
        <v>2389476089.6330009</v>
      </c>
      <c r="BC346" s="21">
        <v>734844866.56274295</v>
      </c>
      <c r="BD346" s="21">
        <v>1619917</v>
      </c>
      <c r="BE346" s="21">
        <v>231417</v>
      </c>
    </row>
    <row r="347" spans="1:57" x14ac:dyDescent="0.35">
      <c r="A347" s="21">
        <v>118403302</v>
      </c>
      <c r="B347" s="21" t="s">
        <v>412</v>
      </c>
      <c r="C347" s="21" t="s">
        <v>639</v>
      </c>
      <c r="D347" s="21">
        <v>4808.7</v>
      </c>
      <c r="E347" s="21">
        <v>13</v>
      </c>
      <c r="F347" s="21">
        <v>1.32E-2</v>
      </c>
      <c r="G347" s="21">
        <v>39</v>
      </c>
      <c r="H347" s="21">
        <v>160012556.95000002</v>
      </c>
      <c r="I347" s="21">
        <v>20894.115000000002</v>
      </c>
      <c r="J347" s="21">
        <v>1</v>
      </c>
      <c r="K347" s="21">
        <v>77317207.319999993</v>
      </c>
      <c r="L347" s="21">
        <v>4341972911</v>
      </c>
      <c r="M347" s="21">
        <v>1511376216</v>
      </c>
      <c r="N347" s="48">
        <v>4808.7001953125</v>
      </c>
      <c r="O347" s="21">
        <v>12357.467000000001</v>
      </c>
      <c r="P347" s="21">
        <v>1</v>
      </c>
      <c r="Q347" s="21">
        <v>4803.47</v>
      </c>
      <c r="R347" s="21">
        <v>8245.6200000000008</v>
      </c>
      <c r="S347" s="21">
        <v>0</v>
      </c>
      <c r="T347" s="21">
        <v>4702.4639999999999</v>
      </c>
      <c r="U347" s="21">
        <v>0</v>
      </c>
      <c r="V347" s="21">
        <v>0</v>
      </c>
      <c r="W347" s="21">
        <v>0</v>
      </c>
      <c r="X347" s="21">
        <v>0.17943358213093458</v>
      </c>
      <c r="Y347" s="21">
        <v>7658.259765625</v>
      </c>
      <c r="Z347" s="21">
        <v>13704</v>
      </c>
      <c r="AA347" s="21">
        <v>286332951.96000004</v>
      </c>
      <c r="AB347" s="21">
        <v>126320395.01000002</v>
      </c>
      <c r="AC347" s="21">
        <v>1.2699999999999999E-2</v>
      </c>
      <c r="AD347" s="21">
        <v>1.55E-2</v>
      </c>
      <c r="AE347" s="21">
        <v>5853349127</v>
      </c>
      <c r="AF347" s="21">
        <v>74337533.912900001</v>
      </c>
      <c r="AG347" s="21">
        <v>90726911.468500003</v>
      </c>
      <c r="AH347" s="21">
        <v>-2979673.407099992</v>
      </c>
      <c r="AI347" s="21">
        <v>0</v>
      </c>
      <c r="AJ347" s="21">
        <v>8257.7802734375</v>
      </c>
      <c r="AK347" s="21">
        <v>77317207.319999993</v>
      </c>
      <c r="AL347" s="21">
        <v>0</v>
      </c>
      <c r="AM347" s="21">
        <v>126320395.01000002</v>
      </c>
      <c r="AN347" s="21">
        <v>0</v>
      </c>
      <c r="AO347" s="21">
        <v>126320395.01000002</v>
      </c>
      <c r="AP347" s="21">
        <v>78.944051278095657</v>
      </c>
      <c r="AQ347" s="21">
        <v>0</v>
      </c>
      <c r="AR347" s="21">
        <v>1</v>
      </c>
      <c r="AS347" s="21">
        <v>0</v>
      </c>
      <c r="AT347" s="21">
        <v>1</v>
      </c>
      <c r="AU347" s="21">
        <v>0</v>
      </c>
      <c r="AV347" s="21">
        <v>0</v>
      </c>
      <c r="AW347" s="21">
        <v>955241884.828125</v>
      </c>
      <c r="AX347" s="21">
        <v>0</v>
      </c>
      <c r="AY347" s="21">
        <v>136463126.40401787</v>
      </c>
      <c r="AZ347" s="21">
        <v>126320395.01000002</v>
      </c>
      <c r="BA347" s="21">
        <v>18045770.715714287</v>
      </c>
      <c r="BB347" s="21">
        <v>2515796484.6430011</v>
      </c>
      <c r="BC347" s="21">
        <v>734844866.56274295</v>
      </c>
      <c r="BD347" s="21">
        <v>0</v>
      </c>
      <c r="BE347" s="21">
        <v>0</v>
      </c>
    </row>
    <row r="348" spans="1:57" x14ac:dyDescent="0.35">
      <c r="A348" s="21">
        <v>118403903</v>
      </c>
      <c r="B348" s="21" t="s">
        <v>413</v>
      </c>
      <c r="C348" s="21" t="s">
        <v>639</v>
      </c>
      <c r="D348" s="21">
        <v>12445.78</v>
      </c>
      <c r="E348" s="21">
        <v>82</v>
      </c>
      <c r="F348" s="21">
        <v>1.1599999999999999E-2</v>
      </c>
      <c r="G348" s="21">
        <v>21</v>
      </c>
      <c r="H348" s="21">
        <v>30098593.629999999</v>
      </c>
      <c r="I348" s="21">
        <v>2307.0529999999999</v>
      </c>
      <c r="J348" s="21">
        <v>0</v>
      </c>
      <c r="K348" s="21">
        <v>18989934.859999999</v>
      </c>
      <c r="L348" s="21">
        <v>1169686597</v>
      </c>
      <c r="M348" s="21">
        <v>466885368</v>
      </c>
      <c r="N348" s="48">
        <v>12445.7802734375</v>
      </c>
      <c r="O348" s="21">
        <v>1708.0820000000001</v>
      </c>
      <c r="P348" s="21">
        <v>0.5</v>
      </c>
      <c r="Q348" s="21">
        <v>12359.59</v>
      </c>
      <c r="R348" s="21">
        <v>8245.6200000000008</v>
      </c>
      <c r="S348" s="21">
        <v>11.452999999999999</v>
      </c>
      <c r="T348" s="21">
        <v>134.249</v>
      </c>
      <c r="U348" s="21">
        <v>0</v>
      </c>
      <c r="V348" s="21">
        <v>0</v>
      </c>
      <c r="W348" s="21">
        <v>0</v>
      </c>
      <c r="X348" s="21">
        <v>-0.18270303686846745</v>
      </c>
      <c r="Y348" s="21">
        <v>13046.337890625</v>
      </c>
      <c r="Z348" s="21">
        <v>13704</v>
      </c>
      <c r="AA348" s="21">
        <v>31615854.311999999</v>
      </c>
      <c r="AB348" s="21">
        <v>1517260.682</v>
      </c>
      <c r="AC348" s="21">
        <v>1.2699999999999999E-2</v>
      </c>
      <c r="AD348" s="21">
        <v>1.55E-2</v>
      </c>
      <c r="AE348" s="21">
        <v>1636571965</v>
      </c>
      <c r="AF348" s="21">
        <v>20784463.955499999</v>
      </c>
      <c r="AG348" s="21">
        <v>25366865.4575</v>
      </c>
      <c r="AH348" s="21">
        <v>1794529.0954999998</v>
      </c>
      <c r="AI348" s="21">
        <v>1517260.682</v>
      </c>
      <c r="AJ348" s="21">
        <v>8257.7802734375</v>
      </c>
      <c r="AK348" s="21">
        <v>20784463.955499999</v>
      </c>
      <c r="AL348" s="21">
        <v>0</v>
      </c>
      <c r="AM348" s="21">
        <v>0</v>
      </c>
      <c r="AN348" s="21">
        <v>0</v>
      </c>
      <c r="AO348" s="21">
        <v>0</v>
      </c>
      <c r="AP348" s="21">
        <v>0</v>
      </c>
      <c r="AQ348" s="21">
        <v>0</v>
      </c>
      <c r="AR348" s="21">
        <v>0.49284191861202875</v>
      </c>
      <c r="AS348" s="21">
        <v>0</v>
      </c>
      <c r="AT348" s="21">
        <v>0.49284191861202875</v>
      </c>
      <c r="AU348" s="21">
        <v>0</v>
      </c>
      <c r="AV348" s="21">
        <v>0</v>
      </c>
      <c r="AW348" s="21">
        <v>955241884.828125</v>
      </c>
      <c r="AX348" s="21">
        <v>0</v>
      </c>
      <c r="AY348" s="21">
        <v>136463126.40401787</v>
      </c>
      <c r="AZ348" s="21">
        <v>0</v>
      </c>
      <c r="BA348" s="21">
        <v>0</v>
      </c>
      <c r="BB348" s="21">
        <v>2515796484.6430011</v>
      </c>
      <c r="BC348" s="21">
        <v>734844866.56274295</v>
      </c>
      <c r="BD348" s="21">
        <v>0</v>
      </c>
      <c r="BE348" s="21">
        <v>0</v>
      </c>
    </row>
    <row r="349" spans="1:57" x14ac:dyDescent="0.35">
      <c r="A349" s="21">
        <v>118406003</v>
      </c>
      <c r="B349" s="21" t="s">
        <v>414</v>
      </c>
      <c r="C349" s="21" t="s">
        <v>639</v>
      </c>
      <c r="D349" s="21">
        <v>8519.59</v>
      </c>
      <c r="E349" s="21">
        <v>52</v>
      </c>
      <c r="F349" s="21">
        <v>1.11E-2</v>
      </c>
      <c r="G349" s="21">
        <v>17</v>
      </c>
      <c r="H349" s="21">
        <v>21321877.600000001</v>
      </c>
      <c r="I349" s="21">
        <v>1581.691</v>
      </c>
      <c r="J349" s="21">
        <v>0</v>
      </c>
      <c r="K349" s="21">
        <v>7858231.1099999994</v>
      </c>
      <c r="L349" s="21">
        <v>525144905</v>
      </c>
      <c r="M349" s="21">
        <v>185450063</v>
      </c>
      <c r="N349" s="48">
        <v>8519.58984375</v>
      </c>
      <c r="O349" s="21">
        <v>968.39499999999998</v>
      </c>
      <c r="P349" s="21">
        <v>0.97</v>
      </c>
      <c r="Q349" s="21">
        <v>8506.2900000000009</v>
      </c>
      <c r="R349" s="21">
        <v>8245.6200000000008</v>
      </c>
      <c r="S349" s="21">
        <v>93.616</v>
      </c>
      <c r="T349" s="21">
        <v>107.515</v>
      </c>
      <c r="U349" s="21">
        <v>0</v>
      </c>
      <c r="V349" s="21">
        <v>0</v>
      </c>
      <c r="W349" s="21">
        <v>0</v>
      </c>
      <c r="X349" s="21">
        <v>-0.24375276741529078</v>
      </c>
      <c r="Y349" s="21">
        <v>13480.431640625</v>
      </c>
      <c r="Z349" s="21">
        <v>13704</v>
      </c>
      <c r="AA349" s="21">
        <v>21675493.464000002</v>
      </c>
      <c r="AB349" s="21">
        <v>353615.86400000006</v>
      </c>
      <c r="AC349" s="21">
        <v>1.2699999999999999E-2</v>
      </c>
      <c r="AD349" s="21">
        <v>1.55E-2</v>
      </c>
      <c r="AE349" s="21">
        <v>710594968</v>
      </c>
      <c r="AF349" s="21">
        <v>9024556.0935999993</v>
      </c>
      <c r="AG349" s="21">
        <v>11014222.004000001</v>
      </c>
      <c r="AH349" s="21">
        <v>1166324.9835999999</v>
      </c>
      <c r="AI349" s="21">
        <v>353615.86400000006</v>
      </c>
      <c r="AJ349" s="21">
        <v>8257.7802734375</v>
      </c>
      <c r="AK349" s="21">
        <v>9024556.0935999993</v>
      </c>
      <c r="AL349" s="21">
        <v>0</v>
      </c>
      <c r="AM349" s="21">
        <v>0</v>
      </c>
      <c r="AN349" s="21">
        <v>0</v>
      </c>
      <c r="AO349" s="21">
        <v>0</v>
      </c>
      <c r="AP349" s="21">
        <v>0</v>
      </c>
      <c r="AQ349" s="21">
        <v>0</v>
      </c>
      <c r="AR349" s="21">
        <v>0.96829540607242204</v>
      </c>
      <c r="AS349" s="21">
        <v>0</v>
      </c>
      <c r="AT349" s="21">
        <v>0.96829540607242204</v>
      </c>
      <c r="AU349" s="21">
        <v>0</v>
      </c>
      <c r="AV349" s="21">
        <v>0</v>
      </c>
      <c r="AW349" s="21">
        <v>955241884.828125</v>
      </c>
      <c r="AX349" s="21">
        <v>0</v>
      </c>
      <c r="AY349" s="21">
        <v>136463126.40401787</v>
      </c>
      <c r="AZ349" s="21">
        <v>0</v>
      </c>
      <c r="BA349" s="21">
        <v>0</v>
      </c>
      <c r="BB349" s="21">
        <v>2515796484.6430011</v>
      </c>
      <c r="BC349" s="21">
        <v>734844866.56274295</v>
      </c>
      <c r="BD349" s="21">
        <v>0</v>
      </c>
      <c r="BE349" s="21">
        <v>0</v>
      </c>
    </row>
    <row r="350" spans="1:57" x14ac:dyDescent="0.35">
      <c r="A350" s="21">
        <v>118406602</v>
      </c>
      <c r="B350" s="21" t="s">
        <v>415</v>
      </c>
      <c r="C350" s="21" t="s">
        <v>639</v>
      </c>
      <c r="D350" s="21">
        <v>8119.75</v>
      </c>
      <c r="E350" s="21">
        <v>48</v>
      </c>
      <c r="F350" s="21">
        <v>1.49E-2</v>
      </c>
      <c r="G350" s="21">
        <v>57</v>
      </c>
      <c r="H350" s="21">
        <v>53047360.93</v>
      </c>
      <c r="I350" s="21">
        <v>4685.18</v>
      </c>
      <c r="J350" s="21">
        <v>0</v>
      </c>
      <c r="K350" s="21">
        <v>34291194.520000003</v>
      </c>
      <c r="L350" s="21">
        <v>1657261762</v>
      </c>
      <c r="M350" s="21">
        <v>649648422</v>
      </c>
      <c r="N350" s="48">
        <v>8119.75</v>
      </c>
      <c r="O350" s="21">
        <v>3249.4960000000001</v>
      </c>
      <c r="P350" s="21">
        <v>1</v>
      </c>
      <c r="Q350" s="21">
        <v>8126.92</v>
      </c>
      <c r="R350" s="21">
        <v>8245.6200000000008</v>
      </c>
      <c r="S350" s="21">
        <v>0</v>
      </c>
      <c r="T350" s="21">
        <v>724.55</v>
      </c>
      <c r="U350" s="21">
        <v>0</v>
      </c>
      <c r="V350" s="21">
        <v>0</v>
      </c>
      <c r="W350" s="21">
        <v>0</v>
      </c>
      <c r="X350" s="21">
        <v>-4.7712323488082027E-2</v>
      </c>
      <c r="Y350" s="21">
        <v>11322.3740234375</v>
      </c>
      <c r="Z350" s="21">
        <v>13704</v>
      </c>
      <c r="AA350" s="21">
        <v>64205706.720000006</v>
      </c>
      <c r="AB350" s="21">
        <v>11158345.790000007</v>
      </c>
      <c r="AC350" s="21">
        <v>1.2699999999999999E-2</v>
      </c>
      <c r="AD350" s="21">
        <v>1.55E-2</v>
      </c>
      <c r="AE350" s="21">
        <v>2306910184</v>
      </c>
      <c r="AF350" s="21">
        <v>29297759.336799998</v>
      </c>
      <c r="AG350" s="21">
        <v>35757107.851999998</v>
      </c>
      <c r="AH350" s="21">
        <v>-4993435.1832000054</v>
      </c>
      <c r="AI350" s="21">
        <v>0</v>
      </c>
      <c r="AJ350" s="21">
        <v>8257.7802734375</v>
      </c>
      <c r="AK350" s="21">
        <v>34291194.520000003</v>
      </c>
      <c r="AL350" s="21">
        <v>0</v>
      </c>
      <c r="AM350" s="21">
        <v>11158345.790000007</v>
      </c>
      <c r="AN350" s="21">
        <v>0</v>
      </c>
      <c r="AO350" s="21">
        <v>11158345.790000007</v>
      </c>
      <c r="AP350" s="21">
        <v>21.034685975659158</v>
      </c>
      <c r="AQ350" s="21">
        <v>0</v>
      </c>
      <c r="AR350" s="21">
        <v>1</v>
      </c>
      <c r="AS350" s="21">
        <v>0</v>
      </c>
      <c r="AT350" s="21">
        <v>1</v>
      </c>
      <c r="AU350" s="21">
        <v>0</v>
      </c>
      <c r="AV350" s="21">
        <v>0</v>
      </c>
      <c r="AW350" s="21">
        <v>955241884.828125</v>
      </c>
      <c r="AX350" s="21">
        <v>0</v>
      </c>
      <c r="AY350" s="21">
        <v>136463126.40401787</v>
      </c>
      <c r="AZ350" s="21">
        <v>11158345.790000007</v>
      </c>
      <c r="BA350" s="21">
        <v>1594049.3985714295</v>
      </c>
      <c r="BB350" s="21">
        <v>2526954830.433001</v>
      </c>
      <c r="BC350" s="21">
        <v>734844866.56274295</v>
      </c>
      <c r="BD350" s="21">
        <v>0</v>
      </c>
      <c r="BE350" s="21">
        <v>0</v>
      </c>
    </row>
    <row r="351" spans="1:57" x14ac:dyDescent="0.35">
      <c r="A351" s="21">
        <v>118408852</v>
      </c>
      <c r="B351" s="21" t="s">
        <v>418</v>
      </c>
      <c r="C351" s="21" t="s">
        <v>639</v>
      </c>
      <c r="D351" s="21">
        <v>4993.93</v>
      </c>
      <c r="E351" s="21">
        <v>15</v>
      </c>
      <c r="F351" s="21">
        <v>1.7899999999999999E-2</v>
      </c>
      <c r="G351" s="21">
        <v>84</v>
      </c>
      <c r="H351" s="21">
        <v>123032275.81</v>
      </c>
      <c r="I351" s="21">
        <v>15096.194</v>
      </c>
      <c r="J351" s="21">
        <v>1</v>
      </c>
      <c r="K351" s="21">
        <v>71534727.600000009</v>
      </c>
      <c r="L351" s="21">
        <v>2920325527</v>
      </c>
      <c r="M351" s="21">
        <v>1066474388</v>
      </c>
      <c r="N351" s="48">
        <v>4993.93017578125</v>
      </c>
      <c r="O351" s="21">
        <v>8497.1810000000005</v>
      </c>
      <c r="P351" s="21">
        <v>1</v>
      </c>
      <c r="Q351" s="21">
        <v>4624.46</v>
      </c>
      <c r="R351" s="21">
        <v>8245.6200000000008</v>
      </c>
      <c r="S351" s="21">
        <v>0</v>
      </c>
      <c r="T351" s="21">
        <v>3572.3890000000001</v>
      </c>
      <c r="U351" s="21">
        <v>0</v>
      </c>
      <c r="V351" s="21">
        <v>0</v>
      </c>
      <c r="W351" s="21">
        <v>0</v>
      </c>
      <c r="X351" s="21">
        <v>0.11753738778010674</v>
      </c>
      <c r="Y351" s="21">
        <v>8149.88720703125</v>
      </c>
      <c r="Z351" s="21">
        <v>13704</v>
      </c>
      <c r="AA351" s="21">
        <v>206878242.57600001</v>
      </c>
      <c r="AB351" s="21">
        <v>83845966.766000003</v>
      </c>
      <c r="AC351" s="21">
        <v>1.2699999999999999E-2</v>
      </c>
      <c r="AD351" s="21">
        <v>1.55E-2</v>
      </c>
      <c r="AE351" s="21">
        <v>3986799915</v>
      </c>
      <c r="AF351" s="21">
        <v>50632358.920499995</v>
      </c>
      <c r="AG351" s="21">
        <v>61795398.682499997</v>
      </c>
      <c r="AH351" s="21">
        <v>-20902368.679500014</v>
      </c>
      <c r="AI351" s="21">
        <v>0</v>
      </c>
      <c r="AJ351" s="21">
        <v>8257.7802734375</v>
      </c>
      <c r="AK351" s="21">
        <v>71534727.600000009</v>
      </c>
      <c r="AL351" s="21">
        <v>0</v>
      </c>
      <c r="AM351" s="21">
        <v>83845966.766000003</v>
      </c>
      <c r="AN351" s="21">
        <v>0</v>
      </c>
      <c r="AO351" s="21">
        <v>83845966.766000003</v>
      </c>
      <c r="AP351" s="21">
        <v>68.149569870173082</v>
      </c>
      <c r="AQ351" s="21">
        <v>9739328.9175000116</v>
      </c>
      <c r="AR351" s="21">
        <v>1</v>
      </c>
      <c r="AS351" s="21">
        <v>0</v>
      </c>
      <c r="AT351" s="21">
        <v>1</v>
      </c>
      <c r="AU351" s="21">
        <v>9739329</v>
      </c>
      <c r="AV351" s="21">
        <v>9739329</v>
      </c>
      <c r="AW351" s="21">
        <v>955241884.828125</v>
      </c>
      <c r="AX351" s="21">
        <v>1391332.7142857143</v>
      </c>
      <c r="AY351" s="21">
        <v>136463126.40401787</v>
      </c>
      <c r="AZ351" s="21">
        <v>83845966.766000003</v>
      </c>
      <c r="BA351" s="21">
        <v>11977995.252285715</v>
      </c>
      <c r="BB351" s="21">
        <v>2610800797.1990008</v>
      </c>
      <c r="BC351" s="21">
        <v>734844866.56274295</v>
      </c>
      <c r="BD351" s="21">
        <v>9739329</v>
      </c>
      <c r="BE351" s="21">
        <v>1391333</v>
      </c>
    </row>
    <row r="352" spans="1:57" x14ac:dyDescent="0.35">
      <c r="A352" s="21">
        <v>118409203</v>
      </c>
      <c r="B352" s="21" t="s">
        <v>419</v>
      </c>
      <c r="C352" s="21" t="s">
        <v>639</v>
      </c>
      <c r="D352" s="21">
        <v>7905.54</v>
      </c>
      <c r="E352" s="21">
        <v>45</v>
      </c>
      <c r="F352" s="21">
        <v>1.4999999999999999E-2</v>
      </c>
      <c r="G352" s="21">
        <v>59</v>
      </c>
      <c r="H352" s="21">
        <v>39155456.609999999</v>
      </c>
      <c r="I352" s="21">
        <v>3179.52</v>
      </c>
      <c r="J352" s="21">
        <v>0</v>
      </c>
      <c r="K352" s="21">
        <v>20878058.580000002</v>
      </c>
      <c r="L352" s="21">
        <v>920632744</v>
      </c>
      <c r="M352" s="21">
        <v>472045638</v>
      </c>
      <c r="N352" s="48">
        <v>7905.5400390625</v>
      </c>
      <c r="O352" s="21">
        <v>2180.5219999999999</v>
      </c>
      <c r="P352" s="21">
        <v>1</v>
      </c>
      <c r="Q352" s="21">
        <v>7900.52</v>
      </c>
      <c r="R352" s="21">
        <v>8245.6200000000008</v>
      </c>
      <c r="S352" s="21">
        <v>0</v>
      </c>
      <c r="T352" s="21">
        <v>287.35399999999998</v>
      </c>
      <c r="U352" s="21">
        <v>0</v>
      </c>
      <c r="V352" s="21">
        <v>0</v>
      </c>
      <c r="W352" s="21">
        <v>0</v>
      </c>
      <c r="X352" s="21">
        <v>-0.14710117065588263</v>
      </c>
      <c r="Y352" s="21">
        <v>12314.8955078125</v>
      </c>
      <c r="Z352" s="21">
        <v>13704</v>
      </c>
      <c r="AA352" s="21">
        <v>43572142.079999998</v>
      </c>
      <c r="AB352" s="21">
        <v>4416685.4699999988</v>
      </c>
      <c r="AC352" s="21">
        <v>1.2699999999999999E-2</v>
      </c>
      <c r="AD352" s="21">
        <v>1.55E-2</v>
      </c>
      <c r="AE352" s="21">
        <v>1392678382</v>
      </c>
      <c r="AF352" s="21">
        <v>17687015.451400001</v>
      </c>
      <c r="AG352" s="21">
        <v>21586514.921</v>
      </c>
      <c r="AH352" s="21">
        <v>-3191043.1286000013</v>
      </c>
      <c r="AI352" s="21">
        <v>0</v>
      </c>
      <c r="AJ352" s="21">
        <v>8257.7802734375</v>
      </c>
      <c r="AK352" s="21">
        <v>20878058.580000002</v>
      </c>
      <c r="AL352" s="21">
        <v>0</v>
      </c>
      <c r="AM352" s="21">
        <v>4416685.4699999988</v>
      </c>
      <c r="AN352" s="21">
        <v>0</v>
      </c>
      <c r="AO352" s="21">
        <v>4416685.4699999988</v>
      </c>
      <c r="AP352" s="21">
        <v>11.279872212937013</v>
      </c>
      <c r="AQ352" s="21">
        <v>0</v>
      </c>
      <c r="AR352" s="21">
        <v>1</v>
      </c>
      <c r="AS352" s="21">
        <v>0</v>
      </c>
      <c r="AT352" s="21">
        <v>1</v>
      </c>
      <c r="AU352" s="21">
        <v>0</v>
      </c>
      <c r="AV352" s="21">
        <v>0</v>
      </c>
      <c r="AW352" s="21">
        <v>955241884.828125</v>
      </c>
      <c r="AX352" s="21">
        <v>0</v>
      </c>
      <c r="AY352" s="21">
        <v>136463126.40401787</v>
      </c>
      <c r="AZ352" s="21">
        <v>4416685.4699999988</v>
      </c>
      <c r="BA352" s="21">
        <v>630955.06714285701</v>
      </c>
      <c r="BB352" s="21">
        <v>2615217482.6690006</v>
      </c>
      <c r="BC352" s="21">
        <v>734844866.56274295</v>
      </c>
      <c r="BD352" s="21">
        <v>0</v>
      </c>
      <c r="BE352" s="21">
        <v>0</v>
      </c>
    </row>
    <row r="353" spans="1:57" x14ac:dyDescent="0.35">
      <c r="A353" s="21">
        <v>118409302</v>
      </c>
      <c r="B353" s="21" t="s">
        <v>420</v>
      </c>
      <c r="C353" s="21" t="s">
        <v>639</v>
      </c>
      <c r="D353" s="21">
        <v>5263.68</v>
      </c>
      <c r="E353" s="21">
        <v>18</v>
      </c>
      <c r="F353" s="21">
        <v>1.6199999999999999E-2</v>
      </c>
      <c r="G353" s="21">
        <v>71</v>
      </c>
      <c r="H353" s="21">
        <v>77872728.820000008</v>
      </c>
      <c r="I353" s="21">
        <v>9447.2260000000006</v>
      </c>
      <c r="J353" s="21">
        <v>0</v>
      </c>
      <c r="K353" s="21">
        <v>41506981.580000006</v>
      </c>
      <c r="L353" s="21">
        <v>1692211542</v>
      </c>
      <c r="M353" s="21">
        <v>869287316</v>
      </c>
      <c r="N353" s="48">
        <v>5263.68017578125</v>
      </c>
      <c r="O353" s="21">
        <v>5386.04</v>
      </c>
      <c r="P353" s="21">
        <v>1</v>
      </c>
      <c r="Q353" s="21">
        <v>5292.42</v>
      </c>
      <c r="R353" s="21">
        <v>8245.6200000000008</v>
      </c>
      <c r="S353" s="21">
        <v>0</v>
      </c>
      <c r="T353" s="21">
        <v>1389.8689999999999</v>
      </c>
      <c r="U353" s="21">
        <v>0</v>
      </c>
      <c r="V353" s="21">
        <v>0</v>
      </c>
      <c r="W353" s="21">
        <v>0</v>
      </c>
      <c r="X353" s="21">
        <v>5.4076192008655575E-3</v>
      </c>
      <c r="Y353" s="21">
        <v>8242.919921875</v>
      </c>
      <c r="Z353" s="21">
        <v>13704</v>
      </c>
      <c r="AA353" s="21">
        <v>129464785.104</v>
      </c>
      <c r="AB353" s="21">
        <v>51592056.283999994</v>
      </c>
      <c r="AC353" s="21">
        <v>1.2699999999999999E-2</v>
      </c>
      <c r="AD353" s="21">
        <v>1.55E-2</v>
      </c>
      <c r="AE353" s="21">
        <v>2561498858</v>
      </c>
      <c r="AF353" s="21">
        <v>32531035.496599998</v>
      </c>
      <c r="AG353" s="21">
        <v>39703232.299000002</v>
      </c>
      <c r="AH353" s="21">
        <v>-8975946.0834000073</v>
      </c>
      <c r="AI353" s="21">
        <v>0</v>
      </c>
      <c r="AJ353" s="21">
        <v>8257.7802734375</v>
      </c>
      <c r="AK353" s="21">
        <v>41506981.580000006</v>
      </c>
      <c r="AL353" s="21">
        <v>0</v>
      </c>
      <c r="AM353" s="21">
        <v>51592056.283999994</v>
      </c>
      <c r="AN353" s="21">
        <v>0</v>
      </c>
      <c r="AO353" s="21">
        <v>51592056.283999994</v>
      </c>
      <c r="AP353" s="21">
        <v>66.251763699270342</v>
      </c>
      <c r="AQ353" s="21">
        <v>1803749.2810000032</v>
      </c>
      <c r="AR353" s="21">
        <v>1</v>
      </c>
      <c r="AS353" s="21">
        <v>0</v>
      </c>
      <c r="AT353" s="21">
        <v>1</v>
      </c>
      <c r="AU353" s="21">
        <v>1803749.25</v>
      </c>
      <c r="AV353" s="21">
        <v>1803749.25</v>
      </c>
      <c r="AW353" s="21">
        <v>955241884.828125</v>
      </c>
      <c r="AX353" s="21">
        <v>257678.46428571429</v>
      </c>
      <c r="AY353" s="21">
        <v>136463126.40401787</v>
      </c>
      <c r="AZ353" s="21">
        <v>51592056.283999994</v>
      </c>
      <c r="BA353" s="21">
        <v>7370293.7548571425</v>
      </c>
      <c r="BB353" s="21">
        <v>2666809538.9530005</v>
      </c>
      <c r="BC353" s="21">
        <v>734844866.56274295</v>
      </c>
      <c r="BD353" s="21">
        <v>1803749</v>
      </c>
      <c r="BE353" s="21">
        <v>257678</v>
      </c>
    </row>
    <row r="354" spans="1:57" x14ac:dyDescent="0.35">
      <c r="A354" s="21">
        <v>118667503</v>
      </c>
      <c r="B354" s="21" t="s">
        <v>421</v>
      </c>
      <c r="C354" s="21" t="s">
        <v>640</v>
      </c>
      <c r="D354" s="21">
        <v>11593.67</v>
      </c>
      <c r="E354" s="21">
        <v>79</v>
      </c>
      <c r="F354" s="21">
        <v>1.3299999999999999E-2</v>
      </c>
      <c r="G354" s="21">
        <v>41</v>
      </c>
      <c r="H354" s="21">
        <v>48610894.649999999</v>
      </c>
      <c r="I354" s="21">
        <v>3320.395</v>
      </c>
      <c r="J354" s="21">
        <v>0</v>
      </c>
      <c r="K354" s="21">
        <v>27482949.829999998</v>
      </c>
      <c r="L354" s="21">
        <v>1607527690</v>
      </c>
      <c r="M354" s="21">
        <v>460520505</v>
      </c>
      <c r="N354" s="48">
        <v>11593.669921875</v>
      </c>
      <c r="O354" s="21">
        <v>2210.67</v>
      </c>
      <c r="P354" s="21">
        <v>0.6</v>
      </c>
      <c r="Q354" s="21">
        <v>11554.7</v>
      </c>
      <c r="R354" s="21">
        <v>8245.6200000000008</v>
      </c>
      <c r="S354" s="21">
        <v>0</v>
      </c>
      <c r="T354" s="21">
        <v>295.03500000000003</v>
      </c>
      <c r="U354" s="21">
        <v>0</v>
      </c>
      <c r="V354" s="21">
        <v>0</v>
      </c>
      <c r="W354" s="21">
        <v>0</v>
      </c>
      <c r="X354" s="21">
        <v>-0.20619611355065001</v>
      </c>
      <c r="Y354" s="21">
        <v>14640.09375</v>
      </c>
      <c r="Z354" s="21">
        <v>13704</v>
      </c>
      <c r="AA354" s="21">
        <v>45502693.079999998</v>
      </c>
      <c r="AB354" s="21">
        <v>0</v>
      </c>
      <c r="AC354" s="21">
        <v>1.2699999999999999E-2</v>
      </c>
      <c r="AD354" s="21">
        <v>1.55E-2</v>
      </c>
      <c r="AE354" s="21">
        <v>2068048195</v>
      </c>
      <c r="AF354" s="21">
        <v>26264212.076499999</v>
      </c>
      <c r="AG354" s="21">
        <v>32054747.022500001</v>
      </c>
      <c r="AH354" s="21">
        <v>-1218737.7534999996</v>
      </c>
      <c r="AI354" s="21">
        <v>0</v>
      </c>
      <c r="AJ354" s="21">
        <v>8257.7802734375</v>
      </c>
      <c r="AK354" s="21">
        <v>27482949.829999998</v>
      </c>
      <c r="AL354" s="21">
        <v>0</v>
      </c>
      <c r="AM354" s="21">
        <v>0</v>
      </c>
      <c r="AN354" s="21">
        <v>0</v>
      </c>
      <c r="AO354" s="21">
        <v>0</v>
      </c>
      <c r="AP354" s="21">
        <v>0</v>
      </c>
      <c r="AQ354" s="21">
        <v>0</v>
      </c>
      <c r="AR354" s="21">
        <v>0.59603070825607518</v>
      </c>
      <c r="AS354" s="21">
        <v>0</v>
      </c>
      <c r="AT354" s="21">
        <v>0.59603070825607518</v>
      </c>
      <c r="AU354" s="21">
        <v>0</v>
      </c>
      <c r="AV354" s="21">
        <v>0</v>
      </c>
      <c r="AW354" s="21">
        <v>955241884.828125</v>
      </c>
      <c r="AX354" s="21">
        <v>0</v>
      </c>
      <c r="AY354" s="21">
        <v>136463126.40401787</v>
      </c>
      <c r="AZ354" s="21">
        <v>0</v>
      </c>
      <c r="BA354" s="21">
        <v>0</v>
      </c>
      <c r="BB354" s="21">
        <v>2666809538.9530005</v>
      </c>
      <c r="BC354" s="21">
        <v>734844866.56274295</v>
      </c>
      <c r="BD354" s="21">
        <v>0</v>
      </c>
      <c r="BE354" s="21">
        <v>0</v>
      </c>
    </row>
    <row r="355" spans="1:57" x14ac:dyDescent="0.35">
      <c r="A355" s="21">
        <v>119350303</v>
      </c>
      <c r="B355" s="21" t="s">
        <v>422</v>
      </c>
      <c r="C355" s="21" t="s">
        <v>641</v>
      </c>
      <c r="D355" s="21">
        <v>11385.69</v>
      </c>
      <c r="E355" s="21">
        <v>77</v>
      </c>
      <c r="F355" s="21">
        <v>1.0999999999999999E-2</v>
      </c>
      <c r="G355" s="21">
        <v>15</v>
      </c>
      <c r="H355" s="21">
        <v>51091473.809999995</v>
      </c>
      <c r="I355" s="21">
        <v>4331.232</v>
      </c>
      <c r="J355" s="21">
        <v>0</v>
      </c>
      <c r="K355" s="21">
        <v>34538228.170000002</v>
      </c>
      <c r="L355" s="21">
        <v>2099115791</v>
      </c>
      <c r="M355" s="21">
        <v>1039324250</v>
      </c>
      <c r="N355" s="48">
        <v>11385.6904296875</v>
      </c>
      <c r="O355" s="21">
        <v>3467.29</v>
      </c>
      <c r="P355" s="21">
        <v>0.6</v>
      </c>
      <c r="Q355" s="21">
        <v>11542.5</v>
      </c>
      <c r="R355" s="21">
        <v>8245.6200000000008</v>
      </c>
      <c r="S355" s="21">
        <v>0</v>
      </c>
      <c r="T355" s="21">
        <v>339.35300000000001</v>
      </c>
      <c r="U355" s="21">
        <v>0</v>
      </c>
      <c r="V355" s="21">
        <v>0</v>
      </c>
      <c r="W355" s="21">
        <v>0</v>
      </c>
      <c r="X355" s="21">
        <v>4.2749136644004447E-2</v>
      </c>
      <c r="Y355" s="21">
        <v>11796.060546875</v>
      </c>
      <c r="Z355" s="21">
        <v>13704</v>
      </c>
      <c r="AA355" s="21">
        <v>59355203.328000002</v>
      </c>
      <c r="AB355" s="21">
        <v>8263729.5180000067</v>
      </c>
      <c r="AC355" s="21">
        <v>1.2699999999999999E-2</v>
      </c>
      <c r="AD355" s="21">
        <v>1.55E-2</v>
      </c>
      <c r="AE355" s="21">
        <v>3138440041</v>
      </c>
      <c r="AF355" s="21">
        <v>39858188.5207</v>
      </c>
      <c r="AG355" s="21">
        <v>48645820.635499999</v>
      </c>
      <c r="AH355" s="21">
        <v>5319960.3506999984</v>
      </c>
      <c r="AI355" s="21">
        <v>5319960.3506999984</v>
      </c>
      <c r="AJ355" s="21">
        <v>8257.7802734375</v>
      </c>
      <c r="AK355" s="21">
        <v>39858188.5207</v>
      </c>
      <c r="AL355" s="21">
        <v>0</v>
      </c>
      <c r="AM355" s="21">
        <v>2943769.1673000082</v>
      </c>
      <c r="AN355" s="21">
        <v>0</v>
      </c>
      <c r="AO355" s="21">
        <v>2943769.1673000082</v>
      </c>
      <c r="AP355" s="21">
        <v>5.7617620862677725</v>
      </c>
      <c r="AQ355" s="21">
        <v>0</v>
      </c>
      <c r="AR355" s="21">
        <v>0.6212165917866046</v>
      </c>
      <c r="AS355" s="21">
        <v>0</v>
      </c>
      <c r="AT355" s="21">
        <v>0.6212165917866046</v>
      </c>
      <c r="AU355" s="21">
        <v>0</v>
      </c>
      <c r="AV355" s="21">
        <v>0</v>
      </c>
      <c r="AW355" s="21">
        <v>955241884.828125</v>
      </c>
      <c r="AX355" s="21">
        <v>0</v>
      </c>
      <c r="AY355" s="21">
        <v>136463126.40401787</v>
      </c>
      <c r="AZ355" s="21">
        <v>2943769.1673000082</v>
      </c>
      <c r="BA355" s="21">
        <v>420538.45247142977</v>
      </c>
      <c r="BB355" s="21">
        <v>2669753308.1203008</v>
      </c>
      <c r="BC355" s="21">
        <v>734844866.56274295</v>
      </c>
      <c r="BD355" s="21">
        <v>0</v>
      </c>
      <c r="BE355" s="21">
        <v>0</v>
      </c>
    </row>
    <row r="356" spans="1:57" x14ac:dyDescent="0.35">
      <c r="A356" s="21">
        <v>119351303</v>
      </c>
      <c r="B356" s="21" t="s">
        <v>423</v>
      </c>
      <c r="C356" s="21" t="s">
        <v>641</v>
      </c>
      <c r="D356" s="21">
        <v>3242.49</v>
      </c>
      <c r="E356" s="21">
        <v>4</v>
      </c>
      <c r="F356" s="21">
        <v>1.55E-2</v>
      </c>
      <c r="G356" s="21">
        <v>66</v>
      </c>
      <c r="H356" s="21">
        <v>26206897.609999999</v>
      </c>
      <c r="I356" s="21">
        <v>3038.212</v>
      </c>
      <c r="J356" s="21">
        <v>0</v>
      </c>
      <c r="K356" s="21">
        <v>8836084.1699999999</v>
      </c>
      <c r="L356" s="21">
        <v>388384275</v>
      </c>
      <c r="M356" s="21">
        <v>181072793</v>
      </c>
      <c r="N356" s="48">
        <v>3242.489990234375</v>
      </c>
      <c r="O356" s="21">
        <v>1643.884</v>
      </c>
      <c r="P356" s="21">
        <v>1</v>
      </c>
      <c r="Q356" s="21">
        <v>3296.24</v>
      </c>
      <c r="R356" s="21">
        <v>8245.6200000000008</v>
      </c>
      <c r="S356" s="21">
        <v>0</v>
      </c>
      <c r="T356" s="21">
        <v>774.75199999999995</v>
      </c>
      <c r="U356" s="21">
        <v>0</v>
      </c>
      <c r="V356" s="21">
        <v>0</v>
      </c>
      <c r="W356" s="21">
        <v>0</v>
      </c>
      <c r="X356" s="21">
        <v>-3.6807788579624787E-2</v>
      </c>
      <c r="Y356" s="21">
        <v>8625.763671875</v>
      </c>
      <c r="Z356" s="21">
        <v>13704</v>
      </c>
      <c r="AA356" s="21">
        <v>41635657.248000003</v>
      </c>
      <c r="AB356" s="21">
        <v>15428759.638000004</v>
      </c>
      <c r="AC356" s="21">
        <v>1.2699999999999999E-2</v>
      </c>
      <c r="AD356" s="21">
        <v>1.55E-2</v>
      </c>
      <c r="AE356" s="21">
        <v>569457068</v>
      </c>
      <c r="AF356" s="21">
        <v>7232104.7635999992</v>
      </c>
      <c r="AG356" s="21">
        <v>8826584.5539999995</v>
      </c>
      <c r="AH356" s="21">
        <v>-1603979.4064000007</v>
      </c>
      <c r="AI356" s="21">
        <v>0</v>
      </c>
      <c r="AJ356" s="21">
        <v>8257.7802734375</v>
      </c>
      <c r="AK356" s="21">
        <v>8836084.1699999999</v>
      </c>
      <c r="AL356" s="21">
        <v>0</v>
      </c>
      <c r="AM356" s="21">
        <v>15428759.638000004</v>
      </c>
      <c r="AN356" s="21">
        <v>0</v>
      </c>
      <c r="AO356" s="21">
        <v>15428759.638000004</v>
      </c>
      <c r="AP356" s="21">
        <v>58.872896241303721</v>
      </c>
      <c r="AQ356" s="21">
        <v>9499.6160000003874</v>
      </c>
      <c r="AR356" s="21">
        <v>1</v>
      </c>
      <c r="AS356" s="21">
        <v>0</v>
      </c>
      <c r="AT356" s="21">
        <v>1</v>
      </c>
      <c r="AU356" s="21">
        <v>9499.6162109375</v>
      </c>
      <c r="AV356" s="21">
        <v>9499.6162109375</v>
      </c>
      <c r="AW356" s="21">
        <v>955241884.828125</v>
      </c>
      <c r="AX356" s="21">
        <v>1357.0880301339287</v>
      </c>
      <c r="AY356" s="21">
        <v>136463126.40401787</v>
      </c>
      <c r="AZ356" s="21">
        <v>15428759.638000004</v>
      </c>
      <c r="BA356" s="21">
        <v>2204108.5197142861</v>
      </c>
      <c r="BB356" s="21">
        <v>2685182067.7583008</v>
      </c>
      <c r="BC356" s="21">
        <v>734844866.56274295</v>
      </c>
      <c r="BD356" s="21">
        <v>9500</v>
      </c>
      <c r="BE356" s="21">
        <v>1357</v>
      </c>
    </row>
    <row r="357" spans="1:57" x14ac:dyDescent="0.35">
      <c r="A357" s="21">
        <v>119352203</v>
      </c>
      <c r="B357" s="21" t="s">
        <v>424</v>
      </c>
      <c r="C357" s="21" t="s">
        <v>641</v>
      </c>
      <c r="D357" s="21">
        <v>8959.27</v>
      </c>
      <c r="E357" s="21">
        <v>58</v>
      </c>
      <c r="F357" s="21">
        <v>1.26E-2</v>
      </c>
      <c r="G357" s="21">
        <v>31</v>
      </c>
      <c r="H357" s="21">
        <v>25957365.620000001</v>
      </c>
      <c r="I357" s="21">
        <v>2134.2449999999999</v>
      </c>
      <c r="J357" s="21">
        <v>0</v>
      </c>
      <c r="K357" s="21">
        <v>13707133.029999999</v>
      </c>
      <c r="L357" s="21">
        <v>717322078</v>
      </c>
      <c r="M357" s="21">
        <v>370894253</v>
      </c>
      <c r="N357" s="48">
        <v>8959.26953125</v>
      </c>
      <c r="O357" s="21">
        <v>1517.85</v>
      </c>
      <c r="P357" s="21">
        <v>0.91</v>
      </c>
      <c r="Q357" s="21">
        <v>8963.59</v>
      </c>
      <c r="R357" s="21">
        <v>8245.6200000000008</v>
      </c>
      <c r="S357" s="21">
        <v>0</v>
      </c>
      <c r="T357" s="21">
        <v>181.80699999999999</v>
      </c>
      <c r="U357" s="21">
        <v>0</v>
      </c>
      <c r="V357" s="21">
        <v>0</v>
      </c>
      <c r="W357" s="21">
        <v>0</v>
      </c>
      <c r="X357" s="21">
        <v>-3.2876326547256279E-2</v>
      </c>
      <c r="Y357" s="21">
        <v>12162.3173828125</v>
      </c>
      <c r="Z357" s="21">
        <v>13704</v>
      </c>
      <c r="AA357" s="21">
        <v>29247693.479999997</v>
      </c>
      <c r="AB357" s="21">
        <v>3290327.8599999957</v>
      </c>
      <c r="AC357" s="21">
        <v>1.2699999999999999E-2</v>
      </c>
      <c r="AD357" s="21">
        <v>1.55E-2</v>
      </c>
      <c r="AE357" s="21">
        <v>1088216331</v>
      </c>
      <c r="AF357" s="21">
        <v>13820347.4037</v>
      </c>
      <c r="AG357" s="21">
        <v>16867353.1305</v>
      </c>
      <c r="AH357" s="21">
        <v>113214.37370000035</v>
      </c>
      <c r="AI357" s="21">
        <v>113214.37370000035</v>
      </c>
      <c r="AJ357" s="21">
        <v>8257.7802734375</v>
      </c>
      <c r="AK357" s="21">
        <v>13820347.4037</v>
      </c>
      <c r="AL357" s="21">
        <v>0</v>
      </c>
      <c r="AM357" s="21">
        <v>3177113.4862999953</v>
      </c>
      <c r="AN357" s="21">
        <v>0</v>
      </c>
      <c r="AO357" s="21">
        <v>3177113.4862999953</v>
      </c>
      <c r="AP357" s="21">
        <v>12.239737779291623</v>
      </c>
      <c r="AQ357" s="21">
        <v>0</v>
      </c>
      <c r="AR357" s="21">
        <v>0.91505111124487604</v>
      </c>
      <c r="AS357" s="21">
        <v>0</v>
      </c>
      <c r="AT357" s="21">
        <v>0.91505111124487604</v>
      </c>
      <c r="AU357" s="21">
        <v>0</v>
      </c>
      <c r="AV357" s="21">
        <v>0</v>
      </c>
      <c r="AW357" s="21">
        <v>955241884.828125</v>
      </c>
      <c r="AX357" s="21">
        <v>0</v>
      </c>
      <c r="AY357" s="21">
        <v>136463126.40401787</v>
      </c>
      <c r="AZ357" s="21">
        <v>3177113.4862999953</v>
      </c>
      <c r="BA357" s="21">
        <v>453873.35518571362</v>
      </c>
      <c r="BB357" s="21">
        <v>2688359181.2446008</v>
      </c>
      <c r="BC357" s="21">
        <v>734844866.56274295</v>
      </c>
      <c r="BD357" s="21">
        <v>0</v>
      </c>
      <c r="BE357" s="21">
        <v>0</v>
      </c>
    </row>
    <row r="358" spans="1:57" x14ac:dyDescent="0.35">
      <c r="A358" s="21">
        <v>119354603</v>
      </c>
      <c r="B358" s="21" t="s">
        <v>426</v>
      </c>
      <c r="C358" s="21" t="s">
        <v>641</v>
      </c>
      <c r="D358" s="21">
        <v>9617.44</v>
      </c>
      <c r="E358" s="21">
        <v>64</v>
      </c>
      <c r="F358" s="21">
        <v>1.1299999999999999E-2</v>
      </c>
      <c r="G358" s="21">
        <v>18</v>
      </c>
      <c r="H358" s="21">
        <v>25354947.18</v>
      </c>
      <c r="I358" s="21">
        <v>2195.0500000000002</v>
      </c>
      <c r="J358" s="21">
        <v>0</v>
      </c>
      <c r="K358" s="21">
        <v>12740507.020000001</v>
      </c>
      <c r="L358" s="21">
        <v>782864530</v>
      </c>
      <c r="M358" s="21">
        <v>344284026</v>
      </c>
      <c r="N358" s="48">
        <v>9617.4404296875</v>
      </c>
      <c r="O358" s="21">
        <v>1510.9079999999999</v>
      </c>
      <c r="P358" s="21">
        <v>0.83</v>
      </c>
      <c r="Q358" s="21">
        <v>9612.66</v>
      </c>
      <c r="R358" s="21">
        <v>8245.6200000000008</v>
      </c>
      <c r="S358" s="21">
        <v>0</v>
      </c>
      <c r="T358" s="21">
        <v>130.68600000000001</v>
      </c>
      <c r="U358" s="21">
        <v>0</v>
      </c>
      <c r="V358" s="21">
        <v>0</v>
      </c>
      <c r="W358" s="21">
        <v>0</v>
      </c>
      <c r="X358" s="21">
        <v>-7.7002255968420058E-2</v>
      </c>
      <c r="Y358" s="21">
        <v>11550.9658203125</v>
      </c>
      <c r="Z358" s="21">
        <v>13704</v>
      </c>
      <c r="AA358" s="21">
        <v>30080965.200000003</v>
      </c>
      <c r="AB358" s="21">
        <v>4726018.0200000033</v>
      </c>
      <c r="AC358" s="21">
        <v>1.2699999999999999E-2</v>
      </c>
      <c r="AD358" s="21">
        <v>1.55E-2</v>
      </c>
      <c r="AE358" s="21">
        <v>1127148556</v>
      </c>
      <c r="AF358" s="21">
        <v>14314786.6612</v>
      </c>
      <c r="AG358" s="21">
        <v>17470802.618000001</v>
      </c>
      <c r="AH358" s="21">
        <v>1574279.6411999986</v>
      </c>
      <c r="AI358" s="21">
        <v>1574279.6411999986</v>
      </c>
      <c r="AJ358" s="21">
        <v>8257.7802734375</v>
      </c>
      <c r="AK358" s="21">
        <v>14314786.6612</v>
      </c>
      <c r="AL358" s="21">
        <v>0</v>
      </c>
      <c r="AM358" s="21">
        <v>3151738.3788000047</v>
      </c>
      <c r="AN358" s="21">
        <v>0</v>
      </c>
      <c r="AO358" s="21">
        <v>3151738.3788000047</v>
      </c>
      <c r="AP358" s="21">
        <v>12.430467144834354</v>
      </c>
      <c r="AQ358" s="21">
        <v>0</v>
      </c>
      <c r="AR358" s="21">
        <v>0.83534798562955603</v>
      </c>
      <c r="AS358" s="21">
        <v>0</v>
      </c>
      <c r="AT358" s="21">
        <v>0.83534798562955603</v>
      </c>
      <c r="AU358" s="21">
        <v>0</v>
      </c>
      <c r="AV358" s="21">
        <v>0</v>
      </c>
      <c r="AW358" s="21">
        <v>955241884.828125</v>
      </c>
      <c r="AX358" s="21">
        <v>0</v>
      </c>
      <c r="AY358" s="21">
        <v>136463126.40401787</v>
      </c>
      <c r="AZ358" s="21">
        <v>3151738.3788000047</v>
      </c>
      <c r="BA358" s="21">
        <v>450248.33982857212</v>
      </c>
      <c r="BB358" s="21">
        <v>2691510919.6234007</v>
      </c>
      <c r="BC358" s="21">
        <v>734844866.56274295</v>
      </c>
      <c r="BD358" s="21">
        <v>0</v>
      </c>
      <c r="BE358" s="21">
        <v>0</v>
      </c>
    </row>
    <row r="359" spans="1:57" x14ac:dyDescent="0.35">
      <c r="A359" s="21">
        <v>119355503</v>
      </c>
      <c r="B359" s="21" t="s">
        <v>427</v>
      </c>
      <c r="C359" s="21" t="s">
        <v>641</v>
      </c>
      <c r="D359" s="21">
        <v>7923.93</v>
      </c>
      <c r="E359" s="21">
        <v>45</v>
      </c>
      <c r="F359" s="21">
        <v>1.3899999999999999E-2</v>
      </c>
      <c r="G359" s="21">
        <v>49</v>
      </c>
      <c r="H359" s="21">
        <v>31088220.629999999</v>
      </c>
      <c r="I359" s="21">
        <v>2819.011</v>
      </c>
      <c r="J359" s="21">
        <v>1</v>
      </c>
      <c r="K359" s="21">
        <v>19008216.75</v>
      </c>
      <c r="L359" s="21">
        <v>1031701306</v>
      </c>
      <c r="M359" s="21">
        <v>337391131</v>
      </c>
      <c r="N359" s="48">
        <v>7923.93017578125</v>
      </c>
      <c r="O359" s="21">
        <v>2018.4849999999999</v>
      </c>
      <c r="P359" s="21">
        <v>1</v>
      </c>
      <c r="Q359" s="21">
        <v>7961</v>
      </c>
      <c r="R359" s="21">
        <v>8245.6200000000008</v>
      </c>
      <c r="S359" s="21">
        <v>0</v>
      </c>
      <c r="T359" s="21">
        <v>389.16500000000002</v>
      </c>
      <c r="U359" s="21">
        <v>0</v>
      </c>
      <c r="V359" s="21">
        <v>0</v>
      </c>
      <c r="W359" s="21">
        <v>0</v>
      </c>
      <c r="X359" s="21">
        <v>0.14986178170051234</v>
      </c>
      <c r="Y359" s="21">
        <v>11028.0595703125</v>
      </c>
      <c r="Z359" s="21">
        <v>13704</v>
      </c>
      <c r="AA359" s="21">
        <v>38631726.744000003</v>
      </c>
      <c r="AB359" s="21">
        <v>7543506.1140000038</v>
      </c>
      <c r="AC359" s="21">
        <v>1.2699999999999999E-2</v>
      </c>
      <c r="AD359" s="21">
        <v>1.55E-2</v>
      </c>
      <c r="AE359" s="21">
        <v>1369092437</v>
      </c>
      <c r="AF359" s="21">
        <v>17387473.949899998</v>
      </c>
      <c r="AG359" s="21">
        <v>21220932.773499999</v>
      </c>
      <c r="AH359" s="21">
        <v>-1620742.8001000024</v>
      </c>
      <c r="AI359" s="21">
        <v>0</v>
      </c>
      <c r="AJ359" s="21">
        <v>8257.7802734375</v>
      </c>
      <c r="AK359" s="21">
        <v>19008216.75</v>
      </c>
      <c r="AL359" s="21">
        <v>0</v>
      </c>
      <c r="AM359" s="21">
        <v>7543506.1140000038</v>
      </c>
      <c r="AN359" s="21">
        <v>0</v>
      </c>
      <c r="AO359" s="21">
        <v>7543506.1140000038</v>
      </c>
      <c r="AP359" s="21">
        <v>24.264837167041183</v>
      </c>
      <c r="AQ359" s="21">
        <v>0</v>
      </c>
      <c r="AR359" s="21">
        <v>1</v>
      </c>
      <c r="AS359" s="21">
        <v>0</v>
      </c>
      <c r="AT359" s="21">
        <v>1</v>
      </c>
      <c r="AU359" s="21">
        <v>0</v>
      </c>
      <c r="AV359" s="21">
        <v>0</v>
      </c>
      <c r="AW359" s="21">
        <v>955241884.828125</v>
      </c>
      <c r="AX359" s="21">
        <v>0</v>
      </c>
      <c r="AY359" s="21">
        <v>136463126.40401787</v>
      </c>
      <c r="AZ359" s="21">
        <v>7543506.1140000038</v>
      </c>
      <c r="BA359" s="21">
        <v>1077643.730571429</v>
      </c>
      <c r="BB359" s="21">
        <v>2699054425.7374005</v>
      </c>
      <c r="BC359" s="21">
        <v>734844866.56274295</v>
      </c>
      <c r="BD359" s="21">
        <v>0</v>
      </c>
      <c r="BE359" s="21">
        <v>0</v>
      </c>
    </row>
    <row r="360" spans="1:57" x14ac:dyDescent="0.35">
      <c r="A360" s="21">
        <v>119356503</v>
      </c>
      <c r="B360" s="21" t="s">
        <v>428</v>
      </c>
      <c r="C360" s="21" t="s">
        <v>641</v>
      </c>
      <c r="D360" s="21">
        <v>10306.89</v>
      </c>
      <c r="E360" s="21">
        <v>71</v>
      </c>
      <c r="F360" s="21">
        <v>1.55E-2</v>
      </c>
      <c r="G360" s="21">
        <v>66</v>
      </c>
      <c r="H360" s="21">
        <v>56336599.390000001</v>
      </c>
      <c r="I360" s="21">
        <v>4041.2429999999999</v>
      </c>
      <c r="J360" s="21">
        <v>0</v>
      </c>
      <c r="K360" s="21">
        <v>38011938.140000001</v>
      </c>
      <c r="L360" s="21">
        <v>1825502278</v>
      </c>
      <c r="M360" s="21">
        <v>622798994</v>
      </c>
      <c r="N360" s="48">
        <v>10306.8896484375</v>
      </c>
      <c r="O360" s="21">
        <v>2998.1370000000002</v>
      </c>
      <c r="P360" s="21">
        <v>0.75</v>
      </c>
      <c r="Q360" s="21">
        <v>10311.629999999999</v>
      </c>
      <c r="R360" s="21">
        <v>8245.6200000000008</v>
      </c>
      <c r="S360" s="21">
        <v>0</v>
      </c>
      <c r="T360" s="21">
        <v>325.89800000000002</v>
      </c>
      <c r="U360" s="21">
        <v>0</v>
      </c>
      <c r="V360" s="21">
        <v>0</v>
      </c>
      <c r="W360" s="21">
        <v>0</v>
      </c>
      <c r="X360" s="21">
        <v>-5.1079581520951489E-2</v>
      </c>
      <c r="Y360" s="21">
        <v>13940.4140625</v>
      </c>
      <c r="Z360" s="21">
        <v>13704</v>
      </c>
      <c r="AA360" s="21">
        <v>55381194.071999997</v>
      </c>
      <c r="AB360" s="21">
        <v>0</v>
      </c>
      <c r="AC360" s="21">
        <v>1.2699999999999999E-2</v>
      </c>
      <c r="AD360" s="21">
        <v>1.55E-2</v>
      </c>
      <c r="AE360" s="21">
        <v>2448301272</v>
      </c>
      <c r="AF360" s="21">
        <v>31093426.154399998</v>
      </c>
      <c r="AG360" s="21">
        <v>37948669.715999998</v>
      </c>
      <c r="AH360" s="21">
        <v>-6918511.9856000021</v>
      </c>
      <c r="AI360" s="21">
        <v>0</v>
      </c>
      <c r="AJ360" s="21">
        <v>8257.7802734375</v>
      </c>
      <c r="AK360" s="21">
        <v>38011938.140000001</v>
      </c>
      <c r="AL360" s="21">
        <v>0</v>
      </c>
      <c r="AM360" s="21">
        <v>0</v>
      </c>
      <c r="AN360" s="21">
        <v>0</v>
      </c>
      <c r="AO360" s="21">
        <v>0</v>
      </c>
      <c r="AP360" s="21">
        <v>0</v>
      </c>
      <c r="AQ360" s="21">
        <v>63268.424000002444</v>
      </c>
      <c r="AR360" s="21">
        <v>0.75185712053985077</v>
      </c>
      <c r="AS360" s="21">
        <v>0</v>
      </c>
      <c r="AT360" s="21">
        <v>0.75185712053985077</v>
      </c>
      <c r="AU360" s="21">
        <v>47451.31640625</v>
      </c>
      <c r="AV360" s="21">
        <v>47451.31640625</v>
      </c>
      <c r="AW360" s="21">
        <v>955241884.828125</v>
      </c>
      <c r="AX360" s="21">
        <v>6778.7594866071431</v>
      </c>
      <c r="AY360" s="21">
        <v>136463126.40401787</v>
      </c>
      <c r="AZ360" s="21">
        <v>0</v>
      </c>
      <c r="BA360" s="21">
        <v>0</v>
      </c>
      <c r="BB360" s="21">
        <v>2699054425.7374005</v>
      </c>
      <c r="BC360" s="21">
        <v>734844866.56274295</v>
      </c>
      <c r="BD360" s="21">
        <v>47451</v>
      </c>
      <c r="BE360" s="21">
        <v>6779</v>
      </c>
    </row>
    <row r="361" spans="1:57" x14ac:dyDescent="0.35">
      <c r="A361" s="21">
        <v>119356603</v>
      </c>
      <c r="B361" s="21" t="s">
        <v>429</v>
      </c>
      <c r="C361" s="21" t="s">
        <v>641</v>
      </c>
      <c r="D361" s="21">
        <v>8015.83</v>
      </c>
      <c r="E361" s="21">
        <v>47</v>
      </c>
      <c r="F361" s="21">
        <v>1.2800000000000001E-2</v>
      </c>
      <c r="G361" s="21">
        <v>34</v>
      </c>
      <c r="H361" s="21">
        <v>15220660.710000001</v>
      </c>
      <c r="I361" s="21">
        <v>1480.7719999999999</v>
      </c>
      <c r="J361" s="21">
        <v>0</v>
      </c>
      <c r="K361" s="21">
        <v>8620916.4999999981</v>
      </c>
      <c r="L361" s="21">
        <v>455583848</v>
      </c>
      <c r="M361" s="21">
        <v>216758065</v>
      </c>
      <c r="N361" s="48">
        <v>8015.830078125</v>
      </c>
      <c r="O361" s="21">
        <v>1021.258</v>
      </c>
      <c r="P361" s="21">
        <v>1</v>
      </c>
      <c r="Q361" s="21">
        <v>8123.5</v>
      </c>
      <c r="R361" s="21">
        <v>8245.6200000000008</v>
      </c>
      <c r="S361" s="21">
        <v>0</v>
      </c>
      <c r="T361" s="21">
        <v>137.453</v>
      </c>
      <c r="U361" s="21">
        <v>0</v>
      </c>
      <c r="V361" s="21">
        <v>0</v>
      </c>
      <c r="W361" s="21">
        <v>0</v>
      </c>
      <c r="X361" s="21">
        <v>9.1001352457177623E-2</v>
      </c>
      <c r="Y361" s="21">
        <v>10278.8681640625</v>
      </c>
      <c r="Z361" s="21">
        <v>13704</v>
      </c>
      <c r="AA361" s="21">
        <v>20292499.487999998</v>
      </c>
      <c r="AB361" s="21">
        <v>5071838.7779999971</v>
      </c>
      <c r="AC361" s="21">
        <v>1.2699999999999999E-2</v>
      </c>
      <c r="AD361" s="21">
        <v>1.55E-2</v>
      </c>
      <c r="AE361" s="21">
        <v>672341913</v>
      </c>
      <c r="AF361" s="21">
        <v>8538742.2950999998</v>
      </c>
      <c r="AG361" s="21">
        <v>10421299.6515</v>
      </c>
      <c r="AH361" s="21">
        <v>-82174.204899998382</v>
      </c>
      <c r="AI361" s="21">
        <v>0</v>
      </c>
      <c r="AJ361" s="21">
        <v>8257.7802734375</v>
      </c>
      <c r="AK361" s="21">
        <v>8620916.4999999981</v>
      </c>
      <c r="AL361" s="21">
        <v>0</v>
      </c>
      <c r="AM361" s="21">
        <v>5071838.7779999971</v>
      </c>
      <c r="AN361" s="21">
        <v>0</v>
      </c>
      <c r="AO361" s="21">
        <v>5071838.7779999971</v>
      </c>
      <c r="AP361" s="21">
        <v>33.322067120698577</v>
      </c>
      <c r="AQ361" s="21">
        <v>0</v>
      </c>
      <c r="AR361" s="21">
        <v>1</v>
      </c>
      <c r="AS361" s="21">
        <v>0</v>
      </c>
      <c r="AT361" s="21">
        <v>1</v>
      </c>
      <c r="AU361" s="21">
        <v>0</v>
      </c>
      <c r="AV361" s="21">
        <v>0</v>
      </c>
      <c r="AW361" s="21">
        <v>955241884.828125</v>
      </c>
      <c r="AX361" s="21">
        <v>0</v>
      </c>
      <c r="AY361" s="21">
        <v>136463126.40401787</v>
      </c>
      <c r="AZ361" s="21">
        <v>5071838.7779999971</v>
      </c>
      <c r="BA361" s="21">
        <v>724548.39685714245</v>
      </c>
      <c r="BB361" s="21">
        <v>2704126264.5154004</v>
      </c>
      <c r="BC361" s="21">
        <v>734844866.56274295</v>
      </c>
      <c r="BD361" s="21">
        <v>0</v>
      </c>
      <c r="BE361" s="21">
        <v>0</v>
      </c>
    </row>
    <row r="362" spans="1:57" x14ac:dyDescent="0.35">
      <c r="A362" s="21">
        <v>119357003</v>
      </c>
      <c r="B362" s="21" t="s">
        <v>715</v>
      </c>
      <c r="C362" s="21" t="s">
        <v>641</v>
      </c>
      <c r="D362" s="21">
        <v>8704.4699999999993</v>
      </c>
      <c r="E362" s="21">
        <v>56</v>
      </c>
      <c r="F362" s="21">
        <v>1.2699999999999999E-2</v>
      </c>
      <c r="G362" s="21">
        <v>33</v>
      </c>
      <c r="H362" s="21">
        <v>25761333.949999999</v>
      </c>
      <c r="I362" s="21">
        <v>2614.165</v>
      </c>
      <c r="J362" s="21">
        <v>0</v>
      </c>
      <c r="K362" s="21">
        <v>17287602</v>
      </c>
      <c r="L362" s="21">
        <v>1026245565</v>
      </c>
      <c r="M362" s="21">
        <v>332343890</v>
      </c>
      <c r="N362" s="48">
        <v>8704.4697265625</v>
      </c>
      <c r="O362" s="21">
        <v>1546.7809999999999</v>
      </c>
      <c r="P362" s="21">
        <v>0.9</v>
      </c>
      <c r="Q362" s="21">
        <v>9080.7000000000007</v>
      </c>
      <c r="R362" s="21">
        <v>8245.6200000000008</v>
      </c>
      <c r="S362" s="21">
        <v>0</v>
      </c>
      <c r="T362" s="21">
        <v>547.79999999999995</v>
      </c>
      <c r="U362" s="21">
        <v>0</v>
      </c>
      <c r="V362" s="21">
        <v>0</v>
      </c>
      <c r="W362" s="21">
        <v>0</v>
      </c>
      <c r="X362" s="21">
        <v>-9.0671745986954932E-2</v>
      </c>
      <c r="Y362" s="21">
        <v>9854.517578125</v>
      </c>
      <c r="Z362" s="21">
        <v>13704</v>
      </c>
      <c r="AA362" s="21">
        <v>35824517.159999996</v>
      </c>
      <c r="AB362" s="21">
        <v>10063183.209999997</v>
      </c>
      <c r="AC362" s="21">
        <v>1.2699999999999999E-2</v>
      </c>
      <c r="AD362" s="21">
        <v>1.55E-2</v>
      </c>
      <c r="AE362" s="21">
        <v>1358589455</v>
      </c>
      <c r="AF362" s="21">
        <v>17254086.078499999</v>
      </c>
      <c r="AG362" s="21">
        <v>21058136.552499998</v>
      </c>
      <c r="AH362" s="21">
        <v>-33515.921500001103</v>
      </c>
      <c r="AI362" s="21">
        <v>-33515.921500001103</v>
      </c>
      <c r="AJ362" s="21">
        <v>8257.7802734375</v>
      </c>
      <c r="AK362" s="21">
        <v>17287602</v>
      </c>
      <c r="AL362" s="21">
        <v>0</v>
      </c>
      <c r="AM362" s="21">
        <v>10096699.131499998</v>
      </c>
      <c r="AN362" s="21">
        <v>0</v>
      </c>
      <c r="AO362" s="21">
        <v>10096699.131499998</v>
      </c>
      <c r="AP362" s="21">
        <v>39.193231030258815</v>
      </c>
      <c r="AQ362" s="21">
        <v>0</v>
      </c>
      <c r="AR362" s="21">
        <v>0.94590683714825285</v>
      </c>
      <c r="AS362" s="21">
        <v>0</v>
      </c>
      <c r="AT362" s="21">
        <v>0.94590683714825285</v>
      </c>
      <c r="AU362" s="21">
        <v>0</v>
      </c>
      <c r="AV362" s="21">
        <v>0</v>
      </c>
      <c r="AW362" s="21">
        <v>955241884.828125</v>
      </c>
      <c r="AX362" s="21">
        <v>0</v>
      </c>
      <c r="AY362" s="21">
        <v>136463126.40401787</v>
      </c>
      <c r="AZ362" s="21">
        <v>10096699.131499998</v>
      </c>
      <c r="BA362" s="21">
        <v>1442385.5902142855</v>
      </c>
      <c r="BB362" s="21">
        <v>2714222963.6469002</v>
      </c>
      <c r="BC362" s="21">
        <v>734844866.56274295</v>
      </c>
      <c r="BD362" s="21">
        <v>0</v>
      </c>
      <c r="BE362" s="21">
        <v>0</v>
      </c>
    </row>
    <row r="363" spans="1:57" x14ac:dyDescent="0.35">
      <c r="A363" s="21">
        <v>119357402</v>
      </c>
      <c r="B363" s="21" t="s">
        <v>431</v>
      </c>
      <c r="C363" s="21" t="s">
        <v>641</v>
      </c>
      <c r="D363" s="21">
        <v>3943.04</v>
      </c>
      <c r="E363" s="21">
        <v>8</v>
      </c>
      <c r="F363" s="21">
        <v>2.1000000000000001E-2</v>
      </c>
      <c r="G363" s="21">
        <v>95</v>
      </c>
      <c r="H363" s="21">
        <v>157703532.81</v>
      </c>
      <c r="I363" s="21">
        <v>17740.531999999999</v>
      </c>
      <c r="J363" s="21">
        <v>0</v>
      </c>
      <c r="K363" s="21">
        <v>76348508.570000008</v>
      </c>
      <c r="L363" s="21">
        <v>2471521057</v>
      </c>
      <c r="M363" s="21">
        <v>1172334546</v>
      </c>
      <c r="N363" s="48">
        <v>3943.0400390625</v>
      </c>
      <c r="O363" s="21">
        <v>10120.512000000001</v>
      </c>
      <c r="P363" s="21">
        <v>1</v>
      </c>
      <c r="Q363" s="21">
        <v>3909.55</v>
      </c>
      <c r="R363" s="21">
        <v>8245.6200000000008</v>
      </c>
      <c r="S363" s="21">
        <v>0</v>
      </c>
      <c r="T363" s="21">
        <v>2928.0450000000001</v>
      </c>
      <c r="U363" s="21">
        <v>0</v>
      </c>
      <c r="V363" s="21">
        <v>0</v>
      </c>
      <c r="W363" s="21">
        <v>0</v>
      </c>
      <c r="X363" s="21">
        <v>1.2077915896556419E-2</v>
      </c>
      <c r="Y363" s="21">
        <v>8889.4482421875</v>
      </c>
      <c r="Z363" s="21">
        <v>13704</v>
      </c>
      <c r="AA363" s="21">
        <v>243116250.528</v>
      </c>
      <c r="AB363" s="21">
        <v>85412717.717999995</v>
      </c>
      <c r="AC363" s="21">
        <v>1.2699999999999999E-2</v>
      </c>
      <c r="AD363" s="21">
        <v>1.55E-2</v>
      </c>
      <c r="AE363" s="21">
        <v>3643855603</v>
      </c>
      <c r="AF363" s="21">
        <v>46276966.158100002</v>
      </c>
      <c r="AG363" s="21">
        <v>56479761.846500002</v>
      </c>
      <c r="AH363" s="21">
        <v>-30071542.411900006</v>
      </c>
      <c r="AI363" s="21">
        <v>0</v>
      </c>
      <c r="AJ363" s="21">
        <v>8257.7802734375</v>
      </c>
      <c r="AK363" s="21">
        <v>76348508.570000008</v>
      </c>
      <c r="AL363" s="21">
        <v>0</v>
      </c>
      <c r="AM363" s="21">
        <v>85412717.717999995</v>
      </c>
      <c r="AN363" s="21">
        <v>0</v>
      </c>
      <c r="AO363" s="21">
        <v>85412717.717999995</v>
      </c>
      <c r="AP363" s="21">
        <v>54.160307125715804</v>
      </c>
      <c r="AQ363" s="21">
        <v>19868746.723500006</v>
      </c>
      <c r="AR363" s="21">
        <v>1</v>
      </c>
      <c r="AS363" s="21">
        <v>0</v>
      </c>
      <c r="AT363" s="21">
        <v>1</v>
      </c>
      <c r="AU363" s="21">
        <v>19868746</v>
      </c>
      <c r="AV363" s="21">
        <v>19868746</v>
      </c>
      <c r="AW363" s="21">
        <v>955241884.828125</v>
      </c>
      <c r="AX363" s="21">
        <v>2838392.2857142859</v>
      </c>
      <c r="AY363" s="21">
        <v>136463126.40401787</v>
      </c>
      <c r="AZ363" s="21">
        <v>85412717.717999995</v>
      </c>
      <c r="BA363" s="21">
        <v>12201816.816857142</v>
      </c>
      <c r="BB363" s="21">
        <v>2799635681.3649001</v>
      </c>
      <c r="BC363" s="21">
        <v>734844866.56274295</v>
      </c>
      <c r="BD363" s="21">
        <v>19868747</v>
      </c>
      <c r="BE363" s="21">
        <v>2838392</v>
      </c>
    </row>
    <row r="364" spans="1:57" x14ac:dyDescent="0.35">
      <c r="A364" s="21">
        <v>119358403</v>
      </c>
      <c r="B364" s="21" t="s">
        <v>432</v>
      </c>
      <c r="C364" s="21" t="s">
        <v>641</v>
      </c>
      <c r="D364" s="21">
        <v>9690.7999999999993</v>
      </c>
      <c r="E364" s="21">
        <v>65</v>
      </c>
      <c r="F364" s="21">
        <v>1.0999999999999999E-2</v>
      </c>
      <c r="G364" s="21">
        <v>15</v>
      </c>
      <c r="H364" s="21">
        <v>37357548</v>
      </c>
      <c r="I364" s="21">
        <v>3323.7739999999999</v>
      </c>
      <c r="J364" s="21">
        <v>0</v>
      </c>
      <c r="K364" s="21">
        <v>21506295.420000002</v>
      </c>
      <c r="L364" s="21">
        <v>1466924445</v>
      </c>
      <c r="M364" s="21">
        <v>483709302</v>
      </c>
      <c r="N364" s="48">
        <v>9690.7998046875</v>
      </c>
      <c r="O364" s="21">
        <v>2435.1219999999998</v>
      </c>
      <c r="P364" s="21">
        <v>0.82</v>
      </c>
      <c r="Q364" s="21">
        <v>9708.42</v>
      </c>
      <c r="R364" s="21">
        <v>8245.6200000000008</v>
      </c>
      <c r="S364" s="21">
        <v>0</v>
      </c>
      <c r="T364" s="21">
        <v>377.78300000000002</v>
      </c>
      <c r="U364" s="21">
        <v>0</v>
      </c>
      <c r="V364" s="21">
        <v>0</v>
      </c>
      <c r="W364" s="21">
        <v>0</v>
      </c>
      <c r="X364" s="21">
        <v>-4.8321032965298702E-2</v>
      </c>
      <c r="Y364" s="21">
        <v>11239.4970703125</v>
      </c>
      <c r="Z364" s="21">
        <v>13704</v>
      </c>
      <c r="AA364" s="21">
        <v>45548998.895999998</v>
      </c>
      <c r="AB364" s="21">
        <v>8191450.8959999979</v>
      </c>
      <c r="AC364" s="21">
        <v>1.2699999999999999E-2</v>
      </c>
      <c r="AD364" s="21">
        <v>1.55E-2</v>
      </c>
      <c r="AE364" s="21">
        <v>1950633747</v>
      </c>
      <c r="AF364" s="21">
        <v>24773048.5869</v>
      </c>
      <c r="AG364" s="21">
        <v>30234823.078499999</v>
      </c>
      <c r="AH364" s="21">
        <v>3266753.1668999977</v>
      </c>
      <c r="AI364" s="21">
        <v>3266753.1668999977</v>
      </c>
      <c r="AJ364" s="21">
        <v>8257.7802734375</v>
      </c>
      <c r="AK364" s="21">
        <v>24773048.5869</v>
      </c>
      <c r="AL364" s="21">
        <v>0</v>
      </c>
      <c r="AM364" s="21">
        <v>4924697.7291000001</v>
      </c>
      <c r="AN364" s="21">
        <v>0</v>
      </c>
      <c r="AO364" s="21">
        <v>4924697.7291000001</v>
      </c>
      <c r="AP364" s="21">
        <v>13.182604300207284</v>
      </c>
      <c r="AQ364" s="21">
        <v>0</v>
      </c>
      <c r="AR364" s="21">
        <v>0.826464318037192</v>
      </c>
      <c r="AS364" s="21">
        <v>0</v>
      </c>
      <c r="AT364" s="21">
        <v>0.826464318037192</v>
      </c>
      <c r="AU364" s="21">
        <v>0</v>
      </c>
      <c r="AV364" s="21">
        <v>0</v>
      </c>
      <c r="AW364" s="21">
        <v>955241884.828125</v>
      </c>
      <c r="AX364" s="21">
        <v>0</v>
      </c>
      <c r="AY364" s="21">
        <v>136463126.40401787</v>
      </c>
      <c r="AZ364" s="21">
        <v>4924697.7291000001</v>
      </c>
      <c r="BA364" s="21">
        <v>703528.24701428576</v>
      </c>
      <c r="BB364" s="21">
        <v>2804560379.0940003</v>
      </c>
      <c r="BC364" s="21">
        <v>734844866.56274295</v>
      </c>
      <c r="BD364" s="21">
        <v>0</v>
      </c>
      <c r="BE364" s="21">
        <v>0</v>
      </c>
    </row>
    <row r="365" spans="1:57" x14ac:dyDescent="0.35">
      <c r="A365" s="21">
        <v>119581003</v>
      </c>
      <c r="B365" s="21" t="s">
        <v>433</v>
      </c>
      <c r="C365" s="21" t="s">
        <v>642</v>
      </c>
      <c r="D365" s="21">
        <v>6248.69</v>
      </c>
      <c r="E365" s="21">
        <v>26</v>
      </c>
      <c r="F365" s="21">
        <v>1.2999999999999999E-2</v>
      </c>
      <c r="G365" s="21">
        <v>36</v>
      </c>
      <c r="H365" s="21">
        <v>19044604.84</v>
      </c>
      <c r="I365" s="21">
        <v>1414.912</v>
      </c>
      <c r="J365" s="21">
        <v>0</v>
      </c>
      <c r="K365" s="21">
        <v>7270499.1400000006</v>
      </c>
      <c r="L365" s="21">
        <v>449063569</v>
      </c>
      <c r="M365" s="21">
        <v>111050741</v>
      </c>
      <c r="N365" s="48">
        <v>6248.68994140625</v>
      </c>
      <c r="O365" s="21">
        <v>962.78300000000002</v>
      </c>
      <c r="P365" s="21">
        <v>1</v>
      </c>
      <c r="Q365" s="21">
        <v>6318.93</v>
      </c>
      <c r="R365" s="21">
        <v>8245.6200000000008</v>
      </c>
      <c r="S365" s="21">
        <v>98.64</v>
      </c>
      <c r="T365" s="21">
        <v>179.547</v>
      </c>
      <c r="U365" s="21">
        <v>0</v>
      </c>
      <c r="V365" s="21">
        <v>0</v>
      </c>
      <c r="W365" s="21">
        <v>0</v>
      </c>
      <c r="X365" s="21">
        <v>-8.8938957625583556E-2</v>
      </c>
      <c r="Y365" s="21">
        <v>13459.921875</v>
      </c>
      <c r="Z365" s="21">
        <v>13704</v>
      </c>
      <c r="AA365" s="21">
        <v>19389954.048</v>
      </c>
      <c r="AB365" s="21">
        <v>345349.20800000057</v>
      </c>
      <c r="AC365" s="21">
        <v>1.2699999999999999E-2</v>
      </c>
      <c r="AD365" s="21">
        <v>1.55E-2</v>
      </c>
      <c r="AE365" s="21">
        <v>560114310</v>
      </c>
      <c r="AF365" s="21">
        <v>7113451.7369999997</v>
      </c>
      <c r="AG365" s="21">
        <v>8681771.8049999997</v>
      </c>
      <c r="AH365" s="21">
        <v>-157047.40300000086</v>
      </c>
      <c r="AI365" s="21">
        <v>0</v>
      </c>
      <c r="AJ365" s="21">
        <v>8257.7802734375</v>
      </c>
      <c r="AK365" s="21">
        <v>7270499.1400000006</v>
      </c>
      <c r="AL365" s="21">
        <v>0</v>
      </c>
      <c r="AM365" s="21">
        <v>345349.20800000057</v>
      </c>
      <c r="AN365" s="21">
        <v>0</v>
      </c>
      <c r="AO365" s="21">
        <v>345349.20800000057</v>
      </c>
      <c r="AP365" s="21">
        <v>1.8133703004152255</v>
      </c>
      <c r="AQ365" s="21">
        <v>0</v>
      </c>
      <c r="AR365" s="21">
        <v>1</v>
      </c>
      <c r="AS365" s="21">
        <v>0</v>
      </c>
      <c r="AT365" s="21">
        <v>1</v>
      </c>
      <c r="AU365" s="21">
        <v>0</v>
      </c>
      <c r="AV365" s="21">
        <v>0</v>
      </c>
      <c r="AW365" s="21">
        <v>955241884.828125</v>
      </c>
      <c r="AX365" s="21">
        <v>0</v>
      </c>
      <c r="AY365" s="21">
        <v>136463126.40401787</v>
      </c>
      <c r="AZ365" s="21">
        <v>345349.20800000057</v>
      </c>
      <c r="BA365" s="21">
        <v>49335.601142857224</v>
      </c>
      <c r="BB365" s="21">
        <v>2804905728.3020005</v>
      </c>
      <c r="BC365" s="21">
        <v>734844866.56274295</v>
      </c>
      <c r="BD365" s="21">
        <v>0</v>
      </c>
      <c r="BE365" s="21">
        <v>0</v>
      </c>
    </row>
    <row r="366" spans="1:57" x14ac:dyDescent="0.35">
      <c r="A366" s="21">
        <v>119582503</v>
      </c>
      <c r="B366" s="21" t="s">
        <v>434</v>
      </c>
      <c r="C366" s="21" t="s">
        <v>642</v>
      </c>
      <c r="D366" s="21">
        <v>7361.45</v>
      </c>
      <c r="E366" s="21">
        <v>40</v>
      </c>
      <c r="F366" s="21">
        <v>1.17E-2</v>
      </c>
      <c r="G366" s="21">
        <v>22</v>
      </c>
      <c r="H366" s="21">
        <v>21800321.52</v>
      </c>
      <c r="I366" s="21">
        <v>1752.0129999999999</v>
      </c>
      <c r="J366" s="21">
        <v>0</v>
      </c>
      <c r="K366" s="21">
        <v>8504283.5100000016</v>
      </c>
      <c r="L366" s="21">
        <v>542025766</v>
      </c>
      <c r="M366" s="21">
        <v>187939018</v>
      </c>
      <c r="N366" s="48">
        <v>7361.4501953125</v>
      </c>
      <c r="O366" s="21">
        <v>1076.153</v>
      </c>
      <c r="P366" s="21">
        <v>1</v>
      </c>
      <c r="Q366" s="21">
        <v>7391.82</v>
      </c>
      <c r="R366" s="21">
        <v>8245.6200000000008</v>
      </c>
      <c r="S366" s="21">
        <v>117.125</v>
      </c>
      <c r="T366" s="21">
        <v>189.26400000000001</v>
      </c>
      <c r="U366" s="21">
        <v>0</v>
      </c>
      <c r="V366" s="21">
        <v>0</v>
      </c>
      <c r="W366" s="21">
        <v>0</v>
      </c>
      <c r="X366" s="21">
        <v>-0.13751332120736207</v>
      </c>
      <c r="Y366" s="21">
        <v>12443.013671875</v>
      </c>
      <c r="Z366" s="21">
        <v>13704</v>
      </c>
      <c r="AA366" s="21">
        <v>24009586.151999999</v>
      </c>
      <c r="AB366" s="21">
        <v>2209264.6319999993</v>
      </c>
      <c r="AC366" s="21">
        <v>1.2699999999999999E-2</v>
      </c>
      <c r="AD366" s="21">
        <v>1.55E-2</v>
      </c>
      <c r="AE366" s="21">
        <v>729964784</v>
      </c>
      <c r="AF366" s="21">
        <v>9270552.7567999996</v>
      </c>
      <c r="AG366" s="21">
        <v>11314454.152000001</v>
      </c>
      <c r="AH366" s="21">
        <v>766269.24679999799</v>
      </c>
      <c r="AI366" s="21">
        <v>766269.24679999799</v>
      </c>
      <c r="AJ366" s="21">
        <v>8257.7802734375</v>
      </c>
      <c r="AK366" s="21">
        <v>9270552.7567999996</v>
      </c>
      <c r="AL366" s="21">
        <v>0</v>
      </c>
      <c r="AM366" s="21">
        <v>1442995.3852000013</v>
      </c>
      <c r="AN366" s="21">
        <v>0</v>
      </c>
      <c r="AO366" s="21">
        <v>1442995.3852000013</v>
      </c>
      <c r="AP366" s="21">
        <v>6.6191472629253294</v>
      </c>
      <c r="AQ366" s="21">
        <v>0</v>
      </c>
      <c r="AR366" s="21">
        <v>1</v>
      </c>
      <c r="AS366" s="21">
        <v>0</v>
      </c>
      <c r="AT366" s="21">
        <v>1</v>
      </c>
      <c r="AU366" s="21">
        <v>0</v>
      </c>
      <c r="AV366" s="21">
        <v>0</v>
      </c>
      <c r="AW366" s="21">
        <v>955241884.828125</v>
      </c>
      <c r="AX366" s="21">
        <v>0</v>
      </c>
      <c r="AY366" s="21">
        <v>136463126.40401787</v>
      </c>
      <c r="AZ366" s="21">
        <v>1442995.3852000013</v>
      </c>
      <c r="BA366" s="21">
        <v>206142.19788571447</v>
      </c>
      <c r="BB366" s="21">
        <v>2806348723.6872005</v>
      </c>
      <c r="BC366" s="21">
        <v>734844866.56274295</v>
      </c>
      <c r="BD366" s="21">
        <v>0</v>
      </c>
      <c r="BE366" s="21">
        <v>0</v>
      </c>
    </row>
    <row r="367" spans="1:57" x14ac:dyDescent="0.35">
      <c r="A367" s="21">
        <v>119583003</v>
      </c>
      <c r="B367" s="21" t="s">
        <v>435</v>
      </c>
      <c r="C367" s="21" t="s">
        <v>642</v>
      </c>
      <c r="D367" s="21">
        <v>7973.78</v>
      </c>
      <c r="E367" s="21">
        <v>46</v>
      </c>
      <c r="F367" s="21">
        <v>1.35E-2</v>
      </c>
      <c r="G367" s="21">
        <v>44</v>
      </c>
      <c r="H367" s="21">
        <v>16387731.789999999</v>
      </c>
      <c r="I367" s="21">
        <v>1268.078</v>
      </c>
      <c r="J367" s="21">
        <v>0</v>
      </c>
      <c r="K367" s="21">
        <v>7734488.9699999997</v>
      </c>
      <c r="L367" s="21">
        <v>459921665</v>
      </c>
      <c r="M367" s="21">
        <v>113297981</v>
      </c>
      <c r="N367" s="48">
        <v>7973.77978515625</v>
      </c>
      <c r="O367" s="21">
        <v>777.49300000000005</v>
      </c>
      <c r="P367" s="21">
        <v>1</v>
      </c>
      <c r="Q367" s="21">
        <v>7936.32</v>
      </c>
      <c r="R367" s="21">
        <v>8245.6200000000008</v>
      </c>
      <c r="S367" s="21">
        <v>96.441000000000003</v>
      </c>
      <c r="T367" s="21">
        <v>137.249</v>
      </c>
      <c r="U367" s="21">
        <v>0</v>
      </c>
      <c r="V367" s="21">
        <v>0</v>
      </c>
      <c r="W367" s="21">
        <v>0</v>
      </c>
      <c r="X367" s="21">
        <v>-2.7310617002359566E-2</v>
      </c>
      <c r="Y367" s="21">
        <v>12923.2841796875</v>
      </c>
      <c r="Z367" s="21">
        <v>13704</v>
      </c>
      <c r="AA367" s="21">
        <v>17377740.912</v>
      </c>
      <c r="AB367" s="21">
        <v>990009.12200000137</v>
      </c>
      <c r="AC367" s="21">
        <v>1.2699999999999999E-2</v>
      </c>
      <c r="AD367" s="21">
        <v>1.55E-2</v>
      </c>
      <c r="AE367" s="21">
        <v>573219646</v>
      </c>
      <c r="AF367" s="21">
        <v>7279889.5041999994</v>
      </c>
      <c r="AG367" s="21">
        <v>8884904.5130000003</v>
      </c>
      <c r="AH367" s="21">
        <v>-454599.46580000035</v>
      </c>
      <c r="AI367" s="21">
        <v>0</v>
      </c>
      <c r="AJ367" s="21">
        <v>8257.7802734375</v>
      </c>
      <c r="AK367" s="21">
        <v>7734488.9699999997</v>
      </c>
      <c r="AL367" s="21">
        <v>0</v>
      </c>
      <c r="AM367" s="21">
        <v>990009.12200000137</v>
      </c>
      <c r="AN367" s="21">
        <v>0</v>
      </c>
      <c r="AO367" s="21">
        <v>990009.12200000137</v>
      </c>
      <c r="AP367" s="21">
        <v>6.0411601476423815</v>
      </c>
      <c r="AQ367" s="21">
        <v>0</v>
      </c>
      <c r="AR367" s="21">
        <v>1</v>
      </c>
      <c r="AS367" s="21">
        <v>0</v>
      </c>
      <c r="AT367" s="21">
        <v>1</v>
      </c>
      <c r="AU367" s="21">
        <v>0</v>
      </c>
      <c r="AV367" s="21">
        <v>0</v>
      </c>
      <c r="AW367" s="21">
        <v>955241884.828125</v>
      </c>
      <c r="AX367" s="21">
        <v>0</v>
      </c>
      <c r="AY367" s="21">
        <v>136463126.40401787</v>
      </c>
      <c r="AZ367" s="21">
        <v>990009.12200000137</v>
      </c>
      <c r="BA367" s="21">
        <v>141429.87457142878</v>
      </c>
      <c r="BB367" s="21">
        <v>2807338732.8092008</v>
      </c>
      <c r="BC367" s="21">
        <v>734844866.56274295</v>
      </c>
      <c r="BD367" s="21">
        <v>0</v>
      </c>
      <c r="BE367" s="21">
        <v>0</v>
      </c>
    </row>
    <row r="368" spans="1:57" x14ac:dyDescent="0.35">
      <c r="A368" s="21">
        <v>119584503</v>
      </c>
      <c r="B368" s="21" t="s">
        <v>436</v>
      </c>
      <c r="C368" s="21" t="s">
        <v>642</v>
      </c>
      <c r="D368" s="21">
        <v>9081.5</v>
      </c>
      <c r="E368" s="21">
        <v>59</v>
      </c>
      <c r="F368" s="21">
        <v>1.17E-2</v>
      </c>
      <c r="G368" s="21">
        <v>22</v>
      </c>
      <c r="H368" s="21">
        <v>27883735.579999998</v>
      </c>
      <c r="I368" s="21">
        <v>1831.4559999999999</v>
      </c>
      <c r="J368" s="21">
        <v>0</v>
      </c>
      <c r="K368" s="21">
        <v>12225431.520000001</v>
      </c>
      <c r="L368" s="21">
        <v>831508308</v>
      </c>
      <c r="M368" s="21">
        <v>217594678</v>
      </c>
      <c r="N368" s="48">
        <v>9081.5</v>
      </c>
      <c r="O368" s="21">
        <v>1270.7850000000001</v>
      </c>
      <c r="P368" s="21">
        <v>0.9</v>
      </c>
      <c r="Q368" s="21">
        <v>9046.36</v>
      </c>
      <c r="R368" s="21">
        <v>8245.6200000000008</v>
      </c>
      <c r="S368" s="21">
        <v>116.23699999999999</v>
      </c>
      <c r="T368" s="21">
        <v>236.55199999999999</v>
      </c>
      <c r="U368" s="21">
        <v>0</v>
      </c>
      <c r="V368" s="21">
        <v>0</v>
      </c>
      <c r="W368" s="21">
        <v>0</v>
      </c>
      <c r="X368" s="21">
        <v>-0.22171167016663271</v>
      </c>
      <c r="Y368" s="21">
        <v>15224.900390625</v>
      </c>
      <c r="Z368" s="21">
        <v>13704</v>
      </c>
      <c r="AA368" s="21">
        <v>25098273.024</v>
      </c>
      <c r="AB368" s="21">
        <v>0</v>
      </c>
      <c r="AC368" s="21">
        <v>1.2699999999999999E-2</v>
      </c>
      <c r="AD368" s="21">
        <v>1.55E-2</v>
      </c>
      <c r="AE368" s="21">
        <v>1049102986</v>
      </c>
      <c r="AF368" s="21">
        <v>13323607.9222</v>
      </c>
      <c r="AG368" s="21">
        <v>16261096.283</v>
      </c>
      <c r="AH368" s="21">
        <v>1098176.4021999985</v>
      </c>
      <c r="AI368" s="21">
        <v>0</v>
      </c>
      <c r="AJ368" s="21">
        <v>8257.7802734375</v>
      </c>
      <c r="AK368" s="21">
        <v>13323607.9222</v>
      </c>
      <c r="AL368" s="21">
        <v>0</v>
      </c>
      <c r="AM368" s="21">
        <v>0</v>
      </c>
      <c r="AN368" s="21">
        <v>0</v>
      </c>
      <c r="AO368" s="21">
        <v>0</v>
      </c>
      <c r="AP368" s="21">
        <v>0</v>
      </c>
      <c r="AQ368" s="21">
        <v>0</v>
      </c>
      <c r="AR368" s="21">
        <v>0.90024925593962224</v>
      </c>
      <c r="AS368" s="21">
        <v>0</v>
      </c>
      <c r="AT368" s="21">
        <v>0.90024925593962224</v>
      </c>
      <c r="AU368" s="21">
        <v>0</v>
      </c>
      <c r="AV368" s="21">
        <v>0</v>
      </c>
      <c r="AW368" s="21">
        <v>955241884.828125</v>
      </c>
      <c r="AX368" s="21">
        <v>0</v>
      </c>
      <c r="AY368" s="21">
        <v>136463126.40401787</v>
      </c>
      <c r="AZ368" s="21">
        <v>0</v>
      </c>
      <c r="BA368" s="21">
        <v>0</v>
      </c>
      <c r="BB368" s="21">
        <v>2807338732.8092008</v>
      </c>
      <c r="BC368" s="21">
        <v>734844866.56274295</v>
      </c>
      <c r="BD368" s="21">
        <v>0</v>
      </c>
      <c r="BE368" s="21">
        <v>0</v>
      </c>
    </row>
    <row r="369" spans="1:57" x14ac:dyDescent="0.35">
      <c r="A369" s="21">
        <v>119584603</v>
      </c>
      <c r="B369" s="21" t="s">
        <v>437</v>
      </c>
      <c r="C369" s="21" t="s">
        <v>642</v>
      </c>
      <c r="D369" s="21">
        <v>10177.57</v>
      </c>
      <c r="E369" s="21">
        <v>70</v>
      </c>
      <c r="F369" s="21">
        <v>1.17E-2</v>
      </c>
      <c r="G369" s="21">
        <v>22</v>
      </c>
      <c r="H369" s="21">
        <v>21182271.07</v>
      </c>
      <c r="I369" s="21">
        <v>1417.59</v>
      </c>
      <c r="J369" s="21">
        <v>0</v>
      </c>
      <c r="K369" s="21">
        <v>10439915.670000002</v>
      </c>
      <c r="L369" s="21">
        <v>666146438</v>
      </c>
      <c r="M369" s="21">
        <v>226419807</v>
      </c>
      <c r="N369" s="48">
        <v>10177.5703125</v>
      </c>
      <c r="O369" s="21">
        <v>944.94799999999998</v>
      </c>
      <c r="P369" s="21">
        <v>0.76</v>
      </c>
      <c r="Q369" s="21">
        <v>10206.549999999999</v>
      </c>
      <c r="R369" s="21">
        <v>8245.6200000000008</v>
      </c>
      <c r="S369" s="21">
        <v>118.443</v>
      </c>
      <c r="T369" s="21">
        <v>160.91399999999999</v>
      </c>
      <c r="U369" s="21">
        <v>0</v>
      </c>
      <c r="V369" s="21">
        <v>0</v>
      </c>
      <c r="W369" s="21">
        <v>0</v>
      </c>
      <c r="X369" s="21">
        <v>-0.20614596348393865</v>
      </c>
      <c r="Y369" s="21">
        <v>14942.4521484375</v>
      </c>
      <c r="Z369" s="21">
        <v>13704</v>
      </c>
      <c r="AA369" s="21">
        <v>19426653.359999999</v>
      </c>
      <c r="AB369" s="21">
        <v>0</v>
      </c>
      <c r="AC369" s="21">
        <v>1.2699999999999999E-2</v>
      </c>
      <c r="AD369" s="21">
        <v>1.55E-2</v>
      </c>
      <c r="AE369" s="21">
        <v>892566245</v>
      </c>
      <c r="AF369" s="21">
        <v>11335591.3115</v>
      </c>
      <c r="AG369" s="21">
        <v>13834776.797499999</v>
      </c>
      <c r="AH369" s="21">
        <v>895675.64149999805</v>
      </c>
      <c r="AI369" s="21">
        <v>0</v>
      </c>
      <c r="AJ369" s="21">
        <v>8257.7802734375</v>
      </c>
      <c r="AK369" s="21">
        <v>11335591.3115</v>
      </c>
      <c r="AL369" s="21">
        <v>0</v>
      </c>
      <c r="AM369" s="21">
        <v>0</v>
      </c>
      <c r="AN369" s="21">
        <v>0</v>
      </c>
      <c r="AO369" s="21">
        <v>0</v>
      </c>
      <c r="AP369" s="21">
        <v>0</v>
      </c>
      <c r="AQ369" s="21">
        <v>0</v>
      </c>
      <c r="AR369" s="21">
        <v>0.76751742290384994</v>
      </c>
      <c r="AS369" s="21">
        <v>0</v>
      </c>
      <c r="AT369" s="21">
        <v>0.76751742290384994</v>
      </c>
      <c r="AU369" s="21">
        <v>0</v>
      </c>
      <c r="AV369" s="21">
        <v>0</v>
      </c>
      <c r="AW369" s="21">
        <v>955241884.828125</v>
      </c>
      <c r="AX369" s="21">
        <v>0</v>
      </c>
      <c r="AY369" s="21">
        <v>136463126.40401787</v>
      </c>
      <c r="AZ369" s="21">
        <v>0</v>
      </c>
      <c r="BA369" s="21">
        <v>0</v>
      </c>
      <c r="BB369" s="21">
        <v>2807338732.8092008</v>
      </c>
      <c r="BC369" s="21">
        <v>734844866.56274295</v>
      </c>
      <c r="BD369" s="21">
        <v>0</v>
      </c>
      <c r="BE369" s="21">
        <v>0</v>
      </c>
    </row>
    <row r="370" spans="1:57" x14ac:dyDescent="0.35">
      <c r="A370" s="21">
        <v>119586503</v>
      </c>
      <c r="B370" s="21" t="s">
        <v>439</v>
      </c>
      <c r="C370" s="21" t="s">
        <v>642</v>
      </c>
      <c r="D370" s="21">
        <v>4690.6099999999997</v>
      </c>
      <c r="E370" s="21">
        <v>12</v>
      </c>
      <c r="F370" s="21">
        <v>1.2999999999999999E-2</v>
      </c>
      <c r="G370" s="21">
        <v>36</v>
      </c>
      <c r="H370" s="21">
        <v>17615008.84</v>
      </c>
      <c r="I370" s="21">
        <v>1295.413</v>
      </c>
      <c r="J370" s="21">
        <v>0</v>
      </c>
      <c r="K370" s="21">
        <v>4838136.33</v>
      </c>
      <c r="L370" s="21">
        <v>274663121</v>
      </c>
      <c r="M370" s="21">
        <v>96232166</v>
      </c>
      <c r="N370" s="48">
        <v>4690.60986328125</v>
      </c>
      <c r="O370" s="21">
        <v>798.77700000000004</v>
      </c>
      <c r="P370" s="21">
        <v>1</v>
      </c>
      <c r="Q370" s="21">
        <v>4745.34</v>
      </c>
      <c r="R370" s="21">
        <v>8245.6200000000008</v>
      </c>
      <c r="S370" s="21">
        <v>103.72199999999999</v>
      </c>
      <c r="T370" s="21">
        <v>191.739</v>
      </c>
      <c r="U370" s="21">
        <v>0</v>
      </c>
      <c r="V370" s="21">
        <v>0</v>
      </c>
      <c r="W370" s="21">
        <v>0</v>
      </c>
      <c r="X370" s="21">
        <v>-9.6379859065154977E-2</v>
      </c>
      <c r="Y370" s="21">
        <v>13597.986328125</v>
      </c>
      <c r="Z370" s="21">
        <v>13704</v>
      </c>
      <c r="AA370" s="21">
        <v>17752339.752</v>
      </c>
      <c r="AB370" s="21">
        <v>137330.91200000048</v>
      </c>
      <c r="AC370" s="21">
        <v>1.2699999999999999E-2</v>
      </c>
      <c r="AD370" s="21">
        <v>1.55E-2</v>
      </c>
      <c r="AE370" s="21">
        <v>370895287</v>
      </c>
      <c r="AF370" s="21">
        <v>4710370.1448999997</v>
      </c>
      <c r="AG370" s="21">
        <v>5748876.9484999999</v>
      </c>
      <c r="AH370" s="21">
        <v>-127766.18510000035</v>
      </c>
      <c r="AI370" s="21">
        <v>0</v>
      </c>
      <c r="AJ370" s="21">
        <v>8257.7802734375</v>
      </c>
      <c r="AK370" s="21">
        <v>4838136.33</v>
      </c>
      <c r="AL370" s="21">
        <v>0</v>
      </c>
      <c r="AM370" s="21">
        <v>137330.91200000048</v>
      </c>
      <c r="AN370" s="21">
        <v>0</v>
      </c>
      <c r="AO370" s="21">
        <v>137330.91200000048</v>
      </c>
      <c r="AP370" s="21">
        <v>0.77962442850525693</v>
      </c>
      <c r="AQ370" s="21">
        <v>0</v>
      </c>
      <c r="AR370" s="21">
        <v>1</v>
      </c>
      <c r="AS370" s="21">
        <v>0</v>
      </c>
      <c r="AT370" s="21">
        <v>1</v>
      </c>
      <c r="AU370" s="21">
        <v>0</v>
      </c>
      <c r="AV370" s="21">
        <v>0</v>
      </c>
      <c r="AW370" s="21">
        <v>955241884.828125</v>
      </c>
      <c r="AX370" s="21">
        <v>0</v>
      </c>
      <c r="AY370" s="21">
        <v>136463126.40401787</v>
      </c>
      <c r="AZ370" s="21">
        <v>137330.91200000048</v>
      </c>
      <c r="BA370" s="21">
        <v>19618.701714285784</v>
      </c>
      <c r="BB370" s="21">
        <v>2807476063.7212009</v>
      </c>
      <c r="BC370" s="21">
        <v>734844866.56274295</v>
      </c>
      <c r="BD370" s="21">
        <v>0</v>
      </c>
      <c r="BE370" s="21">
        <v>0</v>
      </c>
    </row>
    <row r="371" spans="1:57" x14ac:dyDescent="0.35">
      <c r="A371" s="21">
        <v>119648303</v>
      </c>
      <c r="B371" s="21" t="s">
        <v>440</v>
      </c>
      <c r="C371" s="21" t="s">
        <v>643</v>
      </c>
      <c r="D371" s="21">
        <v>20236.09</v>
      </c>
      <c r="E371" s="21">
        <v>97</v>
      </c>
      <c r="F371" s="21">
        <v>1.2500000000000001E-2</v>
      </c>
      <c r="G371" s="21">
        <v>30</v>
      </c>
      <c r="H371" s="21">
        <v>76825910.5</v>
      </c>
      <c r="I371" s="21">
        <v>4317.34</v>
      </c>
      <c r="J371" s="21">
        <v>0</v>
      </c>
      <c r="K371" s="21">
        <v>58629461.32</v>
      </c>
      <c r="L371" s="21">
        <v>4189561872</v>
      </c>
      <c r="M371" s="21">
        <v>504763632</v>
      </c>
      <c r="N371" s="48">
        <v>20236.08984375</v>
      </c>
      <c r="O371" s="21">
        <v>2843.335</v>
      </c>
      <c r="P371" s="21">
        <v>0</v>
      </c>
      <c r="Q371" s="21">
        <v>20292.060000000001</v>
      </c>
      <c r="R371" s="21">
        <v>8245.6200000000008</v>
      </c>
      <c r="S371" s="21">
        <v>0</v>
      </c>
      <c r="T371" s="21">
        <v>395.39800000000002</v>
      </c>
      <c r="U371" s="21">
        <v>0</v>
      </c>
      <c r="V371" s="21">
        <v>0</v>
      </c>
      <c r="W371" s="21">
        <v>0</v>
      </c>
      <c r="X371" s="21">
        <v>-0.1760930548741988</v>
      </c>
      <c r="Y371" s="21">
        <v>17794.732421875</v>
      </c>
      <c r="Z371" s="21">
        <v>13704</v>
      </c>
      <c r="AA371" s="21">
        <v>59164827.359999999</v>
      </c>
      <c r="AB371" s="21">
        <v>0</v>
      </c>
      <c r="AC371" s="21">
        <v>1.2699999999999999E-2</v>
      </c>
      <c r="AD371" s="21">
        <v>1.55E-2</v>
      </c>
      <c r="AE371" s="21">
        <v>4694325504</v>
      </c>
      <c r="AF371" s="21">
        <v>59617933.900799997</v>
      </c>
      <c r="AG371" s="21">
        <v>72762045.312000006</v>
      </c>
      <c r="AH371" s="21">
        <v>988472.58079999685</v>
      </c>
      <c r="AI371" s="21">
        <v>0</v>
      </c>
      <c r="AJ371" s="21">
        <v>8257.7802734375</v>
      </c>
      <c r="AK371" s="21">
        <v>59617933.900799997</v>
      </c>
      <c r="AL371" s="21">
        <v>0</v>
      </c>
      <c r="AM371" s="21">
        <v>0</v>
      </c>
      <c r="AN371" s="21">
        <v>0</v>
      </c>
      <c r="AO371" s="21">
        <v>0</v>
      </c>
      <c r="AP371" s="21">
        <v>0</v>
      </c>
      <c r="AQ371" s="21">
        <v>0</v>
      </c>
      <c r="AR371" s="21">
        <v>-0.4505483524237972</v>
      </c>
      <c r="AS371" s="21">
        <v>0</v>
      </c>
      <c r="AT371" s="21">
        <v>0</v>
      </c>
      <c r="AU371" s="21">
        <v>0</v>
      </c>
      <c r="AV371" s="21">
        <v>0</v>
      </c>
      <c r="AW371" s="21">
        <v>955241884.828125</v>
      </c>
      <c r="AX371" s="21">
        <v>0</v>
      </c>
      <c r="AY371" s="21">
        <v>136463126.40401787</v>
      </c>
      <c r="AZ371" s="21">
        <v>0</v>
      </c>
      <c r="BA371" s="21">
        <v>0</v>
      </c>
      <c r="BB371" s="21">
        <v>2807476063.7212009</v>
      </c>
      <c r="BC371" s="21">
        <v>734844866.56274295</v>
      </c>
      <c r="BD371" s="21">
        <v>0</v>
      </c>
      <c r="BE371" s="21">
        <v>0</v>
      </c>
    </row>
    <row r="372" spans="1:57" x14ac:dyDescent="0.35">
      <c r="A372" s="21">
        <v>119648703</v>
      </c>
      <c r="B372" s="21" t="s">
        <v>441</v>
      </c>
      <c r="C372" s="21" t="s">
        <v>644</v>
      </c>
      <c r="D372" s="21">
        <v>13764.11</v>
      </c>
      <c r="E372" s="21">
        <v>89</v>
      </c>
      <c r="F372" s="21">
        <v>1.34E-2</v>
      </c>
      <c r="G372" s="21">
        <v>43</v>
      </c>
      <c r="H372" s="21">
        <v>55709370.68</v>
      </c>
      <c r="I372" s="21">
        <v>3627.0529999999999</v>
      </c>
      <c r="J372" s="21">
        <v>0</v>
      </c>
      <c r="K372" s="21">
        <v>37527104.910000004</v>
      </c>
      <c r="L372" s="21">
        <v>2394565536</v>
      </c>
      <c r="M372" s="21">
        <v>409125307</v>
      </c>
      <c r="N372" s="48">
        <v>13764.1103515625</v>
      </c>
      <c r="O372" s="21">
        <v>2472.011</v>
      </c>
      <c r="P372" s="21">
        <v>0.34</v>
      </c>
      <c r="Q372" s="21">
        <v>13678.03</v>
      </c>
      <c r="R372" s="21">
        <v>8245.6200000000008</v>
      </c>
      <c r="S372" s="21">
        <v>0</v>
      </c>
      <c r="T372" s="21">
        <v>397.67700000000002</v>
      </c>
      <c r="U372" s="21">
        <v>0</v>
      </c>
      <c r="V372" s="21">
        <v>0</v>
      </c>
      <c r="W372" s="21">
        <v>0</v>
      </c>
      <c r="X372" s="21">
        <v>-0.17751655689733478</v>
      </c>
      <c r="Y372" s="21">
        <v>15359.4033203125</v>
      </c>
      <c r="Z372" s="21">
        <v>13704</v>
      </c>
      <c r="AA372" s="21">
        <v>49705134.311999999</v>
      </c>
      <c r="AB372" s="21">
        <v>0</v>
      </c>
      <c r="AC372" s="21">
        <v>1.2699999999999999E-2</v>
      </c>
      <c r="AD372" s="21">
        <v>1.55E-2</v>
      </c>
      <c r="AE372" s="21">
        <v>2803690843</v>
      </c>
      <c r="AF372" s="21">
        <v>35606873.706100002</v>
      </c>
      <c r="AG372" s="21">
        <v>43457208.066500001</v>
      </c>
      <c r="AH372" s="21">
        <v>-1920231.2039000019</v>
      </c>
      <c r="AI372" s="21">
        <v>0</v>
      </c>
      <c r="AJ372" s="21">
        <v>8257.7802734375</v>
      </c>
      <c r="AK372" s="21">
        <v>37527104.910000004</v>
      </c>
      <c r="AL372" s="21">
        <v>0</v>
      </c>
      <c r="AM372" s="21">
        <v>0</v>
      </c>
      <c r="AN372" s="21">
        <v>0</v>
      </c>
      <c r="AO372" s="21">
        <v>0</v>
      </c>
      <c r="AP372" s="21">
        <v>0</v>
      </c>
      <c r="AQ372" s="21">
        <v>0</v>
      </c>
      <c r="AR372" s="21">
        <v>0.33319489066123364</v>
      </c>
      <c r="AS372" s="21">
        <v>0</v>
      </c>
      <c r="AT372" s="21">
        <v>0.33319489066123364</v>
      </c>
      <c r="AU372" s="21">
        <v>0</v>
      </c>
      <c r="AV372" s="21">
        <v>0</v>
      </c>
      <c r="AW372" s="21">
        <v>955241884.828125</v>
      </c>
      <c r="AX372" s="21">
        <v>0</v>
      </c>
      <c r="AY372" s="21">
        <v>136463126.40401787</v>
      </c>
      <c r="AZ372" s="21">
        <v>0</v>
      </c>
      <c r="BA372" s="21">
        <v>0</v>
      </c>
      <c r="BB372" s="21">
        <v>2807476063.7212009</v>
      </c>
      <c r="BC372" s="21">
        <v>734844866.56274295</v>
      </c>
      <c r="BD372" s="21">
        <v>0</v>
      </c>
      <c r="BE372" s="21">
        <v>0</v>
      </c>
    </row>
    <row r="373" spans="1:57" x14ac:dyDescent="0.35">
      <c r="A373" s="21">
        <v>119648903</v>
      </c>
      <c r="B373" s="21" t="s">
        <v>442</v>
      </c>
      <c r="C373" s="21" t="s">
        <v>644</v>
      </c>
      <c r="D373" s="21">
        <v>13519.76</v>
      </c>
      <c r="E373" s="21">
        <v>88</v>
      </c>
      <c r="F373" s="21">
        <v>1.43E-2</v>
      </c>
      <c r="G373" s="21">
        <v>51</v>
      </c>
      <c r="H373" s="21">
        <v>45988692.68</v>
      </c>
      <c r="I373" s="21">
        <v>2704.5419999999999</v>
      </c>
      <c r="J373" s="21">
        <v>0</v>
      </c>
      <c r="K373" s="21">
        <v>29580910.720000003</v>
      </c>
      <c r="L373" s="21">
        <v>1757522126</v>
      </c>
      <c r="M373" s="21">
        <v>316898468</v>
      </c>
      <c r="N373" s="48">
        <v>13519.759765625</v>
      </c>
      <c r="O373" s="21">
        <v>1826.444</v>
      </c>
      <c r="P373" s="21">
        <v>0.35</v>
      </c>
      <c r="Q373" s="21">
        <v>13570.57</v>
      </c>
      <c r="R373" s="21">
        <v>8245.6200000000008</v>
      </c>
      <c r="S373" s="21">
        <v>11.670999999999999</v>
      </c>
      <c r="T373" s="21">
        <v>301.94900000000001</v>
      </c>
      <c r="U373" s="21">
        <v>0</v>
      </c>
      <c r="V373" s="21">
        <v>0</v>
      </c>
      <c r="W373" s="21">
        <v>0</v>
      </c>
      <c r="X373" s="21">
        <v>-0.19942039633286751</v>
      </c>
      <c r="Y373" s="21">
        <v>17004.244140625</v>
      </c>
      <c r="Z373" s="21">
        <v>13704</v>
      </c>
      <c r="AA373" s="21">
        <v>37063043.567999996</v>
      </c>
      <c r="AB373" s="21">
        <v>0</v>
      </c>
      <c r="AC373" s="21">
        <v>1.2699999999999999E-2</v>
      </c>
      <c r="AD373" s="21">
        <v>1.55E-2</v>
      </c>
      <c r="AE373" s="21">
        <v>2074420594</v>
      </c>
      <c r="AF373" s="21">
        <v>26345141.5438</v>
      </c>
      <c r="AG373" s="21">
        <v>32153519.206999999</v>
      </c>
      <c r="AH373" s="21">
        <v>-3235769.1762000024</v>
      </c>
      <c r="AI373" s="21">
        <v>0</v>
      </c>
      <c r="AJ373" s="21">
        <v>8257.7802734375</v>
      </c>
      <c r="AK373" s="21">
        <v>29580910.720000003</v>
      </c>
      <c r="AL373" s="21">
        <v>0</v>
      </c>
      <c r="AM373" s="21">
        <v>0</v>
      </c>
      <c r="AN373" s="21">
        <v>0</v>
      </c>
      <c r="AO373" s="21">
        <v>0</v>
      </c>
      <c r="AP373" s="21">
        <v>0</v>
      </c>
      <c r="AQ373" s="21">
        <v>0</v>
      </c>
      <c r="AR373" s="21">
        <v>0.36278523792725292</v>
      </c>
      <c r="AS373" s="21">
        <v>0</v>
      </c>
      <c r="AT373" s="21">
        <v>0.36278523792725292</v>
      </c>
      <c r="AU373" s="21">
        <v>0</v>
      </c>
      <c r="AV373" s="21">
        <v>0</v>
      </c>
      <c r="AW373" s="21">
        <v>955241884.828125</v>
      </c>
      <c r="AX373" s="21">
        <v>0</v>
      </c>
      <c r="AY373" s="21">
        <v>136463126.40401787</v>
      </c>
      <c r="AZ373" s="21">
        <v>0</v>
      </c>
      <c r="BA373" s="21">
        <v>0</v>
      </c>
      <c r="BB373" s="21">
        <v>2807476063.7212009</v>
      </c>
      <c r="BC373" s="21">
        <v>734844866.56274295</v>
      </c>
      <c r="BD373" s="21">
        <v>0</v>
      </c>
      <c r="BE373" s="21">
        <v>0</v>
      </c>
    </row>
    <row r="374" spans="1:57" x14ac:dyDescent="0.35">
      <c r="A374" s="21">
        <v>119665003</v>
      </c>
      <c r="B374" s="21" t="s">
        <v>443</v>
      </c>
      <c r="C374" s="21" t="s">
        <v>640</v>
      </c>
      <c r="D374" s="21">
        <v>8674.59</v>
      </c>
      <c r="E374" s="21">
        <v>55</v>
      </c>
      <c r="F374" s="21">
        <v>1.49E-2</v>
      </c>
      <c r="G374" s="21">
        <v>57</v>
      </c>
      <c r="H374" s="21">
        <v>21057625.41</v>
      </c>
      <c r="I374" s="21">
        <v>1600.876</v>
      </c>
      <c r="J374" s="21">
        <v>0</v>
      </c>
      <c r="K374" s="21">
        <v>11280285.859999999</v>
      </c>
      <c r="L374" s="21">
        <v>543344804</v>
      </c>
      <c r="M374" s="21">
        <v>213175231</v>
      </c>
      <c r="N374" s="48">
        <v>8674.58984375</v>
      </c>
      <c r="O374" s="21">
        <v>1008.307</v>
      </c>
      <c r="P374" s="21">
        <v>0.95</v>
      </c>
      <c r="Q374" s="21">
        <v>8696.4500000000007</v>
      </c>
      <c r="R374" s="21">
        <v>8245.6200000000008</v>
      </c>
      <c r="S374" s="21">
        <v>66.311999999999998</v>
      </c>
      <c r="T374" s="21">
        <v>143.267</v>
      </c>
      <c r="U374" s="21">
        <v>0</v>
      </c>
      <c r="V374" s="21">
        <v>0</v>
      </c>
      <c r="W374" s="21">
        <v>0</v>
      </c>
      <c r="X374" s="21">
        <v>-0.13130462051663777</v>
      </c>
      <c r="Y374" s="21">
        <v>13153.814453125</v>
      </c>
      <c r="Z374" s="21">
        <v>13704</v>
      </c>
      <c r="AA374" s="21">
        <v>21938404.704</v>
      </c>
      <c r="AB374" s="21">
        <v>880779.29399999976</v>
      </c>
      <c r="AC374" s="21">
        <v>1.2699999999999999E-2</v>
      </c>
      <c r="AD374" s="21">
        <v>1.55E-2</v>
      </c>
      <c r="AE374" s="21">
        <v>756520035</v>
      </c>
      <c r="AF374" s="21">
        <v>9607804.4444999993</v>
      </c>
      <c r="AG374" s="21">
        <v>11726060.5425</v>
      </c>
      <c r="AH374" s="21">
        <v>-1672481.4155000001</v>
      </c>
      <c r="AI374" s="21">
        <v>0</v>
      </c>
      <c r="AJ374" s="21">
        <v>8257.7802734375</v>
      </c>
      <c r="AK374" s="21">
        <v>11280285.859999999</v>
      </c>
      <c r="AL374" s="21">
        <v>0</v>
      </c>
      <c r="AM374" s="21">
        <v>880779.29399999976</v>
      </c>
      <c r="AN374" s="21">
        <v>0</v>
      </c>
      <c r="AO374" s="21">
        <v>880779.29399999976</v>
      </c>
      <c r="AP374" s="21">
        <v>4.1827094786372676</v>
      </c>
      <c r="AQ374" s="21">
        <v>0</v>
      </c>
      <c r="AR374" s="21">
        <v>0.94952522875266654</v>
      </c>
      <c r="AS374" s="21">
        <v>0</v>
      </c>
      <c r="AT374" s="21">
        <v>0.94952522875266654</v>
      </c>
      <c r="AU374" s="21">
        <v>0</v>
      </c>
      <c r="AV374" s="21">
        <v>0</v>
      </c>
      <c r="AW374" s="21">
        <v>955241884.828125</v>
      </c>
      <c r="AX374" s="21">
        <v>0</v>
      </c>
      <c r="AY374" s="21">
        <v>136463126.40401787</v>
      </c>
      <c r="AZ374" s="21">
        <v>880779.29399999976</v>
      </c>
      <c r="BA374" s="21">
        <v>125825.61342857139</v>
      </c>
      <c r="BB374" s="21">
        <v>2808356843.0152011</v>
      </c>
      <c r="BC374" s="21">
        <v>734844866.56274295</v>
      </c>
      <c r="BD374" s="21">
        <v>0</v>
      </c>
      <c r="BE374" s="21">
        <v>0</v>
      </c>
    </row>
    <row r="375" spans="1:57" x14ac:dyDescent="0.35">
      <c r="A375" s="21">
        <v>120452003</v>
      </c>
      <c r="B375" s="21" t="s">
        <v>444</v>
      </c>
      <c r="C375" s="21" t="s">
        <v>645</v>
      </c>
      <c r="D375" s="21">
        <v>6313.73</v>
      </c>
      <c r="E375" s="21">
        <v>27</v>
      </c>
      <c r="F375" s="21">
        <v>3.1399999999999997E-2</v>
      </c>
      <c r="G375" s="21">
        <v>100</v>
      </c>
      <c r="H375" s="21">
        <v>148906890.59999999</v>
      </c>
      <c r="I375" s="21">
        <v>10765.682000000001</v>
      </c>
      <c r="J375" s="21">
        <v>0</v>
      </c>
      <c r="K375" s="21">
        <v>114646159.23999999</v>
      </c>
      <c r="L375" s="21">
        <v>2882074155</v>
      </c>
      <c r="M375" s="21">
        <v>774065365</v>
      </c>
      <c r="N375" s="48">
        <v>6313.72998046875</v>
      </c>
      <c r="O375" s="21">
        <v>6875.8450000000003</v>
      </c>
      <c r="P375" s="21">
        <v>1</v>
      </c>
      <c r="Q375" s="21">
        <v>6296.9</v>
      </c>
      <c r="R375" s="21">
        <v>8245.6200000000008</v>
      </c>
      <c r="S375" s="21">
        <v>0</v>
      </c>
      <c r="T375" s="21">
        <v>1252.903</v>
      </c>
      <c r="U375" s="21">
        <v>0</v>
      </c>
      <c r="V375" s="21">
        <v>0</v>
      </c>
      <c r="W375" s="21">
        <v>0</v>
      </c>
      <c r="X375" s="21">
        <v>-0.12813603017674402</v>
      </c>
      <c r="Y375" s="21">
        <v>13831.6259765625</v>
      </c>
      <c r="Z375" s="21">
        <v>13704</v>
      </c>
      <c r="AA375" s="21">
        <v>147532906.12800002</v>
      </c>
      <c r="AB375" s="21">
        <v>0</v>
      </c>
      <c r="AC375" s="21">
        <v>1.2699999999999999E-2</v>
      </c>
      <c r="AD375" s="21">
        <v>1.55E-2</v>
      </c>
      <c r="AE375" s="21">
        <v>3656139520</v>
      </c>
      <c r="AF375" s="21">
        <v>46432971.903999999</v>
      </c>
      <c r="AG375" s="21">
        <v>56670162.560000002</v>
      </c>
      <c r="AH375" s="21">
        <v>-68213187.335999995</v>
      </c>
      <c r="AI375" s="21">
        <v>0</v>
      </c>
      <c r="AJ375" s="21">
        <v>8257.7802734375</v>
      </c>
      <c r="AK375" s="21">
        <v>114646159.23999999</v>
      </c>
      <c r="AL375" s="21">
        <v>0</v>
      </c>
      <c r="AM375" s="21">
        <v>0</v>
      </c>
      <c r="AN375" s="21">
        <v>0</v>
      </c>
      <c r="AO375" s="21">
        <v>0</v>
      </c>
      <c r="AP375" s="21">
        <v>0</v>
      </c>
      <c r="AQ375" s="21">
        <v>57975996.679999992</v>
      </c>
      <c r="AR375" s="21">
        <v>1</v>
      </c>
      <c r="AS375" s="21">
        <v>0</v>
      </c>
      <c r="AT375" s="21">
        <v>1</v>
      </c>
      <c r="AU375" s="21">
        <v>57975996</v>
      </c>
      <c r="AV375" s="21">
        <v>57975996</v>
      </c>
      <c r="AW375" s="21">
        <v>955241884.828125</v>
      </c>
      <c r="AX375" s="21">
        <v>8282285.1428571427</v>
      </c>
      <c r="AY375" s="21">
        <v>136463126.40401787</v>
      </c>
      <c r="AZ375" s="21">
        <v>0</v>
      </c>
      <c r="BA375" s="21">
        <v>0</v>
      </c>
      <c r="BB375" s="21">
        <v>2808356843.0152011</v>
      </c>
      <c r="BC375" s="21">
        <v>734844866.56274295</v>
      </c>
      <c r="BD375" s="21">
        <v>57975997</v>
      </c>
      <c r="BE375" s="21">
        <v>8282285</v>
      </c>
    </row>
    <row r="376" spans="1:57" x14ac:dyDescent="0.35">
      <c r="A376" s="21">
        <v>120455203</v>
      </c>
      <c r="B376" s="21" t="s">
        <v>446</v>
      </c>
      <c r="C376" s="21" t="s">
        <v>645</v>
      </c>
      <c r="D376" s="21">
        <v>7265</v>
      </c>
      <c r="E376" s="21">
        <v>39</v>
      </c>
      <c r="F376" s="21">
        <v>2.18E-2</v>
      </c>
      <c r="G376" s="21">
        <v>97</v>
      </c>
      <c r="H376" s="21">
        <v>98389955.25</v>
      </c>
      <c r="I376" s="21">
        <v>6393.759</v>
      </c>
      <c r="J376" s="21">
        <v>0</v>
      </c>
      <c r="K376" s="21">
        <v>58627052.960000001</v>
      </c>
      <c r="L376" s="21">
        <v>1967693396</v>
      </c>
      <c r="M376" s="21">
        <v>722065119</v>
      </c>
      <c r="N376" s="48">
        <v>7265</v>
      </c>
      <c r="O376" s="21">
        <v>4579.7809999999999</v>
      </c>
      <c r="P376" s="21">
        <v>1</v>
      </c>
      <c r="Q376" s="21">
        <v>7285.67</v>
      </c>
      <c r="R376" s="21">
        <v>8245.6200000000008</v>
      </c>
      <c r="S376" s="21">
        <v>0</v>
      </c>
      <c r="T376" s="21">
        <v>588.80799999999999</v>
      </c>
      <c r="U376" s="21">
        <v>0</v>
      </c>
      <c r="V376" s="21">
        <v>0</v>
      </c>
      <c r="W376" s="21">
        <v>0</v>
      </c>
      <c r="X376" s="21">
        <v>-0.21519258697579968</v>
      </c>
      <c r="Y376" s="21">
        <v>15388.4365234375</v>
      </c>
      <c r="Z376" s="21">
        <v>13704</v>
      </c>
      <c r="AA376" s="21">
        <v>87620073.335999995</v>
      </c>
      <c r="AB376" s="21">
        <v>0</v>
      </c>
      <c r="AC376" s="21">
        <v>1.2699999999999999E-2</v>
      </c>
      <c r="AD376" s="21">
        <v>1.55E-2</v>
      </c>
      <c r="AE376" s="21">
        <v>2689758515</v>
      </c>
      <c r="AF376" s="21">
        <v>34159933.140500002</v>
      </c>
      <c r="AG376" s="21">
        <v>41691256.982500002</v>
      </c>
      <c r="AH376" s="21">
        <v>-24467119.819499999</v>
      </c>
      <c r="AI376" s="21">
        <v>0</v>
      </c>
      <c r="AJ376" s="21">
        <v>8257.7802734375</v>
      </c>
      <c r="AK376" s="21">
        <v>58627052.960000001</v>
      </c>
      <c r="AL376" s="21">
        <v>0</v>
      </c>
      <c r="AM376" s="21">
        <v>0</v>
      </c>
      <c r="AN376" s="21">
        <v>0</v>
      </c>
      <c r="AO376" s="21">
        <v>0</v>
      </c>
      <c r="AP376" s="21">
        <v>0</v>
      </c>
      <c r="AQ376" s="21">
        <v>16935795.977499999</v>
      </c>
      <c r="AR376" s="21">
        <v>1</v>
      </c>
      <c r="AS376" s="21">
        <v>0</v>
      </c>
      <c r="AT376" s="21">
        <v>1</v>
      </c>
      <c r="AU376" s="21">
        <v>16935796</v>
      </c>
      <c r="AV376" s="21">
        <v>16935796</v>
      </c>
      <c r="AW376" s="21">
        <v>955241884.828125</v>
      </c>
      <c r="AX376" s="21">
        <v>2419399.4285714286</v>
      </c>
      <c r="AY376" s="21">
        <v>136463126.40401787</v>
      </c>
      <c r="AZ376" s="21">
        <v>0</v>
      </c>
      <c r="BA376" s="21">
        <v>0</v>
      </c>
      <c r="BB376" s="21">
        <v>2808356843.0152011</v>
      </c>
      <c r="BC376" s="21">
        <v>734844866.56274295</v>
      </c>
      <c r="BD376" s="21">
        <v>16935796</v>
      </c>
      <c r="BE376" s="21">
        <v>2419399</v>
      </c>
    </row>
    <row r="377" spans="1:57" x14ac:dyDescent="0.35">
      <c r="A377" s="21">
        <v>120455403</v>
      </c>
      <c r="B377" s="21" t="s">
        <v>447</v>
      </c>
      <c r="C377" s="21" t="s">
        <v>645</v>
      </c>
      <c r="D377" s="21">
        <v>8597.86</v>
      </c>
      <c r="E377" s="21">
        <v>54</v>
      </c>
      <c r="F377" s="21">
        <v>2.2100000000000002E-2</v>
      </c>
      <c r="G377" s="21">
        <v>97</v>
      </c>
      <c r="H377" s="21">
        <v>210910238.13</v>
      </c>
      <c r="I377" s="21">
        <v>15354.95</v>
      </c>
      <c r="J377" s="21">
        <v>0</v>
      </c>
      <c r="K377" s="21">
        <v>147794223.85000002</v>
      </c>
      <c r="L377" s="21">
        <v>5535310964</v>
      </c>
      <c r="M377" s="21">
        <v>1167356299</v>
      </c>
      <c r="N377" s="48">
        <v>8597.8603515625</v>
      </c>
      <c r="O377" s="21">
        <v>9021.73</v>
      </c>
      <c r="P377" s="21">
        <v>0.96</v>
      </c>
      <c r="Q377" s="21">
        <v>8597.43</v>
      </c>
      <c r="R377" s="21">
        <v>8245.6200000000008</v>
      </c>
      <c r="S377" s="21">
        <v>0</v>
      </c>
      <c r="T377" s="21">
        <v>1892.8520000000001</v>
      </c>
      <c r="U377" s="21">
        <v>0</v>
      </c>
      <c r="V377" s="21">
        <v>0</v>
      </c>
      <c r="W377" s="21">
        <v>0</v>
      </c>
      <c r="X377" s="21">
        <v>-0.1747946398273886</v>
      </c>
      <c r="Y377" s="21">
        <v>13735.6513671875</v>
      </c>
      <c r="Z377" s="21">
        <v>13704</v>
      </c>
      <c r="AA377" s="21">
        <v>210424234.80000001</v>
      </c>
      <c r="AB377" s="21">
        <v>0</v>
      </c>
      <c r="AC377" s="21">
        <v>1.2699999999999999E-2</v>
      </c>
      <c r="AD377" s="21">
        <v>1.55E-2</v>
      </c>
      <c r="AE377" s="21">
        <v>6702667263</v>
      </c>
      <c r="AF377" s="21">
        <v>85123874.240099996</v>
      </c>
      <c r="AG377" s="21">
        <v>103891342.5765</v>
      </c>
      <c r="AH377" s="21">
        <v>-62670349.609900028</v>
      </c>
      <c r="AI377" s="21">
        <v>0</v>
      </c>
      <c r="AJ377" s="21">
        <v>8257.7802734375</v>
      </c>
      <c r="AK377" s="21">
        <v>147794223.85000002</v>
      </c>
      <c r="AL377" s="21">
        <v>0</v>
      </c>
      <c r="AM377" s="21">
        <v>0</v>
      </c>
      <c r="AN377" s="21">
        <v>0</v>
      </c>
      <c r="AO377" s="21">
        <v>0</v>
      </c>
      <c r="AP377" s="21">
        <v>0</v>
      </c>
      <c r="AQ377" s="21">
        <v>43902881.273500025</v>
      </c>
      <c r="AR377" s="21">
        <v>0.95881701052049984</v>
      </c>
      <c r="AS377" s="21">
        <v>0</v>
      </c>
      <c r="AT377" s="21">
        <v>0.95881701052049984</v>
      </c>
      <c r="AU377" s="21">
        <v>42146768</v>
      </c>
      <c r="AV377" s="21">
        <v>42146768</v>
      </c>
      <c r="AW377" s="21">
        <v>955241884.828125</v>
      </c>
      <c r="AX377" s="21">
        <v>6020966.8571428573</v>
      </c>
      <c r="AY377" s="21">
        <v>136463126.40401787</v>
      </c>
      <c r="AZ377" s="21">
        <v>0</v>
      </c>
      <c r="BA377" s="21">
        <v>0</v>
      </c>
      <c r="BB377" s="21">
        <v>2808356843.0152011</v>
      </c>
      <c r="BC377" s="21">
        <v>734844866.56274295</v>
      </c>
      <c r="BD377" s="21">
        <v>42146766</v>
      </c>
      <c r="BE377" s="21">
        <v>6020967</v>
      </c>
    </row>
    <row r="378" spans="1:57" x14ac:dyDescent="0.35">
      <c r="A378" s="21">
        <v>120456003</v>
      </c>
      <c r="B378" s="21" t="s">
        <v>448</v>
      </c>
      <c r="C378" s="21" t="s">
        <v>645</v>
      </c>
      <c r="D378" s="21">
        <v>7572.39</v>
      </c>
      <c r="E378" s="21">
        <v>41</v>
      </c>
      <c r="F378" s="21">
        <v>2.5499999999999998E-2</v>
      </c>
      <c r="G378" s="21">
        <v>99</v>
      </c>
      <c r="H378" s="21">
        <v>105051193.91</v>
      </c>
      <c r="I378" s="21">
        <v>7370.8329999999996</v>
      </c>
      <c r="J378" s="21">
        <v>0</v>
      </c>
      <c r="K378" s="21">
        <v>80725306.219999999</v>
      </c>
      <c r="L378" s="21">
        <v>2351188156</v>
      </c>
      <c r="M378" s="21">
        <v>813151786</v>
      </c>
      <c r="N378" s="48">
        <v>7572.39013671875</v>
      </c>
      <c r="O378" s="21">
        <v>5070.2120000000004</v>
      </c>
      <c r="P378" s="21">
        <v>1</v>
      </c>
      <c r="Q378" s="21">
        <v>7589.75</v>
      </c>
      <c r="R378" s="21">
        <v>8245.6200000000008</v>
      </c>
      <c r="S378" s="21">
        <v>0</v>
      </c>
      <c r="T378" s="21">
        <v>766.70500000000004</v>
      </c>
      <c r="U378" s="21">
        <v>0</v>
      </c>
      <c r="V378" s="21">
        <v>0</v>
      </c>
      <c r="W378" s="21">
        <v>0</v>
      </c>
      <c r="X378" s="21">
        <v>-8.1427155017881364E-2</v>
      </c>
      <c r="Y378" s="21">
        <v>14252.2822265625</v>
      </c>
      <c r="Z378" s="21">
        <v>13704</v>
      </c>
      <c r="AA378" s="21">
        <v>101009895.432</v>
      </c>
      <c r="AB378" s="21">
        <v>0</v>
      </c>
      <c r="AC378" s="21">
        <v>1.2699999999999999E-2</v>
      </c>
      <c r="AD378" s="21">
        <v>1.55E-2</v>
      </c>
      <c r="AE378" s="21">
        <v>3164339942</v>
      </c>
      <c r="AF378" s="21">
        <v>40187117.263399996</v>
      </c>
      <c r="AG378" s="21">
        <v>49047269.100999996</v>
      </c>
      <c r="AH378" s="21">
        <v>-40538188.956600003</v>
      </c>
      <c r="AI378" s="21">
        <v>0</v>
      </c>
      <c r="AJ378" s="21">
        <v>8257.7802734375</v>
      </c>
      <c r="AK378" s="21">
        <v>80725306.219999999</v>
      </c>
      <c r="AL378" s="21">
        <v>0</v>
      </c>
      <c r="AM378" s="21">
        <v>0</v>
      </c>
      <c r="AN378" s="21">
        <v>0</v>
      </c>
      <c r="AO378" s="21">
        <v>0</v>
      </c>
      <c r="AP378" s="21">
        <v>0</v>
      </c>
      <c r="AQ378" s="21">
        <v>31678037.119000003</v>
      </c>
      <c r="AR378" s="21">
        <v>1</v>
      </c>
      <c r="AS378" s="21">
        <v>0</v>
      </c>
      <c r="AT378" s="21">
        <v>1</v>
      </c>
      <c r="AU378" s="21">
        <v>31678038</v>
      </c>
      <c r="AV378" s="21">
        <v>31678038</v>
      </c>
      <c r="AW378" s="21">
        <v>955241884.828125</v>
      </c>
      <c r="AX378" s="21">
        <v>4525434</v>
      </c>
      <c r="AY378" s="21">
        <v>136463126.40401787</v>
      </c>
      <c r="AZ378" s="21">
        <v>0</v>
      </c>
      <c r="BA378" s="21">
        <v>0</v>
      </c>
      <c r="BB378" s="21">
        <v>2808356843.0152011</v>
      </c>
      <c r="BC378" s="21">
        <v>734844866.56274295</v>
      </c>
      <c r="BD378" s="21">
        <v>31678037</v>
      </c>
      <c r="BE378" s="21">
        <v>4525434</v>
      </c>
    </row>
    <row r="379" spans="1:57" x14ac:dyDescent="0.35">
      <c r="A379" s="21">
        <v>120480803</v>
      </c>
      <c r="B379" s="21" t="s">
        <v>449</v>
      </c>
      <c r="C379" s="21" t="s">
        <v>646</v>
      </c>
      <c r="D379" s="21">
        <v>8590.23</v>
      </c>
      <c r="E379" s="21">
        <v>54</v>
      </c>
      <c r="F379" s="21">
        <v>1.72E-2</v>
      </c>
      <c r="G379" s="21">
        <v>78</v>
      </c>
      <c r="H379" s="21">
        <v>54317138.200000003</v>
      </c>
      <c r="I379" s="21">
        <v>4236.4480000000003</v>
      </c>
      <c r="J379" s="21">
        <v>0</v>
      </c>
      <c r="K379" s="21">
        <v>37855995.919999994</v>
      </c>
      <c r="L379" s="21">
        <v>1616040303</v>
      </c>
      <c r="M379" s="21">
        <v>581067060</v>
      </c>
      <c r="N379" s="48">
        <v>8590.23046875</v>
      </c>
      <c r="O379" s="21">
        <v>3003.84</v>
      </c>
      <c r="P379" s="21">
        <v>0.96</v>
      </c>
      <c r="Q379" s="21">
        <v>8613.2099999999991</v>
      </c>
      <c r="R379" s="21">
        <v>8245.6200000000008</v>
      </c>
      <c r="S379" s="21">
        <v>0</v>
      </c>
      <c r="T379" s="21">
        <v>567.36199999999997</v>
      </c>
      <c r="U379" s="21">
        <v>0</v>
      </c>
      <c r="V379" s="21">
        <v>0</v>
      </c>
      <c r="W379" s="21">
        <v>0</v>
      </c>
      <c r="X379" s="21">
        <v>-0.10544793431745964</v>
      </c>
      <c r="Y379" s="21">
        <v>12821.38671875</v>
      </c>
      <c r="Z379" s="21">
        <v>13704</v>
      </c>
      <c r="AA379" s="21">
        <v>58056283.392000005</v>
      </c>
      <c r="AB379" s="21">
        <v>3739145.1920000017</v>
      </c>
      <c r="AC379" s="21">
        <v>1.2699999999999999E-2</v>
      </c>
      <c r="AD379" s="21">
        <v>1.55E-2</v>
      </c>
      <c r="AE379" s="21">
        <v>2197107363</v>
      </c>
      <c r="AF379" s="21">
        <v>27903263.5101</v>
      </c>
      <c r="AG379" s="21">
        <v>34055164.126500003</v>
      </c>
      <c r="AH379" s="21">
        <v>-9952732.4098999947</v>
      </c>
      <c r="AI379" s="21">
        <v>0</v>
      </c>
      <c r="AJ379" s="21">
        <v>8257.7802734375</v>
      </c>
      <c r="AK379" s="21">
        <v>37855995.919999994</v>
      </c>
      <c r="AL379" s="21">
        <v>0</v>
      </c>
      <c r="AM379" s="21">
        <v>3739145.1920000017</v>
      </c>
      <c r="AN379" s="21">
        <v>0</v>
      </c>
      <c r="AO379" s="21">
        <v>3739145.1920000017</v>
      </c>
      <c r="AP379" s="21">
        <v>6.883914204449014</v>
      </c>
      <c r="AQ379" s="21">
        <v>3800831.7934999913</v>
      </c>
      <c r="AR379" s="21">
        <v>0.95974097344514231</v>
      </c>
      <c r="AS379" s="21">
        <v>0</v>
      </c>
      <c r="AT379" s="21">
        <v>0.95974097344514231</v>
      </c>
      <c r="AU379" s="21">
        <v>3648798.5</v>
      </c>
      <c r="AV379" s="21">
        <v>3648798.5</v>
      </c>
      <c r="AW379" s="21">
        <v>955241884.828125</v>
      </c>
      <c r="AX379" s="21">
        <v>521256.92857142858</v>
      </c>
      <c r="AY379" s="21">
        <v>136463126.40401787</v>
      </c>
      <c r="AZ379" s="21">
        <v>3739145.1920000017</v>
      </c>
      <c r="BA379" s="21">
        <v>534163.59885714308</v>
      </c>
      <c r="BB379" s="21">
        <v>2812095988.207201</v>
      </c>
      <c r="BC379" s="21">
        <v>734844866.56274295</v>
      </c>
      <c r="BD379" s="21">
        <v>3648799</v>
      </c>
      <c r="BE379" s="21">
        <v>521257</v>
      </c>
    </row>
    <row r="380" spans="1:57" x14ac:dyDescent="0.35">
      <c r="A380" s="21">
        <v>120481002</v>
      </c>
      <c r="B380" s="21" t="s">
        <v>450</v>
      </c>
      <c r="C380" s="21" t="s">
        <v>646</v>
      </c>
      <c r="D380" s="21">
        <v>10546.97</v>
      </c>
      <c r="E380" s="21">
        <v>73</v>
      </c>
      <c r="F380" s="21">
        <v>1.54E-2</v>
      </c>
      <c r="G380" s="21">
        <v>64</v>
      </c>
      <c r="H380" s="21">
        <v>279197809.90999997</v>
      </c>
      <c r="I380" s="21">
        <v>24305.187999999998</v>
      </c>
      <c r="J380" s="21">
        <v>0</v>
      </c>
      <c r="K380" s="21">
        <v>217648753.88</v>
      </c>
      <c r="L380" s="21">
        <v>10790271797</v>
      </c>
      <c r="M380" s="21">
        <v>3318200394</v>
      </c>
      <c r="N380" s="48">
        <v>10546.9697265625</v>
      </c>
      <c r="O380" s="21">
        <v>15223.231</v>
      </c>
      <c r="P380" s="21">
        <v>0.73</v>
      </c>
      <c r="Q380" s="21">
        <v>10470.370000000001</v>
      </c>
      <c r="R380" s="21">
        <v>8245.6200000000008</v>
      </c>
      <c r="S380" s="21">
        <v>0</v>
      </c>
      <c r="T380" s="21">
        <v>3641.2950000000001</v>
      </c>
      <c r="U380" s="21">
        <v>0</v>
      </c>
      <c r="V380" s="21">
        <v>0</v>
      </c>
      <c r="W380" s="21">
        <v>0</v>
      </c>
      <c r="X380" s="21">
        <v>-2.5525065679012564E-2</v>
      </c>
      <c r="Y380" s="21">
        <v>11487.1689453125</v>
      </c>
      <c r="Z380" s="21">
        <v>13704</v>
      </c>
      <c r="AA380" s="21">
        <v>333078296.352</v>
      </c>
      <c r="AB380" s="21">
        <v>53880486.442000031</v>
      </c>
      <c r="AC380" s="21">
        <v>1.2699999999999999E-2</v>
      </c>
      <c r="AD380" s="21">
        <v>1.55E-2</v>
      </c>
      <c r="AE380" s="21">
        <v>14108472191</v>
      </c>
      <c r="AF380" s="21">
        <v>179177596.82569999</v>
      </c>
      <c r="AG380" s="21">
        <v>218681318.9605</v>
      </c>
      <c r="AH380" s="21">
        <v>-38471157.05430001</v>
      </c>
      <c r="AI380" s="21">
        <v>0</v>
      </c>
      <c r="AJ380" s="21">
        <v>8257.7802734375</v>
      </c>
      <c r="AK380" s="21">
        <v>217648753.88</v>
      </c>
      <c r="AL380" s="21">
        <v>0</v>
      </c>
      <c r="AM380" s="21">
        <v>53880486.442000031</v>
      </c>
      <c r="AN380" s="21">
        <v>0</v>
      </c>
      <c r="AO380" s="21">
        <v>53880486.442000031</v>
      </c>
      <c r="AP380" s="21">
        <v>19.298319875563681</v>
      </c>
      <c r="AQ380" s="21">
        <v>0</v>
      </c>
      <c r="AR380" s="21">
        <v>0.72278392287954762</v>
      </c>
      <c r="AS380" s="21">
        <v>0</v>
      </c>
      <c r="AT380" s="21">
        <v>0.72278392287954762</v>
      </c>
      <c r="AU380" s="21">
        <v>0</v>
      </c>
      <c r="AV380" s="21">
        <v>0</v>
      </c>
      <c r="AW380" s="21">
        <v>955241884.828125</v>
      </c>
      <c r="AX380" s="21">
        <v>0</v>
      </c>
      <c r="AY380" s="21">
        <v>136463126.40401787</v>
      </c>
      <c r="AZ380" s="21">
        <v>53880486.442000031</v>
      </c>
      <c r="BA380" s="21">
        <v>7697212.3488571476</v>
      </c>
      <c r="BB380" s="21">
        <v>2865976474.6492009</v>
      </c>
      <c r="BC380" s="21">
        <v>734844866.56274295</v>
      </c>
      <c r="BD380" s="21">
        <v>0</v>
      </c>
      <c r="BE380" s="21">
        <v>0</v>
      </c>
    </row>
    <row r="381" spans="1:57" x14ac:dyDescent="0.35">
      <c r="A381" s="21">
        <v>120483302</v>
      </c>
      <c r="B381" s="21" t="s">
        <v>453</v>
      </c>
      <c r="C381" s="21" t="s">
        <v>646</v>
      </c>
      <c r="D381" s="21">
        <v>8483.0400000000009</v>
      </c>
      <c r="E381" s="21">
        <v>52</v>
      </c>
      <c r="F381" s="21">
        <v>1.9E-2</v>
      </c>
      <c r="G381" s="21">
        <v>89</v>
      </c>
      <c r="H381" s="21">
        <v>172863810.02000001</v>
      </c>
      <c r="I381" s="21">
        <v>13309.272999999999</v>
      </c>
      <c r="J381" s="21">
        <v>0</v>
      </c>
      <c r="K381" s="21">
        <v>124236958.53</v>
      </c>
      <c r="L381" s="21">
        <v>4791410553</v>
      </c>
      <c r="M381" s="21">
        <v>1763060081</v>
      </c>
      <c r="N381" s="48">
        <v>8483.0400390625</v>
      </c>
      <c r="O381" s="21">
        <v>9087.5139999999992</v>
      </c>
      <c r="P381" s="21">
        <v>0.97</v>
      </c>
      <c r="Q381" s="21">
        <v>8510.7099999999991</v>
      </c>
      <c r="R381" s="21">
        <v>8245.6200000000008</v>
      </c>
      <c r="S381" s="21">
        <v>0</v>
      </c>
      <c r="T381" s="21">
        <v>1694.4960000000001</v>
      </c>
      <c r="U381" s="21">
        <v>0</v>
      </c>
      <c r="V381" s="21">
        <v>0</v>
      </c>
      <c r="W381" s="21">
        <v>0</v>
      </c>
      <c r="X381" s="21">
        <v>-3.846642169647331E-2</v>
      </c>
      <c r="Y381" s="21">
        <v>12988.2236328125</v>
      </c>
      <c r="Z381" s="21">
        <v>13704</v>
      </c>
      <c r="AA381" s="21">
        <v>182390277.192</v>
      </c>
      <c r="AB381" s="21">
        <v>9526467.1719999909</v>
      </c>
      <c r="AC381" s="21">
        <v>1.2699999999999999E-2</v>
      </c>
      <c r="AD381" s="21">
        <v>1.55E-2</v>
      </c>
      <c r="AE381" s="21">
        <v>6554470634</v>
      </c>
      <c r="AF381" s="21">
        <v>83241777.051799998</v>
      </c>
      <c r="AG381" s="21">
        <v>101594294.82699999</v>
      </c>
      <c r="AH381" s="21">
        <v>-40995181.478200004</v>
      </c>
      <c r="AI381" s="21">
        <v>0</v>
      </c>
      <c r="AJ381" s="21">
        <v>8257.7802734375</v>
      </c>
      <c r="AK381" s="21">
        <v>124236958.53</v>
      </c>
      <c r="AL381" s="21">
        <v>0</v>
      </c>
      <c r="AM381" s="21">
        <v>9526467.1719999909</v>
      </c>
      <c r="AN381" s="21">
        <v>0</v>
      </c>
      <c r="AO381" s="21">
        <v>9526467.1719999909</v>
      </c>
      <c r="AP381" s="21">
        <v>5.5109667957091757</v>
      </c>
      <c r="AQ381" s="21">
        <v>22642663.703000009</v>
      </c>
      <c r="AR381" s="21">
        <v>0.9727215113304013</v>
      </c>
      <c r="AS381" s="21">
        <v>0</v>
      </c>
      <c r="AT381" s="21">
        <v>0.9727215113304013</v>
      </c>
      <c r="AU381" s="21">
        <v>21963384</v>
      </c>
      <c r="AV381" s="21">
        <v>21963384</v>
      </c>
      <c r="AW381" s="21">
        <v>955241884.828125</v>
      </c>
      <c r="AX381" s="21">
        <v>3137626.2857142859</v>
      </c>
      <c r="AY381" s="21">
        <v>136463126.40401787</v>
      </c>
      <c r="AZ381" s="21">
        <v>9526467.1719999909</v>
      </c>
      <c r="BA381" s="21">
        <v>1360923.8817142844</v>
      </c>
      <c r="BB381" s="21">
        <v>2875502941.8212008</v>
      </c>
      <c r="BC381" s="21">
        <v>734844866.56274295</v>
      </c>
      <c r="BD381" s="21">
        <v>21992095</v>
      </c>
      <c r="BE381" s="21">
        <v>3141728</v>
      </c>
    </row>
    <row r="382" spans="1:57" x14ac:dyDescent="0.35">
      <c r="A382" s="21">
        <v>120484803</v>
      </c>
      <c r="B382" s="21" t="s">
        <v>454</v>
      </c>
      <c r="C382" s="21" t="s">
        <v>646</v>
      </c>
      <c r="D382" s="21">
        <v>11886.24</v>
      </c>
      <c r="E382" s="21">
        <v>80</v>
      </c>
      <c r="F382" s="21">
        <v>1.5900000000000001E-2</v>
      </c>
      <c r="G382" s="21">
        <v>69</v>
      </c>
      <c r="H382" s="21">
        <v>90052274.440000013</v>
      </c>
      <c r="I382" s="21">
        <v>6395.366</v>
      </c>
      <c r="J382" s="21">
        <v>0</v>
      </c>
      <c r="K382" s="21">
        <v>75327485.88000001</v>
      </c>
      <c r="L382" s="21">
        <v>3590560345</v>
      </c>
      <c r="M382" s="21">
        <v>1148922406</v>
      </c>
      <c r="N382" s="48">
        <v>11886.240234375</v>
      </c>
      <c r="O382" s="21">
        <v>5096.7629999999999</v>
      </c>
      <c r="P382" s="21">
        <v>0.55000000000000004</v>
      </c>
      <c r="Q382" s="21">
        <v>11963.91</v>
      </c>
      <c r="R382" s="21">
        <v>8245.6200000000008</v>
      </c>
      <c r="S382" s="21">
        <v>0</v>
      </c>
      <c r="T382" s="21">
        <v>449.31400000000002</v>
      </c>
      <c r="U382" s="21">
        <v>1</v>
      </c>
      <c r="V382" s="21">
        <v>1</v>
      </c>
      <c r="W382" s="21">
        <v>1</v>
      </c>
      <c r="X382" s="21">
        <v>6.7471804200291405E-2</v>
      </c>
      <c r="Y382" s="21">
        <v>14080.86328125</v>
      </c>
      <c r="Z382" s="21">
        <v>13704</v>
      </c>
      <c r="AA382" s="21">
        <v>87642095.664000005</v>
      </c>
      <c r="AB382" s="21">
        <v>0</v>
      </c>
      <c r="AC382" s="21">
        <v>1.2699999999999999E-2</v>
      </c>
      <c r="AD382" s="21">
        <v>1.55E-2</v>
      </c>
      <c r="AE382" s="21">
        <v>4739482751</v>
      </c>
      <c r="AF382" s="21">
        <v>60191430.937699996</v>
      </c>
      <c r="AG382" s="21">
        <v>73461982.640499994</v>
      </c>
      <c r="AH382" s="21">
        <v>-15136054.942300014</v>
      </c>
      <c r="AI382" s="21">
        <v>0</v>
      </c>
      <c r="AJ382" s="21">
        <v>8257.7802734375</v>
      </c>
      <c r="AK382" s="21">
        <v>75327485.88000001</v>
      </c>
      <c r="AL382" s="21">
        <v>0</v>
      </c>
      <c r="AM382" s="21">
        <v>0</v>
      </c>
      <c r="AN382" s="21">
        <v>0</v>
      </c>
      <c r="AO382" s="21">
        <v>0</v>
      </c>
      <c r="AP382" s="21">
        <v>0</v>
      </c>
      <c r="AQ382" s="21">
        <v>1865503.239500016</v>
      </c>
      <c r="AR382" s="21">
        <v>0.5606010524875511</v>
      </c>
      <c r="AS382" s="21">
        <v>0</v>
      </c>
      <c r="AT382" s="21">
        <v>0.5606010524875511</v>
      </c>
      <c r="AU382" s="21">
        <v>1026026.8125</v>
      </c>
      <c r="AV382" s="21">
        <v>1026026.8125</v>
      </c>
      <c r="AW382" s="21">
        <v>955241884.828125</v>
      </c>
      <c r="AX382" s="21">
        <v>146575.25892857142</v>
      </c>
      <c r="AY382" s="21">
        <v>136463126.40401787</v>
      </c>
      <c r="AZ382" s="21">
        <v>0</v>
      </c>
      <c r="BA382" s="21">
        <v>0</v>
      </c>
      <c r="BB382" s="21">
        <v>2875502941.8212008</v>
      </c>
      <c r="BC382" s="21">
        <v>734844866.56274295</v>
      </c>
      <c r="BD382" s="21">
        <v>1026027</v>
      </c>
      <c r="BE382" s="21">
        <v>146575</v>
      </c>
    </row>
    <row r="383" spans="1:57" x14ac:dyDescent="0.35">
      <c r="A383" s="21">
        <v>120484903</v>
      </c>
      <c r="B383" s="21" t="s">
        <v>455</v>
      </c>
      <c r="C383" s="21" t="s">
        <v>646</v>
      </c>
      <c r="D383" s="21">
        <v>10239.33</v>
      </c>
      <c r="E383" s="21">
        <v>70</v>
      </c>
      <c r="F383" s="21">
        <v>1.72E-2</v>
      </c>
      <c r="G383" s="21">
        <v>78</v>
      </c>
      <c r="H383" s="21">
        <v>106655059.38</v>
      </c>
      <c r="I383" s="21">
        <v>8095.75</v>
      </c>
      <c r="J383" s="21">
        <v>0</v>
      </c>
      <c r="K383" s="21">
        <v>81791378.159999996</v>
      </c>
      <c r="L383" s="21">
        <v>3426107107</v>
      </c>
      <c r="M383" s="21">
        <v>1321535258</v>
      </c>
      <c r="N383" s="48">
        <v>10239.330078125</v>
      </c>
      <c r="O383" s="21">
        <v>5665.3280000000004</v>
      </c>
      <c r="P383" s="21">
        <v>0.75</v>
      </c>
      <c r="Q383" s="21">
        <v>10322.85</v>
      </c>
      <c r="R383" s="21">
        <v>8245.6200000000008</v>
      </c>
      <c r="S383" s="21">
        <v>0</v>
      </c>
      <c r="T383" s="21">
        <v>773.49400000000003</v>
      </c>
      <c r="U383" s="21">
        <v>0</v>
      </c>
      <c r="V383" s="21">
        <v>0</v>
      </c>
      <c r="W383" s="21">
        <v>0</v>
      </c>
      <c r="X383" s="21">
        <v>-1.5306743177498434E-2</v>
      </c>
      <c r="Y383" s="21">
        <v>13174.2041015625</v>
      </c>
      <c r="Z383" s="21">
        <v>13704</v>
      </c>
      <c r="AA383" s="21">
        <v>110944158</v>
      </c>
      <c r="AB383" s="21">
        <v>4289098.6200000048</v>
      </c>
      <c r="AC383" s="21">
        <v>1.2699999999999999E-2</v>
      </c>
      <c r="AD383" s="21">
        <v>1.55E-2</v>
      </c>
      <c r="AE383" s="21">
        <v>4747642365</v>
      </c>
      <c r="AF383" s="21">
        <v>60295058.035499997</v>
      </c>
      <c r="AG383" s="21">
        <v>73588456.657499999</v>
      </c>
      <c r="AH383" s="21">
        <v>-21496320.124499999</v>
      </c>
      <c r="AI383" s="21">
        <v>0</v>
      </c>
      <c r="AJ383" s="21">
        <v>8257.7802734375</v>
      </c>
      <c r="AK383" s="21">
        <v>81791378.159999996</v>
      </c>
      <c r="AL383" s="21">
        <v>0</v>
      </c>
      <c r="AM383" s="21">
        <v>4289098.6200000048</v>
      </c>
      <c r="AN383" s="21">
        <v>0</v>
      </c>
      <c r="AO383" s="21">
        <v>4289098.6200000048</v>
      </c>
      <c r="AP383" s="21">
        <v>4.0214675655642633</v>
      </c>
      <c r="AQ383" s="21">
        <v>8202921.5024999976</v>
      </c>
      <c r="AR383" s="21">
        <v>0.7600384438586385</v>
      </c>
      <c r="AS383" s="21">
        <v>0</v>
      </c>
      <c r="AT383" s="21">
        <v>0.7600384438586385</v>
      </c>
      <c r="AU383" s="21">
        <v>6152191</v>
      </c>
      <c r="AV383" s="21">
        <v>6152191</v>
      </c>
      <c r="AW383" s="21">
        <v>955241884.828125</v>
      </c>
      <c r="AX383" s="21">
        <v>878884.42857142852</v>
      </c>
      <c r="AY383" s="21">
        <v>136463126.40401787</v>
      </c>
      <c r="AZ383" s="21">
        <v>4289098.6200000048</v>
      </c>
      <c r="BA383" s="21">
        <v>612728.37428571493</v>
      </c>
      <c r="BB383" s="21">
        <v>2879792040.4412007</v>
      </c>
      <c r="BC383" s="21">
        <v>734844866.56274295</v>
      </c>
      <c r="BD383" s="21">
        <v>6152191</v>
      </c>
      <c r="BE383" s="21">
        <v>878884</v>
      </c>
    </row>
    <row r="384" spans="1:57" x14ac:dyDescent="0.35">
      <c r="A384" s="21">
        <v>120485603</v>
      </c>
      <c r="B384" s="21" t="s">
        <v>456</v>
      </c>
      <c r="C384" s="21" t="s">
        <v>646</v>
      </c>
      <c r="D384" s="21">
        <v>9825.18</v>
      </c>
      <c r="E384" s="21">
        <v>66</v>
      </c>
      <c r="F384" s="21">
        <v>1.7600000000000001E-2</v>
      </c>
      <c r="G384" s="21">
        <v>81</v>
      </c>
      <c r="H384" s="21">
        <v>30823565.800000001</v>
      </c>
      <c r="I384" s="21">
        <v>2241.3420000000001</v>
      </c>
      <c r="J384" s="21">
        <v>0</v>
      </c>
      <c r="K384" s="21">
        <v>21724143.530000001</v>
      </c>
      <c r="L384" s="21">
        <v>900433029</v>
      </c>
      <c r="M384" s="21">
        <v>332111409</v>
      </c>
      <c r="N384" s="48">
        <v>9825.1796875</v>
      </c>
      <c r="O384" s="21">
        <v>1560.934</v>
      </c>
      <c r="P384" s="21">
        <v>0.81</v>
      </c>
      <c r="Q384" s="21">
        <v>9835.93</v>
      </c>
      <c r="R384" s="21">
        <v>8245.6200000000008</v>
      </c>
      <c r="S384" s="21">
        <v>0</v>
      </c>
      <c r="T384" s="21">
        <v>193.41200000000001</v>
      </c>
      <c r="U384" s="21">
        <v>0</v>
      </c>
      <c r="V384" s="21">
        <v>0</v>
      </c>
      <c r="W384" s="21">
        <v>0</v>
      </c>
      <c r="X384" s="21">
        <v>-0.14812284268114656</v>
      </c>
      <c r="Y384" s="21">
        <v>13752.28125</v>
      </c>
      <c r="Z384" s="21">
        <v>13704</v>
      </c>
      <c r="AA384" s="21">
        <v>30715350.768000003</v>
      </c>
      <c r="AB384" s="21">
        <v>0</v>
      </c>
      <c r="AC384" s="21">
        <v>1.2699999999999999E-2</v>
      </c>
      <c r="AD384" s="21">
        <v>1.55E-2</v>
      </c>
      <c r="AE384" s="21">
        <v>1232544438</v>
      </c>
      <c r="AF384" s="21">
        <v>15653314.362599999</v>
      </c>
      <c r="AG384" s="21">
        <v>19104438.789000001</v>
      </c>
      <c r="AH384" s="21">
        <v>-6070829.1674000025</v>
      </c>
      <c r="AI384" s="21">
        <v>0</v>
      </c>
      <c r="AJ384" s="21">
        <v>8257.7802734375</v>
      </c>
      <c r="AK384" s="21">
        <v>21724143.530000001</v>
      </c>
      <c r="AL384" s="21">
        <v>0</v>
      </c>
      <c r="AM384" s="21">
        <v>0</v>
      </c>
      <c r="AN384" s="21">
        <v>0</v>
      </c>
      <c r="AO384" s="21">
        <v>0</v>
      </c>
      <c r="AP384" s="21">
        <v>0</v>
      </c>
      <c r="AQ384" s="21">
        <v>2619704.7410000004</v>
      </c>
      <c r="AR384" s="21">
        <v>0.81019119398171724</v>
      </c>
      <c r="AS384" s="21">
        <v>0</v>
      </c>
      <c r="AT384" s="21">
        <v>0.81019119398171724</v>
      </c>
      <c r="AU384" s="21">
        <v>2121960.75</v>
      </c>
      <c r="AV384" s="21">
        <v>2121960.75</v>
      </c>
      <c r="AW384" s="21">
        <v>955241884.828125</v>
      </c>
      <c r="AX384" s="21">
        <v>303137.25</v>
      </c>
      <c r="AY384" s="21">
        <v>136463126.40401787</v>
      </c>
      <c r="AZ384" s="21">
        <v>0</v>
      </c>
      <c r="BA384" s="21">
        <v>0</v>
      </c>
      <c r="BB384" s="21">
        <v>2879792040.4412007</v>
      </c>
      <c r="BC384" s="21">
        <v>734844866.56274295</v>
      </c>
      <c r="BD384" s="21">
        <v>2121961</v>
      </c>
      <c r="BE384" s="21">
        <v>303137</v>
      </c>
    </row>
    <row r="385" spans="1:57" x14ac:dyDescent="0.35">
      <c r="A385" s="21">
        <v>120486003</v>
      </c>
      <c r="B385" s="21" t="s">
        <v>457</v>
      </c>
      <c r="C385" s="21" t="s">
        <v>646</v>
      </c>
      <c r="D385" s="21">
        <v>16232.87</v>
      </c>
      <c r="E385" s="21">
        <v>94</v>
      </c>
      <c r="F385" s="21">
        <v>1.4E-2</v>
      </c>
      <c r="G385" s="21">
        <v>50</v>
      </c>
      <c r="H385" s="21">
        <v>47344543.020000003</v>
      </c>
      <c r="I385" s="21">
        <v>2704.9569999999999</v>
      </c>
      <c r="J385" s="21">
        <v>0</v>
      </c>
      <c r="K385" s="21">
        <v>38082292.350000001</v>
      </c>
      <c r="L385" s="21">
        <v>1869760422</v>
      </c>
      <c r="M385" s="21">
        <v>853692217</v>
      </c>
      <c r="N385" s="48">
        <v>16232.8701171875</v>
      </c>
      <c r="O385" s="21">
        <v>2131.2020000000002</v>
      </c>
      <c r="P385" s="21">
        <v>0.02</v>
      </c>
      <c r="Q385" s="21">
        <v>16343.2</v>
      </c>
      <c r="R385" s="21">
        <v>8245.6200000000008</v>
      </c>
      <c r="S385" s="21">
        <v>0</v>
      </c>
      <c r="T385" s="21">
        <v>201.77699999999999</v>
      </c>
      <c r="U385" s="21">
        <v>0</v>
      </c>
      <c r="V385" s="21">
        <v>0</v>
      </c>
      <c r="W385" s="21">
        <v>0</v>
      </c>
      <c r="X385" s="21">
        <v>-0.12116094081613206</v>
      </c>
      <c r="Y385" s="21">
        <v>17502.8828125</v>
      </c>
      <c r="Z385" s="21">
        <v>13704</v>
      </c>
      <c r="AA385" s="21">
        <v>37068730.728</v>
      </c>
      <c r="AB385" s="21">
        <v>0</v>
      </c>
      <c r="AC385" s="21">
        <v>1.2699999999999999E-2</v>
      </c>
      <c r="AD385" s="21">
        <v>1.55E-2</v>
      </c>
      <c r="AE385" s="21">
        <v>2723452639</v>
      </c>
      <c r="AF385" s="21">
        <v>34587848.515299998</v>
      </c>
      <c r="AG385" s="21">
        <v>42213515.9045</v>
      </c>
      <c r="AH385" s="21">
        <v>-3494443.8347000033</v>
      </c>
      <c r="AI385" s="21">
        <v>0</v>
      </c>
      <c r="AJ385" s="21">
        <v>8257.7802734375</v>
      </c>
      <c r="AK385" s="21">
        <v>38082292.350000001</v>
      </c>
      <c r="AL385" s="21">
        <v>0</v>
      </c>
      <c r="AM385" s="21">
        <v>0</v>
      </c>
      <c r="AN385" s="21">
        <v>0</v>
      </c>
      <c r="AO385" s="21">
        <v>0</v>
      </c>
      <c r="AP385" s="21">
        <v>0</v>
      </c>
      <c r="AQ385" s="21">
        <v>0</v>
      </c>
      <c r="AR385" s="21">
        <v>3.4233222527949803E-2</v>
      </c>
      <c r="AS385" s="21">
        <v>0</v>
      </c>
      <c r="AT385" s="21">
        <v>3.4233222527949803E-2</v>
      </c>
      <c r="AU385" s="21">
        <v>0</v>
      </c>
      <c r="AV385" s="21">
        <v>0</v>
      </c>
      <c r="AW385" s="21">
        <v>955241884.828125</v>
      </c>
      <c r="AX385" s="21">
        <v>0</v>
      </c>
      <c r="AY385" s="21">
        <v>136463126.40401787</v>
      </c>
      <c r="AZ385" s="21">
        <v>0</v>
      </c>
      <c r="BA385" s="21">
        <v>0</v>
      </c>
      <c r="BB385" s="21">
        <v>2879792040.4412007</v>
      </c>
      <c r="BC385" s="21">
        <v>734844866.56274295</v>
      </c>
      <c r="BD385" s="21">
        <v>0</v>
      </c>
      <c r="BE385" s="21">
        <v>0</v>
      </c>
    </row>
    <row r="386" spans="1:57" x14ac:dyDescent="0.35">
      <c r="A386" s="21">
        <v>120488603</v>
      </c>
      <c r="B386" s="21" t="s">
        <v>458</v>
      </c>
      <c r="C386" s="21" t="s">
        <v>646</v>
      </c>
      <c r="D386" s="21">
        <v>8886.3700000000008</v>
      </c>
      <c r="E386" s="21">
        <v>57</v>
      </c>
      <c r="F386" s="21">
        <v>1.72E-2</v>
      </c>
      <c r="G386" s="21">
        <v>78</v>
      </c>
      <c r="H386" s="21">
        <v>39340216.030000001</v>
      </c>
      <c r="I386" s="21">
        <v>3741.123</v>
      </c>
      <c r="J386" s="21">
        <v>0</v>
      </c>
      <c r="K386" s="21">
        <v>28532810.360000003</v>
      </c>
      <c r="L386" s="21">
        <v>1195499953</v>
      </c>
      <c r="M386" s="21">
        <v>465104295</v>
      </c>
      <c r="N386" s="48">
        <v>8886.3701171875</v>
      </c>
      <c r="O386" s="21">
        <v>2355.1669999999999</v>
      </c>
      <c r="P386" s="21">
        <v>0.92</v>
      </c>
      <c r="Q386" s="21">
        <v>8941.91</v>
      </c>
      <c r="R386" s="21">
        <v>8245.6200000000008</v>
      </c>
      <c r="S386" s="21">
        <v>0</v>
      </c>
      <c r="T386" s="21">
        <v>244.77500000000001</v>
      </c>
      <c r="U386" s="21">
        <v>0</v>
      </c>
      <c r="V386" s="21">
        <v>0</v>
      </c>
      <c r="W386" s="21">
        <v>0</v>
      </c>
      <c r="X386" s="21">
        <v>3.5953043041532948E-2</v>
      </c>
      <c r="Y386" s="21">
        <v>10515.6171875</v>
      </c>
      <c r="Z386" s="21">
        <v>13704</v>
      </c>
      <c r="AA386" s="21">
        <v>51268349.592</v>
      </c>
      <c r="AB386" s="21">
        <v>11928133.561999999</v>
      </c>
      <c r="AC386" s="21">
        <v>1.2699999999999999E-2</v>
      </c>
      <c r="AD386" s="21">
        <v>1.55E-2</v>
      </c>
      <c r="AE386" s="21">
        <v>1660604248</v>
      </c>
      <c r="AF386" s="21">
        <v>21089673.9496</v>
      </c>
      <c r="AG386" s="21">
        <v>25739365.844000001</v>
      </c>
      <c r="AH386" s="21">
        <v>-7443136.4104000032</v>
      </c>
      <c r="AI386" s="21">
        <v>0</v>
      </c>
      <c r="AJ386" s="21">
        <v>8257.7802734375</v>
      </c>
      <c r="AK386" s="21">
        <v>28532810.360000003</v>
      </c>
      <c r="AL386" s="21">
        <v>0</v>
      </c>
      <c r="AM386" s="21">
        <v>11928133.561999999</v>
      </c>
      <c r="AN386" s="21">
        <v>0</v>
      </c>
      <c r="AO386" s="21">
        <v>11928133.561999999</v>
      </c>
      <c r="AP386" s="21">
        <v>30.320457703902441</v>
      </c>
      <c r="AQ386" s="21">
        <v>2793444.5160000026</v>
      </c>
      <c r="AR386" s="21">
        <v>0.92387907852525908</v>
      </c>
      <c r="AS386" s="21">
        <v>0</v>
      </c>
      <c r="AT386" s="21">
        <v>0.92387907852525908</v>
      </c>
      <c r="AU386" s="21">
        <v>2569969</v>
      </c>
      <c r="AV386" s="21">
        <v>2569969</v>
      </c>
      <c r="AW386" s="21">
        <v>955241884.828125</v>
      </c>
      <c r="AX386" s="21">
        <v>367138.42857142858</v>
      </c>
      <c r="AY386" s="21">
        <v>136463126.40401787</v>
      </c>
      <c r="AZ386" s="21">
        <v>11928133.561999999</v>
      </c>
      <c r="BA386" s="21">
        <v>1704019.0802857142</v>
      </c>
      <c r="BB386" s="21">
        <v>2891720174.0032005</v>
      </c>
      <c r="BC386" s="21">
        <v>734844866.56274295</v>
      </c>
      <c r="BD386" s="21">
        <v>2569969</v>
      </c>
      <c r="BE386" s="21">
        <v>367138</v>
      </c>
    </row>
    <row r="387" spans="1:57" x14ac:dyDescent="0.35">
      <c r="A387" s="21">
        <v>120522003</v>
      </c>
      <c r="B387" s="21" t="s">
        <v>459</v>
      </c>
      <c r="C387" s="21" t="s">
        <v>643</v>
      </c>
      <c r="D387" s="21">
        <v>8577.93</v>
      </c>
      <c r="E387" s="21">
        <v>53</v>
      </c>
      <c r="F387" s="21">
        <v>1.7399999999999999E-2</v>
      </c>
      <c r="G387" s="21">
        <v>80</v>
      </c>
      <c r="H387" s="21">
        <v>84006948.679999992</v>
      </c>
      <c r="I387" s="21">
        <v>6105.7479999999996</v>
      </c>
      <c r="J387" s="21">
        <v>0</v>
      </c>
      <c r="K387" s="21">
        <v>52883553.959999993</v>
      </c>
      <c r="L387" s="21">
        <v>2522349467</v>
      </c>
      <c r="M387" s="21">
        <v>522930062</v>
      </c>
      <c r="N387" s="48">
        <v>8577.9296875</v>
      </c>
      <c r="O387" s="21">
        <v>4410.2579999999998</v>
      </c>
      <c r="P387" s="21">
        <v>0.95</v>
      </c>
      <c r="Q387" s="21">
        <v>8666.2900000000009</v>
      </c>
      <c r="R387" s="21">
        <v>8245.6200000000008</v>
      </c>
      <c r="S387" s="21">
        <v>0</v>
      </c>
      <c r="T387" s="21">
        <v>509.25200000000001</v>
      </c>
      <c r="U387" s="21">
        <v>0</v>
      </c>
      <c r="V387" s="21">
        <v>0</v>
      </c>
      <c r="W387" s="21">
        <v>0</v>
      </c>
      <c r="X387" s="21">
        <v>-0.15803257061937778</v>
      </c>
      <c r="Y387" s="21">
        <v>13758.666015625</v>
      </c>
      <c r="Z387" s="21">
        <v>13704</v>
      </c>
      <c r="AA387" s="21">
        <v>83673170.591999993</v>
      </c>
      <c r="AB387" s="21">
        <v>0</v>
      </c>
      <c r="AC387" s="21">
        <v>1.2699999999999999E-2</v>
      </c>
      <c r="AD387" s="21">
        <v>1.55E-2</v>
      </c>
      <c r="AE387" s="21">
        <v>3045279529</v>
      </c>
      <c r="AF387" s="21">
        <v>38675050.018299997</v>
      </c>
      <c r="AG387" s="21">
        <v>47201832.699500002</v>
      </c>
      <c r="AH387" s="21">
        <v>-14208503.941699997</v>
      </c>
      <c r="AI387" s="21">
        <v>0</v>
      </c>
      <c r="AJ387" s="21">
        <v>8257.7802734375</v>
      </c>
      <c r="AK387" s="21">
        <v>52883553.959999993</v>
      </c>
      <c r="AL387" s="21">
        <v>0</v>
      </c>
      <c r="AM387" s="21">
        <v>0</v>
      </c>
      <c r="AN387" s="21">
        <v>0</v>
      </c>
      <c r="AO387" s="21">
        <v>0</v>
      </c>
      <c r="AP387" s="21">
        <v>0</v>
      </c>
      <c r="AQ387" s="21">
        <v>5681721.2604999915</v>
      </c>
      <c r="AR387" s="21">
        <v>0.96123057244665211</v>
      </c>
      <c r="AS387" s="21">
        <v>0</v>
      </c>
      <c r="AT387" s="21">
        <v>0.96123057244665211</v>
      </c>
      <c r="AU387" s="21">
        <v>5397635</v>
      </c>
      <c r="AV387" s="21">
        <v>5397635</v>
      </c>
      <c r="AW387" s="21">
        <v>955241884.828125</v>
      </c>
      <c r="AX387" s="21">
        <v>771090.71428571432</v>
      </c>
      <c r="AY387" s="21">
        <v>136463126.40401787</v>
      </c>
      <c r="AZ387" s="21">
        <v>0</v>
      </c>
      <c r="BA387" s="21">
        <v>0</v>
      </c>
      <c r="BB387" s="21">
        <v>2891720174.0032005</v>
      </c>
      <c r="BC387" s="21">
        <v>734844866.56274295</v>
      </c>
      <c r="BD387" s="21">
        <v>5397635</v>
      </c>
      <c r="BE387" s="21">
        <v>771091</v>
      </c>
    </row>
    <row r="388" spans="1:57" x14ac:dyDescent="0.35">
      <c r="A388" s="21">
        <v>121135003</v>
      </c>
      <c r="B388" s="21" t="s">
        <v>461</v>
      </c>
      <c r="C388" s="21" t="s">
        <v>647</v>
      </c>
      <c r="D388" s="21">
        <v>10864.25</v>
      </c>
      <c r="E388" s="21">
        <v>75</v>
      </c>
      <c r="F388" s="21">
        <v>1.77E-2</v>
      </c>
      <c r="G388" s="21">
        <v>82</v>
      </c>
      <c r="H388" s="21">
        <v>44174422.229999997</v>
      </c>
      <c r="I388" s="21">
        <v>3138.3270000000002</v>
      </c>
      <c r="J388" s="21">
        <v>0</v>
      </c>
      <c r="K388" s="21">
        <v>34132312.600000001</v>
      </c>
      <c r="L388" s="21">
        <v>1568340773</v>
      </c>
      <c r="M388" s="21">
        <v>355726608</v>
      </c>
      <c r="N388" s="48">
        <v>10864.25</v>
      </c>
      <c r="O388" s="21">
        <v>2116.61</v>
      </c>
      <c r="P388" s="21">
        <v>0.67</v>
      </c>
      <c r="Q388" s="21">
        <v>10989.49</v>
      </c>
      <c r="R388" s="21">
        <v>8245.6200000000008</v>
      </c>
      <c r="S388" s="21">
        <v>0</v>
      </c>
      <c r="T388" s="21">
        <v>334.54500000000002</v>
      </c>
      <c r="U388" s="21">
        <v>0</v>
      </c>
      <c r="V388" s="21">
        <v>0</v>
      </c>
      <c r="W388" s="21">
        <v>0</v>
      </c>
      <c r="X388" s="21">
        <v>-9.406657142685948E-2</v>
      </c>
      <c r="Y388" s="21">
        <v>14075.787109375</v>
      </c>
      <c r="Z388" s="21">
        <v>13704</v>
      </c>
      <c r="AA388" s="21">
        <v>43007633.208000004</v>
      </c>
      <c r="AB388" s="21">
        <v>0</v>
      </c>
      <c r="AC388" s="21">
        <v>1.2699999999999999E-2</v>
      </c>
      <c r="AD388" s="21">
        <v>1.55E-2</v>
      </c>
      <c r="AE388" s="21">
        <v>1924067381</v>
      </c>
      <c r="AF388" s="21">
        <v>24435655.738699999</v>
      </c>
      <c r="AG388" s="21">
        <v>29823044.405499998</v>
      </c>
      <c r="AH388" s="21">
        <v>-9696656.8613000028</v>
      </c>
      <c r="AI388" s="21">
        <v>0</v>
      </c>
      <c r="AJ388" s="21">
        <v>8257.7802734375</v>
      </c>
      <c r="AK388" s="21">
        <v>34132312.600000001</v>
      </c>
      <c r="AL388" s="21">
        <v>0</v>
      </c>
      <c r="AM388" s="21">
        <v>0</v>
      </c>
      <c r="AN388" s="21">
        <v>0</v>
      </c>
      <c r="AO388" s="21">
        <v>0</v>
      </c>
      <c r="AP388" s="21">
        <v>0</v>
      </c>
      <c r="AQ388" s="21">
        <v>4309268.194500003</v>
      </c>
      <c r="AR388" s="21">
        <v>0.68436194228288727</v>
      </c>
      <c r="AS388" s="21">
        <v>0</v>
      </c>
      <c r="AT388" s="21">
        <v>0.68436194228288727</v>
      </c>
      <c r="AU388" s="21">
        <v>2887209.75</v>
      </c>
      <c r="AV388" s="21">
        <v>2887209.75</v>
      </c>
      <c r="AW388" s="21">
        <v>955241884.828125</v>
      </c>
      <c r="AX388" s="21">
        <v>412458.53571428574</v>
      </c>
      <c r="AY388" s="21">
        <v>136463126.40401787</v>
      </c>
      <c r="AZ388" s="21">
        <v>0</v>
      </c>
      <c r="BA388" s="21">
        <v>0</v>
      </c>
      <c r="BB388" s="21">
        <v>2891720174.0032005</v>
      </c>
      <c r="BC388" s="21">
        <v>734844866.56274295</v>
      </c>
      <c r="BD388" s="21">
        <v>2887210</v>
      </c>
      <c r="BE388" s="21">
        <v>412459</v>
      </c>
    </row>
    <row r="389" spans="1:57" x14ac:dyDescent="0.35">
      <c r="A389" s="21">
        <v>121135503</v>
      </c>
      <c r="B389" s="21" t="s">
        <v>462</v>
      </c>
      <c r="C389" s="21" t="s">
        <v>647</v>
      </c>
      <c r="D389" s="21">
        <v>7206.17</v>
      </c>
      <c r="E389" s="21">
        <v>38</v>
      </c>
      <c r="F389" s="21">
        <v>1.77E-2</v>
      </c>
      <c r="G389" s="21">
        <v>82</v>
      </c>
      <c r="H389" s="21">
        <v>38581325.810000002</v>
      </c>
      <c r="I389" s="21">
        <v>3522.8670000000002</v>
      </c>
      <c r="J389" s="21">
        <v>0</v>
      </c>
      <c r="K389" s="21">
        <v>24526501.830000002</v>
      </c>
      <c r="L389" s="21">
        <v>992949606</v>
      </c>
      <c r="M389" s="21">
        <v>388960604</v>
      </c>
      <c r="N389" s="48">
        <v>7206.169921875</v>
      </c>
      <c r="O389" s="21">
        <v>2385.2060000000001</v>
      </c>
      <c r="P389" s="21">
        <v>1</v>
      </c>
      <c r="Q389" s="21">
        <v>7262.3</v>
      </c>
      <c r="R389" s="21">
        <v>8245.6200000000008</v>
      </c>
      <c r="S389" s="21">
        <v>0</v>
      </c>
      <c r="T389" s="21">
        <v>278.79000000000002</v>
      </c>
      <c r="U389" s="21">
        <v>0</v>
      </c>
      <c r="V389" s="21">
        <v>0</v>
      </c>
      <c r="W389" s="21">
        <v>0</v>
      </c>
      <c r="X389" s="21">
        <v>-2.0220357953320264E-2</v>
      </c>
      <c r="Y389" s="21">
        <v>10951.68359375</v>
      </c>
      <c r="Z389" s="21">
        <v>13704</v>
      </c>
      <c r="AA389" s="21">
        <v>48277369.368000001</v>
      </c>
      <c r="AB389" s="21">
        <v>9696043.5579999983</v>
      </c>
      <c r="AC389" s="21">
        <v>1.2699999999999999E-2</v>
      </c>
      <c r="AD389" s="21">
        <v>1.55E-2</v>
      </c>
      <c r="AE389" s="21">
        <v>1381910210</v>
      </c>
      <c r="AF389" s="21">
        <v>17550259.666999999</v>
      </c>
      <c r="AG389" s="21">
        <v>21419608.254999999</v>
      </c>
      <c r="AH389" s="21">
        <v>-6976242.1630000025</v>
      </c>
      <c r="AI389" s="21">
        <v>0</v>
      </c>
      <c r="AJ389" s="21">
        <v>8257.7802734375</v>
      </c>
      <c r="AK389" s="21">
        <v>24526501.830000002</v>
      </c>
      <c r="AL389" s="21">
        <v>0</v>
      </c>
      <c r="AM389" s="21">
        <v>9696043.5579999983</v>
      </c>
      <c r="AN389" s="21">
        <v>0</v>
      </c>
      <c r="AO389" s="21">
        <v>9696043.5579999983</v>
      </c>
      <c r="AP389" s="21">
        <v>25.131442101678253</v>
      </c>
      <c r="AQ389" s="21">
        <v>3106893.575000003</v>
      </c>
      <c r="AR389" s="21">
        <v>1</v>
      </c>
      <c r="AS389" s="21">
        <v>0</v>
      </c>
      <c r="AT389" s="21">
        <v>1</v>
      </c>
      <c r="AU389" s="21">
        <v>3106893.5</v>
      </c>
      <c r="AV389" s="21">
        <v>3106893.5</v>
      </c>
      <c r="AW389" s="21">
        <v>955241884.828125</v>
      </c>
      <c r="AX389" s="21">
        <v>443841.92857142858</v>
      </c>
      <c r="AY389" s="21">
        <v>136463126.40401787</v>
      </c>
      <c r="AZ389" s="21">
        <v>9696043.5579999983</v>
      </c>
      <c r="BA389" s="21">
        <v>1385149.0797142854</v>
      </c>
      <c r="BB389" s="21">
        <v>2901416217.5612006</v>
      </c>
      <c r="BC389" s="21">
        <v>734844866.56274295</v>
      </c>
      <c r="BD389" s="21">
        <v>3106894</v>
      </c>
      <c r="BE389" s="21">
        <v>443842</v>
      </c>
    </row>
    <row r="390" spans="1:57" x14ac:dyDescent="0.35">
      <c r="A390" s="21">
        <v>121136503</v>
      </c>
      <c r="B390" s="21" t="s">
        <v>463</v>
      </c>
      <c r="C390" s="21" t="s">
        <v>647</v>
      </c>
      <c r="D390" s="21">
        <v>7780.36</v>
      </c>
      <c r="E390" s="21">
        <v>43</v>
      </c>
      <c r="F390" s="21">
        <v>1.84E-2</v>
      </c>
      <c r="G390" s="21">
        <v>87</v>
      </c>
      <c r="H390" s="21">
        <v>33212310.579999998</v>
      </c>
      <c r="I390" s="21">
        <v>2705.297</v>
      </c>
      <c r="J390" s="21">
        <v>0</v>
      </c>
      <c r="K390" s="21">
        <v>21482645.729999997</v>
      </c>
      <c r="L390" s="21">
        <v>823272241</v>
      </c>
      <c r="M390" s="21">
        <v>345851348</v>
      </c>
      <c r="N390" s="48">
        <v>7780.35986328125</v>
      </c>
      <c r="O390" s="21">
        <v>1857.6010000000001</v>
      </c>
      <c r="P390" s="21">
        <v>1</v>
      </c>
      <c r="Q390" s="21">
        <v>7827.64</v>
      </c>
      <c r="R390" s="21">
        <v>8245.6200000000008</v>
      </c>
      <c r="S390" s="21">
        <v>0</v>
      </c>
      <c r="T390" s="21">
        <v>233.417</v>
      </c>
      <c r="U390" s="21">
        <v>0</v>
      </c>
      <c r="V390" s="21">
        <v>0</v>
      </c>
      <c r="W390" s="21">
        <v>0</v>
      </c>
      <c r="X390" s="21">
        <v>-9.8677673761507753E-2</v>
      </c>
      <c r="Y390" s="21">
        <v>12276.7705078125</v>
      </c>
      <c r="Z390" s="21">
        <v>13704</v>
      </c>
      <c r="AA390" s="21">
        <v>37073390.088</v>
      </c>
      <c r="AB390" s="21">
        <v>3861079.5080000013</v>
      </c>
      <c r="AC390" s="21">
        <v>1.2699999999999999E-2</v>
      </c>
      <c r="AD390" s="21">
        <v>1.55E-2</v>
      </c>
      <c r="AE390" s="21">
        <v>1169123589</v>
      </c>
      <c r="AF390" s="21">
        <v>14847869.5803</v>
      </c>
      <c r="AG390" s="21">
        <v>18121415.629500002</v>
      </c>
      <c r="AH390" s="21">
        <v>-6634776.1496999972</v>
      </c>
      <c r="AI390" s="21">
        <v>0</v>
      </c>
      <c r="AJ390" s="21">
        <v>8257.7802734375</v>
      </c>
      <c r="AK390" s="21">
        <v>21482645.729999997</v>
      </c>
      <c r="AL390" s="21">
        <v>0</v>
      </c>
      <c r="AM390" s="21">
        <v>3861079.5080000013</v>
      </c>
      <c r="AN390" s="21">
        <v>0</v>
      </c>
      <c r="AO390" s="21">
        <v>3861079.5080000013</v>
      </c>
      <c r="AP390" s="21">
        <v>11.62544683152846</v>
      </c>
      <c r="AQ390" s="21">
        <v>3361230.1004999951</v>
      </c>
      <c r="AR390" s="21">
        <v>1</v>
      </c>
      <c r="AS390" s="21">
        <v>0</v>
      </c>
      <c r="AT390" s="21">
        <v>1</v>
      </c>
      <c r="AU390" s="21">
        <v>3361230</v>
      </c>
      <c r="AV390" s="21">
        <v>3361230</v>
      </c>
      <c r="AW390" s="21">
        <v>955241884.828125</v>
      </c>
      <c r="AX390" s="21">
        <v>480175.71428571426</v>
      </c>
      <c r="AY390" s="21">
        <v>136463126.40401787</v>
      </c>
      <c r="AZ390" s="21">
        <v>3861079.5080000013</v>
      </c>
      <c r="BA390" s="21">
        <v>551582.78685714304</v>
      </c>
      <c r="BB390" s="21">
        <v>2905277297.0692005</v>
      </c>
      <c r="BC390" s="21">
        <v>734844866.56274295</v>
      </c>
      <c r="BD390" s="21">
        <v>3361230</v>
      </c>
      <c r="BE390" s="21">
        <v>480176</v>
      </c>
    </row>
    <row r="391" spans="1:57" x14ac:dyDescent="0.35">
      <c r="A391" s="21">
        <v>121136603</v>
      </c>
      <c r="B391" s="21" t="s">
        <v>464</v>
      </c>
      <c r="C391" s="21" t="s">
        <v>647</v>
      </c>
      <c r="D391" s="21">
        <v>3047.11</v>
      </c>
      <c r="E391" s="21">
        <v>3</v>
      </c>
      <c r="F391" s="21">
        <v>2.29E-2</v>
      </c>
      <c r="G391" s="21">
        <v>97</v>
      </c>
      <c r="H391" s="21">
        <v>28843155.789999999</v>
      </c>
      <c r="I391" s="21">
        <v>3400.712</v>
      </c>
      <c r="J391" s="21">
        <v>1</v>
      </c>
      <c r="K391" s="21">
        <v>12141294.74</v>
      </c>
      <c r="L391" s="21">
        <v>331066290</v>
      </c>
      <c r="M391" s="21">
        <v>200145373</v>
      </c>
      <c r="N391" s="48">
        <v>3047.110107421875</v>
      </c>
      <c r="O391" s="21">
        <v>2072.299</v>
      </c>
      <c r="P391" s="21">
        <v>1</v>
      </c>
      <c r="Q391" s="21">
        <v>3038.75</v>
      </c>
      <c r="R391" s="21">
        <v>8245.6200000000008</v>
      </c>
      <c r="S391" s="21">
        <v>0</v>
      </c>
      <c r="T391" s="21">
        <v>375.07799999999997</v>
      </c>
      <c r="U391" s="21">
        <v>0</v>
      </c>
      <c r="V391" s="21">
        <v>0</v>
      </c>
      <c r="W391" s="21">
        <v>0</v>
      </c>
      <c r="X391" s="21">
        <v>0.15684615105493943</v>
      </c>
      <c r="Y391" s="21">
        <v>8481.5048828125</v>
      </c>
      <c r="Z391" s="21">
        <v>13704</v>
      </c>
      <c r="AA391" s="21">
        <v>46603357.248000003</v>
      </c>
      <c r="AB391" s="21">
        <v>17760201.458000004</v>
      </c>
      <c r="AC391" s="21">
        <v>1.2699999999999999E-2</v>
      </c>
      <c r="AD391" s="21">
        <v>1.55E-2</v>
      </c>
      <c r="AE391" s="21">
        <v>531211663</v>
      </c>
      <c r="AF391" s="21">
        <v>6746388.1200999999</v>
      </c>
      <c r="AG391" s="21">
        <v>8233780.7764999997</v>
      </c>
      <c r="AH391" s="21">
        <v>-5394906.6199000003</v>
      </c>
      <c r="AI391" s="21">
        <v>0</v>
      </c>
      <c r="AJ391" s="21">
        <v>8257.7802734375</v>
      </c>
      <c r="AK391" s="21">
        <v>12141294.74</v>
      </c>
      <c r="AL391" s="21">
        <v>0</v>
      </c>
      <c r="AM391" s="21">
        <v>17760201.458000004</v>
      </c>
      <c r="AN391" s="21">
        <v>0</v>
      </c>
      <c r="AO391" s="21">
        <v>17760201.458000004</v>
      </c>
      <c r="AP391" s="21">
        <v>61.575098048589794</v>
      </c>
      <c r="AQ391" s="21">
        <v>3907513.9635000005</v>
      </c>
      <c r="AR391" s="21">
        <v>1</v>
      </c>
      <c r="AS391" s="21">
        <v>0</v>
      </c>
      <c r="AT391" s="21">
        <v>1</v>
      </c>
      <c r="AU391" s="21">
        <v>3907514</v>
      </c>
      <c r="AV391" s="21">
        <v>3907514</v>
      </c>
      <c r="AW391" s="21">
        <v>955241884.828125</v>
      </c>
      <c r="AX391" s="21">
        <v>558216.28571428568</v>
      </c>
      <c r="AY391" s="21">
        <v>136463126.40401787</v>
      </c>
      <c r="AZ391" s="21">
        <v>17760201.458000004</v>
      </c>
      <c r="BA391" s="21">
        <v>2537171.6368571436</v>
      </c>
      <c r="BB391" s="21">
        <v>2923037498.5272007</v>
      </c>
      <c r="BC391" s="21">
        <v>734844866.56274295</v>
      </c>
      <c r="BD391" s="21">
        <v>3954716</v>
      </c>
      <c r="BE391" s="21">
        <v>564959</v>
      </c>
    </row>
    <row r="392" spans="1:57" x14ac:dyDescent="0.35">
      <c r="A392" s="21">
        <v>121139004</v>
      </c>
      <c r="B392" s="21" t="s">
        <v>465</v>
      </c>
      <c r="C392" s="21" t="s">
        <v>647</v>
      </c>
      <c r="D392" s="21">
        <v>6638.34</v>
      </c>
      <c r="E392" s="21">
        <v>30</v>
      </c>
      <c r="F392" s="21">
        <v>1.9199999999999998E-2</v>
      </c>
      <c r="G392" s="21">
        <v>90</v>
      </c>
      <c r="H392" s="21">
        <v>14307264.699999999</v>
      </c>
      <c r="I392" s="21">
        <v>1223.5060000000001</v>
      </c>
      <c r="J392" s="21">
        <v>0</v>
      </c>
      <c r="K392" s="21">
        <v>8301717.21</v>
      </c>
      <c r="L392" s="21">
        <v>328895642</v>
      </c>
      <c r="M392" s="21">
        <v>104117629</v>
      </c>
      <c r="N392" s="48">
        <v>6638.33984375</v>
      </c>
      <c r="O392" s="21">
        <v>658.65</v>
      </c>
      <c r="P392" s="21">
        <v>1</v>
      </c>
      <c r="Q392" s="21">
        <v>6197.62</v>
      </c>
      <c r="R392" s="21">
        <v>8245.6200000000008</v>
      </c>
      <c r="S392" s="21">
        <v>108.05500000000001</v>
      </c>
      <c r="T392" s="21">
        <v>211.44300000000001</v>
      </c>
      <c r="U392" s="21">
        <v>0</v>
      </c>
      <c r="V392" s="21">
        <v>0</v>
      </c>
      <c r="W392" s="21">
        <v>0</v>
      </c>
      <c r="X392" s="21">
        <v>-3.7515909884659734E-2</v>
      </c>
      <c r="Y392" s="21">
        <v>11693.6611328125</v>
      </c>
      <c r="Z392" s="21">
        <v>13704</v>
      </c>
      <c r="AA392" s="21">
        <v>16766926.224000001</v>
      </c>
      <c r="AB392" s="21">
        <v>2459661.5240000021</v>
      </c>
      <c r="AC392" s="21">
        <v>1.2699999999999999E-2</v>
      </c>
      <c r="AD392" s="21">
        <v>1.55E-2</v>
      </c>
      <c r="AE392" s="21">
        <v>433013271</v>
      </c>
      <c r="AF392" s="21">
        <v>5499268.5416999999</v>
      </c>
      <c r="AG392" s="21">
        <v>6711705.7005000003</v>
      </c>
      <c r="AH392" s="21">
        <v>-2802448.6683</v>
      </c>
      <c r="AI392" s="21">
        <v>0</v>
      </c>
      <c r="AJ392" s="21">
        <v>8257.7802734375</v>
      </c>
      <c r="AK392" s="21">
        <v>8301717.21</v>
      </c>
      <c r="AL392" s="21">
        <v>0</v>
      </c>
      <c r="AM392" s="21">
        <v>2459661.5240000021</v>
      </c>
      <c r="AN392" s="21">
        <v>0</v>
      </c>
      <c r="AO392" s="21">
        <v>2459661.5240000021</v>
      </c>
      <c r="AP392" s="21">
        <v>17.191696495277693</v>
      </c>
      <c r="AQ392" s="21">
        <v>1590011.5094999997</v>
      </c>
      <c r="AR392" s="21">
        <v>1</v>
      </c>
      <c r="AS392" s="21">
        <v>0</v>
      </c>
      <c r="AT392" s="21">
        <v>1</v>
      </c>
      <c r="AU392" s="21">
        <v>1590011.5</v>
      </c>
      <c r="AV392" s="21">
        <v>1590011.5</v>
      </c>
      <c r="AW392" s="21">
        <v>955241884.828125</v>
      </c>
      <c r="AX392" s="21">
        <v>227144.5</v>
      </c>
      <c r="AY392" s="21">
        <v>136463126.40401787</v>
      </c>
      <c r="AZ392" s="21">
        <v>2459661.5240000021</v>
      </c>
      <c r="BA392" s="21">
        <v>351380.217714286</v>
      </c>
      <c r="BB392" s="21">
        <v>2925497160.0512009</v>
      </c>
      <c r="BC392" s="21">
        <v>734844866.56274295</v>
      </c>
      <c r="BD392" s="21">
        <v>1590012</v>
      </c>
      <c r="BE392" s="21">
        <v>227145</v>
      </c>
    </row>
    <row r="393" spans="1:57" x14ac:dyDescent="0.35">
      <c r="A393" s="21">
        <v>121390302</v>
      </c>
      <c r="B393" s="21" t="s">
        <v>466</v>
      </c>
      <c r="C393" s="21" t="s">
        <v>648</v>
      </c>
      <c r="D393" s="21">
        <v>3019.05</v>
      </c>
      <c r="E393" s="21">
        <v>3</v>
      </c>
      <c r="F393" s="21">
        <v>1.7899999999999999E-2</v>
      </c>
      <c r="G393" s="21">
        <v>84</v>
      </c>
      <c r="H393" s="21">
        <v>327815557</v>
      </c>
      <c r="I393" s="21">
        <v>37753.241999999998</v>
      </c>
      <c r="J393" s="21">
        <v>0</v>
      </c>
      <c r="K393" s="21">
        <v>126180953.55</v>
      </c>
      <c r="L393" s="21">
        <v>5127830415</v>
      </c>
      <c r="M393" s="21">
        <v>1917903753</v>
      </c>
      <c r="N393" s="48">
        <v>3019.050048828125</v>
      </c>
      <c r="O393" s="21">
        <v>21025.137999999999</v>
      </c>
      <c r="P393" s="21">
        <v>1</v>
      </c>
      <c r="Q393" s="21">
        <v>3004.72</v>
      </c>
      <c r="R393" s="21">
        <v>8245.6200000000008</v>
      </c>
      <c r="S393" s="21">
        <v>0</v>
      </c>
      <c r="T393" s="21">
        <v>11803.271000000001</v>
      </c>
      <c r="U393" s="21">
        <v>0</v>
      </c>
      <c r="V393" s="21">
        <v>0</v>
      </c>
      <c r="W393" s="21">
        <v>0</v>
      </c>
      <c r="X393" s="21">
        <v>9.0356257899436826E-2</v>
      </c>
      <c r="Y393" s="21">
        <v>8683.1103515625</v>
      </c>
      <c r="Z393" s="21">
        <v>13704</v>
      </c>
      <c r="AA393" s="21">
        <v>517370428.36799997</v>
      </c>
      <c r="AB393" s="21">
        <v>189554871.36799997</v>
      </c>
      <c r="AC393" s="21">
        <v>1.2699999999999999E-2</v>
      </c>
      <c r="AD393" s="21">
        <v>1.55E-2</v>
      </c>
      <c r="AE393" s="21">
        <v>7045734168</v>
      </c>
      <c r="AF393" s="21">
        <v>89480823.933599994</v>
      </c>
      <c r="AG393" s="21">
        <v>109208879.604</v>
      </c>
      <c r="AH393" s="21">
        <v>-36700129.616400003</v>
      </c>
      <c r="AI393" s="21">
        <v>0</v>
      </c>
      <c r="AJ393" s="21">
        <v>8257.7802734375</v>
      </c>
      <c r="AK393" s="21">
        <v>126180953.55</v>
      </c>
      <c r="AL393" s="21">
        <v>0</v>
      </c>
      <c r="AM393" s="21">
        <v>189554871.36799997</v>
      </c>
      <c r="AN393" s="21">
        <v>0</v>
      </c>
      <c r="AO393" s="21">
        <v>189554871.36799997</v>
      </c>
      <c r="AP393" s="21">
        <v>57.823635065617083</v>
      </c>
      <c r="AQ393" s="21">
        <v>16972073.945999995</v>
      </c>
      <c r="AR393" s="21">
        <v>1</v>
      </c>
      <c r="AS393" s="21">
        <v>0</v>
      </c>
      <c r="AT393" s="21">
        <v>1</v>
      </c>
      <c r="AU393" s="21">
        <v>16972074</v>
      </c>
      <c r="AV393" s="21">
        <v>16972074</v>
      </c>
      <c r="AW393" s="21">
        <v>955241884.828125</v>
      </c>
      <c r="AX393" s="21">
        <v>2424582</v>
      </c>
      <c r="AY393" s="21">
        <v>136463126.40401787</v>
      </c>
      <c r="AZ393" s="21">
        <v>189554871.36799997</v>
      </c>
      <c r="BA393" s="21">
        <v>27079267.338285711</v>
      </c>
      <c r="BB393" s="21">
        <v>3115052031.4192009</v>
      </c>
      <c r="BC393" s="21">
        <v>734844866.56274295</v>
      </c>
      <c r="BD393" s="21">
        <v>16972074</v>
      </c>
      <c r="BE393" s="21">
        <v>2424582</v>
      </c>
    </row>
    <row r="394" spans="1:57" x14ac:dyDescent="0.35">
      <c r="A394" s="21">
        <v>121391303</v>
      </c>
      <c r="B394" s="21" t="s">
        <v>467</v>
      </c>
      <c r="C394" s="21" t="s">
        <v>648</v>
      </c>
      <c r="D394" s="21">
        <v>8861.51</v>
      </c>
      <c r="E394" s="21">
        <v>57</v>
      </c>
      <c r="F394" s="21">
        <v>1.8200000000000001E-2</v>
      </c>
      <c r="G394" s="21">
        <v>86</v>
      </c>
      <c r="H394" s="21">
        <v>32504598.82</v>
      </c>
      <c r="I394" s="21">
        <v>2469.3490000000002</v>
      </c>
      <c r="J394" s="21">
        <v>0</v>
      </c>
      <c r="K394" s="21">
        <v>22917763.379999999</v>
      </c>
      <c r="L394" s="21">
        <v>1024090562</v>
      </c>
      <c r="M394" s="21">
        <v>233519895</v>
      </c>
      <c r="N394" s="48">
        <v>8861.509765625</v>
      </c>
      <c r="O394" s="21">
        <v>1666.33</v>
      </c>
      <c r="P394" s="21">
        <v>0.92</v>
      </c>
      <c r="Q394" s="21">
        <v>8916.4699999999993</v>
      </c>
      <c r="R394" s="21">
        <v>8245.6200000000008</v>
      </c>
      <c r="S394" s="21">
        <v>0</v>
      </c>
      <c r="T394" s="21">
        <v>308.279</v>
      </c>
      <c r="U394" s="21">
        <v>0</v>
      </c>
      <c r="V394" s="21">
        <v>0</v>
      </c>
      <c r="W394" s="21">
        <v>0</v>
      </c>
      <c r="X394" s="21">
        <v>4.3005443037737109E-2</v>
      </c>
      <c r="Y394" s="21">
        <v>13163.2255859375</v>
      </c>
      <c r="Z394" s="21">
        <v>13704</v>
      </c>
      <c r="AA394" s="21">
        <v>33839958.696000002</v>
      </c>
      <c r="AB394" s="21">
        <v>1335359.876000002</v>
      </c>
      <c r="AC394" s="21">
        <v>1.2699999999999999E-2</v>
      </c>
      <c r="AD394" s="21">
        <v>1.55E-2</v>
      </c>
      <c r="AE394" s="21">
        <v>1257610457</v>
      </c>
      <c r="AF394" s="21">
        <v>15971652.8039</v>
      </c>
      <c r="AG394" s="21">
        <v>19492962.083500002</v>
      </c>
      <c r="AH394" s="21">
        <v>-6946110.5760999992</v>
      </c>
      <c r="AI394" s="21">
        <v>0</v>
      </c>
      <c r="AJ394" s="21">
        <v>8257.7802734375</v>
      </c>
      <c r="AK394" s="21">
        <v>22917763.379999999</v>
      </c>
      <c r="AL394" s="21">
        <v>0</v>
      </c>
      <c r="AM394" s="21">
        <v>1335359.876000002</v>
      </c>
      <c r="AN394" s="21">
        <v>0</v>
      </c>
      <c r="AO394" s="21">
        <v>1335359.876000002</v>
      </c>
      <c r="AP394" s="21">
        <v>4.1082182967240879</v>
      </c>
      <c r="AQ394" s="21">
        <v>3424801.2964999974</v>
      </c>
      <c r="AR394" s="21">
        <v>0.92688961534499836</v>
      </c>
      <c r="AS394" s="21">
        <v>0</v>
      </c>
      <c r="AT394" s="21">
        <v>0.92688961534499836</v>
      </c>
      <c r="AU394" s="21">
        <v>3150817.25</v>
      </c>
      <c r="AV394" s="21">
        <v>3150817.25</v>
      </c>
      <c r="AW394" s="21">
        <v>955241884.828125</v>
      </c>
      <c r="AX394" s="21">
        <v>450116.75</v>
      </c>
      <c r="AY394" s="21">
        <v>136463126.40401787</v>
      </c>
      <c r="AZ394" s="21">
        <v>1335359.876000002</v>
      </c>
      <c r="BA394" s="21">
        <v>190765.69657142885</v>
      </c>
      <c r="BB394" s="21">
        <v>3116387391.2952008</v>
      </c>
      <c r="BC394" s="21">
        <v>734844866.56274295</v>
      </c>
      <c r="BD394" s="21">
        <v>3149866</v>
      </c>
      <c r="BE394" s="21">
        <v>449981</v>
      </c>
    </row>
    <row r="395" spans="1:57" x14ac:dyDescent="0.35">
      <c r="A395" s="21">
        <v>121392303</v>
      </c>
      <c r="B395" s="21" t="s">
        <v>468</v>
      </c>
      <c r="C395" s="21" t="s">
        <v>648</v>
      </c>
      <c r="D395" s="21">
        <v>12197.38</v>
      </c>
      <c r="E395" s="21">
        <v>81</v>
      </c>
      <c r="F395" s="21">
        <v>1.5100000000000001E-2</v>
      </c>
      <c r="G395" s="21">
        <v>60</v>
      </c>
      <c r="H395" s="21">
        <v>147615892.25999999</v>
      </c>
      <c r="I395" s="21">
        <v>11466.868</v>
      </c>
      <c r="J395" s="21">
        <v>0</v>
      </c>
      <c r="K395" s="21">
        <v>121649855.59</v>
      </c>
      <c r="L395" s="21">
        <v>5920545357</v>
      </c>
      <c r="M395" s="21">
        <v>2134962134</v>
      </c>
      <c r="N395" s="48">
        <v>12197.3798828125</v>
      </c>
      <c r="O395" s="21">
        <v>8407.8279999999995</v>
      </c>
      <c r="P395" s="21">
        <v>0.52</v>
      </c>
      <c r="Q395" s="21">
        <v>12184.42</v>
      </c>
      <c r="R395" s="21">
        <v>8245.6200000000008</v>
      </c>
      <c r="S395" s="21">
        <v>0</v>
      </c>
      <c r="T395" s="21">
        <v>848.01599999999996</v>
      </c>
      <c r="U395" s="21">
        <v>0</v>
      </c>
      <c r="V395" s="21">
        <v>0</v>
      </c>
      <c r="W395" s="21">
        <v>0</v>
      </c>
      <c r="X395" s="21">
        <v>8.9701266549391152E-3</v>
      </c>
      <c r="Y395" s="21">
        <v>12873.2529296875</v>
      </c>
      <c r="Z395" s="21">
        <v>13704</v>
      </c>
      <c r="AA395" s="21">
        <v>157141959.072</v>
      </c>
      <c r="AB395" s="21">
        <v>9526066.8120000064</v>
      </c>
      <c r="AC395" s="21">
        <v>1.2699999999999999E-2</v>
      </c>
      <c r="AD395" s="21">
        <v>1.55E-2</v>
      </c>
      <c r="AE395" s="21">
        <v>8055507491</v>
      </c>
      <c r="AF395" s="21">
        <v>102304945.1357</v>
      </c>
      <c r="AG395" s="21">
        <v>124860366.11049999</v>
      </c>
      <c r="AH395" s="21">
        <v>-19344910.454300001</v>
      </c>
      <c r="AI395" s="21">
        <v>0</v>
      </c>
      <c r="AJ395" s="21">
        <v>8257.7802734375</v>
      </c>
      <c r="AK395" s="21">
        <v>121649855.59</v>
      </c>
      <c r="AL395" s="21">
        <v>0</v>
      </c>
      <c r="AM395" s="21">
        <v>9526066.8120000064</v>
      </c>
      <c r="AN395" s="21">
        <v>0</v>
      </c>
      <c r="AO395" s="21">
        <v>9526066.8120000064</v>
      </c>
      <c r="AP395" s="21">
        <v>6.4532799728781773</v>
      </c>
      <c r="AQ395" s="21">
        <v>0</v>
      </c>
      <c r="AR395" s="21">
        <v>0.52292268879478843</v>
      </c>
      <c r="AS395" s="21">
        <v>0</v>
      </c>
      <c r="AT395" s="21">
        <v>0.52292268879478843</v>
      </c>
      <c r="AU395" s="21">
        <v>0</v>
      </c>
      <c r="AV395" s="21">
        <v>0</v>
      </c>
      <c r="AW395" s="21">
        <v>955241884.828125</v>
      </c>
      <c r="AX395" s="21">
        <v>0</v>
      </c>
      <c r="AY395" s="21">
        <v>136463126.40401787</v>
      </c>
      <c r="AZ395" s="21">
        <v>9526066.8120000064</v>
      </c>
      <c r="BA395" s="21">
        <v>1360866.6874285724</v>
      </c>
      <c r="BB395" s="21">
        <v>3125913458.1072006</v>
      </c>
      <c r="BC395" s="21">
        <v>734844866.56274295</v>
      </c>
      <c r="BD395" s="21">
        <v>0</v>
      </c>
      <c r="BE395" s="21">
        <v>0</v>
      </c>
    </row>
    <row r="396" spans="1:57" x14ac:dyDescent="0.35">
      <c r="A396" s="21">
        <v>121394503</v>
      </c>
      <c r="B396" s="21" t="s">
        <v>470</v>
      </c>
      <c r="C396" s="21" t="s">
        <v>648</v>
      </c>
      <c r="D396" s="21">
        <v>8114.63</v>
      </c>
      <c r="E396" s="21">
        <v>48</v>
      </c>
      <c r="F396" s="21">
        <v>1.9400000000000001E-2</v>
      </c>
      <c r="G396" s="21">
        <v>90</v>
      </c>
      <c r="H396" s="21">
        <v>33064404.199999999</v>
      </c>
      <c r="I396" s="21">
        <v>2428.0459999999998</v>
      </c>
      <c r="J396" s="21">
        <v>0</v>
      </c>
      <c r="K396" s="21">
        <v>20397582.379999999</v>
      </c>
      <c r="L396" s="21">
        <v>724709045</v>
      </c>
      <c r="M396" s="21">
        <v>327113836</v>
      </c>
      <c r="N396" s="48">
        <v>8114.6298828125</v>
      </c>
      <c r="O396" s="21">
        <v>1621.33</v>
      </c>
      <c r="P396" s="21">
        <v>1</v>
      </c>
      <c r="Q396" s="21">
        <v>8035.15</v>
      </c>
      <c r="R396" s="21">
        <v>8245.6200000000008</v>
      </c>
      <c r="S396" s="21">
        <v>0</v>
      </c>
      <c r="T396" s="21">
        <v>211.30699999999999</v>
      </c>
      <c r="U396" s="21">
        <v>0</v>
      </c>
      <c r="V396" s="21">
        <v>0</v>
      </c>
      <c r="W396" s="21">
        <v>0</v>
      </c>
      <c r="X396" s="21">
        <v>-0.11608688825599804</v>
      </c>
      <c r="Y396" s="21">
        <v>13617.701171875</v>
      </c>
      <c r="Z396" s="21">
        <v>13704</v>
      </c>
      <c r="AA396" s="21">
        <v>33273942.383999996</v>
      </c>
      <c r="AB396" s="21">
        <v>209538.18399999663</v>
      </c>
      <c r="AC396" s="21">
        <v>1.2699999999999999E-2</v>
      </c>
      <c r="AD396" s="21">
        <v>1.55E-2</v>
      </c>
      <c r="AE396" s="21">
        <v>1051822881</v>
      </c>
      <c r="AF396" s="21">
        <v>13358150.5887</v>
      </c>
      <c r="AG396" s="21">
        <v>16303254.6555</v>
      </c>
      <c r="AH396" s="21">
        <v>-7039431.7912999988</v>
      </c>
      <c r="AI396" s="21">
        <v>0</v>
      </c>
      <c r="AJ396" s="21">
        <v>8257.7802734375</v>
      </c>
      <c r="AK396" s="21">
        <v>20397582.379999999</v>
      </c>
      <c r="AL396" s="21">
        <v>0</v>
      </c>
      <c r="AM396" s="21">
        <v>209538.18399999663</v>
      </c>
      <c r="AN396" s="21">
        <v>0</v>
      </c>
      <c r="AO396" s="21">
        <v>209538.18399999663</v>
      </c>
      <c r="AP396" s="21">
        <v>0.63372738469001855</v>
      </c>
      <c r="AQ396" s="21">
        <v>4094327.7244999986</v>
      </c>
      <c r="AR396" s="21">
        <v>1</v>
      </c>
      <c r="AS396" s="21">
        <v>0</v>
      </c>
      <c r="AT396" s="21">
        <v>1</v>
      </c>
      <c r="AU396" s="21">
        <v>4094327.75</v>
      </c>
      <c r="AV396" s="21">
        <v>4094327.75</v>
      </c>
      <c r="AW396" s="21">
        <v>955241884.828125</v>
      </c>
      <c r="AX396" s="21">
        <v>584903.96428571432</v>
      </c>
      <c r="AY396" s="21">
        <v>136463126.40401787</v>
      </c>
      <c r="AZ396" s="21">
        <v>209538.18399999663</v>
      </c>
      <c r="BA396" s="21">
        <v>29934.026285713804</v>
      </c>
      <c r="BB396" s="21">
        <v>3126122996.2912006</v>
      </c>
      <c r="BC396" s="21">
        <v>734844866.56274295</v>
      </c>
      <c r="BD396" s="21">
        <v>4094328</v>
      </c>
      <c r="BE396" s="21">
        <v>584904</v>
      </c>
    </row>
    <row r="397" spans="1:57" x14ac:dyDescent="0.35">
      <c r="A397" s="21">
        <v>121394603</v>
      </c>
      <c r="B397" s="21" t="s">
        <v>471</v>
      </c>
      <c r="C397" s="21" t="s">
        <v>648</v>
      </c>
      <c r="D397" s="21">
        <v>14583.19</v>
      </c>
      <c r="E397" s="21">
        <v>90</v>
      </c>
      <c r="F397" s="21">
        <v>1.4E-2</v>
      </c>
      <c r="G397" s="21">
        <v>50</v>
      </c>
      <c r="H397" s="21">
        <v>41561305.019999996</v>
      </c>
      <c r="I397" s="21">
        <v>2806.67</v>
      </c>
      <c r="J397" s="21">
        <v>0</v>
      </c>
      <c r="K397" s="21">
        <v>31959371</v>
      </c>
      <c r="L397" s="21">
        <v>1724836914</v>
      </c>
      <c r="M397" s="21">
        <v>555247388</v>
      </c>
      <c r="N397" s="48">
        <v>14583.1904296875</v>
      </c>
      <c r="O397" s="21">
        <v>2086.9180000000001</v>
      </c>
      <c r="P397" s="21">
        <v>0.24</v>
      </c>
      <c r="Q397" s="21">
        <v>14472.25</v>
      </c>
      <c r="R397" s="21">
        <v>8245.6200000000008</v>
      </c>
      <c r="S397" s="21">
        <v>0</v>
      </c>
      <c r="T397" s="21">
        <v>118.764</v>
      </c>
      <c r="U397" s="21">
        <v>0</v>
      </c>
      <c r="V397" s="21">
        <v>0</v>
      </c>
      <c r="W397" s="21">
        <v>0</v>
      </c>
      <c r="X397" s="21">
        <v>-0.11745536356178045</v>
      </c>
      <c r="Y397" s="21">
        <v>14808.0478515625</v>
      </c>
      <c r="Z397" s="21">
        <v>13704</v>
      </c>
      <c r="AA397" s="21">
        <v>38462605.68</v>
      </c>
      <c r="AB397" s="21">
        <v>0</v>
      </c>
      <c r="AC397" s="21">
        <v>1.2699999999999999E-2</v>
      </c>
      <c r="AD397" s="21">
        <v>1.55E-2</v>
      </c>
      <c r="AE397" s="21">
        <v>2280084302</v>
      </c>
      <c r="AF397" s="21">
        <v>28957070.635399997</v>
      </c>
      <c r="AG397" s="21">
        <v>35341306.681000002</v>
      </c>
      <c r="AH397" s="21">
        <v>-3002300.3646000028</v>
      </c>
      <c r="AI397" s="21">
        <v>0</v>
      </c>
      <c r="AJ397" s="21">
        <v>8257.7802734375</v>
      </c>
      <c r="AK397" s="21">
        <v>31959371</v>
      </c>
      <c r="AL397" s="21">
        <v>0</v>
      </c>
      <c r="AM397" s="21">
        <v>0</v>
      </c>
      <c r="AN397" s="21">
        <v>0</v>
      </c>
      <c r="AO397" s="21">
        <v>0</v>
      </c>
      <c r="AP397" s="21">
        <v>0</v>
      </c>
      <c r="AQ397" s="21">
        <v>0</v>
      </c>
      <c r="AR397" s="21">
        <v>0.2340059983677798</v>
      </c>
      <c r="AS397" s="21">
        <v>0</v>
      </c>
      <c r="AT397" s="21">
        <v>0.2340059983677798</v>
      </c>
      <c r="AU397" s="21">
        <v>0</v>
      </c>
      <c r="AV397" s="21">
        <v>0</v>
      </c>
      <c r="AW397" s="21">
        <v>955241884.828125</v>
      </c>
      <c r="AX397" s="21">
        <v>0</v>
      </c>
      <c r="AY397" s="21">
        <v>136463126.40401787</v>
      </c>
      <c r="AZ397" s="21">
        <v>0</v>
      </c>
      <c r="BA397" s="21">
        <v>0</v>
      </c>
      <c r="BB397" s="21">
        <v>3126122996.2912006</v>
      </c>
      <c r="BC397" s="21">
        <v>734844866.56274295</v>
      </c>
      <c r="BD397" s="21">
        <v>0</v>
      </c>
      <c r="BE397" s="21">
        <v>0</v>
      </c>
    </row>
    <row r="398" spans="1:57" x14ac:dyDescent="0.35">
      <c r="A398" s="21">
        <v>121395103</v>
      </c>
      <c r="B398" s="21" t="s">
        <v>472</v>
      </c>
      <c r="C398" s="21" t="s">
        <v>648</v>
      </c>
      <c r="D398" s="21">
        <v>14964.88</v>
      </c>
      <c r="E398" s="21">
        <v>91</v>
      </c>
      <c r="F398" s="21">
        <v>1.34E-2</v>
      </c>
      <c r="G398" s="21">
        <v>43</v>
      </c>
      <c r="H398" s="21">
        <v>187569110.06</v>
      </c>
      <c r="I398" s="21">
        <v>13876.707</v>
      </c>
      <c r="J398" s="21">
        <v>0</v>
      </c>
      <c r="K398" s="21">
        <v>154502169.85999998</v>
      </c>
      <c r="L398" s="21">
        <v>8803447804</v>
      </c>
      <c r="M398" s="21">
        <v>2726988378</v>
      </c>
      <c r="N398" s="48">
        <v>14964.8798828125</v>
      </c>
      <c r="O398" s="21">
        <v>10083.963</v>
      </c>
      <c r="P398" s="21">
        <v>0.2</v>
      </c>
      <c r="Q398" s="21">
        <v>14812.43</v>
      </c>
      <c r="R398" s="21">
        <v>8245.6200000000008</v>
      </c>
      <c r="S398" s="21">
        <v>0</v>
      </c>
      <c r="T398" s="21">
        <v>814.05700000000002</v>
      </c>
      <c r="U398" s="21">
        <v>1</v>
      </c>
      <c r="V398" s="21">
        <v>1</v>
      </c>
      <c r="W398" s="21">
        <v>1</v>
      </c>
      <c r="X398" s="21">
        <v>6.5634299325598638E-2</v>
      </c>
      <c r="Y398" s="21">
        <v>13516.8310546875</v>
      </c>
      <c r="Z398" s="21">
        <v>13704</v>
      </c>
      <c r="AA398" s="21">
        <v>190166392.72800002</v>
      </c>
      <c r="AB398" s="21">
        <v>2597282.6680000126</v>
      </c>
      <c r="AC398" s="21">
        <v>1.2699999999999999E-2</v>
      </c>
      <c r="AD398" s="21">
        <v>1.55E-2</v>
      </c>
      <c r="AE398" s="21">
        <v>11530436182</v>
      </c>
      <c r="AF398" s="21">
        <v>146436539.51139998</v>
      </c>
      <c r="AG398" s="21">
        <v>178721760.82100001</v>
      </c>
      <c r="AH398" s="21">
        <v>-8065630.3486000001</v>
      </c>
      <c r="AI398" s="21">
        <v>0</v>
      </c>
      <c r="AJ398" s="21">
        <v>8257.7802734375</v>
      </c>
      <c r="AK398" s="21">
        <v>154502169.85999998</v>
      </c>
      <c r="AL398" s="21">
        <v>0</v>
      </c>
      <c r="AM398" s="21">
        <v>2597282.6680000126</v>
      </c>
      <c r="AN398" s="21">
        <v>0</v>
      </c>
      <c r="AO398" s="21">
        <v>2597282.6680000126</v>
      </c>
      <c r="AP398" s="21">
        <v>1.38470703793881</v>
      </c>
      <c r="AQ398" s="21">
        <v>0</v>
      </c>
      <c r="AR398" s="21">
        <v>0.18778420019851061</v>
      </c>
      <c r="AS398" s="21">
        <v>0</v>
      </c>
      <c r="AT398" s="21">
        <v>0.18778420019851061</v>
      </c>
      <c r="AU398" s="21">
        <v>0</v>
      </c>
      <c r="AV398" s="21">
        <v>0</v>
      </c>
      <c r="AW398" s="21">
        <v>955241884.828125</v>
      </c>
      <c r="AX398" s="21">
        <v>0</v>
      </c>
      <c r="AY398" s="21">
        <v>136463126.40401787</v>
      </c>
      <c r="AZ398" s="21">
        <v>2597282.6680000126</v>
      </c>
      <c r="BA398" s="21">
        <v>371040.38114285894</v>
      </c>
      <c r="BB398" s="21">
        <v>3128720278.9592009</v>
      </c>
      <c r="BC398" s="21">
        <v>734844866.56274295</v>
      </c>
      <c r="BD398" s="21">
        <v>0</v>
      </c>
      <c r="BE398" s="21">
        <v>0</v>
      </c>
    </row>
    <row r="399" spans="1:57" x14ac:dyDescent="0.35">
      <c r="A399" s="21">
        <v>121395603</v>
      </c>
      <c r="B399" s="21" t="s">
        <v>473</v>
      </c>
      <c r="C399" s="21" t="s">
        <v>648</v>
      </c>
      <c r="D399" s="21">
        <v>12741.01</v>
      </c>
      <c r="E399" s="21">
        <v>84</v>
      </c>
      <c r="F399" s="21">
        <v>1.83E-2</v>
      </c>
      <c r="G399" s="21">
        <v>86</v>
      </c>
      <c r="H399" s="21">
        <v>37192190.490000002</v>
      </c>
      <c r="I399" s="21">
        <v>2626.6619999999998</v>
      </c>
      <c r="J399" s="21">
        <v>0</v>
      </c>
      <c r="K399" s="21">
        <v>31942987.5</v>
      </c>
      <c r="L399" s="21">
        <v>1240641311</v>
      </c>
      <c r="M399" s="21">
        <v>503728124</v>
      </c>
      <c r="N399" s="48">
        <v>12741.009765625</v>
      </c>
      <c r="O399" s="21">
        <v>1591.1959999999999</v>
      </c>
      <c r="P399" s="21">
        <v>0.45</v>
      </c>
      <c r="Q399" s="21">
        <v>12763.57</v>
      </c>
      <c r="R399" s="21">
        <v>8245.6200000000008</v>
      </c>
      <c r="S399" s="21">
        <v>0</v>
      </c>
      <c r="T399" s="21">
        <v>322.15300000000002</v>
      </c>
      <c r="U399" s="21">
        <v>0</v>
      </c>
      <c r="V399" s="21">
        <v>0</v>
      </c>
      <c r="W399" s="21">
        <v>0</v>
      </c>
      <c r="X399" s="21">
        <v>-5.6933794357472374E-2</v>
      </c>
      <c r="Y399" s="21">
        <v>14159.48828125</v>
      </c>
      <c r="Z399" s="21">
        <v>13704</v>
      </c>
      <c r="AA399" s="21">
        <v>35995776.048</v>
      </c>
      <c r="AB399" s="21">
        <v>0</v>
      </c>
      <c r="AC399" s="21">
        <v>1.2699999999999999E-2</v>
      </c>
      <c r="AD399" s="21">
        <v>1.55E-2</v>
      </c>
      <c r="AE399" s="21">
        <v>1744369435</v>
      </c>
      <c r="AF399" s="21">
        <v>22153491.824499998</v>
      </c>
      <c r="AG399" s="21">
        <v>27037726.2425</v>
      </c>
      <c r="AH399" s="21">
        <v>-9789495.6755000018</v>
      </c>
      <c r="AI399" s="21">
        <v>0</v>
      </c>
      <c r="AJ399" s="21">
        <v>8257.7802734375</v>
      </c>
      <c r="AK399" s="21">
        <v>31942987.5</v>
      </c>
      <c r="AL399" s="21">
        <v>0</v>
      </c>
      <c r="AM399" s="21">
        <v>0</v>
      </c>
      <c r="AN399" s="21">
        <v>0</v>
      </c>
      <c r="AO399" s="21">
        <v>0</v>
      </c>
      <c r="AP399" s="21">
        <v>0</v>
      </c>
      <c r="AQ399" s="21">
        <v>4905261.2575000003</v>
      </c>
      <c r="AR399" s="21">
        <v>0.45709024171924995</v>
      </c>
      <c r="AS399" s="21">
        <v>0</v>
      </c>
      <c r="AT399" s="21">
        <v>0.45709024171924995</v>
      </c>
      <c r="AU399" s="21">
        <v>2207367.5</v>
      </c>
      <c r="AV399" s="21">
        <v>2207367.5</v>
      </c>
      <c r="AW399" s="21">
        <v>955241884.828125</v>
      </c>
      <c r="AX399" s="21">
        <v>315338.21428571426</v>
      </c>
      <c r="AY399" s="21">
        <v>136463126.40401787</v>
      </c>
      <c r="AZ399" s="21">
        <v>0</v>
      </c>
      <c r="BA399" s="21">
        <v>0</v>
      </c>
      <c r="BB399" s="21">
        <v>3128720278.9592009</v>
      </c>
      <c r="BC399" s="21">
        <v>734844866.56274295</v>
      </c>
      <c r="BD399" s="21">
        <v>2207368</v>
      </c>
      <c r="BE399" s="21">
        <v>315338</v>
      </c>
    </row>
    <row r="400" spans="1:57" x14ac:dyDescent="0.35">
      <c r="A400" s="21">
        <v>121395703</v>
      </c>
      <c r="B400" s="21" t="s">
        <v>474</v>
      </c>
      <c r="C400" s="21" t="s">
        <v>648</v>
      </c>
      <c r="D400" s="21">
        <v>17939.68</v>
      </c>
      <c r="E400" s="21">
        <v>95</v>
      </c>
      <c r="F400" s="21">
        <v>1.2500000000000001E-2</v>
      </c>
      <c r="G400" s="21">
        <v>30</v>
      </c>
      <c r="H400" s="21">
        <v>62590356.960000001</v>
      </c>
      <c r="I400" s="21">
        <v>3876.3040000000001</v>
      </c>
      <c r="J400" s="21">
        <v>0</v>
      </c>
      <c r="K400" s="21">
        <v>55091182.060000002</v>
      </c>
      <c r="L400" s="21">
        <v>2889276493</v>
      </c>
      <c r="M400" s="21">
        <v>1518779247</v>
      </c>
      <c r="N400" s="48">
        <v>17939.6796875</v>
      </c>
      <c r="O400" s="21">
        <v>3192.2339999999999</v>
      </c>
      <c r="P400" s="21">
        <v>0</v>
      </c>
      <c r="Q400" s="21">
        <v>18033.060000000001</v>
      </c>
      <c r="R400" s="21">
        <v>8245.6200000000008</v>
      </c>
      <c r="S400" s="21">
        <v>0</v>
      </c>
      <c r="T400" s="21">
        <v>229.96799999999999</v>
      </c>
      <c r="U400" s="21">
        <v>1</v>
      </c>
      <c r="V400" s="21">
        <v>1</v>
      </c>
      <c r="W400" s="21">
        <v>1</v>
      </c>
      <c r="X400" s="21">
        <v>2.8992505812785039E-2</v>
      </c>
      <c r="Y400" s="21">
        <v>16146.916015625</v>
      </c>
      <c r="Z400" s="21">
        <v>13704</v>
      </c>
      <c r="AA400" s="21">
        <v>53120870.016000003</v>
      </c>
      <c r="AB400" s="21">
        <v>0</v>
      </c>
      <c r="AC400" s="21">
        <v>1.2699999999999999E-2</v>
      </c>
      <c r="AD400" s="21">
        <v>1.55E-2</v>
      </c>
      <c r="AE400" s="21">
        <v>4408055740</v>
      </c>
      <c r="AF400" s="21">
        <v>55982307.897999994</v>
      </c>
      <c r="AG400" s="21">
        <v>68324863.969999999</v>
      </c>
      <c r="AH400" s="21">
        <v>891125.83799999207</v>
      </c>
      <c r="AI400" s="21">
        <v>0</v>
      </c>
      <c r="AJ400" s="21">
        <v>8257.7802734375</v>
      </c>
      <c r="AK400" s="21">
        <v>55982307.897999994</v>
      </c>
      <c r="AL400" s="21">
        <v>0</v>
      </c>
      <c r="AM400" s="21">
        <v>0</v>
      </c>
      <c r="AN400" s="21">
        <v>0</v>
      </c>
      <c r="AO400" s="21">
        <v>0</v>
      </c>
      <c r="AP400" s="21">
        <v>0</v>
      </c>
      <c r="AQ400" s="21">
        <v>0</v>
      </c>
      <c r="AR400" s="21">
        <v>-0.17245786318702505</v>
      </c>
      <c r="AS400" s="21">
        <v>0</v>
      </c>
      <c r="AT400" s="21">
        <v>0</v>
      </c>
      <c r="AU400" s="21">
        <v>0</v>
      </c>
      <c r="AV400" s="21">
        <v>0</v>
      </c>
      <c r="AW400" s="21">
        <v>955241884.828125</v>
      </c>
      <c r="AX400" s="21">
        <v>0</v>
      </c>
      <c r="AY400" s="21">
        <v>136463126.40401787</v>
      </c>
      <c r="AZ400" s="21">
        <v>0</v>
      </c>
      <c r="BA400" s="21">
        <v>0</v>
      </c>
      <c r="BB400" s="21">
        <v>3128720278.9592009</v>
      </c>
      <c r="BC400" s="21">
        <v>734844866.56274295</v>
      </c>
      <c r="BD400" s="21">
        <v>0</v>
      </c>
      <c r="BE400" s="21">
        <v>0</v>
      </c>
    </row>
    <row r="401" spans="1:57" x14ac:dyDescent="0.35">
      <c r="A401" s="21">
        <v>121397803</v>
      </c>
      <c r="B401" s="21" t="s">
        <v>475</v>
      </c>
      <c r="C401" s="21" t="s">
        <v>648</v>
      </c>
      <c r="D401" s="21">
        <v>7929</v>
      </c>
      <c r="E401" s="21">
        <v>45</v>
      </c>
      <c r="F401" s="21">
        <v>1.7399999999999999E-2</v>
      </c>
      <c r="G401" s="21">
        <v>80</v>
      </c>
      <c r="H401" s="21">
        <v>78184439.790000007</v>
      </c>
      <c r="I401" s="21">
        <v>6880.5680000000002</v>
      </c>
      <c r="J401" s="21">
        <v>0</v>
      </c>
      <c r="K401" s="21">
        <v>54534388.93</v>
      </c>
      <c r="L401" s="21">
        <v>2311298668</v>
      </c>
      <c r="M401" s="21">
        <v>814581010</v>
      </c>
      <c r="N401" s="48">
        <v>7929</v>
      </c>
      <c r="O401" s="21">
        <v>4535.4570000000003</v>
      </c>
      <c r="P401" s="21">
        <v>1</v>
      </c>
      <c r="Q401" s="21">
        <v>7939.37</v>
      </c>
      <c r="R401" s="21">
        <v>8245.6200000000008</v>
      </c>
      <c r="S401" s="21">
        <v>0</v>
      </c>
      <c r="T401" s="21">
        <v>976.60599999999999</v>
      </c>
      <c r="U401" s="21">
        <v>0</v>
      </c>
      <c r="V401" s="21">
        <v>0</v>
      </c>
      <c r="W401" s="21">
        <v>0</v>
      </c>
      <c r="X401" s="21">
        <v>3.480320612404289E-2</v>
      </c>
      <c r="Y401" s="21">
        <v>11363.0791015625</v>
      </c>
      <c r="Z401" s="21">
        <v>13704</v>
      </c>
      <c r="AA401" s="21">
        <v>94291303.872000009</v>
      </c>
      <c r="AB401" s="21">
        <v>16106864.082000002</v>
      </c>
      <c r="AC401" s="21">
        <v>1.2699999999999999E-2</v>
      </c>
      <c r="AD401" s="21">
        <v>1.55E-2</v>
      </c>
      <c r="AE401" s="21">
        <v>3125879678</v>
      </c>
      <c r="AF401" s="21">
        <v>39698671.910599999</v>
      </c>
      <c r="AG401" s="21">
        <v>48451135.009000003</v>
      </c>
      <c r="AH401" s="21">
        <v>-14835717.019400001</v>
      </c>
      <c r="AI401" s="21">
        <v>0</v>
      </c>
      <c r="AJ401" s="21">
        <v>8257.7802734375</v>
      </c>
      <c r="AK401" s="21">
        <v>54534388.93</v>
      </c>
      <c r="AL401" s="21">
        <v>0</v>
      </c>
      <c r="AM401" s="21">
        <v>16106864.082000002</v>
      </c>
      <c r="AN401" s="21">
        <v>0</v>
      </c>
      <c r="AO401" s="21">
        <v>16106864.082000002</v>
      </c>
      <c r="AP401" s="21">
        <v>20.601112095018316</v>
      </c>
      <c r="AQ401" s="21">
        <v>6083253.9209999964</v>
      </c>
      <c r="AR401" s="21">
        <v>1</v>
      </c>
      <c r="AS401" s="21">
        <v>0</v>
      </c>
      <c r="AT401" s="21">
        <v>1</v>
      </c>
      <c r="AU401" s="21">
        <v>6083254</v>
      </c>
      <c r="AV401" s="21">
        <v>6083254</v>
      </c>
      <c r="AW401" s="21">
        <v>955241884.828125</v>
      </c>
      <c r="AX401" s="21">
        <v>869036.28571428568</v>
      </c>
      <c r="AY401" s="21">
        <v>136463126.40401787</v>
      </c>
      <c r="AZ401" s="21">
        <v>16106864.082000002</v>
      </c>
      <c r="BA401" s="21">
        <v>2300980.5831428575</v>
      </c>
      <c r="BB401" s="21">
        <v>3144827143.0412006</v>
      </c>
      <c r="BC401" s="21">
        <v>734844866.56274295</v>
      </c>
      <c r="BD401" s="21">
        <v>6083254</v>
      </c>
      <c r="BE401" s="21">
        <v>869036</v>
      </c>
    </row>
    <row r="402" spans="1:57" x14ac:dyDescent="0.35">
      <c r="A402" s="21">
        <v>122091002</v>
      </c>
      <c r="B402" s="21" t="s">
        <v>476</v>
      </c>
      <c r="C402" s="21" t="s">
        <v>649</v>
      </c>
      <c r="D402" s="21">
        <v>10838</v>
      </c>
      <c r="E402" s="21">
        <v>75</v>
      </c>
      <c r="F402" s="21">
        <v>1.54E-2</v>
      </c>
      <c r="G402" s="21">
        <v>64</v>
      </c>
      <c r="H402" s="21">
        <v>147426024.72</v>
      </c>
      <c r="I402" s="21">
        <v>12468.853999999999</v>
      </c>
      <c r="J402" s="21">
        <v>0</v>
      </c>
      <c r="K402" s="21">
        <v>114782486.91000001</v>
      </c>
      <c r="L402" s="21">
        <v>5645526342</v>
      </c>
      <c r="M402" s="21">
        <v>1813256635</v>
      </c>
      <c r="N402" s="48">
        <v>10838</v>
      </c>
      <c r="O402" s="21">
        <v>7826.4960000000001</v>
      </c>
      <c r="P402" s="21">
        <v>0.68</v>
      </c>
      <c r="Q402" s="21">
        <v>10844.87</v>
      </c>
      <c r="R402" s="21">
        <v>8245.6200000000008</v>
      </c>
      <c r="S402" s="21">
        <v>0</v>
      </c>
      <c r="T402" s="21">
        <v>1802.2950000000001</v>
      </c>
      <c r="U402" s="21">
        <v>0</v>
      </c>
      <c r="V402" s="21">
        <v>0</v>
      </c>
      <c r="W402" s="21">
        <v>0</v>
      </c>
      <c r="X402" s="21">
        <v>8.7093355483111923E-2</v>
      </c>
      <c r="Y402" s="21">
        <v>11823.5419921875</v>
      </c>
      <c r="Z402" s="21">
        <v>13704</v>
      </c>
      <c r="AA402" s="21">
        <v>170873175.21599999</v>
      </c>
      <c r="AB402" s="21">
        <v>23447150.495999992</v>
      </c>
      <c r="AC402" s="21">
        <v>1.2699999999999999E-2</v>
      </c>
      <c r="AD402" s="21">
        <v>1.55E-2</v>
      </c>
      <c r="AE402" s="21">
        <v>7458782977</v>
      </c>
      <c r="AF402" s="21">
        <v>94726543.807899997</v>
      </c>
      <c r="AG402" s="21">
        <v>115611136.1435</v>
      </c>
      <c r="AH402" s="21">
        <v>-20055943.102100015</v>
      </c>
      <c r="AI402" s="21">
        <v>0</v>
      </c>
      <c r="AJ402" s="21">
        <v>8257.7802734375</v>
      </c>
      <c r="AK402" s="21">
        <v>114782486.91000001</v>
      </c>
      <c r="AL402" s="21">
        <v>0</v>
      </c>
      <c r="AM402" s="21">
        <v>23447150.495999992</v>
      </c>
      <c r="AN402" s="21">
        <v>0</v>
      </c>
      <c r="AO402" s="21">
        <v>23447150.495999992</v>
      </c>
      <c r="AP402" s="21">
        <v>15.904349683532587</v>
      </c>
      <c r="AQ402" s="21">
        <v>0</v>
      </c>
      <c r="AR402" s="21">
        <v>0.68754076263542663</v>
      </c>
      <c r="AS402" s="21">
        <v>0</v>
      </c>
      <c r="AT402" s="21">
        <v>0.68754076263542663</v>
      </c>
      <c r="AU402" s="21">
        <v>0</v>
      </c>
      <c r="AV402" s="21">
        <v>0</v>
      </c>
      <c r="AW402" s="21">
        <v>955241884.828125</v>
      </c>
      <c r="AX402" s="21">
        <v>0</v>
      </c>
      <c r="AY402" s="21">
        <v>136463126.40401787</v>
      </c>
      <c r="AZ402" s="21">
        <v>23447150.495999992</v>
      </c>
      <c r="BA402" s="21">
        <v>3349592.9279999989</v>
      </c>
      <c r="BB402" s="21">
        <v>3168274293.5372005</v>
      </c>
      <c r="BC402" s="21">
        <v>734844866.56274295</v>
      </c>
      <c r="BD402" s="21">
        <v>0</v>
      </c>
      <c r="BE402" s="21">
        <v>0</v>
      </c>
    </row>
    <row r="403" spans="1:57" x14ac:dyDescent="0.35">
      <c r="A403" s="21">
        <v>122091303</v>
      </c>
      <c r="B403" s="21" t="s">
        <v>477</v>
      </c>
      <c r="C403" s="21" t="s">
        <v>649</v>
      </c>
      <c r="D403" s="21">
        <v>7144.7</v>
      </c>
      <c r="E403" s="21">
        <v>37</v>
      </c>
      <c r="F403" s="21">
        <v>1.5299999999999999E-2</v>
      </c>
      <c r="G403" s="21">
        <v>62</v>
      </c>
      <c r="H403" s="21">
        <v>25155524.689999998</v>
      </c>
      <c r="I403" s="21">
        <v>2079.681</v>
      </c>
      <c r="J403" s="21">
        <v>0</v>
      </c>
      <c r="K403" s="21">
        <v>12403251.82</v>
      </c>
      <c r="L403" s="21">
        <v>609245152</v>
      </c>
      <c r="M403" s="21">
        <v>203600922</v>
      </c>
      <c r="N403" s="48">
        <v>7144.7001953125</v>
      </c>
      <c r="O403" s="21">
        <v>1339.085</v>
      </c>
      <c r="P403" s="21">
        <v>1</v>
      </c>
      <c r="Q403" s="21">
        <v>6907.92</v>
      </c>
      <c r="R403" s="21">
        <v>8245.6200000000008</v>
      </c>
      <c r="S403" s="21">
        <v>0</v>
      </c>
      <c r="T403" s="21">
        <v>308.27600000000001</v>
      </c>
      <c r="U403" s="21">
        <v>0</v>
      </c>
      <c r="V403" s="21">
        <v>0</v>
      </c>
      <c r="W403" s="21">
        <v>0</v>
      </c>
      <c r="X403" s="21">
        <v>-2.8802623734586186E-2</v>
      </c>
      <c r="Y403" s="21">
        <v>12095.857421875</v>
      </c>
      <c r="Z403" s="21">
        <v>13704</v>
      </c>
      <c r="AA403" s="21">
        <v>28499948.423999999</v>
      </c>
      <c r="AB403" s="21">
        <v>3344423.7340000011</v>
      </c>
      <c r="AC403" s="21">
        <v>1.2699999999999999E-2</v>
      </c>
      <c r="AD403" s="21">
        <v>1.55E-2</v>
      </c>
      <c r="AE403" s="21">
        <v>812846074</v>
      </c>
      <c r="AF403" s="21">
        <v>10323145.139799999</v>
      </c>
      <c r="AG403" s="21">
        <v>12599114.147</v>
      </c>
      <c r="AH403" s="21">
        <v>-2080106.6802000012</v>
      </c>
      <c r="AI403" s="21">
        <v>0</v>
      </c>
      <c r="AJ403" s="21">
        <v>8257.7802734375</v>
      </c>
      <c r="AK403" s="21">
        <v>12403251.82</v>
      </c>
      <c r="AL403" s="21">
        <v>0</v>
      </c>
      <c r="AM403" s="21">
        <v>3344423.7340000011</v>
      </c>
      <c r="AN403" s="21">
        <v>0</v>
      </c>
      <c r="AO403" s="21">
        <v>3344423.7340000011</v>
      </c>
      <c r="AP403" s="21">
        <v>13.294986986812882</v>
      </c>
      <c r="AQ403" s="21">
        <v>0</v>
      </c>
      <c r="AR403" s="21">
        <v>1</v>
      </c>
      <c r="AS403" s="21">
        <v>0</v>
      </c>
      <c r="AT403" s="21">
        <v>1</v>
      </c>
      <c r="AU403" s="21">
        <v>0</v>
      </c>
      <c r="AV403" s="21">
        <v>0</v>
      </c>
      <c r="AW403" s="21">
        <v>955241884.828125</v>
      </c>
      <c r="AX403" s="21">
        <v>0</v>
      </c>
      <c r="AY403" s="21">
        <v>136463126.40401787</v>
      </c>
      <c r="AZ403" s="21">
        <v>3344423.7340000011</v>
      </c>
      <c r="BA403" s="21">
        <v>477774.81914285728</v>
      </c>
      <c r="BB403" s="21">
        <v>3171618717.2712007</v>
      </c>
      <c r="BC403" s="21">
        <v>734844866.56274295</v>
      </c>
      <c r="BD403" s="21">
        <v>0</v>
      </c>
      <c r="BE403" s="21">
        <v>0</v>
      </c>
    </row>
    <row r="404" spans="1:57" x14ac:dyDescent="0.35">
      <c r="A404" s="21">
        <v>122091352</v>
      </c>
      <c r="B404" s="21" t="s">
        <v>478</v>
      </c>
      <c r="C404" s="21" t="s">
        <v>649</v>
      </c>
      <c r="D404" s="21">
        <v>8196.51</v>
      </c>
      <c r="E404" s="21">
        <v>49</v>
      </c>
      <c r="F404" s="21">
        <v>0.02</v>
      </c>
      <c r="G404" s="21">
        <v>92</v>
      </c>
      <c r="H404" s="21">
        <v>138253009.12</v>
      </c>
      <c r="I404" s="21">
        <v>11805.606</v>
      </c>
      <c r="J404" s="21">
        <v>0</v>
      </c>
      <c r="K404" s="21">
        <v>97298394.770000011</v>
      </c>
      <c r="L404" s="21">
        <v>3628608657</v>
      </c>
      <c r="M404" s="21">
        <v>1233249510</v>
      </c>
      <c r="N404" s="48">
        <v>8196.509765625</v>
      </c>
      <c r="O404" s="21">
        <v>7036.57</v>
      </c>
      <c r="P404" s="21">
        <v>1</v>
      </c>
      <c r="Q404" s="21">
        <v>8174.07</v>
      </c>
      <c r="R404" s="21">
        <v>8245.6200000000008</v>
      </c>
      <c r="S404" s="21">
        <v>0</v>
      </c>
      <c r="T404" s="21">
        <v>1290.492</v>
      </c>
      <c r="U404" s="21">
        <v>0</v>
      </c>
      <c r="V404" s="21">
        <v>0</v>
      </c>
      <c r="W404" s="21">
        <v>0</v>
      </c>
      <c r="X404" s="21">
        <v>-6.2022994950816765E-4</v>
      </c>
      <c r="Y404" s="21">
        <v>11710.79296875</v>
      </c>
      <c r="Z404" s="21">
        <v>13704</v>
      </c>
      <c r="AA404" s="21">
        <v>161784024.62399998</v>
      </c>
      <c r="AB404" s="21">
        <v>23531015.503999978</v>
      </c>
      <c r="AC404" s="21">
        <v>1.2699999999999999E-2</v>
      </c>
      <c r="AD404" s="21">
        <v>1.55E-2</v>
      </c>
      <c r="AE404" s="21">
        <v>4861858167</v>
      </c>
      <c r="AF404" s="21">
        <v>61745598.720899999</v>
      </c>
      <c r="AG404" s="21">
        <v>75358801.588499993</v>
      </c>
      <c r="AH404" s="21">
        <v>-35552796.049100012</v>
      </c>
      <c r="AI404" s="21">
        <v>0</v>
      </c>
      <c r="AJ404" s="21">
        <v>8257.7802734375</v>
      </c>
      <c r="AK404" s="21">
        <v>97298394.770000011</v>
      </c>
      <c r="AL404" s="21">
        <v>0</v>
      </c>
      <c r="AM404" s="21">
        <v>23531015.503999978</v>
      </c>
      <c r="AN404" s="21">
        <v>0</v>
      </c>
      <c r="AO404" s="21">
        <v>23531015.503999978</v>
      </c>
      <c r="AP404" s="21">
        <v>17.020255583425076</v>
      </c>
      <c r="AQ404" s="21">
        <v>21939593.181500018</v>
      </c>
      <c r="AR404" s="21">
        <v>1</v>
      </c>
      <c r="AS404" s="21">
        <v>0</v>
      </c>
      <c r="AT404" s="21">
        <v>1</v>
      </c>
      <c r="AU404" s="21">
        <v>21939594</v>
      </c>
      <c r="AV404" s="21">
        <v>21939594</v>
      </c>
      <c r="AW404" s="21">
        <v>955241884.828125</v>
      </c>
      <c r="AX404" s="21">
        <v>3134227.7142857141</v>
      </c>
      <c r="AY404" s="21">
        <v>136463126.40401787</v>
      </c>
      <c r="AZ404" s="21">
        <v>23531015.503999978</v>
      </c>
      <c r="BA404" s="21">
        <v>3361573.6434285683</v>
      </c>
      <c r="BB404" s="21">
        <v>3195149732.7752008</v>
      </c>
      <c r="BC404" s="21">
        <v>734844866.56274295</v>
      </c>
      <c r="BD404" s="21">
        <v>21939593</v>
      </c>
      <c r="BE404" s="21">
        <v>3134228</v>
      </c>
    </row>
    <row r="405" spans="1:57" x14ac:dyDescent="0.35">
      <c r="A405" s="21">
        <v>122092002</v>
      </c>
      <c r="B405" s="21" t="s">
        <v>480</v>
      </c>
      <c r="C405" s="21" t="s">
        <v>649</v>
      </c>
      <c r="D405" s="21">
        <v>15199.59</v>
      </c>
      <c r="E405" s="21">
        <v>91</v>
      </c>
      <c r="F405" s="21">
        <v>1.4800000000000001E-2</v>
      </c>
      <c r="G405" s="21">
        <v>55</v>
      </c>
      <c r="H405" s="21">
        <v>116988431.3</v>
      </c>
      <c r="I405" s="21">
        <v>7919.65</v>
      </c>
      <c r="J405" s="21">
        <v>0</v>
      </c>
      <c r="K405" s="21">
        <v>97604151.540000007</v>
      </c>
      <c r="L405" s="21">
        <v>4870738438</v>
      </c>
      <c r="M405" s="21">
        <v>1711218978</v>
      </c>
      <c r="N405" s="48">
        <v>15199.58984375</v>
      </c>
      <c r="O405" s="21">
        <v>5426.692</v>
      </c>
      <c r="P405" s="21">
        <v>0.15</v>
      </c>
      <c r="Q405" s="21">
        <v>15266.82</v>
      </c>
      <c r="R405" s="21">
        <v>8245.6200000000008</v>
      </c>
      <c r="S405" s="21">
        <v>0</v>
      </c>
      <c r="T405" s="21">
        <v>609.10199999999998</v>
      </c>
      <c r="U405" s="21">
        <v>0</v>
      </c>
      <c r="V405" s="21">
        <v>0</v>
      </c>
      <c r="W405" s="21">
        <v>0</v>
      </c>
      <c r="X405" s="21">
        <v>-6.6131777960903526E-2</v>
      </c>
      <c r="Y405" s="21">
        <v>14771.9189453125</v>
      </c>
      <c r="Z405" s="21">
        <v>13704</v>
      </c>
      <c r="AA405" s="21">
        <v>108530883.59999999</v>
      </c>
      <c r="AB405" s="21">
        <v>0</v>
      </c>
      <c r="AC405" s="21">
        <v>1.2699999999999999E-2</v>
      </c>
      <c r="AD405" s="21">
        <v>1.55E-2</v>
      </c>
      <c r="AE405" s="21">
        <v>6581957416</v>
      </c>
      <c r="AF405" s="21">
        <v>83590859.183200002</v>
      </c>
      <c r="AG405" s="21">
        <v>102020339.948</v>
      </c>
      <c r="AH405" s="21">
        <v>-14013292.356800005</v>
      </c>
      <c r="AI405" s="21">
        <v>0</v>
      </c>
      <c r="AJ405" s="21">
        <v>8257.7802734375</v>
      </c>
      <c r="AK405" s="21">
        <v>97604151.540000007</v>
      </c>
      <c r="AL405" s="21">
        <v>0</v>
      </c>
      <c r="AM405" s="21">
        <v>0</v>
      </c>
      <c r="AN405" s="21">
        <v>0</v>
      </c>
      <c r="AO405" s="21">
        <v>0</v>
      </c>
      <c r="AP405" s="21">
        <v>0</v>
      </c>
      <c r="AQ405" s="21">
        <v>0</v>
      </c>
      <c r="AR405" s="21">
        <v>0.15936131255006081</v>
      </c>
      <c r="AS405" s="21">
        <v>0</v>
      </c>
      <c r="AT405" s="21">
        <v>0.15936131255006081</v>
      </c>
      <c r="AU405" s="21">
        <v>0</v>
      </c>
      <c r="AV405" s="21">
        <v>0</v>
      </c>
      <c r="AW405" s="21">
        <v>955241884.828125</v>
      </c>
      <c r="AX405" s="21">
        <v>0</v>
      </c>
      <c r="AY405" s="21">
        <v>136463126.40401787</v>
      </c>
      <c r="AZ405" s="21">
        <v>0</v>
      </c>
      <c r="BA405" s="21">
        <v>0</v>
      </c>
      <c r="BB405" s="21">
        <v>3195149732.7752008</v>
      </c>
      <c r="BC405" s="21">
        <v>734844866.56274295</v>
      </c>
      <c r="BD405" s="21">
        <v>0</v>
      </c>
      <c r="BE405" s="21">
        <v>0</v>
      </c>
    </row>
    <row r="406" spans="1:57" x14ac:dyDescent="0.35">
      <c r="A406" s="21">
        <v>122092102</v>
      </c>
      <c r="B406" s="21" t="s">
        <v>481</v>
      </c>
      <c r="C406" s="21" t="s">
        <v>649</v>
      </c>
      <c r="D406" s="21">
        <v>18073.88</v>
      </c>
      <c r="E406" s="21">
        <v>95</v>
      </c>
      <c r="F406" s="21">
        <v>1.17E-2</v>
      </c>
      <c r="G406" s="21">
        <v>22</v>
      </c>
      <c r="H406" s="21">
        <v>331636005.34000003</v>
      </c>
      <c r="I406" s="21">
        <v>23682.412</v>
      </c>
      <c r="J406" s="21">
        <v>0</v>
      </c>
      <c r="K406" s="21">
        <v>276236264.06</v>
      </c>
      <c r="L406" s="21">
        <v>16997383053</v>
      </c>
      <c r="M406" s="21">
        <v>6709300946</v>
      </c>
      <c r="N406" s="48">
        <v>18073.880859375</v>
      </c>
      <c r="O406" s="21">
        <v>17415.066999999999</v>
      </c>
      <c r="P406" s="21">
        <v>0</v>
      </c>
      <c r="Q406" s="21">
        <v>18068.22</v>
      </c>
      <c r="R406" s="21">
        <v>8245.6200000000008</v>
      </c>
      <c r="S406" s="21">
        <v>0</v>
      </c>
      <c r="T406" s="21">
        <v>953.84199999999998</v>
      </c>
      <c r="U406" s="21">
        <v>1</v>
      </c>
      <c r="V406" s="21">
        <v>1</v>
      </c>
      <c r="W406" s="21">
        <v>1</v>
      </c>
      <c r="X406" s="21">
        <v>-0.12171889253111599</v>
      </c>
      <c r="Y406" s="21">
        <v>14003.47265625</v>
      </c>
      <c r="Z406" s="21">
        <v>13704</v>
      </c>
      <c r="AA406" s="21">
        <v>324543774.04799998</v>
      </c>
      <c r="AB406" s="21">
        <v>0</v>
      </c>
      <c r="AC406" s="21">
        <v>1.2699999999999999E-2</v>
      </c>
      <c r="AD406" s="21">
        <v>1.55E-2</v>
      </c>
      <c r="AE406" s="21">
        <v>23706683999</v>
      </c>
      <c r="AF406" s="21">
        <v>301074886.78729999</v>
      </c>
      <c r="AG406" s="21">
        <v>367453601.98449999</v>
      </c>
      <c r="AH406" s="21">
        <v>24838622.727299988</v>
      </c>
      <c r="AI406" s="21">
        <v>0</v>
      </c>
      <c r="AJ406" s="21">
        <v>8257.7802734375</v>
      </c>
      <c r="AK406" s="21">
        <v>301074886.78729999</v>
      </c>
      <c r="AL406" s="21">
        <v>0</v>
      </c>
      <c r="AM406" s="21">
        <v>0</v>
      </c>
      <c r="AN406" s="21">
        <v>0</v>
      </c>
      <c r="AO406" s="21">
        <v>0</v>
      </c>
      <c r="AP406" s="21">
        <v>0</v>
      </c>
      <c r="AQ406" s="21">
        <v>0</v>
      </c>
      <c r="AR406" s="21">
        <v>-0.18870934572001064</v>
      </c>
      <c r="AS406" s="21">
        <v>0</v>
      </c>
      <c r="AT406" s="21">
        <v>0</v>
      </c>
      <c r="AU406" s="21">
        <v>0</v>
      </c>
      <c r="AV406" s="21">
        <v>0</v>
      </c>
      <c r="AW406" s="21">
        <v>955241884.828125</v>
      </c>
      <c r="AX406" s="21">
        <v>0</v>
      </c>
      <c r="AY406" s="21">
        <v>136463126.40401787</v>
      </c>
      <c r="AZ406" s="21">
        <v>0</v>
      </c>
      <c r="BA406" s="21">
        <v>0</v>
      </c>
      <c r="BB406" s="21">
        <v>3195149732.7752008</v>
      </c>
      <c r="BC406" s="21">
        <v>734844866.56274295</v>
      </c>
      <c r="BD406" s="21">
        <v>0</v>
      </c>
      <c r="BE406" s="21">
        <v>0</v>
      </c>
    </row>
    <row r="407" spans="1:57" x14ac:dyDescent="0.35">
      <c r="A407" s="21">
        <v>122092353</v>
      </c>
      <c r="B407" s="21" t="s">
        <v>482</v>
      </c>
      <c r="C407" s="21" t="s">
        <v>649</v>
      </c>
      <c r="D407" s="21">
        <v>21540.3</v>
      </c>
      <c r="E407" s="21">
        <v>97</v>
      </c>
      <c r="F407" s="21">
        <v>1.21E-2</v>
      </c>
      <c r="G407" s="21">
        <v>25</v>
      </c>
      <c r="H407" s="21">
        <v>228917427.53999999</v>
      </c>
      <c r="I407" s="21">
        <v>14072.683999999999</v>
      </c>
      <c r="J407" s="21">
        <v>0</v>
      </c>
      <c r="K407" s="21">
        <v>203678280.50999999</v>
      </c>
      <c r="L407" s="21">
        <v>11661497297</v>
      </c>
      <c r="M407" s="21">
        <v>5124435109</v>
      </c>
      <c r="N407" s="48">
        <v>21540.30078125</v>
      </c>
      <c r="O407" s="21">
        <v>10363.934999999999</v>
      </c>
      <c r="P407" s="21">
        <v>0</v>
      </c>
      <c r="Q407" s="21">
        <v>21524.959999999999</v>
      </c>
      <c r="R407" s="21">
        <v>8245.6200000000008</v>
      </c>
      <c r="S407" s="21">
        <v>0</v>
      </c>
      <c r="T407" s="21">
        <v>553.76400000000001</v>
      </c>
      <c r="U407" s="21">
        <v>1</v>
      </c>
      <c r="V407" s="21">
        <v>1</v>
      </c>
      <c r="W407" s="21">
        <v>1</v>
      </c>
      <c r="X407" s="21">
        <v>-9.4739081561909327E-2</v>
      </c>
      <c r="Y407" s="21">
        <v>16266.7919921875</v>
      </c>
      <c r="Z407" s="21">
        <v>13704</v>
      </c>
      <c r="AA407" s="21">
        <v>192852061.53599998</v>
      </c>
      <c r="AB407" s="21">
        <v>0</v>
      </c>
      <c r="AC407" s="21">
        <v>1.2699999999999999E-2</v>
      </c>
      <c r="AD407" s="21">
        <v>1.55E-2</v>
      </c>
      <c r="AE407" s="21">
        <v>16785932406</v>
      </c>
      <c r="AF407" s="21">
        <v>213181341.5562</v>
      </c>
      <c r="AG407" s="21">
        <v>260181952.29300001</v>
      </c>
      <c r="AH407" s="21">
        <v>9503061.0462000072</v>
      </c>
      <c r="AI407" s="21">
        <v>0</v>
      </c>
      <c r="AJ407" s="21">
        <v>8257.7802734375</v>
      </c>
      <c r="AK407" s="21">
        <v>213181341.5562</v>
      </c>
      <c r="AL407" s="21">
        <v>0</v>
      </c>
      <c r="AM407" s="21">
        <v>0</v>
      </c>
      <c r="AN407" s="21">
        <v>0</v>
      </c>
      <c r="AO407" s="21">
        <v>0</v>
      </c>
      <c r="AP407" s="21">
        <v>0</v>
      </c>
      <c r="AQ407" s="21">
        <v>0</v>
      </c>
      <c r="AR407" s="21">
        <v>-0.60848558183824508</v>
      </c>
      <c r="AS407" s="21">
        <v>0</v>
      </c>
      <c r="AT407" s="21">
        <v>0</v>
      </c>
      <c r="AU407" s="21">
        <v>0</v>
      </c>
      <c r="AV407" s="21">
        <v>0</v>
      </c>
      <c r="AW407" s="21">
        <v>955241884.828125</v>
      </c>
      <c r="AX407" s="21">
        <v>0</v>
      </c>
      <c r="AY407" s="21">
        <v>136463126.40401787</v>
      </c>
      <c r="AZ407" s="21">
        <v>0</v>
      </c>
      <c r="BA407" s="21">
        <v>0</v>
      </c>
      <c r="BB407" s="21">
        <v>3195149732.7752008</v>
      </c>
      <c r="BC407" s="21">
        <v>734844866.56274295</v>
      </c>
      <c r="BD407" s="21">
        <v>0</v>
      </c>
      <c r="BE407" s="21">
        <v>0</v>
      </c>
    </row>
    <row r="408" spans="1:57" x14ac:dyDescent="0.35">
      <c r="A408" s="21">
        <v>122097203</v>
      </c>
      <c r="B408" s="21" t="s">
        <v>484</v>
      </c>
      <c r="C408" s="21" t="s">
        <v>649</v>
      </c>
      <c r="D408" s="21">
        <v>10567.7</v>
      </c>
      <c r="E408" s="21">
        <v>73</v>
      </c>
      <c r="F408" s="21">
        <v>1.77E-2</v>
      </c>
      <c r="G408" s="21">
        <v>82</v>
      </c>
      <c r="H408" s="21">
        <v>23376400</v>
      </c>
      <c r="I408" s="21">
        <v>1697.038</v>
      </c>
      <c r="J408" s="21">
        <v>0</v>
      </c>
      <c r="K408" s="21">
        <v>14494428.09</v>
      </c>
      <c r="L408" s="21">
        <v>519609075</v>
      </c>
      <c r="M408" s="21">
        <v>297455913</v>
      </c>
      <c r="N408" s="48">
        <v>10567.7001953125</v>
      </c>
      <c r="O408" s="21">
        <v>963.53700000000003</v>
      </c>
      <c r="P408" s="21">
        <v>0.73</v>
      </c>
      <c r="Q408" s="21">
        <v>10510.16</v>
      </c>
      <c r="R408" s="21">
        <v>8245.6200000000008</v>
      </c>
      <c r="S408" s="21">
        <v>0</v>
      </c>
      <c r="T408" s="21">
        <v>124.83</v>
      </c>
      <c r="U408" s="21">
        <v>0</v>
      </c>
      <c r="V408" s="21">
        <v>0</v>
      </c>
      <c r="W408" s="21">
        <v>0</v>
      </c>
      <c r="X408" s="21">
        <v>-2.9384299697695251E-2</v>
      </c>
      <c r="Y408" s="21">
        <v>13774.82421875</v>
      </c>
      <c r="Z408" s="21">
        <v>13704</v>
      </c>
      <c r="AA408" s="21">
        <v>23256208.752</v>
      </c>
      <c r="AB408" s="21">
        <v>0</v>
      </c>
      <c r="AC408" s="21">
        <v>1.2699999999999999E-2</v>
      </c>
      <c r="AD408" s="21">
        <v>1.55E-2</v>
      </c>
      <c r="AE408" s="21">
        <v>817064988</v>
      </c>
      <c r="AF408" s="21">
        <v>10376725.3476</v>
      </c>
      <c r="AG408" s="21">
        <v>12664507.313999999</v>
      </c>
      <c r="AH408" s="21">
        <v>-4117702.7423999999</v>
      </c>
      <c r="AI408" s="21">
        <v>0</v>
      </c>
      <c r="AJ408" s="21">
        <v>8257.7802734375</v>
      </c>
      <c r="AK408" s="21">
        <v>14494428.09</v>
      </c>
      <c r="AL408" s="21">
        <v>0</v>
      </c>
      <c r="AM408" s="21">
        <v>0</v>
      </c>
      <c r="AN408" s="21">
        <v>0</v>
      </c>
      <c r="AO408" s="21">
        <v>0</v>
      </c>
      <c r="AP408" s="21">
        <v>0</v>
      </c>
      <c r="AQ408" s="21">
        <v>1829920.7760000005</v>
      </c>
      <c r="AR408" s="21">
        <v>0.72027350627077902</v>
      </c>
      <c r="AS408" s="21">
        <v>0</v>
      </c>
      <c r="AT408" s="21">
        <v>0.72027350627077902</v>
      </c>
      <c r="AU408" s="21">
        <v>1335842.125</v>
      </c>
      <c r="AV408" s="21">
        <v>1335842.125</v>
      </c>
      <c r="AW408" s="21">
        <v>955241884.828125</v>
      </c>
      <c r="AX408" s="21">
        <v>190834.58928571429</v>
      </c>
      <c r="AY408" s="21">
        <v>136463126.40401787</v>
      </c>
      <c r="AZ408" s="21">
        <v>0</v>
      </c>
      <c r="BA408" s="21">
        <v>0</v>
      </c>
      <c r="BB408" s="21">
        <v>3195149732.7752008</v>
      </c>
      <c r="BC408" s="21">
        <v>734844866.56274295</v>
      </c>
      <c r="BD408" s="21">
        <v>1335842</v>
      </c>
      <c r="BE408" s="21">
        <v>190835</v>
      </c>
    </row>
    <row r="409" spans="1:57" x14ac:dyDescent="0.35">
      <c r="A409" s="21">
        <v>122097502</v>
      </c>
      <c r="B409" s="21" t="s">
        <v>485</v>
      </c>
      <c r="C409" s="21" t="s">
        <v>649</v>
      </c>
      <c r="D409" s="21">
        <v>12958.46</v>
      </c>
      <c r="E409" s="21">
        <v>85</v>
      </c>
      <c r="F409" s="21">
        <v>1.44E-2</v>
      </c>
      <c r="G409" s="21">
        <v>51</v>
      </c>
      <c r="H409" s="21">
        <v>176249853.53999999</v>
      </c>
      <c r="I409" s="21">
        <v>13158.446</v>
      </c>
      <c r="J409" s="21">
        <v>0</v>
      </c>
      <c r="K409" s="21">
        <v>140667081.35000002</v>
      </c>
      <c r="L409" s="21">
        <v>7263677331</v>
      </c>
      <c r="M409" s="21">
        <v>2508686269</v>
      </c>
      <c r="N409" s="48">
        <v>12958.4599609375</v>
      </c>
      <c r="O409" s="21">
        <v>9773.8889999999992</v>
      </c>
      <c r="P409" s="21">
        <v>0.43</v>
      </c>
      <c r="Q409" s="21">
        <v>12958.1</v>
      </c>
      <c r="R409" s="21">
        <v>8245.6200000000008</v>
      </c>
      <c r="S409" s="21">
        <v>0</v>
      </c>
      <c r="T409" s="21">
        <v>784.22400000000005</v>
      </c>
      <c r="U409" s="21">
        <v>0</v>
      </c>
      <c r="V409" s="21">
        <v>0</v>
      </c>
      <c r="W409" s="21">
        <v>0</v>
      </c>
      <c r="X409" s="21">
        <v>6.5517862774739852E-2</v>
      </c>
      <c r="Y409" s="21">
        <v>13394.427734375</v>
      </c>
      <c r="Z409" s="21">
        <v>13704</v>
      </c>
      <c r="AA409" s="21">
        <v>180323343.984</v>
      </c>
      <c r="AB409" s="21">
        <v>4073490.4440000057</v>
      </c>
      <c r="AC409" s="21">
        <v>1.2699999999999999E-2</v>
      </c>
      <c r="AD409" s="21">
        <v>1.55E-2</v>
      </c>
      <c r="AE409" s="21">
        <v>9772363600</v>
      </c>
      <c r="AF409" s="21">
        <v>124109017.72</v>
      </c>
      <c r="AG409" s="21">
        <v>151471635.80000001</v>
      </c>
      <c r="AH409" s="21">
        <v>-16558063.630000025</v>
      </c>
      <c r="AI409" s="21">
        <v>0</v>
      </c>
      <c r="AJ409" s="21">
        <v>8257.7802734375</v>
      </c>
      <c r="AK409" s="21">
        <v>140667081.35000002</v>
      </c>
      <c r="AL409" s="21">
        <v>0</v>
      </c>
      <c r="AM409" s="21">
        <v>4073490.4440000057</v>
      </c>
      <c r="AN409" s="21">
        <v>0</v>
      </c>
      <c r="AO409" s="21">
        <v>4073490.4440000057</v>
      </c>
      <c r="AP409" s="21">
        <v>2.311202172474728</v>
      </c>
      <c r="AQ409" s="21">
        <v>0</v>
      </c>
      <c r="AR409" s="21">
        <v>0.43075747575646872</v>
      </c>
      <c r="AS409" s="21">
        <v>0</v>
      </c>
      <c r="AT409" s="21">
        <v>0.43075747575646872</v>
      </c>
      <c r="AU409" s="21">
        <v>0</v>
      </c>
      <c r="AV409" s="21">
        <v>0</v>
      </c>
      <c r="AW409" s="21">
        <v>955241884.828125</v>
      </c>
      <c r="AX409" s="21">
        <v>0</v>
      </c>
      <c r="AY409" s="21">
        <v>136463126.40401787</v>
      </c>
      <c r="AZ409" s="21">
        <v>4073490.4440000057</v>
      </c>
      <c r="BA409" s="21">
        <v>581927.2062857151</v>
      </c>
      <c r="BB409" s="21">
        <v>3199223223.2192011</v>
      </c>
      <c r="BC409" s="21">
        <v>734844866.56274295</v>
      </c>
      <c r="BD409" s="21">
        <v>0</v>
      </c>
      <c r="BE409" s="21">
        <v>0</v>
      </c>
    </row>
    <row r="410" spans="1:57" x14ac:dyDescent="0.35">
      <c r="A410" s="21">
        <v>122097604</v>
      </c>
      <c r="B410" s="21" t="s">
        <v>486</v>
      </c>
      <c r="C410" s="21" t="s">
        <v>649</v>
      </c>
      <c r="D410" s="21">
        <v>43118.67</v>
      </c>
      <c r="E410" s="21">
        <v>100</v>
      </c>
      <c r="F410" s="21">
        <v>9.2999999999999992E-3</v>
      </c>
      <c r="G410" s="21">
        <v>4</v>
      </c>
      <c r="H410" s="21">
        <v>38898546.979999997</v>
      </c>
      <c r="I410" s="21">
        <v>1726.0540000000001</v>
      </c>
      <c r="J410" s="21">
        <v>0</v>
      </c>
      <c r="K410" s="21">
        <v>39911054</v>
      </c>
      <c r="L410" s="21">
        <v>2872102319</v>
      </c>
      <c r="M410" s="21">
        <v>1411084486</v>
      </c>
      <c r="N410" s="48">
        <v>43118.671875</v>
      </c>
      <c r="O410" s="21">
        <v>1323.721</v>
      </c>
      <c r="P410" s="21">
        <v>0</v>
      </c>
      <c r="Q410" s="21">
        <v>43106.36</v>
      </c>
      <c r="R410" s="21">
        <v>8245.6200000000008</v>
      </c>
      <c r="S410" s="21">
        <v>0</v>
      </c>
      <c r="T410" s="21">
        <v>67.364000000000004</v>
      </c>
      <c r="U410" s="21">
        <v>1</v>
      </c>
      <c r="V410" s="21">
        <v>1</v>
      </c>
      <c r="W410" s="21">
        <v>0</v>
      </c>
      <c r="X410" s="21">
        <v>-0.17702022258710101</v>
      </c>
      <c r="Y410" s="21">
        <v>22536.11328125</v>
      </c>
      <c r="Z410" s="21">
        <v>13704</v>
      </c>
      <c r="AA410" s="21">
        <v>23653844.016000003</v>
      </c>
      <c r="AB410" s="21">
        <v>0</v>
      </c>
      <c r="AC410" s="21">
        <v>1.2699999999999999E-2</v>
      </c>
      <c r="AD410" s="21">
        <v>1.55E-2</v>
      </c>
      <c r="AE410" s="21">
        <v>4283186805</v>
      </c>
      <c r="AF410" s="21">
        <v>54396472.423500001</v>
      </c>
      <c r="AG410" s="21">
        <v>66389395.477499999</v>
      </c>
      <c r="AH410" s="21">
        <v>14485418.423500001</v>
      </c>
      <c r="AI410" s="21">
        <v>0</v>
      </c>
      <c r="AJ410" s="21">
        <v>8257.7802734375</v>
      </c>
      <c r="AK410" s="21">
        <v>54396472.423500001</v>
      </c>
      <c r="AL410" s="21">
        <v>0</v>
      </c>
      <c r="AM410" s="21">
        <v>0</v>
      </c>
      <c r="AN410" s="21">
        <v>0</v>
      </c>
      <c r="AO410" s="21">
        <v>0</v>
      </c>
      <c r="AP410" s="21">
        <v>0</v>
      </c>
      <c r="AQ410" s="21">
        <v>0</v>
      </c>
      <c r="AR410" s="21">
        <v>-3.2215813992651583</v>
      </c>
      <c r="AS410" s="21">
        <v>0</v>
      </c>
      <c r="AT410" s="21">
        <v>0</v>
      </c>
      <c r="AU410" s="21">
        <v>0</v>
      </c>
      <c r="AV410" s="21">
        <v>0</v>
      </c>
      <c r="AW410" s="21">
        <v>955241884.828125</v>
      </c>
      <c r="AX410" s="21">
        <v>0</v>
      </c>
      <c r="AY410" s="21">
        <v>136463126.40401787</v>
      </c>
      <c r="AZ410" s="21">
        <v>0</v>
      </c>
      <c r="BA410" s="21">
        <v>0</v>
      </c>
      <c r="BB410" s="21">
        <v>3199223223.2192011</v>
      </c>
      <c r="BC410" s="21">
        <v>734844866.56274295</v>
      </c>
      <c r="BD410" s="21">
        <v>0</v>
      </c>
      <c r="BE410" s="21">
        <v>0</v>
      </c>
    </row>
    <row r="411" spans="1:57" x14ac:dyDescent="0.35">
      <c r="A411" s="21">
        <v>122098003</v>
      </c>
      <c r="B411" s="21" t="s">
        <v>487</v>
      </c>
      <c r="C411" s="21" t="s">
        <v>649</v>
      </c>
      <c r="D411" s="21">
        <v>29046.240000000002</v>
      </c>
      <c r="E411" s="21">
        <v>99</v>
      </c>
      <c r="F411" s="21">
        <v>1.0699999999999999E-2</v>
      </c>
      <c r="G411" s="21">
        <v>13</v>
      </c>
      <c r="H411" s="21">
        <v>43081474.309999995</v>
      </c>
      <c r="I411" s="21">
        <v>2119.7379999999998</v>
      </c>
      <c r="J411" s="21">
        <v>0</v>
      </c>
      <c r="K411" s="21">
        <v>34606706.680000007</v>
      </c>
      <c r="L411" s="21">
        <v>2494849004</v>
      </c>
      <c r="M411" s="21">
        <v>731300678</v>
      </c>
      <c r="N411" s="48">
        <v>29046.240234375</v>
      </c>
      <c r="O411" s="21">
        <v>1467.7819999999999</v>
      </c>
      <c r="P411" s="21">
        <v>0</v>
      </c>
      <c r="Q411" s="21">
        <v>29019.71</v>
      </c>
      <c r="R411" s="21">
        <v>8245.6200000000008</v>
      </c>
      <c r="S411" s="21">
        <v>16.696999999999999</v>
      </c>
      <c r="T411" s="21">
        <v>71.915000000000006</v>
      </c>
      <c r="U411" s="21">
        <v>0</v>
      </c>
      <c r="V411" s="21">
        <v>0</v>
      </c>
      <c r="W411" s="21">
        <v>0</v>
      </c>
      <c r="X411" s="21">
        <v>-0.22423679302174523</v>
      </c>
      <c r="Y411" s="21">
        <v>20323.9609375</v>
      </c>
      <c r="Z411" s="21">
        <v>13704</v>
      </c>
      <c r="AA411" s="21">
        <v>29048889.551999997</v>
      </c>
      <c r="AB411" s="21">
        <v>0</v>
      </c>
      <c r="AC411" s="21">
        <v>1.2699999999999999E-2</v>
      </c>
      <c r="AD411" s="21">
        <v>1.55E-2</v>
      </c>
      <c r="AE411" s="21">
        <v>3226149682</v>
      </c>
      <c r="AF411" s="21">
        <v>40972100.961399995</v>
      </c>
      <c r="AG411" s="21">
        <v>50005320.071000002</v>
      </c>
      <c r="AH411" s="21">
        <v>6365394.2813999876</v>
      </c>
      <c r="AI411" s="21">
        <v>0</v>
      </c>
      <c r="AJ411" s="21">
        <v>8257.7802734375</v>
      </c>
      <c r="AK411" s="21">
        <v>40972100.961399995</v>
      </c>
      <c r="AL411" s="21">
        <v>0</v>
      </c>
      <c r="AM411" s="21">
        <v>0</v>
      </c>
      <c r="AN411" s="21">
        <v>0</v>
      </c>
      <c r="AO411" s="21">
        <v>0</v>
      </c>
      <c r="AP411" s="21">
        <v>0</v>
      </c>
      <c r="AQ411" s="21">
        <v>0</v>
      </c>
      <c r="AR411" s="21">
        <v>-1.5174392236866581</v>
      </c>
      <c r="AS411" s="21">
        <v>0</v>
      </c>
      <c r="AT411" s="21">
        <v>0</v>
      </c>
      <c r="AU411" s="21">
        <v>0</v>
      </c>
      <c r="AV411" s="21">
        <v>0</v>
      </c>
      <c r="AW411" s="21">
        <v>955241884.828125</v>
      </c>
      <c r="AX411" s="21">
        <v>0</v>
      </c>
      <c r="AY411" s="21">
        <v>136463126.40401787</v>
      </c>
      <c r="AZ411" s="21">
        <v>0</v>
      </c>
      <c r="BA411" s="21">
        <v>0</v>
      </c>
      <c r="BB411" s="21">
        <v>3199223223.2192011</v>
      </c>
      <c r="BC411" s="21">
        <v>734844866.56274295</v>
      </c>
      <c r="BD411" s="21">
        <v>0</v>
      </c>
      <c r="BE411" s="21">
        <v>0</v>
      </c>
    </row>
    <row r="412" spans="1:57" x14ac:dyDescent="0.35">
      <c r="A412" s="21">
        <v>122098103</v>
      </c>
      <c r="B412" s="21" t="s">
        <v>488</v>
      </c>
      <c r="C412" s="21" t="s">
        <v>649</v>
      </c>
      <c r="D412" s="21">
        <v>15102.23</v>
      </c>
      <c r="E412" s="21">
        <v>91</v>
      </c>
      <c r="F412" s="21">
        <v>1.4500000000000001E-2</v>
      </c>
      <c r="G412" s="21">
        <v>52</v>
      </c>
      <c r="H412" s="21">
        <v>132622155.31999999</v>
      </c>
      <c r="I412" s="21">
        <v>9876.5190000000002</v>
      </c>
      <c r="J412" s="21">
        <v>0</v>
      </c>
      <c r="K412" s="21">
        <v>111705697.63000001</v>
      </c>
      <c r="L412" s="21">
        <v>5644493305</v>
      </c>
      <c r="M412" s="21">
        <v>2072256989</v>
      </c>
      <c r="N412" s="48">
        <v>15102.23046875</v>
      </c>
      <c r="O412" s="21">
        <v>6713.527</v>
      </c>
      <c r="P412" s="21">
        <v>0.18</v>
      </c>
      <c r="Q412" s="21">
        <v>14989.97</v>
      </c>
      <c r="R412" s="21">
        <v>8245.6200000000008</v>
      </c>
      <c r="S412" s="21">
        <v>0</v>
      </c>
      <c r="T412" s="21">
        <v>493.59399999999999</v>
      </c>
      <c r="U412" s="21">
        <v>0</v>
      </c>
      <c r="V412" s="21">
        <v>0</v>
      </c>
      <c r="W412" s="21">
        <v>0</v>
      </c>
      <c r="X412" s="21">
        <v>-0.10939237839167133</v>
      </c>
      <c r="Y412" s="21">
        <v>13428.0263671875</v>
      </c>
      <c r="Z412" s="21">
        <v>13704</v>
      </c>
      <c r="AA412" s="21">
        <v>135347816.37600002</v>
      </c>
      <c r="AB412" s="21">
        <v>2725661.0560000241</v>
      </c>
      <c r="AC412" s="21">
        <v>1.2699999999999999E-2</v>
      </c>
      <c r="AD412" s="21">
        <v>1.55E-2</v>
      </c>
      <c r="AE412" s="21">
        <v>7716750294</v>
      </c>
      <c r="AF412" s="21">
        <v>98002728.733799994</v>
      </c>
      <c r="AG412" s="21">
        <v>119609629.557</v>
      </c>
      <c r="AH412" s="21">
        <v>-13702968.896200016</v>
      </c>
      <c r="AI412" s="21">
        <v>0</v>
      </c>
      <c r="AJ412" s="21">
        <v>8257.7802734375</v>
      </c>
      <c r="AK412" s="21">
        <v>111705697.63000001</v>
      </c>
      <c r="AL412" s="21">
        <v>0</v>
      </c>
      <c r="AM412" s="21">
        <v>2725661.0560000241</v>
      </c>
      <c r="AN412" s="21">
        <v>0</v>
      </c>
      <c r="AO412" s="21">
        <v>2725661.0560000241</v>
      </c>
      <c r="AP412" s="21">
        <v>2.0552079322066201</v>
      </c>
      <c r="AQ412" s="21">
        <v>0</v>
      </c>
      <c r="AR412" s="21">
        <v>0.17115133017903217</v>
      </c>
      <c r="AS412" s="21">
        <v>0</v>
      </c>
      <c r="AT412" s="21">
        <v>0.17115133017903217</v>
      </c>
      <c r="AU412" s="21">
        <v>0</v>
      </c>
      <c r="AV412" s="21">
        <v>0</v>
      </c>
      <c r="AW412" s="21">
        <v>955241884.828125</v>
      </c>
      <c r="AX412" s="21">
        <v>0</v>
      </c>
      <c r="AY412" s="21">
        <v>136463126.40401787</v>
      </c>
      <c r="AZ412" s="21">
        <v>2725661.0560000241</v>
      </c>
      <c r="BA412" s="21">
        <v>389380.15085714631</v>
      </c>
      <c r="BB412" s="21">
        <v>3201948884.2752013</v>
      </c>
      <c r="BC412" s="21">
        <v>734844866.56274295</v>
      </c>
      <c r="BD412" s="21">
        <v>0</v>
      </c>
      <c r="BE412" s="21">
        <v>0</v>
      </c>
    </row>
    <row r="413" spans="1:57" x14ac:dyDescent="0.35">
      <c r="A413" s="21">
        <v>122098202</v>
      </c>
      <c r="B413" s="21" t="s">
        <v>489</v>
      </c>
      <c r="C413" s="21" t="s">
        <v>649</v>
      </c>
      <c r="D413" s="21">
        <v>14894.73</v>
      </c>
      <c r="E413" s="21">
        <v>91</v>
      </c>
      <c r="F413" s="21">
        <v>1.3899999999999999E-2</v>
      </c>
      <c r="G413" s="21">
        <v>49</v>
      </c>
      <c r="H413" s="21">
        <v>209840958.25</v>
      </c>
      <c r="I413" s="21">
        <v>15024.834999999999</v>
      </c>
      <c r="J413" s="21">
        <v>0</v>
      </c>
      <c r="K413" s="21">
        <v>166757100.74000001</v>
      </c>
      <c r="L413" s="21">
        <v>8469028092</v>
      </c>
      <c r="M413" s="21">
        <v>3495552004</v>
      </c>
      <c r="N413" s="48">
        <v>14894.73046875</v>
      </c>
      <c r="O413" s="21">
        <v>10366.138000000001</v>
      </c>
      <c r="P413" s="21">
        <v>0.19</v>
      </c>
      <c r="Q413" s="21">
        <v>14935.62</v>
      </c>
      <c r="R413" s="21">
        <v>8245.6200000000008</v>
      </c>
      <c r="S413" s="21">
        <v>0</v>
      </c>
      <c r="T413" s="21">
        <v>848.93799999999999</v>
      </c>
      <c r="U413" s="21">
        <v>0</v>
      </c>
      <c r="V413" s="21">
        <v>0</v>
      </c>
      <c r="W413" s="21">
        <v>0</v>
      </c>
      <c r="X413" s="21">
        <v>-7.4074318882915796E-2</v>
      </c>
      <c r="Y413" s="21">
        <v>13966.2734375</v>
      </c>
      <c r="Z413" s="21">
        <v>13704</v>
      </c>
      <c r="AA413" s="21">
        <v>205900338.83999997</v>
      </c>
      <c r="AB413" s="21">
        <v>0</v>
      </c>
      <c r="AC413" s="21">
        <v>1.2699999999999999E-2</v>
      </c>
      <c r="AD413" s="21">
        <v>1.55E-2</v>
      </c>
      <c r="AE413" s="21">
        <v>11964580096</v>
      </c>
      <c r="AF413" s="21">
        <v>151950167.21919999</v>
      </c>
      <c r="AG413" s="21">
        <v>185450991.48800001</v>
      </c>
      <c r="AH413" s="21">
        <v>-14806933.520800024</v>
      </c>
      <c r="AI413" s="21">
        <v>0</v>
      </c>
      <c r="AJ413" s="21">
        <v>8257.7802734375</v>
      </c>
      <c r="AK413" s="21">
        <v>166757100.74000001</v>
      </c>
      <c r="AL413" s="21">
        <v>0</v>
      </c>
      <c r="AM413" s="21">
        <v>0</v>
      </c>
      <c r="AN413" s="21">
        <v>0</v>
      </c>
      <c r="AO413" s="21">
        <v>0</v>
      </c>
      <c r="AP413" s="21">
        <v>0</v>
      </c>
      <c r="AQ413" s="21">
        <v>0</v>
      </c>
      <c r="AR413" s="21">
        <v>0.19627914820386594</v>
      </c>
      <c r="AS413" s="21">
        <v>0</v>
      </c>
      <c r="AT413" s="21">
        <v>0.19627914820386594</v>
      </c>
      <c r="AU413" s="21">
        <v>0</v>
      </c>
      <c r="AV413" s="21">
        <v>0</v>
      </c>
      <c r="AW413" s="21">
        <v>955241884.828125</v>
      </c>
      <c r="AX413" s="21">
        <v>0</v>
      </c>
      <c r="AY413" s="21">
        <v>136463126.40401787</v>
      </c>
      <c r="AZ413" s="21">
        <v>0</v>
      </c>
      <c r="BA413" s="21">
        <v>0</v>
      </c>
      <c r="BB413" s="21">
        <v>3201948884.2752013</v>
      </c>
      <c r="BC413" s="21">
        <v>734844866.56274295</v>
      </c>
      <c r="BD413" s="21">
        <v>0</v>
      </c>
      <c r="BE413" s="21">
        <v>0</v>
      </c>
    </row>
    <row r="414" spans="1:57" x14ac:dyDescent="0.35">
      <c r="A414" s="21">
        <v>122098403</v>
      </c>
      <c r="B414" s="21" t="s">
        <v>490</v>
      </c>
      <c r="C414" s="21" t="s">
        <v>649</v>
      </c>
      <c r="D414" s="21">
        <v>12927.91</v>
      </c>
      <c r="E414" s="21">
        <v>85</v>
      </c>
      <c r="F414" s="21">
        <v>1.7399999999999999E-2</v>
      </c>
      <c r="G414" s="21">
        <v>80</v>
      </c>
      <c r="H414" s="21">
        <v>100243707.64</v>
      </c>
      <c r="I414" s="21">
        <v>7318.0290000000005</v>
      </c>
      <c r="J414" s="21">
        <v>0</v>
      </c>
      <c r="K414" s="21">
        <v>87270042.870000005</v>
      </c>
      <c r="L414" s="21">
        <v>3823444381</v>
      </c>
      <c r="M414" s="21">
        <v>1199215732</v>
      </c>
      <c r="N414" s="48">
        <v>12927.91015625</v>
      </c>
      <c r="O414" s="21">
        <v>4963.8649999999998</v>
      </c>
      <c r="P414" s="21">
        <v>0.43</v>
      </c>
      <c r="Q414" s="21">
        <v>12957.36</v>
      </c>
      <c r="R414" s="21">
        <v>8245.6200000000008</v>
      </c>
      <c r="S414" s="21">
        <v>0</v>
      </c>
      <c r="T414" s="21">
        <v>462.95499999999998</v>
      </c>
      <c r="U414" s="21">
        <v>0</v>
      </c>
      <c r="V414" s="21">
        <v>0</v>
      </c>
      <c r="W414" s="21">
        <v>0</v>
      </c>
      <c r="X414" s="21">
        <v>-0.1020142901269431</v>
      </c>
      <c r="Y414" s="21">
        <v>13698.18359375</v>
      </c>
      <c r="Z414" s="21">
        <v>13704</v>
      </c>
      <c r="AA414" s="21">
        <v>100286269.41600001</v>
      </c>
      <c r="AB414" s="21">
        <v>42561.776000007987</v>
      </c>
      <c r="AC414" s="21">
        <v>1.2699999999999999E-2</v>
      </c>
      <c r="AD414" s="21">
        <v>1.55E-2</v>
      </c>
      <c r="AE414" s="21">
        <v>5022660113</v>
      </c>
      <c r="AF414" s="21">
        <v>63787783.435099997</v>
      </c>
      <c r="AG414" s="21">
        <v>77851231.751499996</v>
      </c>
      <c r="AH414" s="21">
        <v>-23482259.434900008</v>
      </c>
      <c r="AI414" s="21">
        <v>0</v>
      </c>
      <c r="AJ414" s="21">
        <v>8257.7802734375</v>
      </c>
      <c r="AK414" s="21">
        <v>87270042.870000005</v>
      </c>
      <c r="AL414" s="21">
        <v>0</v>
      </c>
      <c r="AM414" s="21">
        <v>42561.776000007987</v>
      </c>
      <c r="AN414" s="21">
        <v>0</v>
      </c>
      <c r="AO414" s="21">
        <v>42561.776000007987</v>
      </c>
      <c r="AP414" s="21">
        <v>4.2458301874525504E-2</v>
      </c>
      <c r="AQ414" s="21">
        <v>9418811.1185000092</v>
      </c>
      <c r="AR414" s="21">
        <v>0.43445699350529643</v>
      </c>
      <c r="AS414" s="21">
        <v>0</v>
      </c>
      <c r="AT414" s="21">
        <v>0.43445699350529643</v>
      </c>
      <c r="AU414" s="21">
        <v>4050088.75</v>
      </c>
      <c r="AV414" s="21">
        <v>4050088.75</v>
      </c>
      <c r="AW414" s="21">
        <v>955241884.828125</v>
      </c>
      <c r="AX414" s="21">
        <v>578584.10714285716</v>
      </c>
      <c r="AY414" s="21">
        <v>136463126.40401787</v>
      </c>
      <c r="AZ414" s="21">
        <v>42561.776000007987</v>
      </c>
      <c r="BA414" s="21">
        <v>6080.253714286855</v>
      </c>
      <c r="BB414" s="21">
        <v>3201991446.0512013</v>
      </c>
      <c r="BC414" s="21">
        <v>734844866.56274295</v>
      </c>
      <c r="BD414" s="21">
        <v>4050089</v>
      </c>
      <c r="BE414" s="21">
        <v>578584</v>
      </c>
    </row>
    <row r="415" spans="1:57" x14ac:dyDescent="0.35">
      <c r="A415" s="21">
        <v>123460302</v>
      </c>
      <c r="B415" s="21" t="s">
        <v>708</v>
      </c>
      <c r="C415" s="21" t="s">
        <v>650</v>
      </c>
      <c r="D415" s="21">
        <v>13128.63</v>
      </c>
      <c r="E415" s="21">
        <v>86</v>
      </c>
      <c r="F415" s="21">
        <v>1.46E-2</v>
      </c>
      <c r="G415" s="21">
        <v>53</v>
      </c>
      <c r="H415" s="21">
        <v>158354402.95000002</v>
      </c>
      <c r="I415" s="21">
        <v>11304.089</v>
      </c>
      <c r="J415" s="21">
        <v>1</v>
      </c>
      <c r="K415" s="21">
        <v>126768926.57000001</v>
      </c>
      <c r="L415" s="21">
        <v>5913968853</v>
      </c>
      <c r="M415" s="21">
        <v>2743145299</v>
      </c>
      <c r="N415" s="48">
        <v>13128.6298828125</v>
      </c>
      <c r="O415" s="21">
        <v>8477.5669999999991</v>
      </c>
      <c r="P415" s="21">
        <v>0.41</v>
      </c>
      <c r="Q415" s="21">
        <v>13142.76</v>
      </c>
      <c r="R415" s="21">
        <v>8245.6200000000008</v>
      </c>
      <c r="S415" s="21">
        <v>0</v>
      </c>
      <c r="T415" s="21">
        <v>744.21299999999997</v>
      </c>
      <c r="U415" s="21">
        <v>0</v>
      </c>
      <c r="V415" s="21">
        <v>0</v>
      </c>
      <c r="W415" s="21">
        <v>0</v>
      </c>
      <c r="X415" s="21">
        <v>0.12638145840772683</v>
      </c>
      <c r="Y415" s="21">
        <v>14008.5947265625</v>
      </c>
      <c r="Z415" s="21">
        <v>13704</v>
      </c>
      <c r="AA415" s="21">
        <v>154911235.65599999</v>
      </c>
      <c r="AB415" s="21">
        <v>0</v>
      </c>
      <c r="AC415" s="21">
        <v>1.2699999999999999E-2</v>
      </c>
      <c r="AD415" s="21">
        <v>1.55E-2</v>
      </c>
      <c r="AE415" s="21">
        <v>8657114152</v>
      </c>
      <c r="AF415" s="21">
        <v>109945349.7304</v>
      </c>
      <c r="AG415" s="21">
        <v>134185269.35600001</v>
      </c>
      <c r="AH415" s="21">
        <v>-16823576.839600012</v>
      </c>
      <c r="AI415" s="21">
        <v>0</v>
      </c>
      <c r="AJ415" s="21">
        <v>8257.7802734375</v>
      </c>
      <c r="AK415" s="21">
        <v>126768926.57000001</v>
      </c>
      <c r="AL415" s="21">
        <v>0</v>
      </c>
      <c r="AM415" s="21">
        <v>0</v>
      </c>
      <c r="AN415" s="21">
        <v>0</v>
      </c>
      <c r="AO415" s="21">
        <v>0</v>
      </c>
      <c r="AP415" s="21">
        <v>0</v>
      </c>
      <c r="AQ415" s="21">
        <v>0</v>
      </c>
      <c r="AR415" s="21">
        <v>0.41015025247851611</v>
      </c>
      <c r="AS415" s="21">
        <v>0</v>
      </c>
      <c r="AT415" s="21">
        <v>0.41015025247851611</v>
      </c>
      <c r="AU415" s="21">
        <v>0</v>
      </c>
      <c r="AV415" s="21">
        <v>0</v>
      </c>
      <c r="AW415" s="21">
        <v>955241884.828125</v>
      </c>
      <c r="AX415" s="21">
        <v>0</v>
      </c>
      <c r="AY415" s="21">
        <v>136463126.40401787</v>
      </c>
      <c r="AZ415" s="21">
        <v>0</v>
      </c>
      <c r="BA415" s="21">
        <v>0</v>
      </c>
      <c r="BB415" s="21">
        <v>3201991446.0512013</v>
      </c>
      <c r="BC415" s="21">
        <v>734844866.56274295</v>
      </c>
      <c r="BD415" s="21">
        <v>0</v>
      </c>
      <c r="BE415" s="21">
        <v>0</v>
      </c>
    </row>
    <row r="416" spans="1:57" x14ac:dyDescent="0.35">
      <c r="A416" s="21">
        <v>123460504</v>
      </c>
      <c r="B416" s="21" t="s">
        <v>493</v>
      </c>
      <c r="C416" s="21" t="s">
        <v>650</v>
      </c>
      <c r="D416" s="21">
        <v>887344.7</v>
      </c>
      <c r="E416" s="21">
        <v>100</v>
      </c>
      <c r="F416" s="21">
        <v>5.0000000000000001E-4</v>
      </c>
      <c r="G416" s="21">
        <v>0</v>
      </c>
      <c r="H416" s="21">
        <v>226289.25</v>
      </c>
      <c r="I416" s="21">
        <v>4.0030000000000001</v>
      </c>
      <c r="J416" s="21">
        <v>0</v>
      </c>
      <c r="K416" s="21">
        <v>172243.25999999998</v>
      </c>
      <c r="L416" s="21">
        <v>177159347</v>
      </c>
      <c r="M416" s="21">
        <v>200152286</v>
      </c>
      <c r="N416" s="48">
        <v>887344.6875</v>
      </c>
      <c r="O416" s="21">
        <v>5</v>
      </c>
      <c r="P416" s="21">
        <v>0</v>
      </c>
      <c r="Q416" s="21">
        <v>880100.47</v>
      </c>
      <c r="R416" s="21">
        <v>8245.6200000000008</v>
      </c>
      <c r="S416" s="21">
        <v>0.68500000000000005</v>
      </c>
      <c r="T416" s="21">
        <v>0.317</v>
      </c>
      <c r="U416" s="21">
        <v>0</v>
      </c>
      <c r="V416" s="21">
        <v>0</v>
      </c>
      <c r="W416" s="21">
        <v>0</v>
      </c>
      <c r="X416" s="21">
        <v>-0.7016172345885302</v>
      </c>
      <c r="Y416" s="21">
        <v>56529.9140625</v>
      </c>
      <c r="Z416" s="21">
        <v>13704</v>
      </c>
      <c r="AA416" s="21">
        <v>54857.112000000001</v>
      </c>
      <c r="AB416" s="21">
        <v>0</v>
      </c>
      <c r="AC416" s="21">
        <v>1.2699999999999999E-2</v>
      </c>
      <c r="AD416" s="21">
        <v>1.55E-2</v>
      </c>
      <c r="AE416" s="21">
        <v>377311633</v>
      </c>
      <c r="AF416" s="21">
        <v>4791857.7390999999</v>
      </c>
      <c r="AG416" s="21">
        <v>5848330.3114999998</v>
      </c>
      <c r="AH416" s="21">
        <v>4619614.4791000001</v>
      </c>
      <c r="AI416" s="21">
        <v>0</v>
      </c>
      <c r="AJ416" s="21">
        <v>8257.7802734375</v>
      </c>
      <c r="AK416" s="21">
        <v>4791857.7390999999</v>
      </c>
      <c r="AL416" s="21">
        <v>0</v>
      </c>
      <c r="AM416" s="21">
        <v>0</v>
      </c>
      <c r="AN416" s="21">
        <v>0</v>
      </c>
      <c r="AO416" s="21">
        <v>0</v>
      </c>
      <c r="AP416" s="21">
        <v>0</v>
      </c>
      <c r="AQ416" s="21">
        <v>0</v>
      </c>
      <c r="AR416" s="21">
        <v>-105.4555943749544</v>
      </c>
      <c r="AS416" s="21">
        <v>0</v>
      </c>
      <c r="AT416" s="21">
        <v>0</v>
      </c>
      <c r="AU416" s="21">
        <v>0</v>
      </c>
      <c r="AV416" s="21">
        <v>0</v>
      </c>
      <c r="AW416" s="21">
        <v>955241884.828125</v>
      </c>
      <c r="AX416" s="21">
        <v>0</v>
      </c>
      <c r="AY416" s="21">
        <v>136463126.40401787</v>
      </c>
      <c r="AZ416" s="21">
        <v>0</v>
      </c>
      <c r="BA416" s="21">
        <v>0</v>
      </c>
      <c r="BB416" s="21">
        <v>3201991446.0512013</v>
      </c>
      <c r="BC416" s="21">
        <v>734844866.56274295</v>
      </c>
      <c r="BD416" s="21">
        <v>0</v>
      </c>
      <c r="BE416" s="21">
        <v>0</v>
      </c>
    </row>
    <row r="417" spans="1:57" x14ac:dyDescent="0.35">
      <c r="A417" s="21">
        <v>123461302</v>
      </c>
      <c r="B417" s="21" t="s">
        <v>709</v>
      </c>
      <c r="C417" s="21" t="s">
        <v>650</v>
      </c>
      <c r="D417" s="21">
        <v>12960.65</v>
      </c>
      <c r="E417" s="21">
        <v>85</v>
      </c>
      <c r="F417" s="21">
        <v>2.4E-2</v>
      </c>
      <c r="G417" s="21">
        <v>98</v>
      </c>
      <c r="H417" s="21">
        <v>111868771.20999999</v>
      </c>
      <c r="I417" s="21">
        <v>6427.2719999999999</v>
      </c>
      <c r="J417" s="21">
        <v>0</v>
      </c>
      <c r="K417" s="21">
        <v>104763846.95999999</v>
      </c>
      <c r="L417" s="21">
        <v>3094195534</v>
      </c>
      <c r="M417" s="21">
        <v>1273850292</v>
      </c>
      <c r="N417" s="48">
        <v>12960.650390625</v>
      </c>
      <c r="O417" s="21">
        <v>4332.0780000000004</v>
      </c>
      <c r="P417" s="21">
        <v>0.42</v>
      </c>
      <c r="Q417" s="21">
        <v>12989.63</v>
      </c>
      <c r="R417" s="21">
        <v>8245.6200000000008</v>
      </c>
      <c r="S417" s="21">
        <v>0</v>
      </c>
      <c r="T417" s="21">
        <v>375.72699999999998</v>
      </c>
      <c r="U417" s="21">
        <v>0</v>
      </c>
      <c r="V417" s="21">
        <v>0</v>
      </c>
      <c r="W417" s="21">
        <v>0</v>
      </c>
      <c r="X417" s="21">
        <v>-4.9398229300165269E-2</v>
      </c>
      <c r="Y417" s="21">
        <v>17405.326171875</v>
      </c>
      <c r="Z417" s="21">
        <v>13704</v>
      </c>
      <c r="AA417" s="21">
        <v>88079335.488000005</v>
      </c>
      <c r="AB417" s="21">
        <v>0</v>
      </c>
      <c r="AC417" s="21">
        <v>1.2699999999999999E-2</v>
      </c>
      <c r="AD417" s="21">
        <v>1.55E-2</v>
      </c>
      <c r="AE417" s="21">
        <v>4368045826</v>
      </c>
      <c r="AF417" s="21">
        <v>55474181.990199998</v>
      </c>
      <c r="AG417" s="21">
        <v>67704710.303000003</v>
      </c>
      <c r="AH417" s="21">
        <v>-49289664.969799995</v>
      </c>
      <c r="AI417" s="21">
        <v>0</v>
      </c>
      <c r="AJ417" s="21">
        <v>8257.7802734375</v>
      </c>
      <c r="AK417" s="21">
        <v>104763846.95999999</v>
      </c>
      <c r="AL417" s="21">
        <v>0</v>
      </c>
      <c r="AM417" s="21">
        <v>0</v>
      </c>
      <c r="AN417" s="21">
        <v>0</v>
      </c>
      <c r="AO417" s="21">
        <v>0</v>
      </c>
      <c r="AP417" s="21">
        <v>0</v>
      </c>
      <c r="AQ417" s="21">
        <v>37059136.65699999</v>
      </c>
      <c r="AR417" s="21">
        <v>0.43049221928136672</v>
      </c>
      <c r="AS417" s="21">
        <v>0</v>
      </c>
      <c r="AT417" s="21">
        <v>0.43049221928136672</v>
      </c>
      <c r="AU417" s="21">
        <v>15564837</v>
      </c>
      <c r="AV417" s="21">
        <v>15564837</v>
      </c>
      <c r="AW417" s="21">
        <v>955241884.828125</v>
      </c>
      <c r="AX417" s="21">
        <v>2223548.1428571427</v>
      </c>
      <c r="AY417" s="21">
        <v>136463126.40401787</v>
      </c>
      <c r="AZ417" s="21">
        <v>0</v>
      </c>
      <c r="BA417" s="21">
        <v>0</v>
      </c>
      <c r="BB417" s="21">
        <v>3201991446.0512013</v>
      </c>
      <c r="BC417" s="21">
        <v>734844866.56274295</v>
      </c>
      <c r="BD417" s="21">
        <v>15564837</v>
      </c>
      <c r="BE417" s="21">
        <v>2223548</v>
      </c>
    </row>
    <row r="418" spans="1:57" x14ac:dyDescent="0.35">
      <c r="A418" s="21">
        <v>123461602</v>
      </c>
      <c r="B418" s="21" t="s">
        <v>496</v>
      </c>
      <c r="C418" s="21" t="s">
        <v>650</v>
      </c>
      <c r="D418" s="21">
        <v>26195.7</v>
      </c>
      <c r="E418" s="21">
        <v>98</v>
      </c>
      <c r="F418" s="21">
        <v>1.12E-2</v>
      </c>
      <c r="G418" s="21">
        <v>17</v>
      </c>
      <c r="H418" s="21">
        <v>128535015.52000001</v>
      </c>
      <c r="I418" s="21">
        <v>7139.9129999999996</v>
      </c>
      <c r="J418" s="21">
        <v>1</v>
      </c>
      <c r="K418" s="21">
        <v>120159300.81</v>
      </c>
      <c r="L418" s="21">
        <v>7863963540</v>
      </c>
      <c r="M418" s="21">
        <v>2866802940</v>
      </c>
      <c r="N418" s="48">
        <v>26195.69921875</v>
      </c>
      <c r="O418" s="21">
        <v>5376.5339999999997</v>
      </c>
      <c r="P418" s="21">
        <v>0</v>
      </c>
      <c r="Q418" s="21">
        <v>26278.48</v>
      </c>
      <c r="R418" s="21">
        <v>8245.6200000000008</v>
      </c>
      <c r="S418" s="21">
        <v>0</v>
      </c>
      <c r="T418" s="21">
        <v>340.33800000000002</v>
      </c>
      <c r="U418" s="21">
        <v>1</v>
      </c>
      <c r="V418" s="21">
        <v>1</v>
      </c>
      <c r="W418" s="21">
        <v>0</v>
      </c>
      <c r="X418" s="21">
        <v>0.12971943164520655</v>
      </c>
      <c r="Y418" s="21">
        <v>18002.322265625</v>
      </c>
      <c r="Z418" s="21">
        <v>13704</v>
      </c>
      <c r="AA418" s="21">
        <v>97845367.751999989</v>
      </c>
      <c r="AB418" s="21">
        <v>0</v>
      </c>
      <c r="AC418" s="21">
        <v>1.2699999999999999E-2</v>
      </c>
      <c r="AD418" s="21">
        <v>1.55E-2</v>
      </c>
      <c r="AE418" s="21">
        <v>10730766480</v>
      </c>
      <c r="AF418" s="21">
        <v>136280734.296</v>
      </c>
      <c r="AG418" s="21">
        <v>166326880.44</v>
      </c>
      <c r="AH418" s="21">
        <v>16121433.486000001</v>
      </c>
      <c r="AI418" s="21">
        <v>0</v>
      </c>
      <c r="AJ418" s="21">
        <v>8257.7802734375</v>
      </c>
      <c r="AK418" s="21">
        <v>136280734.296</v>
      </c>
      <c r="AL418" s="21">
        <v>0</v>
      </c>
      <c r="AM418" s="21">
        <v>0</v>
      </c>
      <c r="AN418" s="21">
        <v>0</v>
      </c>
      <c r="AO418" s="21">
        <v>0</v>
      </c>
      <c r="AP418" s="21">
        <v>0</v>
      </c>
      <c r="AQ418" s="21">
        <v>0</v>
      </c>
      <c r="AR418" s="21">
        <v>-1.1722446409736462</v>
      </c>
      <c r="AS418" s="21">
        <v>0</v>
      </c>
      <c r="AT418" s="21">
        <v>0</v>
      </c>
      <c r="AU418" s="21">
        <v>0</v>
      </c>
      <c r="AV418" s="21">
        <v>0</v>
      </c>
      <c r="AW418" s="21">
        <v>955241884.828125</v>
      </c>
      <c r="AX418" s="21">
        <v>0</v>
      </c>
      <c r="AY418" s="21">
        <v>136463126.40401787</v>
      </c>
      <c r="AZ418" s="21">
        <v>0</v>
      </c>
      <c r="BA418" s="21">
        <v>0</v>
      </c>
      <c r="BB418" s="21">
        <v>3201991446.0512013</v>
      </c>
      <c r="BC418" s="21">
        <v>734844866.56274295</v>
      </c>
      <c r="BD418" s="21">
        <v>0</v>
      </c>
      <c r="BE418" s="21">
        <v>0</v>
      </c>
    </row>
    <row r="419" spans="1:57" x14ac:dyDescent="0.35">
      <c r="A419" s="21">
        <v>123463603</v>
      </c>
      <c r="B419" s="21" t="s">
        <v>498</v>
      </c>
      <c r="C419" s="21" t="s">
        <v>650</v>
      </c>
      <c r="D419" s="21">
        <v>18122.3</v>
      </c>
      <c r="E419" s="21">
        <v>96</v>
      </c>
      <c r="F419" s="21">
        <v>1.46E-2</v>
      </c>
      <c r="G419" s="21">
        <v>53</v>
      </c>
      <c r="H419" s="21">
        <v>103968582.60000001</v>
      </c>
      <c r="I419" s="21">
        <v>6075.4840000000004</v>
      </c>
      <c r="J419" s="21">
        <v>0</v>
      </c>
      <c r="K419" s="21">
        <v>90824838.900000006</v>
      </c>
      <c r="L419" s="21">
        <v>4492964498</v>
      </c>
      <c r="M419" s="21">
        <v>1748263577</v>
      </c>
      <c r="N419" s="48">
        <v>18122.30078125</v>
      </c>
      <c r="O419" s="21">
        <v>4296.1180000000004</v>
      </c>
      <c r="P419" s="21">
        <v>0</v>
      </c>
      <c r="Q419" s="21">
        <v>18152.87</v>
      </c>
      <c r="R419" s="21">
        <v>8245.6200000000008</v>
      </c>
      <c r="S419" s="21">
        <v>0</v>
      </c>
      <c r="T419" s="21">
        <v>517.29100000000005</v>
      </c>
      <c r="U419" s="21">
        <v>0</v>
      </c>
      <c r="V419" s="21">
        <v>0</v>
      </c>
      <c r="W419" s="21">
        <v>0</v>
      </c>
      <c r="X419" s="21">
        <v>-0.14224866740054024</v>
      </c>
      <c r="Y419" s="21">
        <v>17112.806640625</v>
      </c>
      <c r="Z419" s="21">
        <v>13704</v>
      </c>
      <c r="AA419" s="21">
        <v>83258432.736000001</v>
      </c>
      <c r="AB419" s="21">
        <v>0</v>
      </c>
      <c r="AC419" s="21">
        <v>1.2699999999999999E-2</v>
      </c>
      <c r="AD419" s="21">
        <v>1.55E-2</v>
      </c>
      <c r="AE419" s="21">
        <v>6241228075</v>
      </c>
      <c r="AF419" s="21">
        <v>79263596.552499995</v>
      </c>
      <c r="AG419" s="21">
        <v>96739035.162499994</v>
      </c>
      <c r="AH419" s="21">
        <v>-11561242.347500011</v>
      </c>
      <c r="AI419" s="21">
        <v>0</v>
      </c>
      <c r="AJ419" s="21">
        <v>8257.7802734375</v>
      </c>
      <c r="AK419" s="21">
        <v>90824838.900000006</v>
      </c>
      <c r="AL419" s="21">
        <v>0</v>
      </c>
      <c r="AM419" s="21">
        <v>0</v>
      </c>
      <c r="AN419" s="21">
        <v>0</v>
      </c>
      <c r="AO419" s="21">
        <v>0</v>
      </c>
      <c r="AP419" s="21">
        <v>0</v>
      </c>
      <c r="AQ419" s="21">
        <v>0</v>
      </c>
      <c r="AR419" s="21">
        <v>-0.19457289745809092</v>
      </c>
      <c r="AS419" s="21">
        <v>0</v>
      </c>
      <c r="AT419" s="21">
        <v>0</v>
      </c>
      <c r="AU419" s="21">
        <v>0</v>
      </c>
      <c r="AV419" s="21">
        <v>0</v>
      </c>
      <c r="AW419" s="21">
        <v>955241884.828125</v>
      </c>
      <c r="AX419" s="21">
        <v>0</v>
      </c>
      <c r="AY419" s="21">
        <v>136463126.40401787</v>
      </c>
      <c r="AZ419" s="21">
        <v>0</v>
      </c>
      <c r="BA419" s="21">
        <v>0</v>
      </c>
      <c r="BB419" s="21">
        <v>3201991446.0512013</v>
      </c>
      <c r="BC419" s="21">
        <v>734844866.56274295</v>
      </c>
      <c r="BD419" s="21">
        <v>0</v>
      </c>
      <c r="BE419" s="21">
        <v>0</v>
      </c>
    </row>
    <row r="420" spans="1:57" x14ac:dyDescent="0.35">
      <c r="A420" s="21">
        <v>123463803</v>
      </c>
      <c r="B420" s="21" t="s">
        <v>499</v>
      </c>
      <c r="C420" s="21" t="s">
        <v>650</v>
      </c>
      <c r="D420" s="21">
        <v>12467.04</v>
      </c>
      <c r="E420" s="21">
        <v>82</v>
      </c>
      <c r="F420" s="21">
        <v>2.1299999999999999E-2</v>
      </c>
      <c r="G420" s="21">
        <v>96</v>
      </c>
      <c r="H420" s="21">
        <v>16303985.619999999</v>
      </c>
      <c r="I420" s="21">
        <v>922.38499999999999</v>
      </c>
      <c r="J420" s="21">
        <v>1</v>
      </c>
      <c r="K420" s="21">
        <v>14263367.33</v>
      </c>
      <c r="L420" s="21">
        <v>465573010</v>
      </c>
      <c r="M420" s="21">
        <v>204528483</v>
      </c>
      <c r="N420" s="48">
        <v>12467.0400390625</v>
      </c>
      <c r="O420" s="21">
        <v>727.20899999999995</v>
      </c>
      <c r="P420" s="21">
        <v>0.48</v>
      </c>
      <c r="Q420" s="21">
        <v>12533.18</v>
      </c>
      <c r="R420" s="21">
        <v>8245.6200000000008</v>
      </c>
      <c r="S420" s="21">
        <v>0</v>
      </c>
      <c r="T420" s="21">
        <v>21.318000000000001</v>
      </c>
      <c r="U420" s="21">
        <v>1</v>
      </c>
      <c r="V420" s="21">
        <v>1</v>
      </c>
      <c r="W420" s="21">
        <v>0</v>
      </c>
      <c r="X420" s="21">
        <v>0.15300241474277362</v>
      </c>
      <c r="Y420" s="21">
        <v>17675.900390625</v>
      </c>
      <c r="Z420" s="21">
        <v>13704</v>
      </c>
      <c r="AA420" s="21">
        <v>12640364.039999999</v>
      </c>
      <c r="AB420" s="21">
        <v>0</v>
      </c>
      <c r="AC420" s="21">
        <v>1.2699999999999999E-2</v>
      </c>
      <c r="AD420" s="21">
        <v>1.55E-2</v>
      </c>
      <c r="AE420" s="21">
        <v>670101493</v>
      </c>
      <c r="AF420" s="21">
        <v>8510288.961099999</v>
      </c>
      <c r="AG420" s="21">
        <v>10386573.1415</v>
      </c>
      <c r="AH420" s="21">
        <v>-5753078.368900001</v>
      </c>
      <c r="AI420" s="21">
        <v>0</v>
      </c>
      <c r="AJ420" s="21">
        <v>8257.7802734375</v>
      </c>
      <c r="AK420" s="21">
        <v>14263367.33</v>
      </c>
      <c r="AL420" s="21">
        <v>0</v>
      </c>
      <c r="AM420" s="21">
        <v>0</v>
      </c>
      <c r="AN420" s="21">
        <v>0</v>
      </c>
      <c r="AO420" s="21">
        <v>0</v>
      </c>
      <c r="AP420" s="21">
        <v>0</v>
      </c>
      <c r="AQ420" s="21">
        <v>3876794.1885000002</v>
      </c>
      <c r="AR420" s="21">
        <v>0.49026740525359203</v>
      </c>
      <c r="AS420" s="21">
        <v>0</v>
      </c>
      <c r="AT420" s="21">
        <v>0.49026740525359203</v>
      </c>
      <c r="AU420" s="21">
        <v>1860861.25</v>
      </c>
      <c r="AV420" s="21">
        <v>1860861.25</v>
      </c>
      <c r="AW420" s="21">
        <v>955241884.828125</v>
      </c>
      <c r="AX420" s="21">
        <v>265837.32142857142</v>
      </c>
      <c r="AY420" s="21">
        <v>136463126.40401787</v>
      </c>
      <c r="AZ420" s="21">
        <v>0</v>
      </c>
      <c r="BA420" s="21">
        <v>0</v>
      </c>
      <c r="BB420" s="21">
        <v>3201991446.0512013</v>
      </c>
      <c r="BC420" s="21">
        <v>734844866.56274295</v>
      </c>
      <c r="BD420" s="21">
        <v>1860861</v>
      </c>
      <c r="BE420" s="21">
        <v>265837</v>
      </c>
    </row>
    <row r="421" spans="1:57" x14ac:dyDescent="0.35">
      <c r="A421" s="21">
        <v>123464502</v>
      </c>
      <c r="B421" s="21" t="s">
        <v>500</v>
      </c>
      <c r="C421" s="21" t="s">
        <v>650</v>
      </c>
      <c r="D421" s="21">
        <v>36478.19</v>
      </c>
      <c r="E421" s="21">
        <v>99</v>
      </c>
      <c r="F421" s="21">
        <v>1.09E-2</v>
      </c>
      <c r="G421" s="21">
        <v>14</v>
      </c>
      <c r="H421" s="21">
        <v>262044782.06</v>
      </c>
      <c r="I421" s="21">
        <v>11600.477999999999</v>
      </c>
      <c r="J421" s="21">
        <v>1</v>
      </c>
      <c r="K421" s="21">
        <v>254245755.12</v>
      </c>
      <c r="L421" s="21">
        <v>14358311503</v>
      </c>
      <c r="M421" s="21">
        <v>8899879707</v>
      </c>
      <c r="N421" s="48">
        <v>36478.19140625</v>
      </c>
      <c r="O421" s="21">
        <v>8423.6029999999992</v>
      </c>
      <c r="P421" s="21">
        <v>0</v>
      </c>
      <c r="Q421" s="21">
        <v>36596.300000000003</v>
      </c>
      <c r="R421" s="21">
        <v>8245.6200000000008</v>
      </c>
      <c r="S421" s="21">
        <v>0</v>
      </c>
      <c r="T421" s="21">
        <v>473.87299999999999</v>
      </c>
      <c r="U421" s="21">
        <v>1</v>
      </c>
      <c r="V421" s="21">
        <v>1</v>
      </c>
      <c r="W421" s="21">
        <v>0</v>
      </c>
      <c r="X421" s="21">
        <v>0.15961230308046828</v>
      </c>
      <c r="Y421" s="21">
        <v>22589.13671875</v>
      </c>
      <c r="Z421" s="21">
        <v>13704</v>
      </c>
      <c r="AA421" s="21">
        <v>158972950.51199999</v>
      </c>
      <c r="AB421" s="21">
        <v>0</v>
      </c>
      <c r="AC421" s="21">
        <v>1.2699999999999999E-2</v>
      </c>
      <c r="AD421" s="21">
        <v>1.55E-2</v>
      </c>
      <c r="AE421" s="21">
        <v>23258191210</v>
      </c>
      <c r="AF421" s="21">
        <v>295379028.36699998</v>
      </c>
      <c r="AG421" s="21">
        <v>360501963.755</v>
      </c>
      <c r="AH421" s="21">
        <v>41133273.246999979</v>
      </c>
      <c r="AI421" s="21">
        <v>0</v>
      </c>
      <c r="AJ421" s="21">
        <v>8257.7802734375</v>
      </c>
      <c r="AK421" s="21">
        <v>295379028.36699998</v>
      </c>
      <c r="AL421" s="21">
        <v>0</v>
      </c>
      <c r="AM421" s="21">
        <v>0</v>
      </c>
      <c r="AN421" s="21">
        <v>0</v>
      </c>
      <c r="AO421" s="21">
        <v>0</v>
      </c>
      <c r="AP421" s="21">
        <v>0</v>
      </c>
      <c r="AQ421" s="21">
        <v>0</v>
      </c>
      <c r="AR421" s="21">
        <v>-2.4174330387050942</v>
      </c>
      <c r="AS421" s="21">
        <v>0</v>
      </c>
      <c r="AT421" s="21">
        <v>0</v>
      </c>
      <c r="AU421" s="21">
        <v>0</v>
      </c>
      <c r="AV421" s="21">
        <v>0</v>
      </c>
      <c r="AW421" s="21">
        <v>955241884.828125</v>
      </c>
      <c r="AX421" s="21">
        <v>0</v>
      </c>
      <c r="AY421" s="21">
        <v>136463126.40401787</v>
      </c>
      <c r="AZ421" s="21">
        <v>0</v>
      </c>
      <c r="BA421" s="21">
        <v>0</v>
      </c>
      <c r="BB421" s="21">
        <v>3201991446.0512013</v>
      </c>
      <c r="BC421" s="21">
        <v>734844866.56274295</v>
      </c>
      <c r="BD421" s="21">
        <v>0</v>
      </c>
      <c r="BE421" s="21">
        <v>0</v>
      </c>
    </row>
    <row r="422" spans="1:57" x14ac:dyDescent="0.35">
      <c r="A422" s="21">
        <v>123464603</v>
      </c>
      <c r="B422" s="21" t="s">
        <v>501</v>
      </c>
      <c r="C422" s="21" t="s">
        <v>650</v>
      </c>
      <c r="D422" s="21">
        <v>13505.24</v>
      </c>
      <c r="E422" s="21">
        <v>88</v>
      </c>
      <c r="F422" s="21">
        <v>1.66E-2</v>
      </c>
      <c r="G422" s="21">
        <v>75</v>
      </c>
      <c r="H422" s="21">
        <v>50778820.310000002</v>
      </c>
      <c r="I422" s="21">
        <v>3201.953</v>
      </c>
      <c r="J422" s="21">
        <v>1</v>
      </c>
      <c r="K422" s="21">
        <v>44737462.589999996</v>
      </c>
      <c r="L422" s="21">
        <v>1817951622</v>
      </c>
      <c r="M422" s="21">
        <v>869773154</v>
      </c>
      <c r="N422" s="48">
        <v>13505.240234375</v>
      </c>
      <c r="O422" s="21">
        <v>2545.6669999999999</v>
      </c>
      <c r="P422" s="21">
        <v>0.37</v>
      </c>
      <c r="Q422" s="21">
        <v>13402.01</v>
      </c>
      <c r="R422" s="21">
        <v>8245.6200000000008</v>
      </c>
      <c r="S422" s="21">
        <v>0</v>
      </c>
      <c r="T422" s="21">
        <v>261.98200000000003</v>
      </c>
      <c r="U422" s="21">
        <v>1</v>
      </c>
      <c r="V422" s="21">
        <v>1</v>
      </c>
      <c r="W422" s="21">
        <v>1</v>
      </c>
      <c r="X422" s="21">
        <v>0.18395038708360437</v>
      </c>
      <c r="Y422" s="21">
        <v>15858.7021484375</v>
      </c>
      <c r="Z422" s="21">
        <v>13704</v>
      </c>
      <c r="AA422" s="21">
        <v>43879563.912</v>
      </c>
      <c r="AB422" s="21">
        <v>0</v>
      </c>
      <c r="AC422" s="21">
        <v>1.2699999999999999E-2</v>
      </c>
      <c r="AD422" s="21">
        <v>1.55E-2</v>
      </c>
      <c r="AE422" s="21">
        <v>2687724776</v>
      </c>
      <c r="AF422" s="21">
        <v>34134104.655199997</v>
      </c>
      <c r="AG422" s="21">
        <v>41659734.027999997</v>
      </c>
      <c r="AH422" s="21">
        <v>-10603357.934799999</v>
      </c>
      <c r="AI422" s="21">
        <v>0</v>
      </c>
      <c r="AJ422" s="21">
        <v>8257.7802734375</v>
      </c>
      <c r="AK422" s="21">
        <v>44737462.589999996</v>
      </c>
      <c r="AL422" s="21">
        <v>0</v>
      </c>
      <c r="AM422" s="21">
        <v>0</v>
      </c>
      <c r="AN422" s="21">
        <v>0</v>
      </c>
      <c r="AO422" s="21">
        <v>0</v>
      </c>
      <c r="AP422" s="21">
        <v>0</v>
      </c>
      <c r="AQ422" s="21">
        <v>3077728.561999999</v>
      </c>
      <c r="AR422" s="21">
        <v>0.36454352293475134</v>
      </c>
      <c r="AS422" s="21">
        <v>0</v>
      </c>
      <c r="AT422" s="21">
        <v>0.36454352293475134</v>
      </c>
      <c r="AU422" s="21">
        <v>1138759.625</v>
      </c>
      <c r="AV422" s="21">
        <v>1138759.625</v>
      </c>
      <c r="AW422" s="21">
        <v>955241884.828125</v>
      </c>
      <c r="AX422" s="21">
        <v>162679.94642857142</v>
      </c>
      <c r="AY422" s="21">
        <v>136463126.40401787</v>
      </c>
      <c r="AZ422" s="21">
        <v>0</v>
      </c>
      <c r="BA422" s="21">
        <v>0</v>
      </c>
      <c r="BB422" s="21">
        <v>3201991446.0512013</v>
      </c>
      <c r="BC422" s="21">
        <v>734844866.56274295</v>
      </c>
      <c r="BD422" s="21">
        <v>1138760</v>
      </c>
      <c r="BE422" s="21">
        <v>162680</v>
      </c>
    </row>
    <row r="423" spans="1:57" x14ac:dyDescent="0.35">
      <c r="A423" s="21">
        <v>123465303</v>
      </c>
      <c r="B423" s="21" t="s">
        <v>502</v>
      </c>
      <c r="C423" s="21" t="s">
        <v>650</v>
      </c>
      <c r="D423" s="21">
        <v>17935.740000000002</v>
      </c>
      <c r="E423" s="21">
        <v>95</v>
      </c>
      <c r="F423" s="21">
        <v>1.6199999999999999E-2</v>
      </c>
      <c r="G423" s="21">
        <v>71</v>
      </c>
      <c r="H423" s="21">
        <v>105265618.67999999</v>
      </c>
      <c r="I423" s="21">
        <v>5982.2150000000001</v>
      </c>
      <c r="J423" s="21">
        <v>0</v>
      </c>
      <c r="K423" s="21">
        <v>99185706.75</v>
      </c>
      <c r="L423" s="21">
        <v>4206663049</v>
      </c>
      <c r="M423" s="21">
        <v>1931755636</v>
      </c>
      <c r="N423" s="48">
        <v>17935.740234375</v>
      </c>
      <c r="O423" s="21">
        <v>4493.192</v>
      </c>
      <c r="P423" s="21">
        <v>0</v>
      </c>
      <c r="Q423" s="21">
        <v>17856.87</v>
      </c>
      <c r="R423" s="21">
        <v>8245.6200000000008</v>
      </c>
      <c r="S423" s="21">
        <v>0</v>
      </c>
      <c r="T423" s="21">
        <v>319.40300000000002</v>
      </c>
      <c r="U423" s="21">
        <v>1</v>
      </c>
      <c r="V423" s="21">
        <v>1</v>
      </c>
      <c r="W423" s="21">
        <v>0</v>
      </c>
      <c r="X423" s="21">
        <v>-0.11682655216914502</v>
      </c>
      <c r="Y423" s="21">
        <v>17596.427734375</v>
      </c>
      <c r="Z423" s="21">
        <v>13704</v>
      </c>
      <c r="AA423" s="21">
        <v>81980274.359999999</v>
      </c>
      <c r="AB423" s="21">
        <v>0</v>
      </c>
      <c r="AC423" s="21">
        <v>1.2699999999999999E-2</v>
      </c>
      <c r="AD423" s="21">
        <v>1.55E-2</v>
      </c>
      <c r="AE423" s="21">
        <v>6138418685</v>
      </c>
      <c r="AF423" s="21">
        <v>77957917.299500003</v>
      </c>
      <c r="AG423" s="21">
        <v>95145489.617499992</v>
      </c>
      <c r="AH423" s="21">
        <v>-21227789.450499997</v>
      </c>
      <c r="AI423" s="21">
        <v>0</v>
      </c>
      <c r="AJ423" s="21">
        <v>8257.7802734375</v>
      </c>
      <c r="AK423" s="21">
        <v>99185706.75</v>
      </c>
      <c r="AL423" s="21">
        <v>0</v>
      </c>
      <c r="AM423" s="21">
        <v>0</v>
      </c>
      <c r="AN423" s="21">
        <v>0</v>
      </c>
      <c r="AO423" s="21">
        <v>0</v>
      </c>
      <c r="AP423" s="21">
        <v>0</v>
      </c>
      <c r="AQ423" s="21">
        <v>4040217.1325000077</v>
      </c>
      <c r="AR423" s="21">
        <v>-0.17198080361477297</v>
      </c>
      <c r="AS423" s="21">
        <v>0</v>
      </c>
      <c r="AT423" s="21">
        <v>0</v>
      </c>
      <c r="AU423" s="21">
        <v>0</v>
      </c>
      <c r="AV423" s="21">
        <v>0</v>
      </c>
      <c r="AW423" s="21">
        <v>955241884.828125</v>
      </c>
      <c r="AX423" s="21">
        <v>0</v>
      </c>
      <c r="AY423" s="21">
        <v>136463126.40401787</v>
      </c>
      <c r="AZ423" s="21">
        <v>0</v>
      </c>
      <c r="BA423" s="21">
        <v>0</v>
      </c>
      <c r="BB423" s="21">
        <v>3201991446.0512013</v>
      </c>
      <c r="BC423" s="21">
        <v>734844866.56274295</v>
      </c>
      <c r="BD423" s="21">
        <v>0</v>
      </c>
      <c r="BE423" s="21">
        <v>0</v>
      </c>
    </row>
    <row r="424" spans="1:57" x14ac:dyDescent="0.35">
      <c r="A424" s="21">
        <v>123465602</v>
      </c>
      <c r="B424" s="21" t="s">
        <v>504</v>
      </c>
      <c r="C424" s="21" t="s">
        <v>650</v>
      </c>
      <c r="D424" s="21">
        <v>7684.65</v>
      </c>
      <c r="E424" s="21">
        <v>42</v>
      </c>
      <c r="F424" s="21">
        <v>2.06E-2</v>
      </c>
      <c r="G424" s="21">
        <v>94</v>
      </c>
      <c r="H424" s="21">
        <v>156228204.78</v>
      </c>
      <c r="I424" s="21">
        <v>15268.616</v>
      </c>
      <c r="J424" s="21">
        <v>1</v>
      </c>
      <c r="K424" s="21">
        <v>123509405.62</v>
      </c>
      <c r="L424" s="21">
        <v>4379015923</v>
      </c>
      <c r="M424" s="21">
        <v>1626537244</v>
      </c>
      <c r="N424" s="48">
        <v>7684.64990234375</v>
      </c>
      <c r="O424" s="21">
        <v>8413.0550000000003</v>
      </c>
      <c r="P424" s="21">
        <v>1</v>
      </c>
      <c r="Q424" s="21">
        <v>7605.7</v>
      </c>
      <c r="R424" s="21">
        <v>8245.6200000000008</v>
      </c>
      <c r="S424" s="21">
        <v>0</v>
      </c>
      <c r="T424" s="21">
        <v>2641.5189999999998</v>
      </c>
      <c r="U424" s="21">
        <v>0</v>
      </c>
      <c r="V424" s="21">
        <v>0</v>
      </c>
      <c r="W424" s="21">
        <v>0</v>
      </c>
      <c r="X424" s="21">
        <v>0.11788947312964246</v>
      </c>
      <c r="Y424" s="21">
        <v>10231.982421875</v>
      </c>
      <c r="Z424" s="21">
        <v>13704</v>
      </c>
      <c r="AA424" s="21">
        <v>209241113.664</v>
      </c>
      <c r="AB424" s="21">
        <v>53012908.884000003</v>
      </c>
      <c r="AC424" s="21">
        <v>1.2699999999999999E-2</v>
      </c>
      <c r="AD424" s="21">
        <v>1.55E-2</v>
      </c>
      <c r="AE424" s="21">
        <v>6005553167</v>
      </c>
      <c r="AF424" s="21">
        <v>76270525.220899999</v>
      </c>
      <c r="AG424" s="21">
        <v>93086074.088499993</v>
      </c>
      <c r="AH424" s="21">
        <v>-47238880.399100006</v>
      </c>
      <c r="AI424" s="21">
        <v>0</v>
      </c>
      <c r="AJ424" s="21">
        <v>8257.7802734375</v>
      </c>
      <c r="AK424" s="21">
        <v>123509405.62</v>
      </c>
      <c r="AL424" s="21">
        <v>0</v>
      </c>
      <c r="AM424" s="21">
        <v>53012908.884000003</v>
      </c>
      <c r="AN424" s="21">
        <v>0</v>
      </c>
      <c r="AO424" s="21">
        <v>53012908.884000003</v>
      </c>
      <c r="AP424" s="21">
        <v>33.932994979141306</v>
      </c>
      <c r="AQ424" s="21">
        <v>30423331.531500012</v>
      </c>
      <c r="AR424" s="21">
        <v>1</v>
      </c>
      <c r="AS424" s="21">
        <v>0</v>
      </c>
      <c r="AT424" s="21">
        <v>1</v>
      </c>
      <c r="AU424" s="21">
        <v>30423332</v>
      </c>
      <c r="AV424" s="21">
        <v>30423332</v>
      </c>
      <c r="AW424" s="21">
        <v>955241884.828125</v>
      </c>
      <c r="AX424" s="21">
        <v>4346190.2857142854</v>
      </c>
      <c r="AY424" s="21">
        <v>136463126.40401787</v>
      </c>
      <c r="AZ424" s="21">
        <v>53012908.884000003</v>
      </c>
      <c r="BA424" s="21">
        <v>7573272.6977142859</v>
      </c>
      <c r="BB424" s="21">
        <v>3255004354.9352012</v>
      </c>
      <c r="BC424" s="21">
        <v>734844866.56274295</v>
      </c>
      <c r="BD424" s="21">
        <v>30423332</v>
      </c>
      <c r="BE424" s="21">
        <v>4346190</v>
      </c>
    </row>
    <row r="425" spans="1:57" x14ac:dyDescent="0.35">
      <c r="A425" s="21">
        <v>123465702</v>
      </c>
      <c r="B425" s="21" t="s">
        <v>505</v>
      </c>
      <c r="C425" s="21" t="s">
        <v>650</v>
      </c>
      <c r="D425" s="21">
        <v>15850.36</v>
      </c>
      <c r="E425" s="21">
        <v>93</v>
      </c>
      <c r="F425" s="21">
        <v>1.3599999999999999E-2</v>
      </c>
      <c r="G425" s="21">
        <v>46</v>
      </c>
      <c r="H425" s="21">
        <v>262854153.27000001</v>
      </c>
      <c r="I425" s="21">
        <v>18868.063999999998</v>
      </c>
      <c r="J425" s="21">
        <v>0</v>
      </c>
      <c r="K425" s="21">
        <v>224377035.35000002</v>
      </c>
      <c r="L425" s="21">
        <v>12328583449</v>
      </c>
      <c r="M425" s="21">
        <v>4138215333</v>
      </c>
      <c r="N425" s="48">
        <v>15850.3603515625</v>
      </c>
      <c r="O425" s="21">
        <v>13122.821</v>
      </c>
      <c r="P425" s="21">
        <v>0.08</v>
      </c>
      <c r="Q425" s="21">
        <v>15860.67</v>
      </c>
      <c r="R425" s="21">
        <v>8245.6200000000008</v>
      </c>
      <c r="S425" s="21">
        <v>0</v>
      </c>
      <c r="T425" s="21">
        <v>1412.203</v>
      </c>
      <c r="U425" s="21">
        <v>0</v>
      </c>
      <c r="V425" s="21">
        <v>0</v>
      </c>
      <c r="W425" s="21">
        <v>0</v>
      </c>
      <c r="X425" s="21">
        <v>2.8634013887813326E-2</v>
      </c>
      <c r="Y425" s="21">
        <v>13931.1669921875</v>
      </c>
      <c r="Z425" s="21">
        <v>13704</v>
      </c>
      <c r="AA425" s="21">
        <v>258567949.05599996</v>
      </c>
      <c r="AB425" s="21">
        <v>0</v>
      </c>
      <c r="AC425" s="21">
        <v>1.2699999999999999E-2</v>
      </c>
      <c r="AD425" s="21">
        <v>1.55E-2</v>
      </c>
      <c r="AE425" s="21">
        <v>16466798782</v>
      </c>
      <c r="AF425" s="21">
        <v>209128344.5314</v>
      </c>
      <c r="AG425" s="21">
        <v>255235381.12099999</v>
      </c>
      <c r="AH425" s="21">
        <v>-15248690.818600029</v>
      </c>
      <c r="AI425" s="21">
        <v>0</v>
      </c>
      <c r="AJ425" s="21">
        <v>8257.7802734375</v>
      </c>
      <c r="AK425" s="21">
        <v>224377035.35000002</v>
      </c>
      <c r="AL425" s="21">
        <v>0</v>
      </c>
      <c r="AM425" s="21">
        <v>0</v>
      </c>
      <c r="AN425" s="21">
        <v>0</v>
      </c>
      <c r="AO425" s="21">
        <v>0</v>
      </c>
      <c r="AP425" s="21">
        <v>0</v>
      </c>
      <c r="AQ425" s="21">
        <v>0</v>
      </c>
      <c r="AR425" s="21">
        <v>8.0554358833235806E-2</v>
      </c>
      <c r="AS425" s="21">
        <v>0</v>
      </c>
      <c r="AT425" s="21">
        <v>8.0554358833235806E-2</v>
      </c>
      <c r="AU425" s="21">
        <v>0</v>
      </c>
      <c r="AV425" s="21">
        <v>0</v>
      </c>
      <c r="AW425" s="21">
        <v>955241884.828125</v>
      </c>
      <c r="AX425" s="21">
        <v>0</v>
      </c>
      <c r="AY425" s="21">
        <v>136463126.40401787</v>
      </c>
      <c r="AZ425" s="21">
        <v>0</v>
      </c>
      <c r="BA425" s="21">
        <v>0</v>
      </c>
      <c r="BB425" s="21">
        <v>3255004354.9352012</v>
      </c>
      <c r="BC425" s="21">
        <v>734844866.56274295</v>
      </c>
      <c r="BD425" s="21">
        <v>0</v>
      </c>
      <c r="BE425" s="21">
        <v>0</v>
      </c>
    </row>
    <row r="426" spans="1:57" x14ac:dyDescent="0.35">
      <c r="A426" s="21">
        <v>123466103</v>
      </c>
      <c r="B426" s="21" t="s">
        <v>506</v>
      </c>
      <c r="C426" s="21" t="s">
        <v>650</v>
      </c>
      <c r="D426" s="21">
        <v>13466.52</v>
      </c>
      <c r="E426" s="21">
        <v>87</v>
      </c>
      <c r="F426" s="21">
        <v>1.7299999999999999E-2</v>
      </c>
      <c r="G426" s="21">
        <v>79</v>
      </c>
      <c r="H426" s="21">
        <v>107571734.57000001</v>
      </c>
      <c r="I426" s="21">
        <v>7659.6049999999996</v>
      </c>
      <c r="J426" s="21">
        <v>0</v>
      </c>
      <c r="K426" s="21">
        <v>90810321.109999999</v>
      </c>
      <c r="L426" s="21">
        <v>3539744353</v>
      </c>
      <c r="M426" s="21">
        <v>1711080307</v>
      </c>
      <c r="N426" s="48">
        <v>13466.51953125</v>
      </c>
      <c r="O426" s="21">
        <v>5061.0889999999999</v>
      </c>
      <c r="P426" s="21">
        <v>0.37</v>
      </c>
      <c r="Q426" s="21">
        <v>13475.14</v>
      </c>
      <c r="R426" s="21">
        <v>8245.6200000000008</v>
      </c>
      <c r="S426" s="21">
        <v>0</v>
      </c>
      <c r="T426" s="21">
        <v>394.25599999999997</v>
      </c>
      <c r="U426" s="21">
        <v>1</v>
      </c>
      <c r="V426" s="21">
        <v>1</v>
      </c>
      <c r="W426" s="21">
        <v>1</v>
      </c>
      <c r="X426" s="21">
        <v>-0.13073776117533223</v>
      </c>
      <c r="Y426" s="21">
        <v>14044.03125</v>
      </c>
      <c r="Z426" s="21">
        <v>13704</v>
      </c>
      <c r="AA426" s="21">
        <v>104967226.91999999</v>
      </c>
      <c r="AB426" s="21">
        <v>0</v>
      </c>
      <c r="AC426" s="21">
        <v>1.2699999999999999E-2</v>
      </c>
      <c r="AD426" s="21">
        <v>1.55E-2</v>
      </c>
      <c r="AE426" s="21">
        <v>5250824660</v>
      </c>
      <c r="AF426" s="21">
        <v>66685473.181999996</v>
      </c>
      <c r="AG426" s="21">
        <v>81387782.230000004</v>
      </c>
      <c r="AH426" s="21">
        <v>-24124847.928000003</v>
      </c>
      <c r="AI426" s="21">
        <v>0</v>
      </c>
      <c r="AJ426" s="21">
        <v>8257.7802734375</v>
      </c>
      <c r="AK426" s="21">
        <v>90810321.109999999</v>
      </c>
      <c r="AL426" s="21">
        <v>0</v>
      </c>
      <c r="AM426" s="21">
        <v>0</v>
      </c>
      <c r="AN426" s="21">
        <v>0</v>
      </c>
      <c r="AO426" s="21">
        <v>0</v>
      </c>
      <c r="AP426" s="21">
        <v>0</v>
      </c>
      <c r="AQ426" s="21">
        <v>9422538.8799999952</v>
      </c>
      <c r="AR426" s="21">
        <v>0.36923251947411817</v>
      </c>
      <c r="AS426" s="21">
        <v>0</v>
      </c>
      <c r="AT426" s="21">
        <v>0.36923251947411817</v>
      </c>
      <c r="AU426" s="21">
        <v>3486339.5</v>
      </c>
      <c r="AV426" s="21">
        <v>3486339.5</v>
      </c>
      <c r="AW426" s="21">
        <v>955241884.828125</v>
      </c>
      <c r="AX426" s="21">
        <v>498048.5</v>
      </c>
      <c r="AY426" s="21">
        <v>136463126.40401787</v>
      </c>
      <c r="AZ426" s="21">
        <v>0</v>
      </c>
      <c r="BA426" s="21">
        <v>0</v>
      </c>
      <c r="BB426" s="21">
        <v>3255004354.9352012</v>
      </c>
      <c r="BC426" s="21">
        <v>734844866.56274295</v>
      </c>
      <c r="BD426" s="21">
        <v>3486339</v>
      </c>
      <c r="BE426" s="21">
        <v>498048</v>
      </c>
    </row>
    <row r="427" spans="1:57" x14ac:dyDescent="0.35">
      <c r="A427" s="21">
        <v>123466303</v>
      </c>
      <c r="B427" s="21" t="s">
        <v>507</v>
      </c>
      <c r="C427" s="21" t="s">
        <v>650</v>
      </c>
      <c r="D427" s="21">
        <v>8755.02</v>
      </c>
      <c r="E427" s="21">
        <v>56</v>
      </c>
      <c r="F427" s="21">
        <v>2.1000000000000001E-2</v>
      </c>
      <c r="G427" s="21">
        <v>95</v>
      </c>
      <c r="H427" s="21">
        <v>61935550</v>
      </c>
      <c r="I427" s="21">
        <v>4649.951</v>
      </c>
      <c r="J427" s="21">
        <v>0</v>
      </c>
      <c r="K427" s="21">
        <v>47031996.520000003</v>
      </c>
      <c r="L427" s="21">
        <v>1577236478</v>
      </c>
      <c r="M427" s="21">
        <v>657180271</v>
      </c>
      <c r="N427" s="48">
        <v>8755.01953125</v>
      </c>
      <c r="O427" s="21">
        <v>3181.5279999999998</v>
      </c>
      <c r="P427" s="21">
        <v>0.94</v>
      </c>
      <c r="Q427" s="21">
        <v>8766.5</v>
      </c>
      <c r="R427" s="21">
        <v>8245.6200000000008</v>
      </c>
      <c r="S427" s="21">
        <v>0</v>
      </c>
      <c r="T427" s="21">
        <v>386.81099999999998</v>
      </c>
      <c r="U427" s="21">
        <v>0</v>
      </c>
      <c r="V427" s="21">
        <v>0</v>
      </c>
      <c r="W427" s="21">
        <v>0</v>
      </c>
      <c r="X427" s="21">
        <v>-6.7850419713700136E-2</v>
      </c>
      <c r="Y427" s="21">
        <v>13319.61328125</v>
      </c>
      <c r="Z427" s="21">
        <v>13704</v>
      </c>
      <c r="AA427" s="21">
        <v>63722928.504000001</v>
      </c>
      <c r="AB427" s="21">
        <v>1787378.5040000007</v>
      </c>
      <c r="AC427" s="21">
        <v>1.2699999999999999E-2</v>
      </c>
      <c r="AD427" s="21">
        <v>1.55E-2</v>
      </c>
      <c r="AE427" s="21">
        <v>2234416749</v>
      </c>
      <c r="AF427" s="21">
        <v>28377092.712299999</v>
      </c>
      <c r="AG427" s="21">
        <v>34633459.609499998</v>
      </c>
      <c r="AH427" s="21">
        <v>-18654903.807700004</v>
      </c>
      <c r="AI427" s="21">
        <v>0</v>
      </c>
      <c r="AJ427" s="21">
        <v>8257.7802734375</v>
      </c>
      <c r="AK427" s="21">
        <v>47031996.520000003</v>
      </c>
      <c r="AL427" s="21">
        <v>0</v>
      </c>
      <c r="AM427" s="21">
        <v>1787378.5040000007</v>
      </c>
      <c r="AN427" s="21">
        <v>0</v>
      </c>
      <c r="AO427" s="21">
        <v>1787378.5040000007</v>
      </c>
      <c r="AP427" s="21">
        <v>2.8858684616508623</v>
      </c>
      <c r="AQ427" s="21">
        <v>12398536.910500005</v>
      </c>
      <c r="AR427" s="21">
        <v>0.93978536103558596</v>
      </c>
      <c r="AS427" s="21">
        <v>0</v>
      </c>
      <c r="AT427" s="21">
        <v>0.93978536103558596</v>
      </c>
      <c r="AU427" s="21">
        <v>11654625</v>
      </c>
      <c r="AV427" s="21">
        <v>11654625</v>
      </c>
      <c r="AW427" s="21">
        <v>955241884.828125</v>
      </c>
      <c r="AX427" s="21">
        <v>1664946.4285714286</v>
      </c>
      <c r="AY427" s="21">
        <v>136463126.40401787</v>
      </c>
      <c r="AZ427" s="21">
        <v>1787378.5040000007</v>
      </c>
      <c r="BA427" s="21">
        <v>255339.78628571439</v>
      </c>
      <c r="BB427" s="21">
        <v>3256791733.4392014</v>
      </c>
      <c r="BC427" s="21">
        <v>734844866.56274295</v>
      </c>
      <c r="BD427" s="21">
        <v>11654625</v>
      </c>
      <c r="BE427" s="21">
        <v>1664946</v>
      </c>
    </row>
    <row r="428" spans="1:57" x14ac:dyDescent="0.35">
      <c r="A428" s="21">
        <v>123466403</v>
      </c>
      <c r="B428" s="21" t="s">
        <v>508</v>
      </c>
      <c r="C428" s="21" t="s">
        <v>650</v>
      </c>
      <c r="D428" s="21">
        <v>4697.3999999999996</v>
      </c>
      <c r="E428" s="21">
        <v>12</v>
      </c>
      <c r="F428" s="21">
        <v>2.5000000000000001E-2</v>
      </c>
      <c r="G428" s="21">
        <v>99</v>
      </c>
      <c r="H428" s="21">
        <v>65792335.850000001</v>
      </c>
      <c r="I428" s="21">
        <v>5437.5029999999997</v>
      </c>
      <c r="J428" s="21">
        <v>0</v>
      </c>
      <c r="K428" s="21">
        <v>36304353.909999996</v>
      </c>
      <c r="L428" s="21">
        <v>1001567689</v>
      </c>
      <c r="M428" s="21">
        <v>451604669</v>
      </c>
      <c r="N428" s="48">
        <v>4697.39990234375</v>
      </c>
      <c r="O428" s="21">
        <v>3420.2950000000001</v>
      </c>
      <c r="P428" s="21">
        <v>1</v>
      </c>
      <c r="Q428" s="21">
        <v>4744.5</v>
      </c>
      <c r="R428" s="21">
        <v>8245.6200000000008</v>
      </c>
      <c r="S428" s="21">
        <v>0</v>
      </c>
      <c r="T428" s="21">
        <v>867.70500000000004</v>
      </c>
      <c r="U428" s="21">
        <v>0</v>
      </c>
      <c r="V428" s="21">
        <v>0</v>
      </c>
      <c r="W428" s="21">
        <v>0</v>
      </c>
      <c r="X428" s="21">
        <v>5.4419380618826396E-2</v>
      </c>
      <c r="Y428" s="21">
        <v>12099.7333984375</v>
      </c>
      <c r="Z428" s="21">
        <v>13704</v>
      </c>
      <c r="AA428" s="21">
        <v>74515541.111999989</v>
      </c>
      <c r="AB428" s="21">
        <v>8723205.2619999871</v>
      </c>
      <c r="AC428" s="21">
        <v>1.2699999999999999E-2</v>
      </c>
      <c r="AD428" s="21">
        <v>1.55E-2</v>
      </c>
      <c r="AE428" s="21">
        <v>1453172358</v>
      </c>
      <c r="AF428" s="21">
        <v>18455288.946599998</v>
      </c>
      <c r="AG428" s="21">
        <v>22524171.548999999</v>
      </c>
      <c r="AH428" s="21">
        <v>-17849064.963399999</v>
      </c>
      <c r="AI428" s="21">
        <v>0</v>
      </c>
      <c r="AJ428" s="21">
        <v>8257.7802734375</v>
      </c>
      <c r="AK428" s="21">
        <v>36304353.909999996</v>
      </c>
      <c r="AL428" s="21">
        <v>0</v>
      </c>
      <c r="AM428" s="21">
        <v>8723205.2619999871</v>
      </c>
      <c r="AN428" s="21">
        <v>0</v>
      </c>
      <c r="AO428" s="21">
        <v>8723205.2619999871</v>
      </c>
      <c r="AP428" s="21">
        <v>13.25869517976688</v>
      </c>
      <c r="AQ428" s="21">
        <v>13780182.360999998</v>
      </c>
      <c r="AR428" s="21">
        <v>1</v>
      </c>
      <c r="AS428" s="21">
        <v>0</v>
      </c>
      <c r="AT428" s="21">
        <v>1</v>
      </c>
      <c r="AU428" s="21">
        <v>13780182</v>
      </c>
      <c r="AV428" s="21">
        <v>13780182</v>
      </c>
      <c r="AW428" s="21">
        <v>955241884.828125</v>
      </c>
      <c r="AX428" s="21">
        <v>1968597.4285714286</v>
      </c>
      <c r="AY428" s="21">
        <v>136463126.40401787</v>
      </c>
      <c r="AZ428" s="21">
        <v>8723205.2619999871</v>
      </c>
      <c r="BA428" s="21">
        <v>1246172.1802857125</v>
      </c>
      <c r="BB428" s="21">
        <v>3265514938.7012014</v>
      </c>
      <c r="BC428" s="21">
        <v>734844866.56274295</v>
      </c>
      <c r="BD428" s="21">
        <v>13780182</v>
      </c>
      <c r="BE428" s="21">
        <v>1968597</v>
      </c>
    </row>
    <row r="429" spans="1:57" x14ac:dyDescent="0.35">
      <c r="A429" s="21">
        <v>123467103</v>
      </c>
      <c r="B429" s="21" t="s">
        <v>509</v>
      </c>
      <c r="C429" s="21" t="s">
        <v>650</v>
      </c>
      <c r="D429" s="21">
        <v>13472.13</v>
      </c>
      <c r="E429" s="21">
        <v>87</v>
      </c>
      <c r="F429" s="21">
        <v>1.52E-2</v>
      </c>
      <c r="G429" s="21">
        <v>61</v>
      </c>
      <c r="H429" s="21">
        <v>128403467.09999999</v>
      </c>
      <c r="I429" s="21">
        <v>9060.8850000000002</v>
      </c>
      <c r="J429" s="21">
        <v>0</v>
      </c>
      <c r="K429" s="21">
        <v>101342384.76000001</v>
      </c>
      <c r="L429" s="21">
        <v>4693864210</v>
      </c>
      <c r="M429" s="21">
        <v>1993696289</v>
      </c>
      <c r="N429" s="48">
        <v>13472.1298828125</v>
      </c>
      <c r="O429" s="21">
        <v>6293.8810000000003</v>
      </c>
      <c r="P429" s="21">
        <v>0.37</v>
      </c>
      <c r="Q429" s="21">
        <v>13461.89</v>
      </c>
      <c r="R429" s="21">
        <v>8245.6200000000008</v>
      </c>
      <c r="S429" s="21">
        <v>0</v>
      </c>
      <c r="T429" s="21">
        <v>661.00199999999995</v>
      </c>
      <c r="U429" s="21">
        <v>1</v>
      </c>
      <c r="V429" s="21">
        <v>1</v>
      </c>
      <c r="W429" s="21">
        <v>1</v>
      </c>
      <c r="X429" s="21">
        <v>-5.7238505795277998E-2</v>
      </c>
      <c r="Y429" s="21">
        <v>14171.18359375</v>
      </c>
      <c r="Z429" s="21">
        <v>13704</v>
      </c>
      <c r="AA429" s="21">
        <v>124170368.04000001</v>
      </c>
      <c r="AB429" s="21">
        <v>0</v>
      </c>
      <c r="AC429" s="21">
        <v>1.2699999999999999E-2</v>
      </c>
      <c r="AD429" s="21">
        <v>1.55E-2</v>
      </c>
      <c r="AE429" s="21">
        <v>6687560499</v>
      </c>
      <c r="AF429" s="21">
        <v>84932018.337300003</v>
      </c>
      <c r="AG429" s="21">
        <v>103657187.73450001</v>
      </c>
      <c r="AH429" s="21">
        <v>-16410366.422700003</v>
      </c>
      <c r="AI429" s="21">
        <v>0</v>
      </c>
      <c r="AJ429" s="21">
        <v>8257.7802734375</v>
      </c>
      <c r="AK429" s="21">
        <v>101342384.76000001</v>
      </c>
      <c r="AL429" s="21">
        <v>0</v>
      </c>
      <c r="AM429" s="21">
        <v>0</v>
      </c>
      <c r="AN429" s="21">
        <v>0</v>
      </c>
      <c r="AO429" s="21">
        <v>0</v>
      </c>
      <c r="AP429" s="21">
        <v>0</v>
      </c>
      <c r="AQ429" s="21">
        <v>0</v>
      </c>
      <c r="AR429" s="21">
        <v>0.36855311757957421</v>
      </c>
      <c r="AS429" s="21">
        <v>0</v>
      </c>
      <c r="AT429" s="21">
        <v>0.36855311757957421</v>
      </c>
      <c r="AU429" s="21">
        <v>0</v>
      </c>
      <c r="AV429" s="21">
        <v>0</v>
      </c>
      <c r="AW429" s="21">
        <v>955241884.828125</v>
      </c>
      <c r="AX429" s="21">
        <v>0</v>
      </c>
      <c r="AY429" s="21">
        <v>136463126.40401787</v>
      </c>
      <c r="AZ429" s="21">
        <v>0</v>
      </c>
      <c r="BA429" s="21">
        <v>0</v>
      </c>
      <c r="BB429" s="21">
        <v>3265514938.7012014</v>
      </c>
      <c r="BC429" s="21">
        <v>734844866.56274295</v>
      </c>
      <c r="BD429" s="21">
        <v>0</v>
      </c>
      <c r="BE429" s="21">
        <v>0</v>
      </c>
    </row>
    <row r="430" spans="1:57" x14ac:dyDescent="0.35">
      <c r="A430" s="21">
        <v>123467203</v>
      </c>
      <c r="B430" s="21" t="s">
        <v>510</v>
      </c>
      <c r="C430" s="21" t="s">
        <v>650</v>
      </c>
      <c r="D430" s="21">
        <v>18127.43</v>
      </c>
      <c r="E430" s="21">
        <v>96</v>
      </c>
      <c r="F430" s="21">
        <v>1.4800000000000001E-2</v>
      </c>
      <c r="G430" s="21">
        <v>55</v>
      </c>
      <c r="H430" s="21">
        <v>57058990.789999999</v>
      </c>
      <c r="I430" s="21">
        <v>3269.8119999999999</v>
      </c>
      <c r="J430" s="21">
        <v>1</v>
      </c>
      <c r="K430" s="21">
        <v>51690537.669999994</v>
      </c>
      <c r="L430" s="21">
        <v>2463867991</v>
      </c>
      <c r="M430" s="21">
        <v>1029828934</v>
      </c>
      <c r="N430" s="48">
        <v>18127.4296875</v>
      </c>
      <c r="O430" s="21">
        <v>2603.8000000000002</v>
      </c>
      <c r="P430" s="21">
        <v>0</v>
      </c>
      <c r="Q430" s="21">
        <v>18081.37</v>
      </c>
      <c r="R430" s="21">
        <v>8245.6200000000008</v>
      </c>
      <c r="S430" s="21">
        <v>0</v>
      </c>
      <c r="T430" s="21">
        <v>101.292</v>
      </c>
      <c r="U430" s="21">
        <v>1</v>
      </c>
      <c r="V430" s="21">
        <v>1</v>
      </c>
      <c r="W430" s="21">
        <v>0</v>
      </c>
      <c r="X430" s="21">
        <v>0.18382499288843909</v>
      </c>
      <c r="Y430" s="21">
        <v>17450.236328125</v>
      </c>
      <c r="Z430" s="21">
        <v>13704</v>
      </c>
      <c r="AA430" s="21">
        <v>44809503.648000002</v>
      </c>
      <c r="AB430" s="21">
        <v>0</v>
      </c>
      <c r="AC430" s="21">
        <v>1.2699999999999999E-2</v>
      </c>
      <c r="AD430" s="21">
        <v>1.55E-2</v>
      </c>
      <c r="AE430" s="21">
        <v>3493696925</v>
      </c>
      <c r="AF430" s="21">
        <v>44369950.947499998</v>
      </c>
      <c r="AG430" s="21">
        <v>54152302.337499999</v>
      </c>
      <c r="AH430" s="21">
        <v>-7320586.7224999964</v>
      </c>
      <c r="AI430" s="21">
        <v>0</v>
      </c>
      <c r="AJ430" s="21">
        <v>8257.7802734375</v>
      </c>
      <c r="AK430" s="21">
        <v>51690537.669999994</v>
      </c>
      <c r="AL430" s="21">
        <v>0</v>
      </c>
      <c r="AM430" s="21">
        <v>0</v>
      </c>
      <c r="AN430" s="21">
        <v>0</v>
      </c>
      <c r="AO430" s="21">
        <v>0</v>
      </c>
      <c r="AP430" s="21">
        <v>0</v>
      </c>
      <c r="AQ430" s="21">
        <v>0</v>
      </c>
      <c r="AR430" s="21">
        <v>-0.19519399732756781</v>
      </c>
      <c r="AS430" s="21">
        <v>0</v>
      </c>
      <c r="AT430" s="21">
        <v>0</v>
      </c>
      <c r="AU430" s="21">
        <v>0</v>
      </c>
      <c r="AV430" s="21">
        <v>0</v>
      </c>
      <c r="AW430" s="21">
        <v>955241884.828125</v>
      </c>
      <c r="AX430" s="21">
        <v>0</v>
      </c>
      <c r="AY430" s="21">
        <v>136463126.40401787</v>
      </c>
      <c r="AZ430" s="21">
        <v>0</v>
      </c>
      <c r="BA430" s="21">
        <v>0</v>
      </c>
      <c r="BB430" s="21">
        <v>3265514938.7012014</v>
      </c>
      <c r="BC430" s="21">
        <v>734844866.56274295</v>
      </c>
      <c r="BD430" s="21">
        <v>0</v>
      </c>
      <c r="BE430" s="21">
        <v>0</v>
      </c>
    </row>
    <row r="431" spans="1:57" x14ac:dyDescent="0.35">
      <c r="A431" s="21">
        <v>123467303</v>
      </c>
      <c r="B431" s="21" t="s">
        <v>511</v>
      </c>
      <c r="C431" s="21" t="s">
        <v>650</v>
      </c>
      <c r="D431" s="21">
        <v>15312.66</v>
      </c>
      <c r="E431" s="21">
        <v>92</v>
      </c>
      <c r="F431" s="21">
        <v>1.4800000000000001E-2</v>
      </c>
      <c r="G431" s="21">
        <v>55</v>
      </c>
      <c r="H431" s="21">
        <v>165558282.21000001</v>
      </c>
      <c r="I431" s="21">
        <v>10856.342000000001</v>
      </c>
      <c r="J431" s="21">
        <v>0</v>
      </c>
      <c r="K431" s="21">
        <v>139026328.68000001</v>
      </c>
      <c r="L431" s="21">
        <v>6884693667</v>
      </c>
      <c r="M431" s="21">
        <v>2506002544</v>
      </c>
      <c r="N431" s="48">
        <v>15312.66015625</v>
      </c>
      <c r="O431" s="21">
        <v>7947.2209999999995</v>
      </c>
      <c r="P431" s="21">
        <v>0.14000000000000001</v>
      </c>
      <c r="Q431" s="21">
        <v>15315.64</v>
      </c>
      <c r="R431" s="21">
        <v>8245.6200000000008</v>
      </c>
      <c r="S431" s="21">
        <v>0</v>
      </c>
      <c r="T431" s="21">
        <v>636.798</v>
      </c>
      <c r="U431" s="21">
        <v>1</v>
      </c>
      <c r="V431" s="21">
        <v>1</v>
      </c>
      <c r="W431" s="21">
        <v>1</v>
      </c>
      <c r="X431" s="21">
        <v>2.4754479566101231E-2</v>
      </c>
      <c r="Y431" s="21">
        <v>15249.9140625</v>
      </c>
      <c r="Z431" s="21">
        <v>13704</v>
      </c>
      <c r="AA431" s="21">
        <v>148775310.76800001</v>
      </c>
      <c r="AB431" s="21">
        <v>0</v>
      </c>
      <c r="AC431" s="21">
        <v>1.2699999999999999E-2</v>
      </c>
      <c r="AD431" s="21">
        <v>1.55E-2</v>
      </c>
      <c r="AE431" s="21">
        <v>9390696211</v>
      </c>
      <c r="AF431" s="21">
        <v>119261841.87969999</v>
      </c>
      <c r="AG431" s="21">
        <v>145555791.2705</v>
      </c>
      <c r="AH431" s="21">
        <v>-19764486.800300017</v>
      </c>
      <c r="AI431" s="21">
        <v>0</v>
      </c>
      <c r="AJ431" s="21">
        <v>8257.7802734375</v>
      </c>
      <c r="AK431" s="21">
        <v>139026328.68000001</v>
      </c>
      <c r="AL431" s="21">
        <v>0</v>
      </c>
      <c r="AM431" s="21">
        <v>0</v>
      </c>
      <c r="AN431" s="21">
        <v>0</v>
      </c>
      <c r="AO431" s="21">
        <v>0</v>
      </c>
      <c r="AP431" s="21">
        <v>0</v>
      </c>
      <c r="AQ431" s="21">
        <v>0</v>
      </c>
      <c r="AR431" s="21">
        <v>0.14566873309699524</v>
      </c>
      <c r="AS431" s="21">
        <v>0</v>
      </c>
      <c r="AT431" s="21">
        <v>0.14566873309699524</v>
      </c>
      <c r="AU431" s="21">
        <v>0</v>
      </c>
      <c r="AV431" s="21">
        <v>0</v>
      </c>
      <c r="AW431" s="21">
        <v>955241884.828125</v>
      </c>
      <c r="AX431" s="21">
        <v>0</v>
      </c>
      <c r="AY431" s="21">
        <v>136463126.40401787</v>
      </c>
      <c r="AZ431" s="21">
        <v>0</v>
      </c>
      <c r="BA431" s="21">
        <v>0</v>
      </c>
      <c r="BB431" s="21">
        <v>3265514938.7012014</v>
      </c>
      <c r="BC431" s="21">
        <v>734844866.56274295</v>
      </c>
      <c r="BD431" s="21">
        <v>0</v>
      </c>
      <c r="BE431" s="21">
        <v>0</v>
      </c>
    </row>
    <row r="432" spans="1:57" x14ac:dyDescent="0.35">
      <c r="A432" s="21">
        <v>123468303</v>
      </c>
      <c r="B432" s="21" t="s">
        <v>512</v>
      </c>
      <c r="C432" s="21" t="s">
        <v>650</v>
      </c>
      <c r="D432" s="21">
        <v>18410.25</v>
      </c>
      <c r="E432" s="21">
        <v>96</v>
      </c>
      <c r="F432" s="21">
        <v>1.6799999999999999E-2</v>
      </c>
      <c r="G432" s="21">
        <v>76</v>
      </c>
      <c r="H432" s="21">
        <v>92677047.650000006</v>
      </c>
      <c r="I432" s="21">
        <v>5203.0770000000002</v>
      </c>
      <c r="J432" s="21">
        <v>0</v>
      </c>
      <c r="K432" s="21">
        <v>93512917.649999991</v>
      </c>
      <c r="L432" s="21">
        <v>3722869398</v>
      </c>
      <c r="M432" s="21">
        <v>1843227785</v>
      </c>
      <c r="N432" s="48">
        <v>18410.25</v>
      </c>
      <c r="O432" s="21">
        <v>4110.6450000000004</v>
      </c>
      <c r="P432" s="21">
        <v>0</v>
      </c>
      <c r="Q432" s="21">
        <v>18416.689999999999</v>
      </c>
      <c r="R432" s="21">
        <v>8245.6200000000008</v>
      </c>
      <c r="S432" s="21">
        <v>0</v>
      </c>
      <c r="T432" s="21">
        <v>120.59</v>
      </c>
      <c r="U432" s="21">
        <v>1</v>
      </c>
      <c r="V432" s="21">
        <v>1</v>
      </c>
      <c r="W432" s="21">
        <v>0</v>
      </c>
      <c r="X432" s="21">
        <v>-3.8221195070952813E-2</v>
      </c>
      <c r="Y432" s="21">
        <v>17811.96875</v>
      </c>
      <c r="Z432" s="21">
        <v>13704</v>
      </c>
      <c r="AA432" s="21">
        <v>71302967.208000004</v>
      </c>
      <c r="AB432" s="21">
        <v>0</v>
      </c>
      <c r="AC432" s="21">
        <v>1.2699999999999999E-2</v>
      </c>
      <c r="AD432" s="21">
        <v>1.55E-2</v>
      </c>
      <c r="AE432" s="21">
        <v>5566097183</v>
      </c>
      <c r="AF432" s="21">
        <v>70689434.224099994</v>
      </c>
      <c r="AG432" s="21">
        <v>86274506.336500004</v>
      </c>
      <c r="AH432" s="21">
        <v>-22823483.425899997</v>
      </c>
      <c r="AI432" s="21">
        <v>0</v>
      </c>
      <c r="AJ432" s="21">
        <v>8257.7802734375</v>
      </c>
      <c r="AK432" s="21">
        <v>93512917.649999991</v>
      </c>
      <c r="AL432" s="21">
        <v>0</v>
      </c>
      <c r="AM432" s="21">
        <v>0</v>
      </c>
      <c r="AN432" s="21">
        <v>0</v>
      </c>
      <c r="AO432" s="21">
        <v>0</v>
      </c>
      <c r="AP432" s="21">
        <v>0</v>
      </c>
      <c r="AQ432" s="21">
        <v>7238411.3134999871</v>
      </c>
      <c r="AR432" s="21">
        <v>-0.22944294839372015</v>
      </c>
      <c r="AS432" s="21">
        <v>0</v>
      </c>
      <c r="AT432" s="21">
        <v>0</v>
      </c>
      <c r="AU432" s="21">
        <v>0</v>
      </c>
      <c r="AV432" s="21">
        <v>0</v>
      </c>
      <c r="AW432" s="21">
        <v>955241884.828125</v>
      </c>
      <c r="AX432" s="21">
        <v>0</v>
      </c>
      <c r="AY432" s="21">
        <v>136463126.40401787</v>
      </c>
      <c r="AZ432" s="21">
        <v>0</v>
      </c>
      <c r="BA432" s="21">
        <v>0</v>
      </c>
      <c r="BB432" s="21">
        <v>3265514938.7012014</v>
      </c>
      <c r="BC432" s="21">
        <v>734844866.56274295</v>
      </c>
      <c r="BD432" s="21">
        <v>0</v>
      </c>
      <c r="BE432" s="21">
        <v>0</v>
      </c>
    </row>
    <row r="433" spans="1:57" x14ac:dyDescent="0.35">
      <c r="A433" s="21">
        <v>123468402</v>
      </c>
      <c r="B433" s="21" t="s">
        <v>513</v>
      </c>
      <c r="C433" s="21" t="s">
        <v>650</v>
      </c>
      <c r="D433" s="21">
        <v>27814.57</v>
      </c>
      <c r="E433" s="21">
        <v>99</v>
      </c>
      <c r="F433" s="21">
        <v>1.03E-2</v>
      </c>
      <c r="G433" s="21">
        <v>10</v>
      </c>
      <c r="H433" s="21">
        <v>107113055.13</v>
      </c>
      <c r="I433" s="21">
        <v>6332.6779999999999</v>
      </c>
      <c r="J433" s="21">
        <v>1</v>
      </c>
      <c r="K433" s="21">
        <v>100783151.09</v>
      </c>
      <c r="L433" s="21">
        <v>7967460628</v>
      </c>
      <c r="M433" s="21">
        <v>1847800676</v>
      </c>
      <c r="N433" s="48">
        <v>27814.5703125</v>
      </c>
      <c r="O433" s="21">
        <v>4453.54</v>
      </c>
      <c r="P433" s="21">
        <v>0</v>
      </c>
      <c r="Q433" s="21">
        <v>27463.27</v>
      </c>
      <c r="R433" s="21">
        <v>8245.6200000000008</v>
      </c>
      <c r="S433" s="21">
        <v>0</v>
      </c>
      <c r="T433" s="21">
        <v>550.00300000000004</v>
      </c>
      <c r="U433" s="21">
        <v>0</v>
      </c>
      <c r="V433" s="21">
        <v>0</v>
      </c>
      <c r="W433" s="21">
        <v>0</v>
      </c>
      <c r="X433" s="21">
        <v>0.12037421028316266</v>
      </c>
      <c r="Y433" s="21">
        <v>16914.337890625</v>
      </c>
      <c r="Z433" s="21">
        <v>13704</v>
      </c>
      <c r="AA433" s="21">
        <v>86783019.311999992</v>
      </c>
      <c r="AB433" s="21">
        <v>0</v>
      </c>
      <c r="AC433" s="21">
        <v>1.2699999999999999E-2</v>
      </c>
      <c r="AD433" s="21">
        <v>1.55E-2</v>
      </c>
      <c r="AE433" s="21">
        <v>9815261304</v>
      </c>
      <c r="AF433" s="21">
        <v>124653818.5608</v>
      </c>
      <c r="AG433" s="21">
        <v>152136550.21200001</v>
      </c>
      <c r="AH433" s="21">
        <v>23870667.470799997</v>
      </c>
      <c r="AI433" s="21">
        <v>0</v>
      </c>
      <c r="AJ433" s="21">
        <v>8257.7802734375</v>
      </c>
      <c r="AK433" s="21">
        <v>124653818.5608</v>
      </c>
      <c r="AL433" s="21">
        <v>0</v>
      </c>
      <c r="AM433" s="21">
        <v>0</v>
      </c>
      <c r="AN433" s="21">
        <v>0</v>
      </c>
      <c r="AO433" s="21">
        <v>0</v>
      </c>
      <c r="AP433" s="21">
        <v>0</v>
      </c>
      <c r="AQ433" s="21">
        <v>0</v>
      </c>
      <c r="AR433" s="21">
        <v>-1.3682865602479293</v>
      </c>
      <c r="AS433" s="21">
        <v>0</v>
      </c>
      <c r="AT433" s="21">
        <v>0</v>
      </c>
      <c r="AU433" s="21">
        <v>0</v>
      </c>
      <c r="AV433" s="21">
        <v>0</v>
      </c>
      <c r="AW433" s="21">
        <v>955241884.828125</v>
      </c>
      <c r="AX433" s="21">
        <v>0</v>
      </c>
      <c r="AY433" s="21">
        <v>136463126.40401787</v>
      </c>
      <c r="AZ433" s="21">
        <v>0</v>
      </c>
      <c r="BA433" s="21">
        <v>0</v>
      </c>
      <c r="BB433" s="21">
        <v>3265514938.7012014</v>
      </c>
      <c r="BC433" s="21">
        <v>734844866.56274295</v>
      </c>
      <c r="BD433" s="21">
        <v>0</v>
      </c>
      <c r="BE433" s="21">
        <v>0</v>
      </c>
    </row>
    <row r="434" spans="1:57" x14ac:dyDescent="0.35">
      <c r="A434" s="21">
        <v>123468503</v>
      </c>
      <c r="B434" s="21" t="s">
        <v>514</v>
      </c>
      <c r="C434" s="21" t="s">
        <v>650</v>
      </c>
      <c r="D434" s="21">
        <v>12721.57</v>
      </c>
      <c r="E434" s="21">
        <v>83</v>
      </c>
      <c r="F434" s="21">
        <v>1.6799999999999999E-2</v>
      </c>
      <c r="G434" s="21">
        <v>76</v>
      </c>
      <c r="H434" s="21">
        <v>61305241.980000004</v>
      </c>
      <c r="I434" s="21">
        <v>4532.1729999999998</v>
      </c>
      <c r="J434" s="21">
        <v>1</v>
      </c>
      <c r="K434" s="21">
        <v>57330821.240000002</v>
      </c>
      <c r="L434" s="21">
        <v>2572498943</v>
      </c>
      <c r="M434" s="21">
        <v>843432897</v>
      </c>
      <c r="N434" s="48">
        <v>12721.5703125</v>
      </c>
      <c r="O434" s="21">
        <v>3410.951</v>
      </c>
      <c r="P434" s="21">
        <v>0.46</v>
      </c>
      <c r="Q434" s="21">
        <v>12718.8</v>
      </c>
      <c r="R434" s="21">
        <v>8245.6200000000008</v>
      </c>
      <c r="S434" s="21">
        <v>0</v>
      </c>
      <c r="T434" s="21">
        <v>349.077</v>
      </c>
      <c r="U434" s="21">
        <v>0</v>
      </c>
      <c r="V434" s="21">
        <v>0</v>
      </c>
      <c r="W434" s="21">
        <v>0</v>
      </c>
      <c r="X434" s="21">
        <v>0.12230005895326379</v>
      </c>
      <c r="Y434" s="21">
        <v>13526.677734375</v>
      </c>
      <c r="Z434" s="21">
        <v>13704</v>
      </c>
      <c r="AA434" s="21">
        <v>62108898.791999996</v>
      </c>
      <c r="AB434" s="21">
        <v>803656.81199999154</v>
      </c>
      <c r="AC434" s="21">
        <v>1.2699999999999999E-2</v>
      </c>
      <c r="AD434" s="21">
        <v>1.55E-2</v>
      </c>
      <c r="AE434" s="21">
        <v>3415931840</v>
      </c>
      <c r="AF434" s="21">
        <v>43382334.368000001</v>
      </c>
      <c r="AG434" s="21">
        <v>52946943.520000003</v>
      </c>
      <c r="AH434" s="21">
        <v>-13948486.872000001</v>
      </c>
      <c r="AI434" s="21">
        <v>0</v>
      </c>
      <c r="AJ434" s="21">
        <v>8257.7802734375</v>
      </c>
      <c r="AK434" s="21">
        <v>57330821.240000002</v>
      </c>
      <c r="AL434" s="21">
        <v>0</v>
      </c>
      <c r="AM434" s="21">
        <v>803656.81199999154</v>
      </c>
      <c r="AN434" s="21">
        <v>0</v>
      </c>
      <c r="AO434" s="21">
        <v>803656.81199999154</v>
      </c>
      <c r="AP434" s="21">
        <v>1.310910431219199</v>
      </c>
      <c r="AQ434" s="21">
        <v>4383877.7199999988</v>
      </c>
      <c r="AR434" s="21">
        <v>0.45944431902347782</v>
      </c>
      <c r="AS434" s="21">
        <v>0</v>
      </c>
      <c r="AT434" s="21">
        <v>0.45944431902347782</v>
      </c>
      <c r="AU434" s="21">
        <v>2016583.75</v>
      </c>
      <c r="AV434" s="21">
        <v>2016583.75</v>
      </c>
      <c r="AW434" s="21">
        <v>955241884.828125</v>
      </c>
      <c r="AX434" s="21">
        <v>288083.39285714284</v>
      </c>
      <c r="AY434" s="21">
        <v>136463126.40401787</v>
      </c>
      <c r="AZ434" s="21">
        <v>803656.81199999154</v>
      </c>
      <c r="BA434" s="21">
        <v>114808.11599999879</v>
      </c>
      <c r="BB434" s="21">
        <v>3266318595.5132012</v>
      </c>
      <c r="BC434" s="21">
        <v>734844866.56274295</v>
      </c>
      <c r="BD434" s="21">
        <v>2016584</v>
      </c>
      <c r="BE434" s="21">
        <v>288083</v>
      </c>
    </row>
    <row r="435" spans="1:57" x14ac:dyDescent="0.35">
      <c r="A435" s="21">
        <v>123468603</v>
      </c>
      <c r="B435" s="21" t="s">
        <v>515</v>
      </c>
      <c r="C435" s="21" t="s">
        <v>650</v>
      </c>
      <c r="D435" s="21">
        <v>10777.79</v>
      </c>
      <c r="E435" s="21">
        <v>75</v>
      </c>
      <c r="F435" s="21">
        <v>1.6E-2</v>
      </c>
      <c r="G435" s="21">
        <v>70</v>
      </c>
      <c r="H435" s="21">
        <v>62118086.43</v>
      </c>
      <c r="I435" s="21">
        <v>4554.13</v>
      </c>
      <c r="J435" s="21">
        <v>0</v>
      </c>
      <c r="K435" s="21">
        <v>45904701.310000002</v>
      </c>
      <c r="L435" s="21">
        <v>2007227551</v>
      </c>
      <c r="M435" s="21">
        <v>861778297</v>
      </c>
      <c r="N435" s="48">
        <v>10777.7900390625</v>
      </c>
      <c r="O435" s="21">
        <v>3405.3240000000001</v>
      </c>
      <c r="P435" s="21">
        <v>0.69</v>
      </c>
      <c r="Q435" s="21">
        <v>10816.04</v>
      </c>
      <c r="R435" s="21">
        <v>8245.6200000000008</v>
      </c>
      <c r="S435" s="21">
        <v>0</v>
      </c>
      <c r="T435" s="21">
        <v>308.24400000000003</v>
      </c>
      <c r="U435" s="21">
        <v>0</v>
      </c>
      <c r="V435" s="21">
        <v>0</v>
      </c>
      <c r="W435" s="21">
        <v>0</v>
      </c>
      <c r="X435" s="21">
        <v>1.2343715629328874E-2</v>
      </c>
      <c r="Y435" s="21">
        <v>13639.9462890625</v>
      </c>
      <c r="Z435" s="21">
        <v>13704</v>
      </c>
      <c r="AA435" s="21">
        <v>62409797.520000003</v>
      </c>
      <c r="AB435" s="21">
        <v>291711.09000000358</v>
      </c>
      <c r="AC435" s="21">
        <v>1.2699999999999999E-2</v>
      </c>
      <c r="AD435" s="21">
        <v>1.55E-2</v>
      </c>
      <c r="AE435" s="21">
        <v>2869005848</v>
      </c>
      <c r="AF435" s="21">
        <v>36436374.269599997</v>
      </c>
      <c r="AG435" s="21">
        <v>44469590.644000001</v>
      </c>
      <c r="AH435" s="21">
        <v>-9468327.0404000059</v>
      </c>
      <c r="AI435" s="21">
        <v>0</v>
      </c>
      <c r="AJ435" s="21">
        <v>8257.7802734375</v>
      </c>
      <c r="AK435" s="21">
        <v>45904701.310000002</v>
      </c>
      <c r="AL435" s="21">
        <v>0</v>
      </c>
      <c r="AM435" s="21">
        <v>291711.09000000358</v>
      </c>
      <c r="AN435" s="21">
        <v>0</v>
      </c>
      <c r="AO435" s="21">
        <v>291711.09000000358</v>
      </c>
      <c r="AP435" s="21">
        <v>0.46960733461860377</v>
      </c>
      <c r="AQ435" s="21">
        <v>1435110.6660000011</v>
      </c>
      <c r="AR435" s="21">
        <v>0.69483206355937766</v>
      </c>
      <c r="AS435" s="21">
        <v>0</v>
      </c>
      <c r="AT435" s="21">
        <v>0.69483206355937766</v>
      </c>
      <c r="AU435" s="21">
        <v>990226.375</v>
      </c>
      <c r="AV435" s="21">
        <v>990226.375</v>
      </c>
      <c r="AW435" s="21">
        <v>955241884.828125</v>
      </c>
      <c r="AX435" s="21">
        <v>141460.91071428571</v>
      </c>
      <c r="AY435" s="21">
        <v>136463126.40401787</v>
      </c>
      <c r="AZ435" s="21">
        <v>291711.09000000358</v>
      </c>
      <c r="BA435" s="21">
        <v>41673.012857143367</v>
      </c>
      <c r="BB435" s="21">
        <v>3266610306.6032014</v>
      </c>
      <c r="BC435" s="21">
        <v>734844866.56274295</v>
      </c>
      <c r="BD435" s="21">
        <v>989983</v>
      </c>
      <c r="BE435" s="21">
        <v>141426</v>
      </c>
    </row>
    <row r="436" spans="1:57" x14ac:dyDescent="0.35">
      <c r="A436" s="21">
        <v>123469303</v>
      </c>
      <c r="B436" s="21" t="s">
        <v>517</v>
      </c>
      <c r="C436" s="21" t="s">
        <v>650</v>
      </c>
      <c r="D436" s="21">
        <v>24501.43</v>
      </c>
      <c r="E436" s="21">
        <v>98</v>
      </c>
      <c r="F436" s="21">
        <v>1.0200000000000001E-2</v>
      </c>
      <c r="G436" s="21">
        <v>10</v>
      </c>
      <c r="H436" s="21">
        <v>109746059.56</v>
      </c>
      <c r="I436" s="21">
        <v>6501.8710000000001</v>
      </c>
      <c r="J436" s="21">
        <v>1</v>
      </c>
      <c r="K436" s="21">
        <v>95217330.660000011</v>
      </c>
      <c r="L436" s="21">
        <v>6269916750</v>
      </c>
      <c r="M436" s="21">
        <v>3074685295</v>
      </c>
      <c r="N436" s="48">
        <v>24501.4296875</v>
      </c>
      <c r="O436" s="21">
        <v>5043.933</v>
      </c>
      <c r="P436" s="21">
        <v>0</v>
      </c>
      <c r="Q436" s="21">
        <v>24298.98</v>
      </c>
      <c r="R436" s="21">
        <v>8245.6200000000008</v>
      </c>
      <c r="S436" s="21">
        <v>0</v>
      </c>
      <c r="T436" s="21">
        <v>340.01400000000001</v>
      </c>
      <c r="U436" s="21">
        <v>1</v>
      </c>
      <c r="V436" s="21">
        <v>1</v>
      </c>
      <c r="W436" s="21">
        <v>1</v>
      </c>
      <c r="X436" s="21">
        <v>0.12724193653622534</v>
      </c>
      <c r="Y436" s="21">
        <v>16879.150390625</v>
      </c>
      <c r="Z436" s="21">
        <v>13704</v>
      </c>
      <c r="AA436" s="21">
        <v>89101640.184</v>
      </c>
      <c r="AB436" s="21">
        <v>0</v>
      </c>
      <c r="AC436" s="21">
        <v>1.2699999999999999E-2</v>
      </c>
      <c r="AD436" s="21">
        <v>1.55E-2</v>
      </c>
      <c r="AE436" s="21">
        <v>9344602045</v>
      </c>
      <c r="AF436" s="21">
        <v>118676445.97149999</v>
      </c>
      <c r="AG436" s="21">
        <v>144841331.69749999</v>
      </c>
      <c r="AH436" s="21">
        <v>23459115.311499983</v>
      </c>
      <c r="AI436" s="21">
        <v>0</v>
      </c>
      <c r="AJ436" s="21">
        <v>8257.7802734375</v>
      </c>
      <c r="AK436" s="21">
        <v>118676445.97149999</v>
      </c>
      <c r="AL436" s="21">
        <v>0</v>
      </c>
      <c r="AM436" s="21">
        <v>0</v>
      </c>
      <c r="AN436" s="21">
        <v>0</v>
      </c>
      <c r="AO436" s="21">
        <v>0</v>
      </c>
      <c r="AP436" s="21">
        <v>0</v>
      </c>
      <c r="AQ436" s="21">
        <v>0</v>
      </c>
      <c r="AR436" s="21">
        <v>-0.96707212788318575</v>
      </c>
      <c r="AS436" s="21">
        <v>0</v>
      </c>
      <c r="AT436" s="21">
        <v>0</v>
      </c>
      <c r="AU436" s="21">
        <v>0</v>
      </c>
      <c r="AV436" s="21">
        <v>0</v>
      </c>
      <c r="AW436" s="21">
        <v>955241884.828125</v>
      </c>
      <c r="AX436" s="21">
        <v>0</v>
      </c>
      <c r="AY436" s="21">
        <v>136463126.40401787</v>
      </c>
      <c r="AZ436" s="21">
        <v>0</v>
      </c>
      <c r="BA436" s="21">
        <v>0</v>
      </c>
      <c r="BB436" s="21">
        <v>3266610306.6032014</v>
      </c>
      <c r="BC436" s="21">
        <v>734844866.56274295</v>
      </c>
      <c r="BD436" s="21">
        <v>0</v>
      </c>
      <c r="BE436" s="21">
        <v>0</v>
      </c>
    </row>
    <row r="437" spans="1:57" x14ac:dyDescent="0.35">
      <c r="A437" s="21">
        <v>124150503</v>
      </c>
      <c r="B437" s="21" t="s">
        <v>518</v>
      </c>
      <c r="C437" s="21" t="s">
        <v>651</v>
      </c>
      <c r="D437" s="21">
        <v>8363.82</v>
      </c>
      <c r="E437" s="21">
        <v>51</v>
      </c>
      <c r="F437" s="21">
        <v>1.6400000000000001E-2</v>
      </c>
      <c r="G437" s="21">
        <v>73</v>
      </c>
      <c r="H437" s="21">
        <v>90735457.710000008</v>
      </c>
      <c r="I437" s="21">
        <v>8013.2479999999996</v>
      </c>
      <c r="J437" s="21">
        <v>0</v>
      </c>
      <c r="K437" s="21">
        <v>65892247.800000004</v>
      </c>
      <c r="L437" s="21">
        <v>2945825791</v>
      </c>
      <c r="M437" s="21">
        <v>1077871156</v>
      </c>
      <c r="N437" s="48">
        <v>8363.8203125</v>
      </c>
      <c r="O437" s="21">
        <v>5889.5680000000002</v>
      </c>
      <c r="P437" s="21">
        <v>0.98</v>
      </c>
      <c r="Q437" s="21">
        <v>8411.27</v>
      </c>
      <c r="R437" s="21">
        <v>8245.6200000000008</v>
      </c>
      <c r="S437" s="21">
        <v>0</v>
      </c>
      <c r="T437" s="21">
        <v>807.61199999999997</v>
      </c>
      <c r="U437" s="21">
        <v>0</v>
      </c>
      <c r="V437" s="21">
        <v>0</v>
      </c>
      <c r="W437" s="21">
        <v>0</v>
      </c>
      <c r="X437" s="21">
        <v>-1.9712438378344729E-2</v>
      </c>
      <c r="Y437" s="21">
        <v>11323.1806640625</v>
      </c>
      <c r="Z437" s="21">
        <v>13704</v>
      </c>
      <c r="AA437" s="21">
        <v>109813550.59199999</v>
      </c>
      <c r="AB437" s="21">
        <v>19078092.881999984</v>
      </c>
      <c r="AC437" s="21">
        <v>1.2699999999999999E-2</v>
      </c>
      <c r="AD437" s="21">
        <v>1.55E-2</v>
      </c>
      <c r="AE437" s="21">
        <v>4023696947</v>
      </c>
      <c r="AF437" s="21">
        <v>51100951.226899996</v>
      </c>
      <c r="AG437" s="21">
        <v>62367302.678499997</v>
      </c>
      <c r="AH437" s="21">
        <v>-14791296.573100008</v>
      </c>
      <c r="AI437" s="21">
        <v>0</v>
      </c>
      <c r="AJ437" s="21">
        <v>8257.7802734375</v>
      </c>
      <c r="AK437" s="21">
        <v>65892247.800000004</v>
      </c>
      <c r="AL437" s="21">
        <v>0</v>
      </c>
      <c r="AM437" s="21">
        <v>19078092.881999984</v>
      </c>
      <c r="AN437" s="21">
        <v>0</v>
      </c>
      <c r="AO437" s="21">
        <v>19078092.881999984</v>
      </c>
      <c r="AP437" s="21">
        <v>21.026061215203828</v>
      </c>
      <c r="AQ437" s="21">
        <v>3524945.1215000078</v>
      </c>
      <c r="AR437" s="21">
        <v>0.98715877202453606</v>
      </c>
      <c r="AS437" s="21">
        <v>0</v>
      </c>
      <c r="AT437" s="21">
        <v>0.98715877202453606</v>
      </c>
      <c r="AU437" s="21">
        <v>3454446.25</v>
      </c>
      <c r="AV437" s="21">
        <v>3454446.25</v>
      </c>
      <c r="AW437" s="21">
        <v>955241884.828125</v>
      </c>
      <c r="AX437" s="21">
        <v>493492.32142857142</v>
      </c>
      <c r="AY437" s="21">
        <v>136463126.40401787</v>
      </c>
      <c r="AZ437" s="21">
        <v>19078092.881999984</v>
      </c>
      <c r="BA437" s="21">
        <v>2725441.8402857119</v>
      </c>
      <c r="BB437" s="21">
        <v>3285688399.4852014</v>
      </c>
      <c r="BC437" s="21">
        <v>734844866.56274295</v>
      </c>
      <c r="BD437" s="21">
        <v>3454446</v>
      </c>
      <c r="BE437" s="21">
        <v>493492</v>
      </c>
    </row>
    <row r="438" spans="1:57" x14ac:dyDescent="0.35">
      <c r="A438" s="21">
        <v>124151902</v>
      </c>
      <c r="B438" s="21" t="s">
        <v>520</v>
      </c>
      <c r="C438" s="21" t="s">
        <v>651</v>
      </c>
      <c r="D438" s="21">
        <v>8369.11</v>
      </c>
      <c r="E438" s="21">
        <v>52</v>
      </c>
      <c r="F438" s="21">
        <v>2.0500000000000001E-2</v>
      </c>
      <c r="G438" s="21">
        <v>94</v>
      </c>
      <c r="H438" s="21">
        <v>169568816.28</v>
      </c>
      <c r="I438" s="21">
        <v>15529.911</v>
      </c>
      <c r="J438" s="21">
        <v>0</v>
      </c>
      <c r="K438" s="21">
        <v>132150424.24000001</v>
      </c>
      <c r="L438" s="21">
        <v>4668312823</v>
      </c>
      <c r="M438" s="21">
        <v>1783710194</v>
      </c>
      <c r="N438" s="48">
        <v>8369.1103515625</v>
      </c>
      <c r="O438" s="21">
        <v>8696.5059999999994</v>
      </c>
      <c r="P438" s="21">
        <v>0.99</v>
      </c>
      <c r="Q438" s="21">
        <v>8359.61</v>
      </c>
      <c r="R438" s="21">
        <v>8245.6200000000008</v>
      </c>
      <c r="S438" s="21">
        <v>0</v>
      </c>
      <c r="T438" s="21">
        <v>2108.819</v>
      </c>
      <c r="U438" s="21">
        <v>0</v>
      </c>
      <c r="V438" s="21">
        <v>0</v>
      </c>
      <c r="W438" s="21">
        <v>0</v>
      </c>
      <c r="X438" s="21">
        <v>-6.2501978073405658E-3</v>
      </c>
      <c r="Y438" s="21">
        <v>10918.853515625</v>
      </c>
      <c r="Z438" s="21">
        <v>13704</v>
      </c>
      <c r="AA438" s="21">
        <v>212821900.34400001</v>
      </c>
      <c r="AB438" s="21">
        <v>43253084.06400001</v>
      </c>
      <c r="AC438" s="21">
        <v>1.2699999999999999E-2</v>
      </c>
      <c r="AD438" s="21">
        <v>1.55E-2</v>
      </c>
      <c r="AE438" s="21">
        <v>6452023017</v>
      </c>
      <c r="AF438" s="21">
        <v>81940692.315899998</v>
      </c>
      <c r="AG438" s="21">
        <v>100006356.76350001</v>
      </c>
      <c r="AH438" s="21">
        <v>-50209731.924100012</v>
      </c>
      <c r="AI438" s="21">
        <v>0</v>
      </c>
      <c r="AJ438" s="21">
        <v>8257.7802734375</v>
      </c>
      <c r="AK438" s="21">
        <v>132150424.24000001</v>
      </c>
      <c r="AL438" s="21">
        <v>0</v>
      </c>
      <c r="AM438" s="21">
        <v>43253084.06400001</v>
      </c>
      <c r="AN438" s="21">
        <v>0</v>
      </c>
      <c r="AO438" s="21">
        <v>43253084.06400001</v>
      </c>
      <c r="AP438" s="21">
        <v>25.50768768272728</v>
      </c>
      <c r="AQ438" s="21">
        <v>32144067.476500005</v>
      </c>
      <c r="AR438" s="21">
        <v>0.986518159306913</v>
      </c>
      <c r="AS438" s="21">
        <v>0</v>
      </c>
      <c r="AT438" s="21">
        <v>0.986518159306913</v>
      </c>
      <c r="AU438" s="21">
        <v>31822626</v>
      </c>
      <c r="AV438" s="21">
        <v>31822626</v>
      </c>
      <c r="AW438" s="21">
        <v>955241884.828125</v>
      </c>
      <c r="AX438" s="21">
        <v>4546089.4285714282</v>
      </c>
      <c r="AY438" s="21">
        <v>136463126.40401787</v>
      </c>
      <c r="AZ438" s="21">
        <v>43253084.06400001</v>
      </c>
      <c r="BA438" s="21">
        <v>6179012.0091428589</v>
      </c>
      <c r="BB438" s="21">
        <v>3328941483.5492015</v>
      </c>
      <c r="BC438" s="21">
        <v>734844866.56274295</v>
      </c>
      <c r="BD438" s="21">
        <v>31822627</v>
      </c>
      <c r="BE438" s="21">
        <v>4546090</v>
      </c>
    </row>
    <row r="439" spans="1:57" x14ac:dyDescent="0.35">
      <c r="A439" s="21">
        <v>124152003</v>
      </c>
      <c r="B439" s="21" t="s">
        <v>521</v>
      </c>
      <c r="C439" s="21" t="s">
        <v>651</v>
      </c>
      <c r="D439" s="21">
        <v>13646.31</v>
      </c>
      <c r="E439" s="21">
        <v>89</v>
      </c>
      <c r="F439" s="21">
        <v>1.38E-2</v>
      </c>
      <c r="G439" s="21">
        <v>47</v>
      </c>
      <c r="H439" s="21">
        <v>230514523.06999999</v>
      </c>
      <c r="I439" s="21">
        <v>17155.044000000002</v>
      </c>
      <c r="J439" s="21">
        <v>0</v>
      </c>
      <c r="K439" s="21">
        <v>188071253.41</v>
      </c>
      <c r="L439" s="21">
        <v>9384850776</v>
      </c>
      <c r="M439" s="21">
        <v>4230982727</v>
      </c>
      <c r="N439" s="48">
        <v>13646.3095703125</v>
      </c>
      <c r="O439" s="21">
        <v>13318.379000000001</v>
      </c>
      <c r="P439" s="21">
        <v>0.35</v>
      </c>
      <c r="Q439" s="21">
        <v>13631.1</v>
      </c>
      <c r="R439" s="21">
        <v>8245.6200000000008</v>
      </c>
      <c r="S439" s="21">
        <v>0</v>
      </c>
      <c r="T439" s="21">
        <v>665.94100000000003</v>
      </c>
      <c r="U439" s="21">
        <v>1</v>
      </c>
      <c r="V439" s="21">
        <v>1</v>
      </c>
      <c r="W439" s="21">
        <v>1</v>
      </c>
      <c r="X439" s="21">
        <v>9.3249382073380613E-2</v>
      </c>
      <c r="Y439" s="21">
        <v>13437.1279296875</v>
      </c>
      <c r="Z439" s="21">
        <v>13704</v>
      </c>
      <c r="AA439" s="21">
        <v>235092722.97600001</v>
      </c>
      <c r="AB439" s="21">
        <v>4578199.9060000181</v>
      </c>
      <c r="AC439" s="21">
        <v>1.2699999999999999E-2</v>
      </c>
      <c r="AD439" s="21">
        <v>1.55E-2</v>
      </c>
      <c r="AE439" s="21">
        <v>13615833503</v>
      </c>
      <c r="AF439" s="21">
        <v>172921085.48809999</v>
      </c>
      <c r="AG439" s="21">
        <v>211045419.2965</v>
      </c>
      <c r="AH439" s="21">
        <v>-15150167.921900004</v>
      </c>
      <c r="AI439" s="21">
        <v>0</v>
      </c>
      <c r="AJ439" s="21">
        <v>8257.7802734375</v>
      </c>
      <c r="AK439" s="21">
        <v>188071253.41</v>
      </c>
      <c r="AL439" s="21">
        <v>0</v>
      </c>
      <c r="AM439" s="21">
        <v>4578199.9060000181</v>
      </c>
      <c r="AN439" s="21">
        <v>0</v>
      </c>
      <c r="AO439" s="21">
        <v>4578199.9060000181</v>
      </c>
      <c r="AP439" s="21">
        <v>1.9860787272868545</v>
      </c>
      <c r="AQ439" s="21">
        <v>0</v>
      </c>
      <c r="AR439" s="21">
        <v>0.34746032003199634</v>
      </c>
      <c r="AS439" s="21">
        <v>0</v>
      </c>
      <c r="AT439" s="21">
        <v>0.34746032003199634</v>
      </c>
      <c r="AU439" s="21">
        <v>0</v>
      </c>
      <c r="AV439" s="21">
        <v>0</v>
      </c>
      <c r="AW439" s="21">
        <v>955241884.828125</v>
      </c>
      <c r="AX439" s="21">
        <v>0</v>
      </c>
      <c r="AY439" s="21">
        <v>136463126.40401787</v>
      </c>
      <c r="AZ439" s="21">
        <v>4578199.9060000181</v>
      </c>
      <c r="BA439" s="21">
        <v>654028.55800000264</v>
      </c>
      <c r="BB439" s="21">
        <v>3333519683.4552016</v>
      </c>
      <c r="BC439" s="21">
        <v>734844866.56274295</v>
      </c>
      <c r="BD439" s="21">
        <v>0</v>
      </c>
      <c r="BE439" s="21">
        <v>0</v>
      </c>
    </row>
    <row r="440" spans="1:57" x14ac:dyDescent="0.35">
      <c r="A440" s="21">
        <v>124153503</v>
      </c>
      <c r="B440" s="21" t="s">
        <v>522</v>
      </c>
      <c r="C440" s="21" t="s">
        <v>651</v>
      </c>
      <c r="D440" s="21">
        <v>26257.439999999999</v>
      </c>
      <c r="E440" s="21">
        <v>98</v>
      </c>
      <c r="F440" s="21">
        <v>0.01</v>
      </c>
      <c r="G440" s="21">
        <v>8</v>
      </c>
      <c r="H440" s="21">
        <v>100808598.04000001</v>
      </c>
      <c r="I440" s="21">
        <v>6178.2</v>
      </c>
      <c r="J440" s="21">
        <v>1</v>
      </c>
      <c r="K440" s="21">
        <v>98217487.020000011</v>
      </c>
      <c r="L440" s="21">
        <v>7183331854</v>
      </c>
      <c r="M440" s="21">
        <v>2650005676</v>
      </c>
      <c r="N440" s="48">
        <v>26257.439453125</v>
      </c>
      <c r="O440" s="21">
        <v>4804.4359999999997</v>
      </c>
      <c r="P440" s="21">
        <v>0</v>
      </c>
      <c r="Q440" s="21">
        <v>26186.880000000001</v>
      </c>
      <c r="R440" s="21">
        <v>8245.6200000000008</v>
      </c>
      <c r="S440" s="21">
        <v>0</v>
      </c>
      <c r="T440" s="21">
        <v>452.65100000000001</v>
      </c>
      <c r="U440" s="21">
        <v>1</v>
      </c>
      <c r="V440" s="21">
        <v>1</v>
      </c>
      <c r="W440" s="21">
        <v>1</v>
      </c>
      <c r="X440" s="21">
        <v>0.16952092848114081</v>
      </c>
      <c r="Y440" s="21">
        <v>16316.8232421875</v>
      </c>
      <c r="Z440" s="21">
        <v>13704</v>
      </c>
      <c r="AA440" s="21">
        <v>84666052.799999997</v>
      </c>
      <c r="AB440" s="21">
        <v>0</v>
      </c>
      <c r="AC440" s="21">
        <v>1.2699999999999999E-2</v>
      </c>
      <c r="AD440" s="21">
        <v>1.55E-2</v>
      </c>
      <c r="AE440" s="21">
        <v>9833337530</v>
      </c>
      <c r="AF440" s="21">
        <v>124883386.631</v>
      </c>
      <c r="AG440" s="21">
        <v>152416731.715</v>
      </c>
      <c r="AH440" s="21">
        <v>26665899.610999987</v>
      </c>
      <c r="AI440" s="21">
        <v>0</v>
      </c>
      <c r="AJ440" s="21">
        <v>8257.7802734375</v>
      </c>
      <c r="AK440" s="21">
        <v>124883386.631</v>
      </c>
      <c r="AL440" s="21">
        <v>0</v>
      </c>
      <c r="AM440" s="21">
        <v>0</v>
      </c>
      <c r="AN440" s="21">
        <v>0</v>
      </c>
      <c r="AO440" s="21">
        <v>0</v>
      </c>
      <c r="AP440" s="21">
        <v>0</v>
      </c>
      <c r="AQ440" s="21">
        <v>0</v>
      </c>
      <c r="AR440" s="21">
        <v>-1.179721254825143</v>
      </c>
      <c r="AS440" s="21">
        <v>0</v>
      </c>
      <c r="AT440" s="21">
        <v>0</v>
      </c>
      <c r="AU440" s="21">
        <v>0</v>
      </c>
      <c r="AV440" s="21">
        <v>0</v>
      </c>
      <c r="AW440" s="21">
        <v>955241884.828125</v>
      </c>
      <c r="AX440" s="21">
        <v>0</v>
      </c>
      <c r="AY440" s="21">
        <v>136463126.40401787</v>
      </c>
      <c r="AZ440" s="21">
        <v>0</v>
      </c>
      <c r="BA440" s="21">
        <v>0</v>
      </c>
      <c r="BB440" s="21">
        <v>3333519683.4552016</v>
      </c>
      <c r="BC440" s="21">
        <v>734844866.56274295</v>
      </c>
      <c r="BD440" s="21">
        <v>0</v>
      </c>
      <c r="BE440" s="21">
        <v>0</v>
      </c>
    </row>
    <row r="441" spans="1:57" x14ac:dyDescent="0.35">
      <c r="A441" s="21">
        <v>124154003</v>
      </c>
      <c r="B441" s="21" t="s">
        <v>523</v>
      </c>
      <c r="C441" s="21" t="s">
        <v>651</v>
      </c>
      <c r="D441" s="21">
        <v>12106.83</v>
      </c>
      <c r="E441" s="21">
        <v>81</v>
      </c>
      <c r="F441" s="21">
        <v>1.7600000000000001E-2</v>
      </c>
      <c r="G441" s="21">
        <v>81</v>
      </c>
      <c r="H441" s="21">
        <v>80772717.86999999</v>
      </c>
      <c r="I441" s="21">
        <v>6052.1570000000002</v>
      </c>
      <c r="J441" s="21">
        <v>0</v>
      </c>
      <c r="K441" s="21">
        <v>75195296.459999993</v>
      </c>
      <c r="L441" s="21">
        <v>3288525493</v>
      </c>
      <c r="M441" s="21">
        <v>980308094</v>
      </c>
      <c r="N441" s="48">
        <v>12106.830078125</v>
      </c>
      <c r="O441" s="21">
        <v>4138.8090000000002</v>
      </c>
      <c r="P441" s="21">
        <v>0.53</v>
      </c>
      <c r="Q441" s="21">
        <v>12092.53</v>
      </c>
      <c r="R441" s="21">
        <v>8245.6200000000008</v>
      </c>
      <c r="S441" s="21">
        <v>0</v>
      </c>
      <c r="T441" s="21">
        <v>803.38699999999994</v>
      </c>
      <c r="U441" s="21">
        <v>0</v>
      </c>
      <c r="V441" s="21">
        <v>0</v>
      </c>
      <c r="W441" s="21">
        <v>0</v>
      </c>
      <c r="X441" s="21">
        <v>-8.6407506394686071E-2</v>
      </c>
      <c r="Y441" s="21">
        <v>13346.1044921875</v>
      </c>
      <c r="Z441" s="21">
        <v>13704</v>
      </c>
      <c r="AA441" s="21">
        <v>82938759.527999997</v>
      </c>
      <c r="AB441" s="21">
        <v>2166041.6580000073</v>
      </c>
      <c r="AC441" s="21">
        <v>1.2699999999999999E-2</v>
      </c>
      <c r="AD441" s="21">
        <v>1.55E-2</v>
      </c>
      <c r="AE441" s="21">
        <v>4268833587</v>
      </c>
      <c r="AF441" s="21">
        <v>54214186.554899998</v>
      </c>
      <c r="AG441" s="21">
        <v>66166920.598499998</v>
      </c>
      <c r="AH441" s="21">
        <v>-20981109.905099995</v>
      </c>
      <c r="AI441" s="21">
        <v>0</v>
      </c>
      <c r="AJ441" s="21">
        <v>8257.7802734375</v>
      </c>
      <c r="AK441" s="21">
        <v>75195296.459999993</v>
      </c>
      <c r="AL441" s="21">
        <v>0</v>
      </c>
      <c r="AM441" s="21">
        <v>2166041.6580000073</v>
      </c>
      <c r="AN441" s="21">
        <v>0</v>
      </c>
      <c r="AO441" s="21">
        <v>2166041.6580000073</v>
      </c>
      <c r="AP441" s="21">
        <v>2.681650085720964</v>
      </c>
      <c r="AQ441" s="21">
        <v>9028375.861499995</v>
      </c>
      <c r="AR441" s="21">
        <v>0.53388808163513413</v>
      </c>
      <c r="AS441" s="21">
        <v>0</v>
      </c>
      <c r="AT441" s="21">
        <v>0.53388808163513413</v>
      </c>
      <c r="AU441" s="21">
        <v>4785039</v>
      </c>
      <c r="AV441" s="21">
        <v>4785039</v>
      </c>
      <c r="AW441" s="21">
        <v>955241884.828125</v>
      </c>
      <c r="AX441" s="21">
        <v>683577</v>
      </c>
      <c r="AY441" s="21">
        <v>136463126.40401787</v>
      </c>
      <c r="AZ441" s="21">
        <v>2166041.6580000073</v>
      </c>
      <c r="BA441" s="21">
        <v>309434.52257142961</v>
      </c>
      <c r="BB441" s="21">
        <v>3335685725.1132016</v>
      </c>
      <c r="BC441" s="21">
        <v>734844866.56274295</v>
      </c>
      <c r="BD441" s="21">
        <v>4785039</v>
      </c>
      <c r="BE441" s="21">
        <v>683577</v>
      </c>
    </row>
    <row r="442" spans="1:57" x14ac:dyDescent="0.35">
      <c r="A442" s="21">
        <v>124156503</v>
      </c>
      <c r="B442" s="21" t="s">
        <v>524</v>
      </c>
      <c r="C442" s="21" t="s">
        <v>651</v>
      </c>
      <c r="D442" s="21">
        <v>10720.99</v>
      </c>
      <c r="E442" s="21">
        <v>74</v>
      </c>
      <c r="F442" s="21">
        <v>1.9699999999999999E-2</v>
      </c>
      <c r="G442" s="21">
        <v>91</v>
      </c>
      <c r="H442" s="21">
        <v>50647672.75</v>
      </c>
      <c r="I442" s="21">
        <v>3599.2759999999998</v>
      </c>
      <c r="J442" s="21">
        <v>0</v>
      </c>
      <c r="K442" s="21">
        <v>39721403.719999999</v>
      </c>
      <c r="L442" s="21">
        <v>1412995444</v>
      </c>
      <c r="M442" s="21">
        <v>605813894</v>
      </c>
      <c r="N442" s="48">
        <v>10720.990234375</v>
      </c>
      <c r="O442" s="21">
        <v>2287.152</v>
      </c>
      <c r="P442" s="21">
        <v>0.7</v>
      </c>
      <c r="Q442" s="21">
        <v>10732.72</v>
      </c>
      <c r="R442" s="21">
        <v>8245.6200000000008</v>
      </c>
      <c r="S442" s="21">
        <v>0</v>
      </c>
      <c r="T442" s="21">
        <v>346.22800000000001</v>
      </c>
      <c r="U442" s="21">
        <v>0</v>
      </c>
      <c r="V442" s="21">
        <v>0</v>
      </c>
      <c r="W442" s="21">
        <v>0</v>
      </c>
      <c r="X442" s="21">
        <v>-0.19800311307896407</v>
      </c>
      <c r="Y442" s="21">
        <v>14071.6279296875</v>
      </c>
      <c r="Z442" s="21">
        <v>13704</v>
      </c>
      <c r="AA442" s="21">
        <v>49324478.303999998</v>
      </c>
      <c r="AB442" s="21">
        <v>0</v>
      </c>
      <c r="AC442" s="21">
        <v>1.2699999999999999E-2</v>
      </c>
      <c r="AD442" s="21">
        <v>1.55E-2</v>
      </c>
      <c r="AE442" s="21">
        <v>2018809338</v>
      </c>
      <c r="AF442" s="21">
        <v>25638878.592599999</v>
      </c>
      <c r="AG442" s="21">
        <v>31291544.739</v>
      </c>
      <c r="AH442" s="21">
        <v>-14082525.1274</v>
      </c>
      <c r="AI442" s="21">
        <v>0</v>
      </c>
      <c r="AJ442" s="21">
        <v>8257.7802734375</v>
      </c>
      <c r="AK442" s="21">
        <v>39721403.719999999</v>
      </c>
      <c r="AL442" s="21">
        <v>0</v>
      </c>
      <c r="AM442" s="21">
        <v>0</v>
      </c>
      <c r="AN442" s="21">
        <v>0</v>
      </c>
      <c r="AO442" s="21">
        <v>0</v>
      </c>
      <c r="AP442" s="21">
        <v>0</v>
      </c>
      <c r="AQ442" s="21">
        <v>8429858.9809999987</v>
      </c>
      <c r="AR442" s="21">
        <v>0.7017104016607445</v>
      </c>
      <c r="AS442" s="21">
        <v>0</v>
      </c>
      <c r="AT442" s="21">
        <v>0.7017104016607445</v>
      </c>
      <c r="AU442" s="21">
        <v>5900901.5</v>
      </c>
      <c r="AV442" s="21">
        <v>5900901.5</v>
      </c>
      <c r="AW442" s="21">
        <v>955241884.828125</v>
      </c>
      <c r="AX442" s="21">
        <v>842985.92857142852</v>
      </c>
      <c r="AY442" s="21">
        <v>136463126.40401787</v>
      </c>
      <c r="AZ442" s="21">
        <v>0</v>
      </c>
      <c r="BA442" s="21">
        <v>0</v>
      </c>
      <c r="BB442" s="21">
        <v>3335685725.1132016</v>
      </c>
      <c r="BC442" s="21">
        <v>734844866.56274295</v>
      </c>
      <c r="BD442" s="21">
        <v>5900901</v>
      </c>
      <c r="BE442" s="21">
        <v>842986</v>
      </c>
    </row>
    <row r="443" spans="1:57" x14ac:dyDescent="0.35">
      <c r="A443" s="21">
        <v>124156603</v>
      </c>
      <c r="B443" s="21" t="s">
        <v>525</v>
      </c>
      <c r="C443" s="21" t="s">
        <v>651</v>
      </c>
      <c r="D443" s="21">
        <v>13938.95</v>
      </c>
      <c r="E443" s="21">
        <v>90</v>
      </c>
      <c r="F443" s="21">
        <v>1.61E-2</v>
      </c>
      <c r="G443" s="21">
        <v>70</v>
      </c>
      <c r="H443" s="21">
        <v>105623233.81</v>
      </c>
      <c r="I443" s="21">
        <v>7319.3450000000003</v>
      </c>
      <c r="J443" s="21">
        <v>0</v>
      </c>
      <c r="K443" s="21">
        <v>93781460.310000002</v>
      </c>
      <c r="L443" s="21">
        <v>3773208356</v>
      </c>
      <c r="M443" s="21">
        <v>2034676345</v>
      </c>
      <c r="N443" s="48">
        <v>13938.9501953125</v>
      </c>
      <c r="O443" s="21">
        <v>5511.14</v>
      </c>
      <c r="P443" s="21">
        <v>0.31</v>
      </c>
      <c r="Q443" s="21">
        <v>13898.37</v>
      </c>
      <c r="R443" s="21">
        <v>8245.6200000000008</v>
      </c>
      <c r="S443" s="21">
        <v>0</v>
      </c>
      <c r="T443" s="21">
        <v>339.214</v>
      </c>
      <c r="U443" s="21">
        <v>1</v>
      </c>
      <c r="V443" s="21">
        <v>1</v>
      </c>
      <c r="W443" s="21">
        <v>1</v>
      </c>
      <c r="X443" s="21">
        <v>7.6953090965569182E-2</v>
      </c>
      <c r="Y443" s="21">
        <v>14430.6943359375</v>
      </c>
      <c r="Z443" s="21">
        <v>13704</v>
      </c>
      <c r="AA443" s="21">
        <v>100304303.88000001</v>
      </c>
      <c r="AB443" s="21">
        <v>0</v>
      </c>
      <c r="AC443" s="21">
        <v>1.2699999999999999E-2</v>
      </c>
      <c r="AD443" s="21">
        <v>1.55E-2</v>
      </c>
      <c r="AE443" s="21">
        <v>5807884701</v>
      </c>
      <c r="AF443" s="21">
        <v>73760135.702700004</v>
      </c>
      <c r="AG443" s="21">
        <v>90022212.865500003</v>
      </c>
      <c r="AH443" s="21">
        <v>-20021324.607299998</v>
      </c>
      <c r="AI443" s="21">
        <v>0</v>
      </c>
      <c r="AJ443" s="21">
        <v>8257.7802734375</v>
      </c>
      <c r="AK443" s="21">
        <v>93781460.310000002</v>
      </c>
      <c r="AL443" s="21">
        <v>0</v>
      </c>
      <c r="AM443" s="21">
        <v>0</v>
      </c>
      <c r="AN443" s="21">
        <v>0</v>
      </c>
      <c r="AO443" s="21">
        <v>0</v>
      </c>
      <c r="AP443" s="21">
        <v>0</v>
      </c>
      <c r="AQ443" s="21">
        <v>3759247.4444999993</v>
      </c>
      <c r="AR443" s="21">
        <v>0.3120221495660993</v>
      </c>
      <c r="AS443" s="21">
        <v>0</v>
      </c>
      <c r="AT443" s="21">
        <v>0.3120221495660993</v>
      </c>
      <c r="AU443" s="21">
        <v>1165366.75</v>
      </c>
      <c r="AV443" s="21">
        <v>1165366.75</v>
      </c>
      <c r="AW443" s="21">
        <v>955241884.828125</v>
      </c>
      <c r="AX443" s="21">
        <v>166480.96428571429</v>
      </c>
      <c r="AY443" s="21">
        <v>136463126.40401787</v>
      </c>
      <c r="AZ443" s="21">
        <v>0</v>
      </c>
      <c r="BA443" s="21">
        <v>0</v>
      </c>
      <c r="BB443" s="21">
        <v>3335685725.1132016</v>
      </c>
      <c r="BC443" s="21">
        <v>734844866.56274295</v>
      </c>
      <c r="BD443" s="21">
        <v>1165367</v>
      </c>
      <c r="BE443" s="21">
        <v>166481</v>
      </c>
    </row>
    <row r="444" spans="1:57" x14ac:dyDescent="0.35">
      <c r="A444" s="21">
        <v>124156703</v>
      </c>
      <c r="B444" s="21" t="s">
        <v>526</v>
      </c>
      <c r="C444" s="21" t="s">
        <v>651</v>
      </c>
      <c r="D444" s="21">
        <v>7181.94</v>
      </c>
      <c r="E444" s="21">
        <v>38</v>
      </c>
      <c r="F444" s="21">
        <v>1.78E-2</v>
      </c>
      <c r="G444" s="21">
        <v>83</v>
      </c>
      <c r="H444" s="21">
        <v>69804261.439999998</v>
      </c>
      <c r="I444" s="21">
        <v>6201.8310000000001</v>
      </c>
      <c r="J444" s="21">
        <v>0</v>
      </c>
      <c r="K444" s="21">
        <v>43702147.719999999</v>
      </c>
      <c r="L444" s="21">
        <v>1841309043</v>
      </c>
      <c r="M444" s="21">
        <v>610919739</v>
      </c>
      <c r="N444" s="48">
        <v>7181.93994140625</v>
      </c>
      <c r="O444" s="21">
        <v>3944.2849999999999</v>
      </c>
      <c r="P444" s="21">
        <v>1</v>
      </c>
      <c r="Q444" s="21">
        <v>7198.69</v>
      </c>
      <c r="R444" s="21">
        <v>8245.6200000000008</v>
      </c>
      <c r="S444" s="21">
        <v>0</v>
      </c>
      <c r="T444" s="21">
        <v>824.80499999999995</v>
      </c>
      <c r="U444" s="21">
        <v>0</v>
      </c>
      <c r="V444" s="21">
        <v>0</v>
      </c>
      <c r="W444" s="21">
        <v>0</v>
      </c>
      <c r="X444" s="21">
        <v>-0.10598090012355328</v>
      </c>
      <c r="Y444" s="21">
        <v>11255.427734375</v>
      </c>
      <c r="Z444" s="21">
        <v>13704</v>
      </c>
      <c r="AA444" s="21">
        <v>84989892.024000004</v>
      </c>
      <c r="AB444" s="21">
        <v>15185630.584000006</v>
      </c>
      <c r="AC444" s="21">
        <v>1.2699999999999999E-2</v>
      </c>
      <c r="AD444" s="21">
        <v>1.55E-2</v>
      </c>
      <c r="AE444" s="21">
        <v>2452228782</v>
      </c>
      <c r="AF444" s="21">
        <v>31143305.531399999</v>
      </c>
      <c r="AG444" s="21">
        <v>38009546.120999999</v>
      </c>
      <c r="AH444" s="21">
        <v>-12558842.1886</v>
      </c>
      <c r="AI444" s="21">
        <v>0</v>
      </c>
      <c r="AJ444" s="21">
        <v>8257.7802734375</v>
      </c>
      <c r="AK444" s="21">
        <v>43702147.719999999</v>
      </c>
      <c r="AL444" s="21">
        <v>0</v>
      </c>
      <c r="AM444" s="21">
        <v>15185630.584000006</v>
      </c>
      <c r="AN444" s="21">
        <v>0</v>
      </c>
      <c r="AO444" s="21">
        <v>15185630.584000006</v>
      </c>
      <c r="AP444" s="21">
        <v>21.754589577676086</v>
      </c>
      <c r="AQ444" s="21">
        <v>5692601.5989999995</v>
      </c>
      <c r="AR444" s="21">
        <v>1</v>
      </c>
      <c r="AS444" s="21">
        <v>0</v>
      </c>
      <c r="AT444" s="21">
        <v>1</v>
      </c>
      <c r="AU444" s="21">
        <v>5692601.5</v>
      </c>
      <c r="AV444" s="21">
        <v>5692601.5</v>
      </c>
      <c r="AW444" s="21">
        <v>955241884.828125</v>
      </c>
      <c r="AX444" s="21">
        <v>813228.78571428568</v>
      </c>
      <c r="AY444" s="21">
        <v>136463126.40401787</v>
      </c>
      <c r="AZ444" s="21">
        <v>15185630.584000006</v>
      </c>
      <c r="BA444" s="21">
        <v>2169375.7977142865</v>
      </c>
      <c r="BB444" s="21">
        <v>3350871355.6972017</v>
      </c>
      <c r="BC444" s="21">
        <v>734844866.56274295</v>
      </c>
      <c r="BD444" s="21">
        <v>5692602</v>
      </c>
      <c r="BE444" s="21">
        <v>813229</v>
      </c>
    </row>
    <row r="445" spans="1:57" x14ac:dyDescent="0.35">
      <c r="A445" s="21">
        <v>124157203</v>
      </c>
      <c r="B445" s="21" t="s">
        <v>527</v>
      </c>
      <c r="C445" s="21" t="s">
        <v>651</v>
      </c>
      <c r="D445" s="21">
        <v>14712.05</v>
      </c>
      <c r="E445" s="21">
        <v>91</v>
      </c>
      <c r="F445" s="21">
        <v>1.5599999999999999E-2</v>
      </c>
      <c r="G445" s="21">
        <v>66</v>
      </c>
      <c r="H445" s="21">
        <v>87907517.799999997</v>
      </c>
      <c r="I445" s="21">
        <v>6167.6689999999999</v>
      </c>
      <c r="J445" s="21">
        <v>1</v>
      </c>
      <c r="K445" s="21">
        <v>84242531.810000002</v>
      </c>
      <c r="L445" s="21">
        <v>3655966551</v>
      </c>
      <c r="M445" s="21">
        <v>1752161263</v>
      </c>
      <c r="N445" s="48">
        <v>14712.0498046875</v>
      </c>
      <c r="O445" s="21">
        <v>4402.067</v>
      </c>
      <c r="P445" s="21">
        <v>0.21</v>
      </c>
      <c r="Q445" s="21">
        <v>14762.81</v>
      </c>
      <c r="R445" s="21">
        <v>8245.6200000000008</v>
      </c>
      <c r="S445" s="21">
        <v>0</v>
      </c>
      <c r="T445" s="21">
        <v>726.61800000000005</v>
      </c>
      <c r="U445" s="21">
        <v>0</v>
      </c>
      <c r="V445" s="21">
        <v>0</v>
      </c>
      <c r="W445" s="21">
        <v>0</v>
      </c>
      <c r="X445" s="21">
        <v>0.13491635673117497</v>
      </c>
      <c r="Y445" s="21">
        <v>14252.9560546875</v>
      </c>
      <c r="Z445" s="21">
        <v>13704</v>
      </c>
      <c r="AA445" s="21">
        <v>84521735.975999996</v>
      </c>
      <c r="AB445" s="21">
        <v>0</v>
      </c>
      <c r="AC445" s="21">
        <v>1.2699999999999999E-2</v>
      </c>
      <c r="AD445" s="21">
        <v>1.55E-2</v>
      </c>
      <c r="AE445" s="21">
        <v>5408127814</v>
      </c>
      <c r="AF445" s="21">
        <v>68683223.237800002</v>
      </c>
      <c r="AG445" s="21">
        <v>83825981.116999999</v>
      </c>
      <c r="AH445" s="21">
        <v>-15559308.5722</v>
      </c>
      <c r="AI445" s="21">
        <v>0</v>
      </c>
      <c r="AJ445" s="21">
        <v>8257.7802734375</v>
      </c>
      <c r="AK445" s="21">
        <v>84242531.810000002</v>
      </c>
      <c r="AL445" s="21">
        <v>0</v>
      </c>
      <c r="AM445" s="21">
        <v>0</v>
      </c>
      <c r="AN445" s="21">
        <v>0</v>
      </c>
      <c r="AO445" s="21">
        <v>0</v>
      </c>
      <c r="AP445" s="21">
        <v>0</v>
      </c>
      <c r="AQ445" s="21">
        <v>416550.6930000037</v>
      </c>
      <c r="AR445" s="21">
        <v>0.21840139631576139</v>
      </c>
      <c r="AS445" s="21">
        <v>0</v>
      </c>
      <c r="AT445" s="21">
        <v>0.21840139631576139</v>
      </c>
      <c r="AU445" s="21">
        <v>87475.6484375</v>
      </c>
      <c r="AV445" s="21">
        <v>87475.6484375</v>
      </c>
      <c r="AW445" s="21">
        <v>955241884.828125</v>
      </c>
      <c r="AX445" s="21">
        <v>12496.521205357143</v>
      </c>
      <c r="AY445" s="21">
        <v>136463126.40401787</v>
      </c>
      <c r="AZ445" s="21">
        <v>0</v>
      </c>
      <c r="BA445" s="21">
        <v>0</v>
      </c>
      <c r="BB445" s="21">
        <v>3350871355.6972017</v>
      </c>
      <c r="BC445" s="21">
        <v>734844866.56274295</v>
      </c>
      <c r="BD445" s="21">
        <v>87476</v>
      </c>
      <c r="BE445" s="21">
        <v>12497</v>
      </c>
    </row>
    <row r="446" spans="1:57" x14ac:dyDescent="0.35">
      <c r="A446" s="21">
        <v>124157802</v>
      </c>
      <c r="B446" s="21" t="s">
        <v>528</v>
      </c>
      <c r="C446" s="21" t="s">
        <v>651</v>
      </c>
      <c r="D446" s="21">
        <v>26536.04</v>
      </c>
      <c r="E446" s="21">
        <v>98</v>
      </c>
      <c r="F446" s="21">
        <v>9.7000000000000003E-3</v>
      </c>
      <c r="G446" s="21">
        <v>6</v>
      </c>
      <c r="H446" s="21">
        <v>144088209.13</v>
      </c>
      <c r="I446" s="21">
        <v>9521.848</v>
      </c>
      <c r="J446" s="21">
        <v>0</v>
      </c>
      <c r="K446" s="21">
        <v>132713813.16000001</v>
      </c>
      <c r="L446" s="21">
        <v>9438726196</v>
      </c>
      <c r="M446" s="21">
        <v>4250427193</v>
      </c>
      <c r="N446" s="48">
        <v>26536.0390625</v>
      </c>
      <c r="O446" s="21">
        <v>6887.9759999999997</v>
      </c>
      <c r="P446" s="21">
        <v>0</v>
      </c>
      <c r="Q446" s="21">
        <v>26533.01</v>
      </c>
      <c r="R446" s="21">
        <v>8245.6200000000008</v>
      </c>
      <c r="S446" s="21">
        <v>0</v>
      </c>
      <c r="T446" s="21">
        <v>335.03300000000002</v>
      </c>
      <c r="U446" s="21">
        <v>1</v>
      </c>
      <c r="V446" s="21">
        <v>1</v>
      </c>
      <c r="W446" s="21">
        <v>1</v>
      </c>
      <c r="X446" s="21">
        <v>7.646043312163936E-2</v>
      </c>
      <c r="Y446" s="21">
        <v>15132.37890625</v>
      </c>
      <c r="Z446" s="21">
        <v>13704</v>
      </c>
      <c r="AA446" s="21">
        <v>130487404.992</v>
      </c>
      <c r="AB446" s="21">
        <v>0</v>
      </c>
      <c r="AC446" s="21">
        <v>1.2699999999999999E-2</v>
      </c>
      <c r="AD446" s="21">
        <v>1.55E-2</v>
      </c>
      <c r="AE446" s="21">
        <v>13689153389</v>
      </c>
      <c r="AF446" s="21">
        <v>173852248.04029998</v>
      </c>
      <c r="AG446" s="21">
        <v>212181877.52950001</v>
      </c>
      <c r="AH446" s="21">
        <v>41138434.880299971</v>
      </c>
      <c r="AI446" s="21">
        <v>0</v>
      </c>
      <c r="AJ446" s="21">
        <v>8257.7802734375</v>
      </c>
      <c r="AK446" s="21">
        <v>173852248.04029998</v>
      </c>
      <c r="AL446" s="21">
        <v>0</v>
      </c>
      <c r="AM446" s="21">
        <v>0</v>
      </c>
      <c r="AN446" s="21">
        <v>0</v>
      </c>
      <c r="AO446" s="21">
        <v>0</v>
      </c>
      <c r="AP446" s="21">
        <v>0</v>
      </c>
      <c r="AQ446" s="21">
        <v>0</v>
      </c>
      <c r="AR446" s="21">
        <v>-1.2134590875295515</v>
      </c>
      <c r="AS446" s="21">
        <v>0</v>
      </c>
      <c r="AT446" s="21">
        <v>0</v>
      </c>
      <c r="AU446" s="21">
        <v>0</v>
      </c>
      <c r="AV446" s="21">
        <v>0</v>
      </c>
      <c r="AW446" s="21">
        <v>955241884.828125</v>
      </c>
      <c r="AX446" s="21">
        <v>0</v>
      </c>
      <c r="AY446" s="21">
        <v>136463126.40401787</v>
      </c>
      <c r="AZ446" s="21">
        <v>0</v>
      </c>
      <c r="BA446" s="21">
        <v>0</v>
      </c>
      <c r="BB446" s="21">
        <v>3350871355.6972017</v>
      </c>
      <c r="BC446" s="21">
        <v>734844866.56274295</v>
      </c>
      <c r="BD446" s="21">
        <v>0</v>
      </c>
      <c r="BE446" s="21">
        <v>0</v>
      </c>
    </row>
    <row r="447" spans="1:57" x14ac:dyDescent="0.35">
      <c r="A447" s="21">
        <v>124158503</v>
      </c>
      <c r="B447" s="21" t="s">
        <v>529</v>
      </c>
      <c r="C447" s="21" t="s">
        <v>651</v>
      </c>
      <c r="D447" s="21">
        <v>20203.689999999999</v>
      </c>
      <c r="E447" s="21">
        <v>97</v>
      </c>
      <c r="F447" s="21">
        <v>1.3100000000000001E-2</v>
      </c>
      <c r="G447" s="21">
        <v>37</v>
      </c>
      <c r="H447" s="21">
        <v>84310955.280000001</v>
      </c>
      <c r="I447" s="21">
        <v>5474.1769999999997</v>
      </c>
      <c r="J447" s="21">
        <v>0</v>
      </c>
      <c r="K447" s="21">
        <v>75874667.120000005</v>
      </c>
      <c r="L447" s="21">
        <v>4010471504</v>
      </c>
      <c r="M447" s="21">
        <v>1768828691</v>
      </c>
      <c r="N447" s="48">
        <v>20203.689453125</v>
      </c>
      <c r="O447" s="21">
        <v>3938.5039999999999</v>
      </c>
      <c r="P447" s="21">
        <v>0</v>
      </c>
      <c r="Q447" s="21">
        <v>20180.46</v>
      </c>
      <c r="R447" s="21">
        <v>8245.6200000000008</v>
      </c>
      <c r="S447" s="21">
        <v>0</v>
      </c>
      <c r="T447" s="21">
        <v>70.828999999999994</v>
      </c>
      <c r="U447" s="21">
        <v>1</v>
      </c>
      <c r="V447" s="21">
        <v>1</v>
      </c>
      <c r="W447" s="21">
        <v>1</v>
      </c>
      <c r="X447" s="21">
        <v>-3.0441139337184366E-2</v>
      </c>
      <c r="Y447" s="21">
        <v>15401.576171875</v>
      </c>
      <c r="Z447" s="21">
        <v>13704</v>
      </c>
      <c r="AA447" s="21">
        <v>75018121.607999995</v>
      </c>
      <c r="AB447" s="21">
        <v>0</v>
      </c>
      <c r="AC447" s="21">
        <v>1.2699999999999999E-2</v>
      </c>
      <c r="AD447" s="21">
        <v>1.55E-2</v>
      </c>
      <c r="AE447" s="21">
        <v>5779300195</v>
      </c>
      <c r="AF447" s="21">
        <v>73397112.47649999</v>
      </c>
      <c r="AG447" s="21">
        <v>89579153.022499993</v>
      </c>
      <c r="AH447" s="21">
        <v>-2477554.6435000151</v>
      </c>
      <c r="AI447" s="21">
        <v>0</v>
      </c>
      <c r="AJ447" s="21">
        <v>8257.7802734375</v>
      </c>
      <c r="AK447" s="21">
        <v>75874667.120000005</v>
      </c>
      <c r="AL447" s="21">
        <v>0</v>
      </c>
      <c r="AM447" s="21">
        <v>0</v>
      </c>
      <c r="AN447" s="21">
        <v>0</v>
      </c>
      <c r="AO447" s="21">
        <v>0</v>
      </c>
      <c r="AP447" s="21">
        <v>0</v>
      </c>
      <c r="AQ447" s="21">
        <v>0</v>
      </c>
      <c r="AR447" s="21">
        <v>-0.44662473257050328</v>
      </c>
      <c r="AS447" s="21">
        <v>0</v>
      </c>
      <c r="AT447" s="21">
        <v>0</v>
      </c>
      <c r="AU447" s="21">
        <v>0</v>
      </c>
      <c r="AV447" s="21">
        <v>0</v>
      </c>
      <c r="AW447" s="21">
        <v>955241884.828125</v>
      </c>
      <c r="AX447" s="21">
        <v>0</v>
      </c>
      <c r="AY447" s="21">
        <v>136463126.40401787</v>
      </c>
      <c r="AZ447" s="21">
        <v>0</v>
      </c>
      <c r="BA447" s="21">
        <v>0</v>
      </c>
      <c r="BB447" s="21">
        <v>3350871355.6972017</v>
      </c>
      <c r="BC447" s="21">
        <v>734844866.56274295</v>
      </c>
      <c r="BD447" s="21">
        <v>0</v>
      </c>
      <c r="BE447" s="21">
        <v>0</v>
      </c>
    </row>
    <row r="448" spans="1:57" x14ac:dyDescent="0.35">
      <c r="A448" s="21">
        <v>124159002</v>
      </c>
      <c r="B448" s="21" t="s">
        <v>530</v>
      </c>
      <c r="C448" s="21" t="s">
        <v>651</v>
      </c>
      <c r="D448" s="21">
        <v>21260.57</v>
      </c>
      <c r="E448" s="21">
        <v>97</v>
      </c>
      <c r="F448" s="21">
        <v>1.0999999999999999E-2</v>
      </c>
      <c r="G448" s="21">
        <v>15</v>
      </c>
      <c r="H448" s="21">
        <v>231523334.01999998</v>
      </c>
      <c r="I448" s="21">
        <v>16770.808000000001</v>
      </c>
      <c r="J448" s="21">
        <v>0</v>
      </c>
      <c r="K448" s="21">
        <v>227164701.56999999</v>
      </c>
      <c r="L448" s="21">
        <v>15125128109</v>
      </c>
      <c r="M448" s="21">
        <v>5524523899</v>
      </c>
      <c r="N448" s="48">
        <v>21260.5703125</v>
      </c>
      <c r="O448" s="21">
        <v>12642.78</v>
      </c>
      <c r="P448" s="21">
        <v>0</v>
      </c>
      <c r="Q448" s="21">
        <v>21243.97</v>
      </c>
      <c r="R448" s="21">
        <v>8245.6200000000008</v>
      </c>
      <c r="S448" s="21">
        <v>0</v>
      </c>
      <c r="T448" s="21">
        <v>965.55499999999995</v>
      </c>
      <c r="U448" s="21">
        <v>1</v>
      </c>
      <c r="V448" s="21">
        <v>1</v>
      </c>
      <c r="W448" s="21">
        <v>1</v>
      </c>
      <c r="X448" s="21">
        <v>8.6905320514774204E-3</v>
      </c>
      <c r="Y448" s="21">
        <v>13805.138671875</v>
      </c>
      <c r="Z448" s="21">
        <v>13704</v>
      </c>
      <c r="AA448" s="21">
        <v>229827152.83200002</v>
      </c>
      <c r="AB448" s="21">
        <v>0</v>
      </c>
      <c r="AC448" s="21">
        <v>1.2699999999999999E-2</v>
      </c>
      <c r="AD448" s="21">
        <v>1.55E-2</v>
      </c>
      <c r="AE448" s="21">
        <v>20649652008</v>
      </c>
      <c r="AF448" s="21">
        <v>262250580.5016</v>
      </c>
      <c r="AG448" s="21">
        <v>320069606.12400001</v>
      </c>
      <c r="AH448" s="21">
        <v>35085878.931600004</v>
      </c>
      <c r="AI448" s="21">
        <v>0</v>
      </c>
      <c r="AJ448" s="21">
        <v>8257.7802734375</v>
      </c>
      <c r="AK448" s="21">
        <v>262250580.5016</v>
      </c>
      <c r="AL448" s="21">
        <v>0</v>
      </c>
      <c r="AM448" s="21">
        <v>0</v>
      </c>
      <c r="AN448" s="21">
        <v>0</v>
      </c>
      <c r="AO448" s="21">
        <v>0</v>
      </c>
      <c r="AP448" s="21">
        <v>0</v>
      </c>
      <c r="AQ448" s="21">
        <v>0</v>
      </c>
      <c r="AR448" s="21">
        <v>-0.57461080441775625</v>
      </c>
      <c r="AS448" s="21">
        <v>0</v>
      </c>
      <c r="AT448" s="21">
        <v>0</v>
      </c>
      <c r="AU448" s="21">
        <v>0</v>
      </c>
      <c r="AV448" s="21">
        <v>0</v>
      </c>
      <c r="AW448" s="21">
        <v>955241884.828125</v>
      </c>
      <c r="AX448" s="21">
        <v>0</v>
      </c>
      <c r="AY448" s="21">
        <v>136463126.40401787</v>
      </c>
      <c r="AZ448" s="21">
        <v>0</v>
      </c>
      <c r="BA448" s="21">
        <v>0</v>
      </c>
      <c r="BB448" s="21">
        <v>3350871355.6972017</v>
      </c>
      <c r="BC448" s="21">
        <v>734844866.56274295</v>
      </c>
      <c r="BD448" s="21">
        <v>0</v>
      </c>
      <c r="BE448" s="21">
        <v>0</v>
      </c>
    </row>
    <row r="449" spans="1:57" x14ac:dyDescent="0.35">
      <c r="A449" s="21">
        <v>125231232</v>
      </c>
      <c r="B449" s="21" t="s">
        <v>531</v>
      </c>
      <c r="C449" s="21" t="s">
        <v>652</v>
      </c>
      <c r="D449" s="21">
        <v>2241.77</v>
      </c>
      <c r="E449" s="21">
        <v>1</v>
      </c>
      <c r="F449" s="21">
        <v>1.6199999999999999E-2</v>
      </c>
      <c r="G449" s="21">
        <v>71</v>
      </c>
      <c r="H449" s="21">
        <v>134420148.66</v>
      </c>
      <c r="I449" s="21">
        <v>14070.263000000001</v>
      </c>
      <c r="J449" s="21">
        <v>0</v>
      </c>
      <c r="K449" s="21">
        <v>28396525.440000001</v>
      </c>
      <c r="L449" s="21">
        <v>1311339229</v>
      </c>
      <c r="M449" s="21">
        <v>439530731</v>
      </c>
      <c r="N449" s="48">
        <v>2241.77001953125</v>
      </c>
      <c r="O449" s="21">
        <v>6791.55</v>
      </c>
      <c r="P449" s="21">
        <v>1</v>
      </c>
      <c r="Q449" s="21">
        <v>2240.14</v>
      </c>
      <c r="R449" s="21">
        <v>8245.6200000000008</v>
      </c>
      <c r="S449" s="21">
        <v>0</v>
      </c>
      <c r="T449" s="21">
        <v>4150.7</v>
      </c>
      <c r="U449" s="21">
        <v>0</v>
      </c>
      <c r="V449" s="21">
        <v>0</v>
      </c>
      <c r="W449" s="21">
        <v>0</v>
      </c>
      <c r="X449" s="21">
        <v>-3.7917241801355868E-2</v>
      </c>
      <c r="Y449" s="21">
        <v>9553.4921875</v>
      </c>
      <c r="Z449" s="21">
        <v>13704</v>
      </c>
      <c r="AA449" s="21">
        <v>192818884.15200001</v>
      </c>
      <c r="AB449" s="21">
        <v>58398735.492000014</v>
      </c>
      <c r="AC449" s="21">
        <v>1.2699999999999999E-2</v>
      </c>
      <c r="AD449" s="21">
        <v>1.55E-2</v>
      </c>
      <c r="AE449" s="21">
        <v>1750869960</v>
      </c>
      <c r="AF449" s="21">
        <v>22236048.491999999</v>
      </c>
      <c r="AG449" s="21">
        <v>27138484.379999999</v>
      </c>
      <c r="AH449" s="21">
        <v>-6160476.9480000027</v>
      </c>
      <c r="AI449" s="21">
        <v>0</v>
      </c>
      <c r="AJ449" s="21">
        <v>8257.7802734375</v>
      </c>
      <c r="AK449" s="21">
        <v>28396525.440000001</v>
      </c>
      <c r="AL449" s="21">
        <v>0</v>
      </c>
      <c r="AM449" s="21">
        <v>58398735.492000014</v>
      </c>
      <c r="AN449" s="21">
        <v>0</v>
      </c>
      <c r="AO449" s="21">
        <v>58398735.492000014</v>
      </c>
      <c r="AP449" s="21">
        <v>43.444927024826292</v>
      </c>
      <c r="AQ449" s="21">
        <v>1258041.0600000024</v>
      </c>
      <c r="AR449" s="21">
        <v>1</v>
      </c>
      <c r="AS449" s="21">
        <v>0</v>
      </c>
      <c r="AT449" s="21">
        <v>1</v>
      </c>
      <c r="AU449" s="21">
        <v>1258041</v>
      </c>
      <c r="AV449" s="21">
        <v>1258041</v>
      </c>
      <c r="AW449" s="21">
        <v>955241884.828125</v>
      </c>
      <c r="AX449" s="21">
        <v>179720.14285714287</v>
      </c>
      <c r="AY449" s="21">
        <v>136463126.40401787</v>
      </c>
      <c r="AZ449" s="21">
        <v>58398735.492000014</v>
      </c>
      <c r="BA449" s="21">
        <v>8342676.4988571452</v>
      </c>
      <c r="BB449" s="21">
        <v>3409270091.1892018</v>
      </c>
      <c r="BC449" s="21">
        <v>734844866.56274295</v>
      </c>
      <c r="BD449" s="21">
        <v>1258041</v>
      </c>
      <c r="BE449" s="21">
        <v>179720</v>
      </c>
    </row>
    <row r="450" spans="1:57" x14ac:dyDescent="0.35">
      <c r="A450" s="21">
        <v>125231303</v>
      </c>
      <c r="B450" s="21" t="s">
        <v>532</v>
      </c>
      <c r="C450" s="21" t="s">
        <v>652</v>
      </c>
      <c r="D450" s="21">
        <v>7941.58</v>
      </c>
      <c r="E450" s="21">
        <v>46</v>
      </c>
      <c r="F450" s="21">
        <v>2.4500000000000001E-2</v>
      </c>
      <c r="G450" s="21">
        <v>99</v>
      </c>
      <c r="H450" s="21">
        <v>76777819.430000007</v>
      </c>
      <c r="I450" s="21">
        <v>5265.1769999999997</v>
      </c>
      <c r="J450" s="21">
        <v>0</v>
      </c>
      <c r="K450" s="21">
        <v>54193275.240000002</v>
      </c>
      <c r="L450" s="21">
        <v>1692569315</v>
      </c>
      <c r="M450" s="21">
        <v>516150688</v>
      </c>
      <c r="N450" s="48">
        <v>7941.580078125</v>
      </c>
      <c r="O450" s="21">
        <v>3294.5729999999999</v>
      </c>
      <c r="P450" s="21">
        <v>1</v>
      </c>
      <c r="Q450" s="21">
        <v>7895.29</v>
      </c>
      <c r="R450" s="21">
        <v>8245.6200000000008</v>
      </c>
      <c r="S450" s="21">
        <v>0</v>
      </c>
      <c r="T450" s="21">
        <v>621.95000000000005</v>
      </c>
      <c r="U450" s="21">
        <v>0</v>
      </c>
      <c r="V450" s="21">
        <v>0</v>
      </c>
      <c r="W450" s="21">
        <v>0</v>
      </c>
      <c r="X450" s="21">
        <v>-4.9715411287152109E-2</v>
      </c>
      <c r="Y450" s="21">
        <v>14582.19140625</v>
      </c>
      <c r="Z450" s="21">
        <v>13704</v>
      </c>
      <c r="AA450" s="21">
        <v>72153985.607999995</v>
      </c>
      <c r="AB450" s="21">
        <v>0</v>
      </c>
      <c r="AC450" s="21">
        <v>1.2699999999999999E-2</v>
      </c>
      <c r="AD450" s="21">
        <v>1.55E-2</v>
      </c>
      <c r="AE450" s="21">
        <v>2208720003</v>
      </c>
      <c r="AF450" s="21">
        <v>28050744.0381</v>
      </c>
      <c r="AG450" s="21">
        <v>34235160.046499997</v>
      </c>
      <c r="AH450" s="21">
        <v>-26142531.201900002</v>
      </c>
      <c r="AI450" s="21">
        <v>0</v>
      </c>
      <c r="AJ450" s="21">
        <v>8257.7802734375</v>
      </c>
      <c r="AK450" s="21">
        <v>54193275.240000002</v>
      </c>
      <c r="AL450" s="21">
        <v>0</v>
      </c>
      <c r="AM450" s="21">
        <v>0</v>
      </c>
      <c r="AN450" s="21">
        <v>0</v>
      </c>
      <c r="AO450" s="21">
        <v>0</v>
      </c>
      <c r="AP450" s="21">
        <v>0</v>
      </c>
      <c r="AQ450" s="21">
        <v>19958115.193500005</v>
      </c>
      <c r="AR450" s="21">
        <v>1</v>
      </c>
      <c r="AS450" s="21">
        <v>0</v>
      </c>
      <c r="AT450" s="21">
        <v>1</v>
      </c>
      <c r="AU450" s="21">
        <v>19958116</v>
      </c>
      <c r="AV450" s="21">
        <v>19958116</v>
      </c>
      <c r="AW450" s="21">
        <v>955241884.828125</v>
      </c>
      <c r="AX450" s="21">
        <v>2851159.4285714286</v>
      </c>
      <c r="AY450" s="21">
        <v>136463126.40401787</v>
      </c>
      <c r="AZ450" s="21">
        <v>0</v>
      </c>
      <c r="BA450" s="21">
        <v>0</v>
      </c>
      <c r="BB450" s="21">
        <v>3409270091.1892018</v>
      </c>
      <c r="BC450" s="21">
        <v>734844866.56274295</v>
      </c>
      <c r="BD450" s="21">
        <v>19958115</v>
      </c>
      <c r="BE450" s="21">
        <v>2851159</v>
      </c>
    </row>
    <row r="451" spans="1:57" x14ac:dyDescent="0.35">
      <c r="A451" s="21">
        <v>125234103</v>
      </c>
      <c r="B451" s="21" t="s">
        <v>534</v>
      </c>
      <c r="C451" s="21" t="s">
        <v>652</v>
      </c>
      <c r="D451" s="21">
        <v>16034.24</v>
      </c>
      <c r="E451" s="21">
        <v>93</v>
      </c>
      <c r="F451" s="21">
        <v>1.77E-2</v>
      </c>
      <c r="G451" s="21">
        <v>82</v>
      </c>
      <c r="H451" s="21">
        <v>100780668.84</v>
      </c>
      <c r="I451" s="21">
        <v>6512.9449999999997</v>
      </c>
      <c r="J451" s="21">
        <v>0</v>
      </c>
      <c r="K451" s="21">
        <v>93544738.019999996</v>
      </c>
      <c r="L451" s="21">
        <v>3947157015</v>
      </c>
      <c r="M451" s="21">
        <v>1347090167</v>
      </c>
      <c r="N451" s="48">
        <v>16034.240234375</v>
      </c>
      <c r="O451" s="21">
        <v>4429.625</v>
      </c>
      <c r="P451" s="21">
        <v>0.05</v>
      </c>
      <c r="Q451" s="21">
        <v>16114.85</v>
      </c>
      <c r="R451" s="21">
        <v>8245.6200000000008</v>
      </c>
      <c r="S451" s="21">
        <v>0</v>
      </c>
      <c r="T451" s="21">
        <v>169.827</v>
      </c>
      <c r="U451" s="21">
        <v>1</v>
      </c>
      <c r="V451" s="21">
        <v>1</v>
      </c>
      <c r="W451" s="21">
        <v>1</v>
      </c>
      <c r="X451" s="21">
        <v>-3.08508073721931E-2</v>
      </c>
      <c r="Y451" s="21">
        <v>15473.9013671875</v>
      </c>
      <c r="Z451" s="21">
        <v>13704</v>
      </c>
      <c r="AA451" s="21">
        <v>89253398.280000001</v>
      </c>
      <c r="AB451" s="21">
        <v>0</v>
      </c>
      <c r="AC451" s="21">
        <v>1.2699999999999999E-2</v>
      </c>
      <c r="AD451" s="21">
        <v>1.55E-2</v>
      </c>
      <c r="AE451" s="21">
        <v>5294247182</v>
      </c>
      <c r="AF451" s="21">
        <v>67236939.211400002</v>
      </c>
      <c r="AG451" s="21">
        <v>82060831.320999995</v>
      </c>
      <c r="AH451" s="21">
        <v>-26307798.808599994</v>
      </c>
      <c r="AI451" s="21">
        <v>0</v>
      </c>
      <c r="AJ451" s="21">
        <v>8257.7802734375</v>
      </c>
      <c r="AK451" s="21">
        <v>93544738.019999996</v>
      </c>
      <c r="AL451" s="21">
        <v>0</v>
      </c>
      <c r="AM451" s="21">
        <v>0</v>
      </c>
      <c r="AN451" s="21">
        <v>0</v>
      </c>
      <c r="AO451" s="21">
        <v>0</v>
      </c>
      <c r="AP451" s="21">
        <v>0</v>
      </c>
      <c r="AQ451" s="21">
        <v>11483906.699000001</v>
      </c>
      <c r="AR451" s="21">
        <v>5.828688782725866E-2</v>
      </c>
      <c r="AS451" s="21">
        <v>0</v>
      </c>
      <c r="AT451" s="21">
        <v>5.828688782725866E-2</v>
      </c>
      <c r="AU451" s="21">
        <v>574195.3125</v>
      </c>
      <c r="AV451" s="21">
        <v>574195.3125</v>
      </c>
      <c r="AW451" s="21">
        <v>955241884.828125</v>
      </c>
      <c r="AX451" s="21">
        <v>82027.90178571429</v>
      </c>
      <c r="AY451" s="21">
        <v>136463126.40401787</v>
      </c>
      <c r="AZ451" s="21">
        <v>0</v>
      </c>
      <c r="BA451" s="21">
        <v>0</v>
      </c>
      <c r="BB451" s="21">
        <v>3409270091.1892018</v>
      </c>
      <c r="BC451" s="21">
        <v>734844866.56274295</v>
      </c>
      <c r="BD451" s="21">
        <v>574195</v>
      </c>
      <c r="BE451" s="21">
        <v>82028</v>
      </c>
    </row>
    <row r="452" spans="1:57" x14ac:dyDescent="0.35">
      <c r="A452" s="21">
        <v>125234502</v>
      </c>
      <c r="B452" s="21" t="s">
        <v>535</v>
      </c>
      <c r="C452" s="21" t="s">
        <v>652</v>
      </c>
      <c r="D452" s="21">
        <v>15595.99</v>
      </c>
      <c r="E452" s="21">
        <v>92</v>
      </c>
      <c r="F452" s="21">
        <v>1.46E-2</v>
      </c>
      <c r="G452" s="21">
        <v>53</v>
      </c>
      <c r="H452" s="21">
        <v>120965749.88</v>
      </c>
      <c r="I452" s="21">
        <v>8395.8970000000008</v>
      </c>
      <c r="J452" s="21">
        <v>1</v>
      </c>
      <c r="K452" s="21">
        <v>110854390.84</v>
      </c>
      <c r="L452" s="21">
        <v>5138664063</v>
      </c>
      <c r="M452" s="21">
        <v>2469728443</v>
      </c>
      <c r="N452" s="48">
        <v>15595.990234375</v>
      </c>
      <c r="O452" s="21">
        <v>6488.5829999999996</v>
      </c>
      <c r="P452" s="21">
        <v>0.1</v>
      </c>
      <c r="Q452" s="21">
        <v>15632.53</v>
      </c>
      <c r="R452" s="21">
        <v>8245.6200000000008</v>
      </c>
      <c r="S452" s="21">
        <v>0</v>
      </c>
      <c r="T452" s="21">
        <v>325.25400000000002</v>
      </c>
      <c r="U452" s="21">
        <v>1</v>
      </c>
      <c r="V452" s="21">
        <v>1</v>
      </c>
      <c r="W452" s="21">
        <v>1</v>
      </c>
      <c r="X452" s="21">
        <v>0.16373292622261626</v>
      </c>
      <c r="Y452" s="21">
        <v>14407.7216796875</v>
      </c>
      <c r="Z452" s="21">
        <v>13704</v>
      </c>
      <c r="AA452" s="21">
        <v>115057372.48800001</v>
      </c>
      <c r="AB452" s="21">
        <v>0</v>
      </c>
      <c r="AC452" s="21">
        <v>1.2699999999999999E-2</v>
      </c>
      <c r="AD452" s="21">
        <v>1.55E-2</v>
      </c>
      <c r="AE452" s="21">
        <v>7608392506</v>
      </c>
      <c r="AF452" s="21">
        <v>96626584.826199993</v>
      </c>
      <c r="AG452" s="21">
        <v>117930083.84299999</v>
      </c>
      <c r="AH452" s="21">
        <v>-14227806.01380001</v>
      </c>
      <c r="AI452" s="21">
        <v>0</v>
      </c>
      <c r="AJ452" s="21">
        <v>8257.7802734375</v>
      </c>
      <c r="AK452" s="21">
        <v>110854390.84</v>
      </c>
      <c r="AL452" s="21">
        <v>0</v>
      </c>
      <c r="AM452" s="21">
        <v>0</v>
      </c>
      <c r="AN452" s="21">
        <v>0</v>
      </c>
      <c r="AO452" s="21">
        <v>0</v>
      </c>
      <c r="AP452" s="21">
        <v>0</v>
      </c>
      <c r="AQ452" s="21">
        <v>0</v>
      </c>
      <c r="AR452" s="21">
        <v>0.11135805047488945</v>
      </c>
      <c r="AS452" s="21">
        <v>0</v>
      </c>
      <c r="AT452" s="21">
        <v>0.11135805047488945</v>
      </c>
      <c r="AU452" s="21">
        <v>0</v>
      </c>
      <c r="AV452" s="21">
        <v>0</v>
      </c>
      <c r="AW452" s="21">
        <v>955241884.828125</v>
      </c>
      <c r="AX452" s="21">
        <v>0</v>
      </c>
      <c r="AY452" s="21">
        <v>136463126.40401787</v>
      </c>
      <c r="AZ452" s="21">
        <v>0</v>
      </c>
      <c r="BA452" s="21">
        <v>0</v>
      </c>
      <c r="BB452" s="21">
        <v>3409270091.1892018</v>
      </c>
      <c r="BC452" s="21">
        <v>734844866.56274295</v>
      </c>
      <c r="BD452" s="21">
        <v>0</v>
      </c>
      <c r="BE452" s="21">
        <v>0</v>
      </c>
    </row>
    <row r="453" spans="1:57" x14ac:dyDescent="0.35">
      <c r="A453" s="21">
        <v>125235103</v>
      </c>
      <c r="B453" s="21" t="s">
        <v>536</v>
      </c>
      <c r="C453" s="21" t="s">
        <v>652</v>
      </c>
      <c r="D453" s="21">
        <v>8169.72</v>
      </c>
      <c r="E453" s="21">
        <v>49</v>
      </c>
      <c r="F453" s="21">
        <v>2.0299999999999999E-2</v>
      </c>
      <c r="G453" s="21">
        <v>93</v>
      </c>
      <c r="H453" s="21">
        <v>67917084.25999999</v>
      </c>
      <c r="I453" s="21">
        <v>5434.893</v>
      </c>
      <c r="J453" s="21">
        <v>0</v>
      </c>
      <c r="K453" s="21">
        <v>47964493.409999996</v>
      </c>
      <c r="L453" s="21">
        <v>1782934302</v>
      </c>
      <c r="M453" s="21">
        <v>581991285</v>
      </c>
      <c r="N453" s="48">
        <v>8169.72021484375</v>
      </c>
      <c r="O453" s="21">
        <v>3393.2910000000002</v>
      </c>
      <c r="P453" s="21">
        <v>1</v>
      </c>
      <c r="Q453" s="21">
        <v>8143.75</v>
      </c>
      <c r="R453" s="21">
        <v>8245.6200000000008</v>
      </c>
      <c r="S453" s="21">
        <v>0</v>
      </c>
      <c r="T453" s="21">
        <v>672.27800000000002</v>
      </c>
      <c r="U453" s="21">
        <v>0</v>
      </c>
      <c r="V453" s="21">
        <v>0</v>
      </c>
      <c r="W453" s="21">
        <v>0</v>
      </c>
      <c r="X453" s="21">
        <v>-5.6079586279528339E-2</v>
      </c>
      <c r="Y453" s="21">
        <v>12496.4892578125</v>
      </c>
      <c r="Z453" s="21">
        <v>13704</v>
      </c>
      <c r="AA453" s="21">
        <v>74479773.672000006</v>
      </c>
      <c r="AB453" s="21">
        <v>6562689.4120000154</v>
      </c>
      <c r="AC453" s="21">
        <v>1.2699999999999999E-2</v>
      </c>
      <c r="AD453" s="21">
        <v>1.55E-2</v>
      </c>
      <c r="AE453" s="21">
        <v>2364925587</v>
      </c>
      <c r="AF453" s="21">
        <v>30034554.9549</v>
      </c>
      <c r="AG453" s="21">
        <v>36656346.598499998</v>
      </c>
      <c r="AH453" s="21">
        <v>-17929938.455099996</v>
      </c>
      <c r="AI453" s="21">
        <v>0</v>
      </c>
      <c r="AJ453" s="21">
        <v>8257.7802734375</v>
      </c>
      <c r="AK453" s="21">
        <v>47964493.409999996</v>
      </c>
      <c r="AL453" s="21">
        <v>0</v>
      </c>
      <c r="AM453" s="21">
        <v>6562689.4120000154</v>
      </c>
      <c r="AN453" s="21">
        <v>0</v>
      </c>
      <c r="AO453" s="21">
        <v>6562689.4120000154</v>
      </c>
      <c r="AP453" s="21">
        <v>9.6627961631520378</v>
      </c>
      <c r="AQ453" s="21">
        <v>11308146.811499998</v>
      </c>
      <c r="AR453" s="21">
        <v>1</v>
      </c>
      <c r="AS453" s="21">
        <v>0</v>
      </c>
      <c r="AT453" s="21">
        <v>1</v>
      </c>
      <c r="AU453" s="21">
        <v>11308147</v>
      </c>
      <c r="AV453" s="21">
        <v>11308147</v>
      </c>
      <c r="AW453" s="21">
        <v>955241884.828125</v>
      </c>
      <c r="AX453" s="21">
        <v>1615449.5714285714</v>
      </c>
      <c r="AY453" s="21">
        <v>136463126.40401787</v>
      </c>
      <c r="AZ453" s="21">
        <v>6562689.4120000154</v>
      </c>
      <c r="BA453" s="21">
        <v>937527.05885714502</v>
      </c>
      <c r="BB453" s="21">
        <v>3415832780.601202</v>
      </c>
      <c r="BC453" s="21">
        <v>734844866.56274295</v>
      </c>
      <c r="BD453" s="21">
        <v>11308147</v>
      </c>
      <c r="BE453" s="21">
        <v>1615450</v>
      </c>
    </row>
    <row r="454" spans="1:57" x14ac:dyDescent="0.35">
      <c r="A454" s="21">
        <v>125235502</v>
      </c>
      <c r="B454" s="21" t="s">
        <v>537</v>
      </c>
      <c r="C454" s="21" t="s">
        <v>652</v>
      </c>
      <c r="D454" s="21">
        <v>28875.26</v>
      </c>
      <c r="E454" s="21">
        <v>99</v>
      </c>
      <c r="F454" s="21">
        <v>1.03E-2</v>
      </c>
      <c r="G454" s="21">
        <v>10</v>
      </c>
      <c r="H454" s="21">
        <v>84540690.909999996</v>
      </c>
      <c r="I454" s="21">
        <v>5215.4059999999999</v>
      </c>
      <c r="J454" s="21">
        <v>0</v>
      </c>
      <c r="K454" s="21">
        <v>80212563.489999995</v>
      </c>
      <c r="L454" s="21">
        <v>5481621556</v>
      </c>
      <c r="M454" s="21">
        <v>2338949823</v>
      </c>
      <c r="N454" s="48">
        <v>28875.259765625</v>
      </c>
      <c r="O454" s="21">
        <v>3620.29</v>
      </c>
      <c r="P454" s="21">
        <v>0</v>
      </c>
      <c r="Q454" s="21">
        <v>28835.61</v>
      </c>
      <c r="R454" s="21">
        <v>8245.6200000000008</v>
      </c>
      <c r="S454" s="21">
        <v>0</v>
      </c>
      <c r="T454" s="21">
        <v>176.68199999999999</v>
      </c>
      <c r="U454" s="21">
        <v>1</v>
      </c>
      <c r="V454" s="21">
        <v>1</v>
      </c>
      <c r="W454" s="21">
        <v>1</v>
      </c>
      <c r="X454" s="21">
        <v>8.3662774875520138E-2</v>
      </c>
      <c r="Y454" s="21">
        <v>16209.80078125</v>
      </c>
      <c r="Z454" s="21">
        <v>13704</v>
      </c>
      <c r="AA454" s="21">
        <v>71471923.824000001</v>
      </c>
      <c r="AB454" s="21">
        <v>0</v>
      </c>
      <c r="AC454" s="21">
        <v>1.2699999999999999E-2</v>
      </c>
      <c r="AD454" s="21">
        <v>1.55E-2</v>
      </c>
      <c r="AE454" s="21">
        <v>7820571379</v>
      </c>
      <c r="AF454" s="21">
        <v>99321256.513300002</v>
      </c>
      <c r="AG454" s="21">
        <v>121218856.37450001</v>
      </c>
      <c r="AH454" s="21">
        <v>19108693.023300007</v>
      </c>
      <c r="AI454" s="21">
        <v>0</v>
      </c>
      <c r="AJ454" s="21">
        <v>8257.7802734375</v>
      </c>
      <c r="AK454" s="21">
        <v>99321256.513300002</v>
      </c>
      <c r="AL454" s="21">
        <v>0</v>
      </c>
      <c r="AM454" s="21">
        <v>0</v>
      </c>
      <c r="AN454" s="21">
        <v>0</v>
      </c>
      <c r="AO454" s="21">
        <v>0</v>
      </c>
      <c r="AP454" s="21">
        <v>0</v>
      </c>
      <c r="AQ454" s="21">
        <v>0</v>
      </c>
      <c r="AR454" s="21">
        <v>-1.4967338448695457</v>
      </c>
      <c r="AS454" s="21">
        <v>0</v>
      </c>
      <c r="AT454" s="21">
        <v>0</v>
      </c>
      <c r="AU454" s="21">
        <v>0</v>
      </c>
      <c r="AV454" s="21">
        <v>0</v>
      </c>
      <c r="AW454" s="21">
        <v>955241884.828125</v>
      </c>
      <c r="AX454" s="21">
        <v>0</v>
      </c>
      <c r="AY454" s="21">
        <v>136463126.40401787</v>
      </c>
      <c r="AZ454" s="21">
        <v>0</v>
      </c>
      <c r="BA454" s="21">
        <v>0</v>
      </c>
      <c r="BB454" s="21">
        <v>3415832780.601202</v>
      </c>
      <c r="BC454" s="21">
        <v>734844866.56274295</v>
      </c>
      <c r="BD454" s="21">
        <v>0</v>
      </c>
      <c r="BE454" s="21">
        <v>0</v>
      </c>
    </row>
    <row r="455" spans="1:57" x14ac:dyDescent="0.35">
      <c r="A455" s="21">
        <v>125236903</v>
      </c>
      <c r="B455" s="21" t="s">
        <v>538</v>
      </c>
      <c r="C455" s="21" t="s">
        <v>652</v>
      </c>
      <c r="D455" s="21">
        <v>11347.44</v>
      </c>
      <c r="E455" s="21">
        <v>77</v>
      </c>
      <c r="F455" s="21">
        <v>1.7299999999999999E-2</v>
      </c>
      <c r="G455" s="21">
        <v>79</v>
      </c>
      <c r="H455" s="21">
        <v>57795407.619999997</v>
      </c>
      <c r="I455" s="21">
        <v>4475.4719999999998</v>
      </c>
      <c r="J455" s="21">
        <v>0</v>
      </c>
      <c r="K455" s="21">
        <v>48796706.350000001</v>
      </c>
      <c r="L455" s="21">
        <v>2062812513</v>
      </c>
      <c r="M455" s="21">
        <v>759887864</v>
      </c>
      <c r="N455" s="48">
        <v>11347.4404296875</v>
      </c>
      <c r="O455" s="21">
        <v>3281.35</v>
      </c>
      <c r="P455" s="21">
        <v>0.63</v>
      </c>
      <c r="Q455" s="21">
        <v>11325.03</v>
      </c>
      <c r="R455" s="21">
        <v>8245.6200000000008</v>
      </c>
      <c r="S455" s="21">
        <v>0</v>
      </c>
      <c r="T455" s="21">
        <v>208.071</v>
      </c>
      <c r="U455" s="21">
        <v>0</v>
      </c>
      <c r="V455" s="21">
        <v>0</v>
      </c>
      <c r="W455" s="21">
        <v>0</v>
      </c>
      <c r="X455" s="21">
        <v>-3.2161439837238175E-2</v>
      </c>
      <c r="Y455" s="21">
        <v>12913.8125</v>
      </c>
      <c r="Z455" s="21">
        <v>13704</v>
      </c>
      <c r="AA455" s="21">
        <v>61331868.287999995</v>
      </c>
      <c r="AB455" s="21">
        <v>3536460.6679999977</v>
      </c>
      <c r="AC455" s="21">
        <v>1.2699999999999999E-2</v>
      </c>
      <c r="AD455" s="21">
        <v>1.55E-2</v>
      </c>
      <c r="AE455" s="21">
        <v>2822700377</v>
      </c>
      <c r="AF455" s="21">
        <v>35848294.787900001</v>
      </c>
      <c r="AG455" s="21">
        <v>43751855.843500003</v>
      </c>
      <c r="AH455" s="21">
        <v>-12948411.562100001</v>
      </c>
      <c r="AI455" s="21">
        <v>0</v>
      </c>
      <c r="AJ455" s="21">
        <v>8257.7802734375</v>
      </c>
      <c r="AK455" s="21">
        <v>48796706.350000001</v>
      </c>
      <c r="AL455" s="21">
        <v>0</v>
      </c>
      <c r="AM455" s="21">
        <v>3536460.6679999977</v>
      </c>
      <c r="AN455" s="21">
        <v>0</v>
      </c>
      <c r="AO455" s="21">
        <v>3536460.6679999977</v>
      </c>
      <c r="AP455" s="21">
        <v>6.1189302292873036</v>
      </c>
      <c r="AQ455" s="21">
        <v>5044850.5064999983</v>
      </c>
      <c r="AR455" s="21">
        <v>0.62584858715744751</v>
      </c>
      <c r="AS455" s="21">
        <v>0</v>
      </c>
      <c r="AT455" s="21">
        <v>0.62584858715744751</v>
      </c>
      <c r="AU455" s="21">
        <v>3178255.75</v>
      </c>
      <c r="AV455" s="21">
        <v>3178255.75</v>
      </c>
      <c r="AW455" s="21">
        <v>955241884.828125</v>
      </c>
      <c r="AX455" s="21">
        <v>454036.53571428574</v>
      </c>
      <c r="AY455" s="21">
        <v>136463126.40401787</v>
      </c>
      <c r="AZ455" s="21">
        <v>3536460.6679999977</v>
      </c>
      <c r="BA455" s="21">
        <v>505208.66685714253</v>
      </c>
      <c r="BB455" s="21">
        <v>3419369241.2692022</v>
      </c>
      <c r="BC455" s="21">
        <v>734844866.56274295</v>
      </c>
      <c r="BD455" s="21">
        <v>3178256</v>
      </c>
      <c r="BE455" s="21">
        <v>454037</v>
      </c>
    </row>
    <row r="456" spans="1:57" x14ac:dyDescent="0.35">
      <c r="A456" s="21">
        <v>125237603</v>
      </c>
      <c r="B456" s="21" t="s">
        <v>539</v>
      </c>
      <c r="C456" s="21" t="s">
        <v>652</v>
      </c>
      <c r="D456" s="21">
        <v>30170.7</v>
      </c>
      <c r="E456" s="21">
        <v>99</v>
      </c>
      <c r="F456" s="21">
        <v>1.06E-2</v>
      </c>
      <c r="G456" s="21">
        <v>12</v>
      </c>
      <c r="H456" s="21">
        <v>95351489.570000008</v>
      </c>
      <c r="I456" s="21">
        <v>4678.857</v>
      </c>
      <c r="J456" s="21">
        <v>0</v>
      </c>
      <c r="K456" s="21">
        <v>89121030.720000014</v>
      </c>
      <c r="L456" s="21">
        <v>5586911054</v>
      </c>
      <c r="M456" s="21">
        <v>2783814852</v>
      </c>
      <c r="N456" s="48">
        <v>30170.69921875</v>
      </c>
      <c r="O456" s="21">
        <v>3629.7</v>
      </c>
      <c r="P456" s="21">
        <v>0</v>
      </c>
      <c r="Q456" s="21">
        <v>30448.98</v>
      </c>
      <c r="R456" s="21">
        <v>8245.6200000000008</v>
      </c>
      <c r="S456" s="21">
        <v>0</v>
      </c>
      <c r="T456" s="21">
        <v>219.03899999999999</v>
      </c>
      <c r="U456" s="21">
        <v>1</v>
      </c>
      <c r="V456" s="21">
        <v>1</v>
      </c>
      <c r="W456" s="21">
        <v>0</v>
      </c>
      <c r="X456" s="21">
        <v>-4.664875251762712E-4</v>
      </c>
      <c r="Y456" s="21">
        <v>20379.2265625</v>
      </c>
      <c r="Z456" s="21">
        <v>13704</v>
      </c>
      <c r="AA456" s="21">
        <v>64119056.328000002</v>
      </c>
      <c r="AB456" s="21">
        <v>0</v>
      </c>
      <c r="AC456" s="21">
        <v>1.2699999999999999E-2</v>
      </c>
      <c r="AD456" s="21">
        <v>1.55E-2</v>
      </c>
      <c r="AE456" s="21">
        <v>8370725906</v>
      </c>
      <c r="AF456" s="21">
        <v>106308219.0062</v>
      </c>
      <c r="AG456" s="21">
        <v>129746251.543</v>
      </c>
      <c r="AH456" s="21">
        <v>17187188.286199987</v>
      </c>
      <c r="AI456" s="21">
        <v>0</v>
      </c>
      <c r="AJ456" s="21">
        <v>8257.7802734375</v>
      </c>
      <c r="AK456" s="21">
        <v>106308219.0062</v>
      </c>
      <c r="AL456" s="21">
        <v>0</v>
      </c>
      <c r="AM456" s="21">
        <v>0</v>
      </c>
      <c r="AN456" s="21">
        <v>0</v>
      </c>
      <c r="AO456" s="21">
        <v>0</v>
      </c>
      <c r="AP456" s="21">
        <v>0</v>
      </c>
      <c r="AQ456" s="21">
        <v>0</v>
      </c>
      <c r="AR456" s="21">
        <v>-1.6536088657867278</v>
      </c>
      <c r="AS456" s="21">
        <v>0</v>
      </c>
      <c r="AT456" s="21">
        <v>0</v>
      </c>
      <c r="AU456" s="21">
        <v>0</v>
      </c>
      <c r="AV456" s="21">
        <v>0</v>
      </c>
      <c r="AW456" s="21">
        <v>955241884.828125</v>
      </c>
      <c r="AX456" s="21">
        <v>0</v>
      </c>
      <c r="AY456" s="21">
        <v>136463126.40401787</v>
      </c>
      <c r="AZ456" s="21">
        <v>0</v>
      </c>
      <c r="BA456" s="21">
        <v>0</v>
      </c>
      <c r="BB456" s="21">
        <v>3419369241.2692022</v>
      </c>
      <c r="BC456" s="21">
        <v>734844866.56274295</v>
      </c>
      <c r="BD456" s="21">
        <v>0</v>
      </c>
      <c r="BE456" s="21">
        <v>0</v>
      </c>
    </row>
    <row r="457" spans="1:57" x14ac:dyDescent="0.35">
      <c r="A457" s="21">
        <v>125237702</v>
      </c>
      <c r="B457" s="21" t="s">
        <v>540</v>
      </c>
      <c r="C457" s="21" t="s">
        <v>652</v>
      </c>
      <c r="D457" s="21">
        <v>8426.6</v>
      </c>
      <c r="E457" s="21">
        <v>52</v>
      </c>
      <c r="F457" s="21">
        <v>2.1299999999999999E-2</v>
      </c>
      <c r="G457" s="21">
        <v>96</v>
      </c>
      <c r="H457" s="21">
        <v>114605770.34</v>
      </c>
      <c r="I457" s="21">
        <v>8480.3089999999993</v>
      </c>
      <c r="J457" s="21">
        <v>0</v>
      </c>
      <c r="K457" s="21">
        <v>79508000.060000002</v>
      </c>
      <c r="L457" s="21">
        <v>2658631834</v>
      </c>
      <c r="M457" s="21">
        <v>1070947346</v>
      </c>
      <c r="N457" s="48">
        <v>8426.599609375</v>
      </c>
      <c r="O457" s="21">
        <v>5569.5469999999996</v>
      </c>
      <c r="P457" s="21">
        <v>0.98</v>
      </c>
      <c r="Q457" s="21">
        <v>8415.7099999999991</v>
      </c>
      <c r="R457" s="21">
        <v>8245.6200000000008</v>
      </c>
      <c r="S457" s="21">
        <v>0</v>
      </c>
      <c r="T457" s="21">
        <v>634.81799999999998</v>
      </c>
      <c r="U457" s="21">
        <v>0</v>
      </c>
      <c r="V457" s="21">
        <v>0</v>
      </c>
      <c r="W457" s="21">
        <v>0</v>
      </c>
      <c r="X457" s="21">
        <v>-1.0547014440559624E-2</v>
      </c>
      <c r="Y457" s="21">
        <v>13514.3388671875</v>
      </c>
      <c r="Z457" s="21">
        <v>13704</v>
      </c>
      <c r="AA457" s="21">
        <v>116214154.53599998</v>
      </c>
      <c r="AB457" s="21">
        <v>1608384.19599998</v>
      </c>
      <c r="AC457" s="21">
        <v>1.2699999999999999E-2</v>
      </c>
      <c r="AD457" s="21">
        <v>1.55E-2</v>
      </c>
      <c r="AE457" s="21">
        <v>3729579180</v>
      </c>
      <c r="AF457" s="21">
        <v>47365655.585999995</v>
      </c>
      <c r="AG457" s="21">
        <v>57808477.289999999</v>
      </c>
      <c r="AH457" s="21">
        <v>-32142344.474000007</v>
      </c>
      <c r="AI457" s="21">
        <v>0</v>
      </c>
      <c r="AJ457" s="21">
        <v>8257.7802734375</v>
      </c>
      <c r="AK457" s="21">
        <v>79508000.060000002</v>
      </c>
      <c r="AL457" s="21">
        <v>0</v>
      </c>
      <c r="AM457" s="21">
        <v>1608384.19599998</v>
      </c>
      <c r="AN457" s="21">
        <v>0</v>
      </c>
      <c r="AO457" s="21">
        <v>1608384.19599998</v>
      </c>
      <c r="AP457" s="21">
        <v>1.403405946514211</v>
      </c>
      <c r="AQ457" s="21">
        <v>21699522.770000003</v>
      </c>
      <c r="AR457" s="21">
        <v>0.97955632986741792</v>
      </c>
      <c r="AS457" s="21">
        <v>0</v>
      </c>
      <c r="AT457" s="21">
        <v>0.97955632986741792</v>
      </c>
      <c r="AU457" s="21">
        <v>21265532</v>
      </c>
      <c r="AV457" s="21">
        <v>21265532</v>
      </c>
      <c r="AW457" s="21">
        <v>955241884.828125</v>
      </c>
      <c r="AX457" s="21">
        <v>3037933.1428571427</v>
      </c>
      <c r="AY457" s="21">
        <v>136463126.40401787</v>
      </c>
      <c r="AZ457" s="21">
        <v>1608384.19599998</v>
      </c>
      <c r="BA457" s="21">
        <v>229769.17085714001</v>
      </c>
      <c r="BB457" s="21">
        <v>3420977625.4652023</v>
      </c>
      <c r="BC457" s="21">
        <v>734844866.56274295</v>
      </c>
      <c r="BD457" s="21">
        <v>21265532</v>
      </c>
      <c r="BE457" s="21">
        <v>3037933</v>
      </c>
    </row>
    <row r="458" spans="1:57" x14ac:dyDescent="0.35">
      <c r="A458" s="21">
        <v>125237903</v>
      </c>
      <c r="B458" s="21" t="s">
        <v>541</v>
      </c>
      <c r="C458" s="21" t="s">
        <v>652</v>
      </c>
      <c r="D458" s="21">
        <v>22363.69</v>
      </c>
      <c r="E458" s="21">
        <v>98</v>
      </c>
      <c r="F458" s="21">
        <v>1.2999999999999999E-2</v>
      </c>
      <c r="G458" s="21">
        <v>36</v>
      </c>
      <c r="H458" s="21">
        <v>91851952.980000004</v>
      </c>
      <c r="I458" s="21">
        <v>5213.3959999999997</v>
      </c>
      <c r="J458" s="21">
        <v>0</v>
      </c>
      <c r="K458" s="21">
        <v>85947486.800000012</v>
      </c>
      <c r="L458" s="21">
        <v>4577645388</v>
      </c>
      <c r="M458" s="21">
        <v>2038787009</v>
      </c>
      <c r="N458" s="48">
        <v>22363.689453125</v>
      </c>
      <c r="O458" s="21">
        <v>3983.1320000000001</v>
      </c>
      <c r="P458" s="21">
        <v>0</v>
      </c>
      <c r="Q458" s="21">
        <v>22314.76</v>
      </c>
      <c r="R458" s="21">
        <v>8245.6200000000008</v>
      </c>
      <c r="S458" s="21">
        <v>0</v>
      </c>
      <c r="T458" s="21">
        <v>167.934</v>
      </c>
      <c r="U458" s="21">
        <v>1</v>
      </c>
      <c r="V458" s="21">
        <v>1</v>
      </c>
      <c r="W458" s="21">
        <v>0</v>
      </c>
      <c r="X458" s="21">
        <v>7.4780530727260972E-2</v>
      </c>
      <c r="Y458" s="21">
        <v>17618.44921875</v>
      </c>
      <c r="Z458" s="21">
        <v>13704</v>
      </c>
      <c r="AA458" s="21">
        <v>71444378.783999994</v>
      </c>
      <c r="AB458" s="21">
        <v>0</v>
      </c>
      <c r="AC458" s="21">
        <v>1.2699999999999999E-2</v>
      </c>
      <c r="AD458" s="21">
        <v>1.55E-2</v>
      </c>
      <c r="AE458" s="21">
        <v>6616432397</v>
      </c>
      <c r="AF458" s="21">
        <v>84028691.4419</v>
      </c>
      <c r="AG458" s="21">
        <v>102554702.15350001</v>
      </c>
      <c r="AH458" s="21">
        <v>-1918795.3581000119</v>
      </c>
      <c r="AI458" s="21">
        <v>0</v>
      </c>
      <c r="AJ458" s="21">
        <v>8257.7802734375</v>
      </c>
      <c r="AK458" s="21">
        <v>85947486.800000012</v>
      </c>
      <c r="AL458" s="21">
        <v>0</v>
      </c>
      <c r="AM458" s="21">
        <v>0</v>
      </c>
      <c r="AN458" s="21">
        <v>0</v>
      </c>
      <c r="AO458" s="21">
        <v>0</v>
      </c>
      <c r="AP458" s="21">
        <v>0</v>
      </c>
      <c r="AQ458" s="21">
        <v>0</v>
      </c>
      <c r="AR458" s="21">
        <v>-0.70819623586515901</v>
      </c>
      <c r="AS458" s="21">
        <v>0</v>
      </c>
      <c r="AT458" s="21">
        <v>0</v>
      </c>
      <c r="AU458" s="21">
        <v>0</v>
      </c>
      <c r="AV458" s="21">
        <v>0</v>
      </c>
      <c r="AW458" s="21">
        <v>955241884.828125</v>
      </c>
      <c r="AX458" s="21">
        <v>0</v>
      </c>
      <c r="AY458" s="21">
        <v>136463126.40401787</v>
      </c>
      <c r="AZ458" s="21">
        <v>0</v>
      </c>
      <c r="BA458" s="21">
        <v>0</v>
      </c>
      <c r="BB458" s="21">
        <v>3420977625.4652023</v>
      </c>
      <c r="BC458" s="21">
        <v>734844866.56274295</v>
      </c>
      <c r="BD458" s="21">
        <v>0</v>
      </c>
      <c r="BE458" s="21">
        <v>0</v>
      </c>
    </row>
    <row r="459" spans="1:57" x14ac:dyDescent="0.35">
      <c r="A459" s="21">
        <v>125238402</v>
      </c>
      <c r="B459" s="21" t="s">
        <v>542</v>
      </c>
      <c r="C459" s="21" t="s">
        <v>652</v>
      </c>
      <c r="D459" s="21">
        <v>4186.1899999999996</v>
      </c>
      <c r="E459" s="21">
        <v>8</v>
      </c>
      <c r="F459" s="21">
        <v>2.6599999999999999E-2</v>
      </c>
      <c r="G459" s="21">
        <v>100</v>
      </c>
      <c r="H459" s="21">
        <v>85775715.439999998</v>
      </c>
      <c r="I459" s="21">
        <v>8266.1949999999997</v>
      </c>
      <c r="J459" s="21">
        <v>1</v>
      </c>
      <c r="K459" s="21">
        <v>46768250.009999998</v>
      </c>
      <c r="L459" s="21">
        <v>1279566899</v>
      </c>
      <c r="M459" s="21">
        <v>479337657</v>
      </c>
      <c r="N459" s="48">
        <v>4186.18994140625</v>
      </c>
      <c r="O459" s="21">
        <v>4697.3919999999998</v>
      </c>
      <c r="P459" s="21">
        <v>1</v>
      </c>
      <c r="Q459" s="21">
        <v>4188.3999999999996</v>
      </c>
      <c r="R459" s="21">
        <v>8245.6200000000008</v>
      </c>
      <c r="S459" s="21">
        <v>0</v>
      </c>
      <c r="T459" s="21">
        <v>1181.864</v>
      </c>
      <c r="U459" s="21">
        <v>0</v>
      </c>
      <c r="V459" s="21">
        <v>0</v>
      </c>
      <c r="W459" s="21">
        <v>0</v>
      </c>
      <c r="X459" s="21">
        <v>0.10986196756411411</v>
      </c>
      <c r="Y459" s="21">
        <v>10376.6865234375</v>
      </c>
      <c r="Z459" s="21">
        <v>13704</v>
      </c>
      <c r="AA459" s="21">
        <v>113279936.28</v>
      </c>
      <c r="AB459" s="21">
        <v>27504220.840000004</v>
      </c>
      <c r="AC459" s="21">
        <v>1.2699999999999999E-2</v>
      </c>
      <c r="AD459" s="21">
        <v>1.55E-2</v>
      </c>
      <c r="AE459" s="21">
        <v>1758904556</v>
      </c>
      <c r="AF459" s="21">
        <v>22338087.861199997</v>
      </c>
      <c r="AG459" s="21">
        <v>27263020.618000001</v>
      </c>
      <c r="AH459" s="21">
        <v>-24430162.148800001</v>
      </c>
      <c r="AI459" s="21">
        <v>0</v>
      </c>
      <c r="AJ459" s="21">
        <v>8257.7802734375</v>
      </c>
      <c r="AK459" s="21">
        <v>46768250.009999998</v>
      </c>
      <c r="AL459" s="21">
        <v>0</v>
      </c>
      <c r="AM459" s="21">
        <v>27504220.840000004</v>
      </c>
      <c r="AN459" s="21">
        <v>0</v>
      </c>
      <c r="AO459" s="21">
        <v>27504220.840000004</v>
      </c>
      <c r="AP459" s="21">
        <v>32.065277099599562</v>
      </c>
      <c r="AQ459" s="21">
        <v>19505229.391999997</v>
      </c>
      <c r="AR459" s="21">
        <v>1</v>
      </c>
      <c r="AS459" s="21">
        <v>0</v>
      </c>
      <c r="AT459" s="21">
        <v>1</v>
      </c>
      <c r="AU459" s="21">
        <v>19505230</v>
      </c>
      <c r="AV459" s="21">
        <v>19505230</v>
      </c>
      <c r="AW459" s="21">
        <v>955241884.828125</v>
      </c>
      <c r="AX459" s="21">
        <v>2786461.4285714286</v>
      </c>
      <c r="AY459" s="21">
        <v>136463126.40401787</v>
      </c>
      <c r="AZ459" s="21">
        <v>27504220.840000004</v>
      </c>
      <c r="BA459" s="21">
        <v>3929174.405714286</v>
      </c>
      <c r="BB459" s="21">
        <v>3448481846.3052025</v>
      </c>
      <c r="BC459" s="21">
        <v>734844866.56274295</v>
      </c>
      <c r="BD459" s="21">
        <v>19505229</v>
      </c>
      <c r="BE459" s="21">
        <v>2786461</v>
      </c>
    </row>
    <row r="460" spans="1:57" x14ac:dyDescent="0.35">
      <c r="A460" s="21">
        <v>125238502</v>
      </c>
      <c r="B460" s="21" t="s">
        <v>543</v>
      </c>
      <c r="C460" s="21" t="s">
        <v>652</v>
      </c>
      <c r="D460" s="21">
        <v>12116.48</v>
      </c>
      <c r="E460" s="21">
        <v>81</v>
      </c>
      <c r="F460" s="21">
        <v>1.72E-2</v>
      </c>
      <c r="G460" s="21">
        <v>78</v>
      </c>
      <c r="H460" s="21">
        <v>73602435.969999999</v>
      </c>
      <c r="I460" s="21">
        <v>5399.3879999999999</v>
      </c>
      <c r="J460" s="21">
        <v>1</v>
      </c>
      <c r="K460" s="21">
        <v>65622548.300000004</v>
      </c>
      <c r="L460" s="21">
        <v>2746671477</v>
      </c>
      <c r="M460" s="21">
        <v>1067904363</v>
      </c>
      <c r="N460" s="48">
        <v>12116.48046875</v>
      </c>
      <c r="O460" s="21">
        <v>4276.9309999999996</v>
      </c>
      <c r="P460" s="21">
        <v>0.54</v>
      </c>
      <c r="Q460" s="21">
        <v>12052.97</v>
      </c>
      <c r="R460" s="21">
        <v>8245.6200000000008</v>
      </c>
      <c r="S460" s="21">
        <v>0</v>
      </c>
      <c r="T460" s="21">
        <v>153.84800000000001</v>
      </c>
      <c r="U460" s="21">
        <v>1</v>
      </c>
      <c r="V460" s="21">
        <v>1</v>
      </c>
      <c r="W460" s="21">
        <v>1</v>
      </c>
      <c r="X460" s="21">
        <v>0.15464054170267308</v>
      </c>
      <c r="Y460" s="21">
        <v>13631.6259765625</v>
      </c>
      <c r="Z460" s="21">
        <v>13704</v>
      </c>
      <c r="AA460" s="21">
        <v>73993213.151999995</v>
      </c>
      <c r="AB460" s="21">
        <v>390777.1819999963</v>
      </c>
      <c r="AC460" s="21">
        <v>1.2699999999999999E-2</v>
      </c>
      <c r="AD460" s="21">
        <v>1.55E-2</v>
      </c>
      <c r="AE460" s="21">
        <v>3814575840</v>
      </c>
      <c r="AF460" s="21">
        <v>48445113.167999998</v>
      </c>
      <c r="AG460" s="21">
        <v>59125925.520000003</v>
      </c>
      <c r="AH460" s="21">
        <v>-17177435.132000007</v>
      </c>
      <c r="AI460" s="21">
        <v>0</v>
      </c>
      <c r="AJ460" s="21">
        <v>8257.7802734375</v>
      </c>
      <c r="AK460" s="21">
        <v>65622548.300000004</v>
      </c>
      <c r="AL460" s="21">
        <v>0</v>
      </c>
      <c r="AM460" s="21">
        <v>390777.1819999963</v>
      </c>
      <c r="AN460" s="21">
        <v>0</v>
      </c>
      <c r="AO460" s="21">
        <v>390777.1819999963</v>
      </c>
      <c r="AP460" s="21">
        <v>0.53092968575017707</v>
      </c>
      <c r="AQ460" s="21">
        <v>6496622.7800000012</v>
      </c>
      <c r="AR460" s="21">
        <v>0.53271943942070732</v>
      </c>
      <c r="AS460" s="21">
        <v>0</v>
      </c>
      <c r="AT460" s="21">
        <v>0.53271943942070732</v>
      </c>
      <c r="AU460" s="21">
        <v>3508176.25</v>
      </c>
      <c r="AV460" s="21">
        <v>3508176.25</v>
      </c>
      <c r="AW460" s="21">
        <v>955241884.828125</v>
      </c>
      <c r="AX460" s="21">
        <v>501168.03571428574</v>
      </c>
      <c r="AY460" s="21">
        <v>136463126.40401787</v>
      </c>
      <c r="AZ460" s="21">
        <v>390777.1819999963</v>
      </c>
      <c r="BA460" s="21">
        <v>55825.311714285184</v>
      </c>
      <c r="BB460" s="21">
        <v>3448872623.4872026</v>
      </c>
      <c r="BC460" s="21">
        <v>734844866.56274295</v>
      </c>
      <c r="BD460" s="21">
        <v>3508176</v>
      </c>
      <c r="BE460" s="21">
        <v>501168</v>
      </c>
    </row>
    <row r="461" spans="1:57" x14ac:dyDescent="0.35">
      <c r="A461" s="21">
        <v>125239452</v>
      </c>
      <c r="B461" s="21" t="s">
        <v>544</v>
      </c>
      <c r="C461" s="21" t="s">
        <v>652</v>
      </c>
      <c r="D461" s="21">
        <v>4916.92</v>
      </c>
      <c r="E461" s="21">
        <v>14</v>
      </c>
      <c r="F461" s="21">
        <v>2.0299999999999999E-2</v>
      </c>
      <c r="G461" s="21">
        <v>93</v>
      </c>
      <c r="H461" s="21">
        <v>207667873.88</v>
      </c>
      <c r="I461" s="21">
        <v>20635.636999999999</v>
      </c>
      <c r="J461" s="21">
        <v>0</v>
      </c>
      <c r="K461" s="21">
        <v>117626785.54000001</v>
      </c>
      <c r="L461" s="21">
        <v>3797468229</v>
      </c>
      <c r="M461" s="21">
        <v>2000260922</v>
      </c>
      <c r="N461" s="48">
        <v>4916.919921875</v>
      </c>
      <c r="O461" s="21">
        <v>12905.548000000001</v>
      </c>
      <c r="P461" s="21">
        <v>1</v>
      </c>
      <c r="Q461" s="21">
        <v>4926.51</v>
      </c>
      <c r="R461" s="21">
        <v>8245.6200000000008</v>
      </c>
      <c r="S461" s="21">
        <v>0</v>
      </c>
      <c r="T461" s="21">
        <v>3570.2469999999998</v>
      </c>
      <c r="U461" s="21">
        <v>0</v>
      </c>
      <c r="V461" s="21">
        <v>0</v>
      </c>
      <c r="W461" s="21">
        <v>0</v>
      </c>
      <c r="X461" s="21">
        <v>5.6171935470147719E-2</v>
      </c>
      <c r="Y461" s="21">
        <v>10063.5556640625</v>
      </c>
      <c r="Z461" s="21">
        <v>13704</v>
      </c>
      <c r="AA461" s="21">
        <v>282790769.44799995</v>
      </c>
      <c r="AB461" s="21">
        <v>75122895.567999959</v>
      </c>
      <c r="AC461" s="21">
        <v>1.2699999999999999E-2</v>
      </c>
      <c r="AD461" s="21">
        <v>1.55E-2</v>
      </c>
      <c r="AE461" s="21">
        <v>5797729151</v>
      </c>
      <c r="AF461" s="21">
        <v>73631160.21769999</v>
      </c>
      <c r="AG461" s="21">
        <v>89864801.840499997</v>
      </c>
      <c r="AH461" s="21">
        <v>-43995625.322300017</v>
      </c>
      <c r="AI461" s="21">
        <v>0</v>
      </c>
      <c r="AJ461" s="21">
        <v>8257.7802734375</v>
      </c>
      <c r="AK461" s="21">
        <v>117626785.54000001</v>
      </c>
      <c r="AL461" s="21">
        <v>0</v>
      </c>
      <c r="AM461" s="21">
        <v>75122895.567999959</v>
      </c>
      <c r="AN461" s="21">
        <v>0</v>
      </c>
      <c r="AO461" s="21">
        <v>75122895.567999959</v>
      </c>
      <c r="AP461" s="21">
        <v>36.174538778881804</v>
      </c>
      <c r="AQ461" s="21">
        <v>27761983.699500009</v>
      </c>
      <c r="AR461" s="21">
        <v>1</v>
      </c>
      <c r="AS461" s="21">
        <v>0</v>
      </c>
      <c r="AT461" s="21">
        <v>1</v>
      </c>
      <c r="AU461" s="21">
        <v>27761984</v>
      </c>
      <c r="AV461" s="21">
        <v>27761984</v>
      </c>
      <c r="AW461" s="21">
        <v>955241884.828125</v>
      </c>
      <c r="AX461" s="21">
        <v>3965997.7142857141</v>
      </c>
      <c r="AY461" s="21">
        <v>136463126.40401787</v>
      </c>
      <c r="AZ461" s="21">
        <v>75122895.567999959</v>
      </c>
      <c r="BA461" s="21">
        <v>10731842.223999994</v>
      </c>
      <c r="BB461" s="21">
        <v>3523995519.0552025</v>
      </c>
      <c r="BC461" s="21">
        <v>734844866.56274295</v>
      </c>
      <c r="BD461" s="21">
        <v>27761984</v>
      </c>
      <c r="BE461" s="21">
        <v>3965998</v>
      </c>
    </row>
    <row r="462" spans="1:57" x14ac:dyDescent="0.35">
      <c r="A462" s="21">
        <v>125239603</v>
      </c>
      <c r="B462" s="21" t="s">
        <v>545</v>
      </c>
      <c r="C462" s="21" t="s">
        <v>652</v>
      </c>
      <c r="D462" s="21">
        <v>12704.61</v>
      </c>
      <c r="E462" s="21">
        <v>83</v>
      </c>
      <c r="F462" s="21">
        <v>2.1100000000000001E-2</v>
      </c>
      <c r="G462" s="21">
        <v>95</v>
      </c>
      <c r="H462" s="21">
        <v>78852082.850000009</v>
      </c>
      <c r="I462" s="21">
        <v>4774.924</v>
      </c>
      <c r="J462" s="21">
        <v>0</v>
      </c>
      <c r="K462" s="21">
        <v>70945449.109999999</v>
      </c>
      <c r="L462" s="21">
        <v>2235192974</v>
      </c>
      <c r="M462" s="21">
        <v>1125757460</v>
      </c>
      <c r="N462" s="48">
        <v>12704.6103515625</v>
      </c>
      <c r="O462" s="21">
        <v>3555.96</v>
      </c>
      <c r="P462" s="21">
        <v>0.48</v>
      </c>
      <c r="Q462" s="21">
        <v>12567.78</v>
      </c>
      <c r="R462" s="21">
        <v>8245.6200000000008</v>
      </c>
      <c r="S462" s="21">
        <v>0</v>
      </c>
      <c r="T462" s="21">
        <v>188.00299999999999</v>
      </c>
      <c r="U462" s="21">
        <v>1</v>
      </c>
      <c r="V462" s="21">
        <v>1</v>
      </c>
      <c r="W462" s="21">
        <v>1</v>
      </c>
      <c r="X462" s="21">
        <v>4.5340811931618194E-2</v>
      </c>
      <c r="Y462" s="21">
        <v>16513.787109375</v>
      </c>
      <c r="Z462" s="21">
        <v>13704</v>
      </c>
      <c r="AA462" s="21">
        <v>65435558.495999999</v>
      </c>
      <c r="AB462" s="21">
        <v>0</v>
      </c>
      <c r="AC462" s="21">
        <v>1.2699999999999999E-2</v>
      </c>
      <c r="AD462" s="21">
        <v>1.55E-2</v>
      </c>
      <c r="AE462" s="21">
        <v>3360950434</v>
      </c>
      <c r="AF462" s="21">
        <v>42684070.511799999</v>
      </c>
      <c r="AG462" s="21">
        <v>52094731.726999998</v>
      </c>
      <c r="AH462" s="21">
        <v>-28261378.598200001</v>
      </c>
      <c r="AI462" s="21">
        <v>0</v>
      </c>
      <c r="AJ462" s="21">
        <v>8257.7802734375</v>
      </c>
      <c r="AK462" s="21">
        <v>70945449.109999999</v>
      </c>
      <c r="AL462" s="21">
        <v>0</v>
      </c>
      <c r="AM462" s="21">
        <v>0</v>
      </c>
      <c r="AN462" s="21">
        <v>0</v>
      </c>
      <c r="AO462" s="21">
        <v>0</v>
      </c>
      <c r="AP462" s="21">
        <v>0</v>
      </c>
      <c r="AQ462" s="21">
        <v>18850717.383000001</v>
      </c>
      <c r="AR462" s="21">
        <v>0.4614981349856262</v>
      </c>
      <c r="AS462" s="21">
        <v>0</v>
      </c>
      <c r="AT462" s="21">
        <v>0.4614981349856262</v>
      </c>
      <c r="AU462" s="21">
        <v>9048344</v>
      </c>
      <c r="AV462" s="21">
        <v>9048344</v>
      </c>
      <c r="AW462" s="21">
        <v>955241884.828125</v>
      </c>
      <c r="AX462" s="21">
        <v>1292620.5714285714</v>
      </c>
      <c r="AY462" s="21">
        <v>136463126.40401787</v>
      </c>
      <c r="AZ462" s="21">
        <v>0</v>
      </c>
      <c r="BA462" s="21">
        <v>0</v>
      </c>
      <c r="BB462" s="21">
        <v>3523995519.0552025</v>
      </c>
      <c r="BC462" s="21">
        <v>734844866.56274295</v>
      </c>
      <c r="BD462" s="21">
        <v>9048344</v>
      </c>
      <c r="BE462" s="21">
        <v>1292621</v>
      </c>
    </row>
    <row r="463" spans="1:57" x14ac:dyDescent="0.35">
      <c r="A463" s="21">
        <v>125239652</v>
      </c>
      <c r="B463" s="21" t="s">
        <v>546</v>
      </c>
      <c r="C463" s="21" t="s">
        <v>652</v>
      </c>
      <c r="D463" s="21">
        <v>4620.09</v>
      </c>
      <c r="E463" s="21">
        <v>11</v>
      </c>
      <c r="F463" s="21">
        <v>2.3400000000000001E-2</v>
      </c>
      <c r="G463" s="21">
        <v>98</v>
      </c>
      <c r="H463" s="21">
        <v>109941093.89</v>
      </c>
      <c r="I463" s="21">
        <v>10463.691999999999</v>
      </c>
      <c r="J463" s="21">
        <v>0</v>
      </c>
      <c r="K463" s="21">
        <v>54682048.82</v>
      </c>
      <c r="L463" s="21">
        <v>1485511563</v>
      </c>
      <c r="M463" s="21">
        <v>854683956</v>
      </c>
      <c r="N463" s="48">
        <v>4620.08984375</v>
      </c>
      <c r="O463" s="21">
        <v>5591.576</v>
      </c>
      <c r="P463" s="21">
        <v>1</v>
      </c>
      <c r="Q463" s="21">
        <v>4617.8999999999996</v>
      </c>
      <c r="R463" s="21">
        <v>8245.6200000000008</v>
      </c>
      <c r="S463" s="21">
        <v>0</v>
      </c>
      <c r="T463" s="21">
        <v>1503.144</v>
      </c>
      <c r="U463" s="21">
        <v>0</v>
      </c>
      <c r="V463" s="21">
        <v>0</v>
      </c>
      <c r="W463" s="21">
        <v>0</v>
      </c>
      <c r="X463" s="21">
        <v>1.1229440437740715E-2</v>
      </c>
      <c r="Y463" s="21">
        <v>10506.912109375</v>
      </c>
      <c r="Z463" s="21">
        <v>13704</v>
      </c>
      <c r="AA463" s="21">
        <v>143394435.16799998</v>
      </c>
      <c r="AB463" s="21">
        <v>33453341.277999982</v>
      </c>
      <c r="AC463" s="21">
        <v>1.2699999999999999E-2</v>
      </c>
      <c r="AD463" s="21">
        <v>1.55E-2</v>
      </c>
      <c r="AE463" s="21">
        <v>2340195519</v>
      </c>
      <c r="AF463" s="21">
        <v>29720483.0913</v>
      </c>
      <c r="AG463" s="21">
        <v>36273030.544500001</v>
      </c>
      <c r="AH463" s="21">
        <v>-24961565.728700001</v>
      </c>
      <c r="AI463" s="21">
        <v>0</v>
      </c>
      <c r="AJ463" s="21">
        <v>8257.7802734375</v>
      </c>
      <c r="AK463" s="21">
        <v>54682048.82</v>
      </c>
      <c r="AL463" s="21">
        <v>0</v>
      </c>
      <c r="AM463" s="21">
        <v>33453341.277999982</v>
      </c>
      <c r="AN463" s="21">
        <v>0</v>
      </c>
      <c r="AO463" s="21">
        <v>33453341.277999982</v>
      </c>
      <c r="AP463" s="21">
        <v>30.428423162199248</v>
      </c>
      <c r="AQ463" s="21">
        <v>18409018.2755</v>
      </c>
      <c r="AR463" s="21">
        <v>1</v>
      </c>
      <c r="AS463" s="21">
        <v>0</v>
      </c>
      <c r="AT463" s="21">
        <v>1</v>
      </c>
      <c r="AU463" s="21">
        <v>18409018</v>
      </c>
      <c r="AV463" s="21">
        <v>18409018</v>
      </c>
      <c r="AW463" s="21">
        <v>955241884.828125</v>
      </c>
      <c r="AX463" s="21">
        <v>2629859.7142857141</v>
      </c>
      <c r="AY463" s="21">
        <v>136463126.40401787</v>
      </c>
      <c r="AZ463" s="21">
        <v>33453341.277999982</v>
      </c>
      <c r="BA463" s="21">
        <v>4779048.7539999979</v>
      </c>
      <c r="BB463" s="21">
        <v>3557448860.3332024</v>
      </c>
      <c r="BC463" s="21">
        <v>734844866.56274295</v>
      </c>
      <c r="BD463" s="21">
        <v>18409018</v>
      </c>
      <c r="BE463" s="21">
        <v>2629860</v>
      </c>
    </row>
    <row r="464" spans="1:57" x14ac:dyDescent="0.35">
      <c r="A464" s="21">
        <v>126515001</v>
      </c>
      <c r="B464" s="21" t="s">
        <v>548</v>
      </c>
      <c r="C464" s="21" t="s">
        <v>653</v>
      </c>
      <c r="D464" s="21">
        <v>6176.58</v>
      </c>
      <c r="E464" s="21">
        <v>26</v>
      </c>
      <c r="F464" s="21">
        <v>1.29E-2</v>
      </c>
      <c r="G464" s="21">
        <v>35</v>
      </c>
      <c r="H464" s="21">
        <v>3864585041.4099998</v>
      </c>
      <c r="I464" s="21">
        <v>385517.22700000001</v>
      </c>
      <c r="J464" s="21">
        <v>0</v>
      </c>
      <c r="K464" s="21">
        <v>1719175967.03</v>
      </c>
      <c r="L464" s="21">
        <v>100781161122</v>
      </c>
      <c r="M464" s="21">
        <v>32328889201</v>
      </c>
      <c r="N464" s="48">
        <v>6176.580078125</v>
      </c>
      <c r="O464" s="21">
        <v>197720.552</v>
      </c>
      <c r="P464" s="21">
        <v>1</v>
      </c>
      <c r="Q464" s="21">
        <v>6173.43</v>
      </c>
      <c r="R464" s="21">
        <v>8245.6200000000008</v>
      </c>
      <c r="S464" s="21">
        <v>0</v>
      </c>
      <c r="T464" s="21">
        <v>104144.26300000001</v>
      </c>
      <c r="U464" s="21">
        <v>0</v>
      </c>
      <c r="V464" s="21">
        <v>0</v>
      </c>
      <c r="W464" s="21">
        <v>0</v>
      </c>
      <c r="X464" s="21">
        <v>-2.065629589371306E-2</v>
      </c>
      <c r="Y464" s="21">
        <v>10024.416015625</v>
      </c>
      <c r="Z464" s="21">
        <v>13704</v>
      </c>
      <c r="AA464" s="21">
        <v>5283128078.8080006</v>
      </c>
      <c r="AB464" s="21">
        <v>1418543037.3980007</v>
      </c>
      <c r="AC464" s="21">
        <v>1.2699999999999999E-2</v>
      </c>
      <c r="AD464" s="21">
        <v>1.55E-2</v>
      </c>
      <c r="AE464" s="21">
        <v>133110050323</v>
      </c>
      <c r="AF464" s="21">
        <v>1690497639.1020999</v>
      </c>
      <c r="AG464" s="21">
        <v>2063205780.0065</v>
      </c>
      <c r="AH464" s="21">
        <v>-28678327.927900076</v>
      </c>
      <c r="AI464" s="21">
        <v>0</v>
      </c>
      <c r="AJ464" s="21">
        <v>8257.7802734375</v>
      </c>
      <c r="AK464" s="21">
        <v>1719175967.03</v>
      </c>
      <c r="AL464" s="21">
        <v>0</v>
      </c>
      <c r="AM464" s="21">
        <v>1418543037.3980007</v>
      </c>
      <c r="AN464" s="21">
        <v>0</v>
      </c>
      <c r="AO464" s="21">
        <v>1418543037.3980007</v>
      </c>
      <c r="AP464" s="21">
        <v>36.706218706483504</v>
      </c>
      <c r="AQ464" s="21">
        <v>0</v>
      </c>
      <c r="AR464" s="21">
        <v>1</v>
      </c>
      <c r="AS464" s="21">
        <v>0</v>
      </c>
      <c r="AT464" s="21">
        <v>1</v>
      </c>
      <c r="AU464" s="21">
        <v>0</v>
      </c>
      <c r="AV464" s="21">
        <v>0</v>
      </c>
      <c r="AW464" s="21">
        <v>955241884.828125</v>
      </c>
      <c r="AX464" s="21">
        <v>0</v>
      </c>
      <c r="AY464" s="21">
        <v>136463126.40401787</v>
      </c>
      <c r="AZ464" s="21">
        <v>1418543037.3980007</v>
      </c>
      <c r="BA464" s="21">
        <v>202649005.34257153</v>
      </c>
      <c r="BB464" s="21">
        <v>4975991897.7312031</v>
      </c>
      <c r="BC464" s="21">
        <v>734844866.56274295</v>
      </c>
      <c r="BD464" s="21">
        <v>0</v>
      </c>
      <c r="BE464" s="21">
        <v>0</v>
      </c>
    </row>
    <row r="465" spans="1:57" x14ac:dyDescent="0.35">
      <c r="A465" s="21">
        <v>127040503</v>
      </c>
      <c r="B465" s="21" t="s">
        <v>549</v>
      </c>
      <c r="C465" s="21" t="s">
        <v>654</v>
      </c>
      <c r="D465" s="21">
        <v>2682.22</v>
      </c>
      <c r="E465" s="21">
        <v>3</v>
      </c>
      <c r="F465" s="21">
        <v>1.8200000000000001E-2</v>
      </c>
      <c r="G465" s="21">
        <v>86</v>
      </c>
      <c r="H465" s="21">
        <v>24431067.32</v>
      </c>
      <c r="I465" s="21">
        <v>2502.471</v>
      </c>
      <c r="J465" s="21">
        <v>0</v>
      </c>
      <c r="K465" s="21">
        <v>7381148.8100000005</v>
      </c>
      <c r="L465" s="21">
        <v>268583309</v>
      </c>
      <c r="M465" s="21">
        <v>136490925</v>
      </c>
      <c r="N465" s="48">
        <v>2682.219970703125</v>
      </c>
      <c r="O465" s="21">
        <v>1260.018</v>
      </c>
      <c r="P465" s="21">
        <v>1</v>
      </c>
      <c r="Q465" s="21">
        <v>2768.74</v>
      </c>
      <c r="R465" s="21">
        <v>8245.6200000000008</v>
      </c>
      <c r="S465" s="21">
        <v>0</v>
      </c>
      <c r="T465" s="21">
        <v>788.21799999999996</v>
      </c>
      <c r="U465" s="21">
        <v>0</v>
      </c>
      <c r="V465" s="21">
        <v>0</v>
      </c>
      <c r="W465" s="21">
        <v>0</v>
      </c>
      <c r="X465" s="21">
        <v>-2.8732158989649124E-2</v>
      </c>
      <c r="Y465" s="21">
        <v>9762.77734375</v>
      </c>
      <c r="Z465" s="21">
        <v>13704</v>
      </c>
      <c r="AA465" s="21">
        <v>34293862.583999999</v>
      </c>
      <c r="AB465" s="21">
        <v>9862795.2639999986</v>
      </c>
      <c r="AC465" s="21">
        <v>1.2699999999999999E-2</v>
      </c>
      <c r="AD465" s="21">
        <v>1.55E-2</v>
      </c>
      <c r="AE465" s="21">
        <v>405074234</v>
      </c>
      <c r="AF465" s="21">
        <v>5144442.7718000002</v>
      </c>
      <c r="AG465" s="21">
        <v>6278650.6270000003</v>
      </c>
      <c r="AH465" s="21">
        <v>-2236706.0382000003</v>
      </c>
      <c r="AI465" s="21">
        <v>0</v>
      </c>
      <c r="AJ465" s="21">
        <v>8257.7802734375</v>
      </c>
      <c r="AK465" s="21">
        <v>7381148.8100000005</v>
      </c>
      <c r="AL465" s="21">
        <v>0</v>
      </c>
      <c r="AM465" s="21">
        <v>9862795.2639999986</v>
      </c>
      <c r="AN465" s="21">
        <v>0</v>
      </c>
      <c r="AO465" s="21">
        <v>9862795.2639999986</v>
      </c>
      <c r="AP465" s="21">
        <v>40.369891068680488</v>
      </c>
      <c r="AQ465" s="21">
        <v>1102498.1830000002</v>
      </c>
      <c r="AR465" s="21">
        <v>1</v>
      </c>
      <c r="AS465" s="21">
        <v>0</v>
      </c>
      <c r="AT465" s="21">
        <v>1</v>
      </c>
      <c r="AU465" s="21">
        <v>1102498.125</v>
      </c>
      <c r="AV465" s="21">
        <v>1102498.125</v>
      </c>
      <c r="AW465" s="21">
        <v>955241884.828125</v>
      </c>
      <c r="AX465" s="21">
        <v>157499.73214285713</v>
      </c>
      <c r="AY465" s="21">
        <v>136463126.40401787</v>
      </c>
      <c r="AZ465" s="21">
        <v>9862795.2639999986</v>
      </c>
      <c r="BA465" s="21">
        <v>1408970.7519999999</v>
      </c>
      <c r="BB465" s="21">
        <v>4985854692.995203</v>
      </c>
      <c r="BC465" s="21">
        <v>734844866.56274295</v>
      </c>
      <c r="BD465" s="21">
        <v>1500884</v>
      </c>
      <c r="BE465" s="21">
        <v>214412</v>
      </c>
    </row>
    <row r="466" spans="1:57" x14ac:dyDescent="0.35">
      <c r="A466" s="21">
        <v>127040703</v>
      </c>
      <c r="B466" s="21" t="s">
        <v>550</v>
      </c>
      <c r="C466" s="21" t="s">
        <v>654</v>
      </c>
      <c r="D466" s="21">
        <v>7777.28</v>
      </c>
      <c r="E466" s="21">
        <v>43</v>
      </c>
      <c r="F466" s="21">
        <v>1.5599999999999999E-2</v>
      </c>
      <c r="G466" s="21">
        <v>66</v>
      </c>
      <c r="H466" s="21">
        <v>43114659.769999996</v>
      </c>
      <c r="I466" s="21">
        <v>4034.1619999999998</v>
      </c>
      <c r="J466" s="21">
        <v>0</v>
      </c>
      <c r="K466" s="21">
        <v>26597460.759999998</v>
      </c>
      <c r="L466" s="21">
        <v>1133236794</v>
      </c>
      <c r="M466" s="21">
        <v>576019698</v>
      </c>
      <c r="N466" s="48">
        <v>7777.27978515625</v>
      </c>
      <c r="O466" s="21">
        <v>2658.5549999999998</v>
      </c>
      <c r="P466" s="21">
        <v>1</v>
      </c>
      <c r="Q466" s="21">
        <v>7711.12</v>
      </c>
      <c r="R466" s="21">
        <v>8245.6200000000008</v>
      </c>
      <c r="S466" s="21">
        <v>0</v>
      </c>
      <c r="T466" s="21">
        <v>444.70400000000001</v>
      </c>
      <c r="U466" s="21">
        <v>0</v>
      </c>
      <c r="V466" s="21">
        <v>0</v>
      </c>
      <c r="W466" s="21">
        <v>0</v>
      </c>
      <c r="X466" s="21">
        <v>-8.9598808749529427E-2</v>
      </c>
      <c r="Y466" s="21">
        <v>10687.3896484375</v>
      </c>
      <c r="Z466" s="21">
        <v>13704</v>
      </c>
      <c r="AA466" s="21">
        <v>55284156.048</v>
      </c>
      <c r="AB466" s="21">
        <v>12169496.278000005</v>
      </c>
      <c r="AC466" s="21">
        <v>1.2699999999999999E-2</v>
      </c>
      <c r="AD466" s="21">
        <v>1.55E-2</v>
      </c>
      <c r="AE466" s="21">
        <v>1709256492</v>
      </c>
      <c r="AF466" s="21">
        <v>21707557.448399998</v>
      </c>
      <c r="AG466" s="21">
        <v>26493475.625999998</v>
      </c>
      <c r="AH466" s="21">
        <v>-4889903.3115999997</v>
      </c>
      <c r="AI466" s="21">
        <v>0</v>
      </c>
      <c r="AJ466" s="21">
        <v>8257.7802734375</v>
      </c>
      <c r="AK466" s="21">
        <v>26597460.759999998</v>
      </c>
      <c r="AL466" s="21">
        <v>0</v>
      </c>
      <c r="AM466" s="21">
        <v>12169496.278000005</v>
      </c>
      <c r="AN466" s="21">
        <v>0</v>
      </c>
      <c r="AO466" s="21">
        <v>12169496.278000005</v>
      </c>
      <c r="AP466" s="21">
        <v>28.225889622971749</v>
      </c>
      <c r="AQ466" s="21">
        <v>103985.13399999961</v>
      </c>
      <c r="AR466" s="21">
        <v>1</v>
      </c>
      <c r="AS466" s="21">
        <v>0</v>
      </c>
      <c r="AT466" s="21">
        <v>1</v>
      </c>
      <c r="AU466" s="21">
        <v>103985.1328125</v>
      </c>
      <c r="AV466" s="21">
        <v>103985.1328125</v>
      </c>
      <c r="AW466" s="21">
        <v>955241884.828125</v>
      </c>
      <c r="AX466" s="21">
        <v>14855.018973214286</v>
      </c>
      <c r="AY466" s="21">
        <v>136463126.40401787</v>
      </c>
      <c r="AZ466" s="21">
        <v>12169496.278000005</v>
      </c>
      <c r="BA466" s="21">
        <v>1738499.468285715</v>
      </c>
      <c r="BB466" s="21">
        <v>4998024189.2732029</v>
      </c>
      <c r="BC466" s="21">
        <v>734844866.56274295</v>
      </c>
      <c r="BD466" s="21">
        <v>103985</v>
      </c>
      <c r="BE466" s="21">
        <v>14855</v>
      </c>
    </row>
    <row r="467" spans="1:57" x14ac:dyDescent="0.35">
      <c r="A467" s="21">
        <v>127041203</v>
      </c>
      <c r="B467" s="21" t="s">
        <v>551</v>
      </c>
      <c r="C467" s="21" t="s">
        <v>654</v>
      </c>
      <c r="D467" s="21">
        <v>9139.69</v>
      </c>
      <c r="E467" s="21">
        <v>60</v>
      </c>
      <c r="F467" s="21">
        <v>1.5299999999999999E-2</v>
      </c>
      <c r="G467" s="21">
        <v>62</v>
      </c>
      <c r="H467" s="21">
        <v>30998441.82</v>
      </c>
      <c r="I467" s="21">
        <v>2607.3249999999998</v>
      </c>
      <c r="J467" s="21">
        <v>0</v>
      </c>
      <c r="K467" s="21">
        <v>22846293.870000005</v>
      </c>
      <c r="L467" s="21">
        <v>1023408057</v>
      </c>
      <c r="M467" s="21">
        <v>470904516</v>
      </c>
      <c r="N467" s="48">
        <v>9139.6904296875</v>
      </c>
      <c r="O467" s="21">
        <v>2087.8209999999999</v>
      </c>
      <c r="P467" s="21">
        <v>0.88</v>
      </c>
      <c r="Q467" s="21">
        <v>9232.4</v>
      </c>
      <c r="R467" s="21">
        <v>8245.6200000000008</v>
      </c>
      <c r="S467" s="21">
        <v>0</v>
      </c>
      <c r="T467" s="21">
        <v>178.15199999999999</v>
      </c>
      <c r="U467" s="21">
        <v>1</v>
      </c>
      <c r="V467" s="21">
        <v>1</v>
      </c>
      <c r="W467" s="21">
        <v>1</v>
      </c>
      <c r="X467" s="21">
        <v>-1.2876483884660429E-2</v>
      </c>
      <c r="Y467" s="21">
        <v>11888.982421875</v>
      </c>
      <c r="Z467" s="21">
        <v>13704</v>
      </c>
      <c r="AA467" s="21">
        <v>35730781.799999997</v>
      </c>
      <c r="AB467" s="21">
        <v>4732339.9799999967</v>
      </c>
      <c r="AC467" s="21">
        <v>1.2699999999999999E-2</v>
      </c>
      <c r="AD467" s="21">
        <v>1.55E-2</v>
      </c>
      <c r="AE467" s="21">
        <v>1494312573</v>
      </c>
      <c r="AF467" s="21">
        <v>18977769.677099999</v>
      </c>
      <c r="AG467" s="21">
        <v>23161844.881499998</v>
      </c>
      <c r="AH467" s="21">
        <v>-3868524.1929000057</v>
      </c>
      <c r="AI467" s="21">
        <v>0</v>
      </c>
      <c r="AJ467" s="21">
        <v>8257.7802734375</v>
      </c>
      <c r="AK467" s="21">
        <v>22846293.870000005</v>
      </c>
      <c r="AL467" s="21">
        <v>0</v>
      </c>
      <c r="AM467" s="21">
        <v>4732339.9799999967</v>
      </c>
      <c r="AN467" s="21">
        <v>0</v>
      </c>
      <c r="AO467" s="21">
        <v>4732339.9799999967</v>
      </c>
      <c r="AP467" s="21">
        <v>15.266380186073484</v>
      </c>
      <c r="AQ467" s="21">
        <v>0</v>
      </c>
      <c r="AR467" s="21">
        <v>0.89320251604576972</v>
      </c>
      <c r="AS467" s="21">
        <v>0</v>
      </c>
      <c r="AT467" s="21">
        <v>0.89320251604576972</v>
      </c>
      <c r="AU467" s="21">
        <v>0</v>
      </c>
      <c r="AV467" s="21">
        <v>0</v>
      </c>
      <c r="AW467" s="21">
        <v>955241884.828125</v>
      </c>
      <c r="AX467" s="21">
        <v>0</v>
      </c>
      <c r="AY467" s="21">
        <v>136463126.40401787</v>
      </c>
      <c r="AZ467" s="21">
        <v>4732339.9799999967</v>
      </c>
      <c r="BA467" s="21">
        <v>676048.56857142807</v>
      </c>
      <c r="BB467" s="21">
        <v>5002756529.2532024</v>
      </c>
      <c r="BC467" s="21">
        <v>734844866.56274295</v>
      </c>
      <c r="BD467" s="21">
        <v>0</v>
      </c>
      <c r="BE467" s="21">
        <v>0</v>
      </c>
    </row>
    <row r="468" spans="1:57" x14ac:dyDescent="0.35">
      <c r="A468" s="21">
        <v>127041503</v>
      </c>
      <c r="B468" s="21" t="s">
        <v>553</v>
      </c>
      <c r="C468" s="21" t="s">
        <v>654</v>
      </c>
      <c r="D468" s="21">
        <v>3291.64</v>
      </c>
      <c r="E468" s="21">
        <v>5</v>
      </c>
      <c r="F468" s="21">
        <v>1.6199999999999999E-2</v>
      </c>
      <c r="G468" s="21">
        <v>71</v>
      </c>
      <c r="H468" s="21">
        <v>30148776.630000003</v>
      </c>
      <c r="I468" s="21">
        <v>3169.2179999999998</v>
      </c>
      <c r="J468" s="21">
        <v>0</v>
      </c>
      <c r="K468" s="21">
        <v>9445544.8599999994</v>
      </c>
      <c r="L468" s="21">
        <v>373890039</v>
      </c>
      <c r="M468" s="21">
        <v>208505930</v>
      </c>
      <c r="N468" s="48">
        <v>3291.639892578125</v>
      </c>
      <c r="O468" s="21">
        <v>1796.096</v>
      </c>
      <c r="P468" s="21">
        <v>1</v>
      </c>
      <c r="Q468" s="21">
        <v>3318.28</v>
      </c>
      <c r="R468" s="21">
        <v>8245.6200000000008</v>
      </c>
      <c r="S468" s="21">
        <v>0</v>
      </c>
      <c r="T468" s="21">
        <v>661.06399999999996</v>
      </c>
      <c r="U468" s="21">
        <v>0</v>
      </c>
      <c r="V468" s="21">
        <v>0</v>
      </c>
      <c r="W468" s="21">
        <v>0</v>
      </c>
      <c r="X468" s="21">
        <v>1.3229383209836161E-2</v>
      </c>
      <c r="Y468" s="21">
        <v>9513.001953125</v>
      </c>
      <c r="Z468" s="21">
        <v>13704</v>
      </c>
      <c r="AA468" s="21">
        <v>43430963.471999995</v>
      </c>
      <c r="AB468" s="21">
        <v>13282186.841999993</v>
      </c>
      <c r="AC468" s="21">
        <v>1.2699999999999999E-2</v>
      </c>
      <c r="AD468" s="21">
        <v>1.55E-2</v>
      </c>
      <c r="AE468" s="21">
        <v>582395969</v>
      </c>
      <c r="AF468" s="21">
        <v>7396428.8062999994</v>
      </c>
      <c r="AG468" s="21">
        <v>9027137.5195000004</v>
      </c>
      <c r="AH468" s="21">
        <v>-2049116.0537</v>
      </c>
      <c r="AI468" s="21">
        <v>0</v>
      </c>
      <c r="AJ468" s="21">
        <v>8257.7802734375</v>
      </c>
      <c r="AK468" s="21">
        <v>9445544.8599999994</v>
      </c>
      <c r="AL468" s="21">
        <v>0</v>
      </c>
      <c r="AM468" s="21">
        <v>13282186.841999993</v>
      </c>
      <c r="AN468" s="21">
        <v>0</v>
      </c>
      <c r="AO468" s="21">
        <v>13282186.841999993</v>
      </c>
      <c r="AP468" s="21">
        <v>44.055475301718708</v>
      </c>
      <c r="AQ468" s="21">
        <v>418407.340499999</v>
      </c>
      <c r="AR468" s="21">
        <v>1</v>
      </c>
      <c r="AS468" s="21">
        <v>0</v>
      </c>
      <c r="AT468" s="21">
        <v>1</v>
      </c>
      <c r="AU468" s="21">
        <v>418407.34375</v>
      </c>
      <c r="AV468" s="21">
        <v>418407.34375</v>
      </c>
      <c r="AW468" s="21">
        <v>955241884.828125</v>
      </c>
      <c r="AX468" s="21">
        <v>59772.477678571428</v>
      </c>
      <c r="AY468" s="21">
        <v>136463126.40401787</v>
      </c>
      <c r="AZ468" s="21">
        <v>13282186.841999993</v>
      </c>
      <c r="BA468" s="21">
        <v>1897455.2631428561</v>
      </c>
      <c r="BB468" s="21">
        <v>5016038716.0952024</v>
      </c>
      <c r="BC468" s="21">
        <v>734844866.56274295</v>
      </c>
      <c r="BD468" s="21">
        <v>418407</v>
      </c>
      <c r="BE468" s="21">
        <v>59772</v>
      </c>
    </row>
    <row r="469" spans="1:57" x14ac:dyDescent="0.35">
      <c r="A469" s="21">
        <v>127041603</v>
      </c>
      <c r="B469" s="21" t="s">
        <v>554</v>
      </c>
      <c r="C469" s="21" t="s">
        <v>654</v>
      </c>
      <c r="D469" s="21">
        <v>9852.2000000000007</v>
      </c>
      <c r="E469" s="21">
        <v>67</v>
      </c>
      <c r="F469" s="21">
        <v>1.15E-2</v>
      </c>
      <c r="G469" s="21">
        <v>20</v>
      </c>
      <c r="H469" s="21">
        <v>37998023.210000001</v>
      </c>
      <c r="I469" s="21">
        <v>3188.2829999999999</v>
      </c>
      <c r="J469" s="21">
        <v>0</v>
      </c>
      <c r="K469" s="21">
        <v>21402071.25</v>
      </c>
      <c r="L469" s="21">
        <v>1115692456</v>
      </c>
      <c r="M469" s="21">
        <v>742117178</v>
      </c>
      <c r="N469" s="48">
        <v>9852.2001953125</v>
      </c>
      <c r="O469" s="21">
        <v>2425.5030000000002</v>
      </c>
      <c r="P469" s="21">
        <v>0.8</v>
      </c>
      <c r="Q469" s="21">
        <v>9918.09</v>
      </c>
      <c r="R469" s="21">
        <v>8245.6200000000008</v>
      </c>
      <c r="S469" s="21">
        <v>0</v>
      </c>
      <c r="T469" s="21">
        <v>196.91200000000001</v>
      </c>
      <c r="U469" s="21">
        <v>0</v>
      </c>
      <c r="V469" s="21">
        <v>0</v>
      </c>
      <c r="W469" s="21">
        <v>0</v>
      </c>
      <c r="X469" s="21">
        <v>-5.4988099825376092E-2</v>
      </c>
      <c r="Y469" s="21">
        <v>11918.0205078125</v>
      </c>
      <c r="Z469" s="21">
        <v>13704</v>
      </c>
      <c r="AA469" s="21">
        <v>43692230.232000001</v>
      </c>
      <c r="AB469" s="21">
        <v>5694207.0219999999</v>
      </c>
      <c r="AC469" s="21">
        <v>1.2699999999999999E-2</v>
      </c>
      <c r="AD469" s="21">
        <v>1.55E-2</v>
      </c>
      <c r="AE469" s="21">
        <v>1857809634</v>
      </c>
      <c r="AF469" s="21">
        <v>23594182.351799998</v>
      </c>
      <c r="AG469" s="21">
        <v>28796049.327</v>
      </c>
      <c r="AH469" s="21">
        <v>2192111.1017999984</v>
      </c>
      <c r="AI469" s="21">
        <v>2192111.1017999984</v>
      </c>
      <c r="AJ469" s="21">
        <v>8257.7802734375</v>
      </c>
      <c r="AK469" s="21">
        <v>23594182.351799998</v>
      </c>
      <c r="AL469" s="21">
        <v>0</v>
      </c>
      <c r="AM469" s="21">
        <v>3502095.9202000014</v>
      </c>
      <c r="AN469" s="21">
        <v>0</v>
      </c>
      <c r="AO469" s="21">
        <v>3502095.9202000014</v>
      </c>
      <c r="AP469" s="21">
        <v>9.2165213459797801</v>
      </c>
      <c r="AQ469" s="21">
        <v>0</v>
      </c>
      <c r="AR469" s="21">
        <v>0.80691906673713376</v>
      </c>
      <c r="AS469" s="21">
        <v>0</v>
      </c>
      <c r="AT469" s="21">
        <v>0.80691906673713376</v>
      </c>
      <c r="AU469" s="21">
        <v>0</v>
      </c>
      <c r="AV469" s="21">
        <v>0</v>
      </c>
      <c r="AW469" s="21">
        <v>955241884.828125</v>
      </c>
      <c r="AX469" s="21">
        <v>0</v>
      </c>
      <c r="AY469" s="21">
        <v>136463126.40401787</v>
      </c>
      <c r="AZ469" s="21">
        <v>3502095.9202000014</v>
      </c>
      <c r="BA469" s="21">
        <v>500299.41717142879</v>
      </c>
      <c r="BB469" s="21">
        <v>5019540812.0154028</v>
      </c>
      <c r="BC469" s="21">
        <v>734844866.56274295</v>
      </c>
      <c r="BD469" s="21">
        <v>0</v>
      </c>
      <c r="BE469" s="21">
        <v>0</v>
      </c>
    </row>
    <row r="470" spans="1:57" x14ac:dyDescent="0.35">
      <c r="A470" s="21">
        <v>127042003</v>
      </c>
      <c r="B470" s="21" t="s">
        <v>555</v>
      </c>
      <c r="C470" s="21" t="s">
        <v>654</v>
      </c>
      <c r="D470" s="21">
        <v>10282.69</v>
      </c>
      <c r="E470" s="21">
        <v>71</v>
      </c>
      <c r="F470" s="21">
        <v>1.24E-2</v>
      </c>
      <c r="G470" s="21">
        <v>29</v>
      </c>
      <c r="H470" s="21">
        <v>36979521.899999999</v>
      </c>
      <c r="I470" s="21">
        <v>2997.6840000000002</v>
      </c>
      <c r="J470" s="21">
        <v>0</v>
      </c>
      <c r="K470" s="21">
        <v>23284088.23</v>
      </c>
      <c r="L470" s="21">
        <v>1346176331</v>
      </c>
      <c r="M470" s="21">
        <v>525445663</v>
      </c>
      <c r="N470" s="48">
        <v>10282.6904296875</v>
      </c>
      <c r="O470" s="21">
        <v>2328.0549999999998</v>
      </c>
      <c r="P470" s="21">
        <v>0.77</v>
      </c>
      <c r="Q470" s="21">
        <v>10153.56</v>
      </c>
      <c r="R470" s="21">
        <v>8245.6200000000008</v>
      </c>
      <c r="S470" s="21">
        <v>0</v>
      </c>
      <c r="T470" s="21">
        <v>252.58799999999999</v>
      </c>
      <c r="U470" s="21">
        <v>0</v>
      </c>
      <c r="V470" s="21">
        <v>0</v>
      </c>
      <c r="W470" s="21">
        <v>0</v>
      </c>
      <c r="X470" s="21">
        <v>-1.0972336712582709E-2</v>
      </c>
      <c r="Y470" s="21">
        <v>12336.0302734375</v>
      </c>
      <c r="Z470" s="21">
        <v>13704</v>
      </c>
      <c r="AA470" s="21">
        <v>41080261.536000006</v>
      </c>
      <c r="AB470" s="21">
        <v>4100739.6360000074</v>
      </c>
      <c r="AC470" s="21">
        <v>1.2699999999999999E-2</v>
      </c>
      <c r="AD470" s="21">
        <v>1.55E-2</v>
      </c>
      <c r="AE470" s="21">
        <v>1871621994</v>
      </c>
      <c r="AF470" s="21">
        <v>23769599.323799998</v>
      </c>
      <c r="AG470" s="21">
        <v>29010140.907000002</v>
      </c>
      <c r="AH470" s="21">
        <v>485511.09379999712</v>
      </c>
      <c r="AI470" s="21">
        <v>485511.09379999712</v>
      </c>
      <c r="AJ470" s="21">
        <v>8257.7802734375</v>
      </c>
      <c r="AK470" s="21">
        <v>23769599.323799998</v>
      </c>
      <c r="AL470" s="21">
        <v>0</v>
      </c>
      <c r="AM470" s="21">
        <v>3615228.5422000103</v>
      </c>
      <c r="AN470" s="21">
        <v>0</v>
      </c>
      <c r="AO470" s="21">
        <v>3615228.5422000103</v>
      </c>
      <c r="AP470" s="21">
        <v>9.7762987633434228</v>
      </c>
      <c r="AQ470" s="21">
        <v>0</v>
      </c>
      <c r="AR470" s="21">
        <v>0.75478759555234776</v>
      </c>
      <c r="AS470" s="21">
        <v>0</v>
      </c>
      <c r="AT470" s="21">
        <v>0.75478759555234776</v>
      </c>
      <c r="AU470" s="21">
        <v>0</v>
      </c>
      <c r="AV470" s="21">
        <v>0</v>
      </c>
      <c r="AW470" s="21">
        <v>955241884.828125</v>
      </c>
      <c r="AX470" s="21">
        <v>0</v>
      </c>
      <c r="AY470" s="21">
        <v>136463126.40401787</v>
      </c>
      <c r="AZ470" s="21">
        <v>3615228.5422000103</v>
      </c>
      <c r="BA470" s="21">
        <v>516461.22031428717</v>
      </c>
      <c r="BB470" s="21">
        <v>5023156040.5576029</v>
      </c>
      <c r="BC470" s="21">
        <v>734844866.56274295</v>
      </c>
      <c r="BD470" s="21">
        <v>0</v>
      </c>
      <c r="BE470" s="21">
        <v>0</v>
      </c>
    </row>
    <row r="471" spans="1:57" x14ac:dyDescent="0.35">
      <c r="A471" s="21">
        <v>127042853</v>
      </c>
      <c r="B471" s="21" t="s">
        <v>556</v>
      </c>
      <c r="C471" s="21" t="s">
        <v>654</v>
      </c>
      <c r="D471" s="21">
        <v>7609.92</v>
      </c>
      <c r="E471" s="21">
        <v>42</v>
      </c>
      <c r="F471" s="21">
        <v>1.2699999999999999E-2</v>
      </c>
      <c r="G471" s="21">
        <v>33</v>
      </c>
      <c r="H471" s="21">
        <v>23138541.219999999</v>
      </c>
      <c r="I471" s="21">
        <v>2279.8789999999999</v>
      </c>
      <c r="J471" s="21">
        <v>0</v>
      </c>
      <c r="K471" s="21">
        <v>11144877.32</v>
      </c>
      <c r="L471" s="21">
        <v>626212098</v>
      </c>
      <c r="M471" s="21">
        <v>249215654</v>
      </c>
      <c r="N471" s="48">
        <v>7609.919921875</v>
      </c>
      <c r="O471" s="21">
        <v>1330.424</v>
      </c>
      <c r="P471" s="21">
        <v>1</v>
      </c>
      <c r="Q471" s="21">
        <v>7677.27</v>
      </c>
      <c r="R471" s="21">
        <v>8245.6200000000008</v>
      </c>
      <c r="S471" s="21">
        <v>0</v>
      </c>
      <c r="T471" s="21">
        <v>265.97500000000002</v>
      </c>
      <c r="U471" s="21">
        <v>0</v>
      </c>
      <c r="V471" s="21">
        <v>0</v>
      </c>
      <c r="W471" s="21">
        <v>0</v>
      </c>
      <c r="X471" s="21">
        <v>-0.16759658088439941</v>
      </c>
      <c r="Y471" s="21">
        <v>10149.021484375</v>
      </c>
      <c r="Z471" s="21">
        <v>13704</v>
      </c>
      <c r="AA471" s="21">
        <v>31243461.816</v>
      </c>
      <c r="AB471" s="21">
        <v>8104920.5960000008</v>
      </c>
      <c r="AC471" s="21">
        <v>1.2699999999999999E-2</v>
      </c>
      <c r="AD471" s="21">
        <v>1.55E-2</v>
      </c>
      <c r="AE471" s="21">
        <v>875427752</v>
      </c>
      <c r="AF471" s="21">
        <v>11117932.4504</v>
      </c>
      <c r="AG471" s="21">
        <v>13569130.155999999</v>
      </c>
      <c r="AH471" s="21">
        <v>-26944.86959999986</v>
      </c>
      <c r="AI471" s="21">
        <v>-26944.86959999986</v>
      </c>
      <c r="AJ471" s="21">
        <v>8257.7802734375</v>
      </c>
      <c r="AK471" s="21">
        <v>11144877.32</v>
      </c>
      <c r="AL471" s="21">
        <v>0</v>
      </c>
      <c r="AM471" s="21">
        <v>8131865.4656000007</v>
      </c>
      <c r="AN471" s="21">
        <v>0</v>
      </c>
      <c r="AO471" s="21">
        <v>8131865.4656000007</v>
      </c>
      <c r="AP471" s="21">
        <v>35.144244350940987</v>
      </c>
      <c r="AQ471" s="21">
        <v>0</v>
      </c>
      <c r="AR471" s="21">
        <v>1</v>
      </c>
      <c r="AS471" s="21">
        <v>0</v>
      </c>
      <c r="AT471" s="21">
        <v>1</v>
      </c>
      <c r="AU471" s="21">
        <v>0</v>
      </c>
      <c r="AV471" s="21">
        <v>0</v>
      </c>
      <c r="AW471" s="21">
        <v>955241884.828125</v>
      </c>
      <c r="AX471" s="21">
        <v>0</v>
      </c>
      <c r="AY471" s="21">
        <v>136463126.40401787</v>
      </c>
      <c r="AZ471" s="21">
        <v>8131865.4656000007</v>
      </c>
      <c r="BA471" s="21">
        <v>1161695.0665142857</v>
      </c>
      <c r="BB471" s="21">
        <v>5031287906.0232029</v>
      </c>
      <c r="BC471" s="21">
        <v>734844866.56274295</v>
      </c>
      <c r="BD471" s="21">
        <v>0</v>
      </c>
      <c r="BE471" s="21">
        <v>0</v>
      </c>
    </row>
    <row r="472" spans="1:57" x14ac:dyDescent="0.35">
      <c r="A472" s="21">
        <v>127044103</v>
      </c>
      <c r="B472" s="21" t="s">
        <v>557</v>
      </c>
      <c r="C472" s="21" t="s">
        <v>654</v>
      </c>
      <c r="D472" s="21">
        <v>9035.31</v>
      </c>
      <c r="E472" s="21">
        <v>58</v>
      </c>
      <c r="F472" s="21">
        <v>1.5299999999999999E-2</v>
      </c>
      <c r="G472" s="21">
        <v>62</v>
      </c>
      <c r="H472" s="21">
        <v>39170119.190000005</v>
      </c>
      <c r="I472" s="21">
        <v>2884.1060000000002</v>
      </c>
      <c r="J472" s="21">
        <v>0</v>
      </c>
      <c r="K472" s="21">
        <v>23167726.890000001</v>
      </c>
      <c r="L472" s="21">
        <v>1010109657</v>
      </c>
      <c r="M472" s="21">
        <v>503897973</v>
      </c>
      <c r="N472" s="48">
        <v>9035.3095703125</v>
      </c>
      <c r="O472" s="21">
        <v>2165.9389999999999</v>
      </c>
      <c r="P472" s="21">
        <v>0.91</v>
      </c>
      <c r="Q472" s="21">
        <v>8979.35</v>
      </c>
      <c r="R472" s="21">
        <v>8245.6200000000008</v>
      </c>
      <c r="S472" s="21">
        <v>0</v>
      </c>
      <c r="T472" s="21">
        <v>194.6</v>
      </c>
      <c r="U472" s="21">
        <v>0</v>
      </c>
      <c r="V472" s="21">
        <v>0</v>
      </c>
      <c r="W472" s="21">
        <v>0</v>
      </c>
      <c r="X472" s="21">
        <v>-0.11898244584577149</v>
      </c>
      <c r="Y472" s="21">
        <v>13581.373046875</v>
      </c>
      <c r="Z472" s="21">
        <v>13704</v>
      </c>
      <c r="AA472" s="21">
        <v>39523788.624000005</v>
      </c>
      <c r="AB472" s="21">
        <v>353669.43400000036</v>
      </c>
      <c r="AC472" s="21">
        <v>1.2699999999999999E-2</v>
      </c>
      <c r="AD472" s="21">
        <v>1.55E-2</v>
      </c>
      <c r="AE472" s="21">
        <v>1514007630</v>
      </c>
      <c r="AF472" s="21">
        <v>19227896.901000001</v>
      </c>
      <c r="AG472" s="21">
        <v>23467118.265000001</v>
      </c>
      <c r="AH472" s="21">
        <v>-3939829.9890000001</v>
      </c>
      <c r="AI472" s="21">
        <v>0</v>
      </c>
      <c r="AJ472" s="21">
        <v>8257.7802734375</v>
      </c>
      <c r="AK472" s="21">
        <v>23167726.890000001</v>
      </c>
      <c r="AL472" s="21">
        <v>0</v>
      </c>
      <c r="AM472" s="21">
        <v>353669.43400000036</v>
      </c>
      <c r="AN472" s="21">
        <v>0</v>
      </c>
      <c r="AO472" s="21">
        <v>353669.43400000036</v>
      </c>
      <c r="AP472" s="21">
        <v>0.90290619817743856</v>
      </c>
      <c r="AQ472" s="21">
        <v>0</v>
      </c>
      <c r="AR472" s="21">
        <v>0.9058428208151712</v>
      </c>
      <c r="AS472" s="21">
        <v>0</v>
      </c>
      <c r="AT472" s="21">
        <v>0.9058428208151712</v>
      </c>
      <c r="AU472" s="21">
        <v>0</v>
      </c>
      <c r="AV472" s="21">
        <v>0</v>
      </c>
      <c r="AW472" s="21">
        <v>955241884.828125</v>
      </c>
      <c r="AX472" s="21">
        <v>0</v>
      </c>
      <c r="AY472" s="21">
        <v>136463126.40401787</v>
      </c>
      <c r="AZ472" s="21">
        <v>353669.43400000036</v>
      </c>
      <c r="BA472" s="21">
        <v>50524.204857142911</v>
      </c>
      <c r="BB472" s="21">
        <v>5031641575.4572029</v>
      </c>
      <c r="BC472" s="21">
        <v>734844866.56274295</v>
      </c>
      <c r="BD472" s="21">
        <v>0</v>
      </c>
      <c r="BE472" s="21">
        <v>0</v>
      </c>
    </row>
    <row r="473" spans="1:57" x14ac:dyDescent="0.35">
      <c r="A473" s="21">
        <v>127045303</v>
      </c>
      <c r="B473" s="21" t="s">
        <v>558</v>
      </c>
      <c r="C473" s="21" t="s">
        <v>654</v>
      </c>
      <c r="D473" s="21">
        <v>3096.14</v>
      </c>
      <c r="E473" s="21">
        <v>4</v>
      </c>
      <c r="F473" s="21">
        <v>9.9000000000000008E-3</v>
      </c>
      <c r="G473" s="21">
        <v>7</v>
      </c>
      <c r="H473" s="21">
        <v>6389753.1299999999</v>
      </c>
      <c r="I473" s="21">
        <v>583.28800000000001</v>
      </c>
      <c r="J473" s="21">
        <v>0</v>
      </c>
      <c r="K473" s="21">
        <v>1099178.18</v>
      </c>
      <c r="L473" s="21">
        <v>69986027</v>
      </c>
      <c r="M473" s="21">
        <v>40543429</v>
      </c>
      <c r="N473" s="48">
        <v>3096.139892578125</v>
      </c>
      <c r="O473" s="21">
        <v>354.97399999999999</v>
      </c>
      <c r="P473" s="21">
        <v>1</v>
      </c>
      <c r="Q473" s="21">
        <v>3221.63</v>
      </c>
      <c r="R473" s="21">
        <v>8245.6200000000008</v>
      </c>
      <c r="S473" s="21">
        <v>0</v>
      </c>
      <c r="T473" s="21">
        <v>125.346</v>
      </c>
      <c r="U473" s="21">
        <v>0</v>
      </c>
      <c r="V473" s="21">
        <v>0</v>
      </c>
      <c r="W473" s="21">
        <v>0</v>
      </c>
      <c r="X473" s="21">
        <v>-0.21460716419231371</v>
      </c>
      <c r="Y473" s="21">
        <v>10954.7138671875</v>
      </c>
      <c r="Z473" s="21">
        <v>13704</v>
      </c>
      <c r="AA473" s="21">
        <v>7993378.7520000003</v>
      </c>
      <c r="AB473" s="21">
        <v>1603625.6220000004</v>
      </c>
      <c r="AC473" s="21">
        <v>1.2699999999999999E-2</v>
      </c>
      <c r="AD473" s="21">
        <v>1.55E-2</v>
      </c>
      <c r="AE473" s="21">
        <v>110529456</v>
      </c>
      <c r="AF473" s="21">
        <v>1403724.0911999999</v>
      </c>
      <c r="AG473" s="21">
        <v>1713206.568</v>
      </c>
      <c r="AH473" s="21">
        <v>304545.91119999997</v>
      </c>
      <c r="AI473" s="21">
        <v>304545.91119999997</v>
      </c>
      <c r="AJ473" s="21">
        <v>8257.7802734375</v>
      </c>
      <c r="AK473" s="21">
        <v>1403724.0911999999</v>
      </c>
      <c r="AL473" s="21">
        <v>0</v>
      </c>
      <c r="AM473" s="21">
        <v>1299079.7108000005</v>
      </c>
      <c r="AN473" s="21">
        <v>0</v>
      </c>
      <c r="AO473" s="21">
        <v>1299079.7108000005</v>
      </c>
      <c r="AP473" s="21">
        <v>20.330671379161725</v>
      </c>
      <c r="AQ473" s="21">
        <v>0</v>
      </c>
      <c r="AR473" s="21">
        <v>1</v>
      </c>
      <c r="AS473" s="21">
        <v>0</v>
      </c>
      <c r="AT473" s="21">
        <v>1</v>
      </c>
      <c r="AU473" s="21">
        <v>0</v>
      </c>
      <c r="AV473" s="21">
        <v>0</v>
      </c>
      <c r="AW473" s="21">
        <v>955241884.828125</v>
      </c>
      <c r="AX473" s="21">
        <v>0</v>
      </c>
      <c r="AY473" s="21">
        <v>136463126.40401787</v>
      </c>
      <c r="AZ473" s="21">
        <v>1299079.7108000005</v>
      </c>
      <c r="BA473" s="21">
        <v>185582.8158285715</v>
      </c>
      <c r="BB473" s="21">
        <v>5032940655.1680031</v>
      </c>
      <c r="BC473" s="21">
        <v>734844866.56274295</v>
      </c>
      <c r="BD473" s="21">
        <v>0</v>
      </c>
      <c r="BE473" s="21">
        <v>0</v>
      </c>
    </row>
    <row r="474" spans="1:57" x14ac:dyDescent="0.35">
      <c r="A474" s="21">
        <v>127045653</v>
      </c>
      <c r="B474" s="21" t="s">
        <v>559</v>
      </c>
      <c r="C474" s="21" t="s">
        <v>654</v>
      </c>
      <c r="D474" s="21">
        <v>4676.29</v>
      </c>
      <c r="E474" s="21">
        <v>11</v>
      </c>
      <c r="F474" s="21">
        <v>1.5599999999999999E-2</v>
      </c>
      <c r="G474" s="21">
        <v>66</v>
      </c>
      <c r="H474" s="21">
        <v>25321996.759999998</v>
      </c>
      <c r="I474" s="21">
        <v>2546.0819999999999</v>
      </c>
      <c r="J474" s="21">
        <v>0</v>
      </c>
      <c r="K474" s="21">
        <v>8473780.5999999996</v>
      </c>
      <c r="L474" s="21">
        <v>356590408</v>
      </c>
      <c r="M474" s="21">
        <v>187701827</v>
      </c>
      <c r="N474" s="48">
        <v>4676.2900390625</v>
      </c>
      <c r="O474" s="21">
        <v>1401.65</v>
      </c>
      <c r="P474" s="21">
        <v>1</v>
      </c>
      <c r="Q474" s="21">
        <v>4642.3900000000003</v>
      </c>
      <c r="R474" s="21">
        <v>8245.6200000000008</v>
      </c>
      <c r="S474" s="21">
        <v>0</v>
      </c>
      <c r="T474" s="21">
        <v>239.76499999999999</v>
      </c>
      <c r="U474" s="21">
        <v>0</v>
      </c>
      <c r="V474" s="21">
        <v>0</v>
      </c>
      <c r="W474" s="21">
        <v>0</v>
      </c>
      <c r="X474" s="21">
        <v>-0.16393575609936498</v>
      </c>
      <c r="Y474" s="21">
        <v>9945.4755859375</v>
      </c>
      <c r="Z474" s="21">
        <v>13704</v>
      </c>
      <c r="AA474" s="21">
        <v>34891507.728</v>
      </c>
      <c r="AB474" s="21">
        <v>9569510.9680000022</v>
      </c>
      <c r="AC474" s="21">
        <v>1.2699999999999999E-2</v>
      </c>
      <c r="AD474" s="21">
        <v>1.55E-2</v>
      </c>
      <c r="AE474" s="21">
        <v>544292235</v>
      </c>
      <c r="AF474" s="21">
        <v>6912511.3844999997</v>
      </c>
      <c r="AG474" s="21">
        <v>8436529.6425000001</v>
      </c>
      <c r="AH474" s="21">
        <v>-1561269.2154999999</v>
      </c>
      <c r="AI474" s="21">
        <v>0</v>
      </c>
      <c r="AJ474" s="21">
        <v>8257.7802734375</v>
      </c>
      <c r="AK474" s="21">
        <v>8473780.5999999996</v>
      </c>
      <c r="AL474" s="21">
        <v>0</v>
      </c>
      <c r="AM474" s="21">
        <v>9569510.9680000022</v>
      </c>
      <c r="AN474" s="21">
        <v>0</v>
      </c>
      <c r="AO474" s="21">
        <v>9569510.9680000022</v>
      </c>
      <c r="AP474" s="21">
        <v>37.791296866116504</v>
      </c>
      <c r="AQ474" s="21">
        <v>37250.957499999553</v>
      </c>
      <c r="AR474" s="21">
        <v>1</v>
      </c>
      <c r="AS474" s="21">
        <v>0</v>
      </c>
      <c r="AT474" s="21">
        <v>1</v>
      </c>
      <c r="AU474" s="21">
        <v>37250.95703125</v>
      </c>
      <c r="AV474" s="21">
        <v>37250.95703125</v>
      </c>
      <c r="AW474" s="21">
        <v>955241884.828125</v>
      </c>
      <c r="AX474" s="21">
        <v>5321.5652901785716</v>
      </c>
      <c r="AY474" s="21">
        <v>136463126.40401787</v>
      </c>
      <c r="AZ474" s="21">
        <v>9569510.9680000022</v>
      </c>
      <c r="BA474" s="21">
        <v>1367072.9954285717</v>
      </c>
      <c r="BB474" s="21">
        <v>5042510166.1360035</v>
      </c>
      <c r="BC474" s="21">
        <v>734844866.56274295</v>
      </c>
      <c r="BD474" s="21">
        <v>37251</v>
      </c>
      <c r="BE474" s="21">
        <v>5322</v>
      </c>
    </row>
    <row r="475" spans="1:57" x14ac:dyDescent="0.35">
      <c r="A475" s="21">
        <v>127045853</v>
      </c>
      <c r="B475" s="21" t="s">
        <v>560</v>
      </c>
      <c r="C475" s="21" t="s">
        <v>654</v>
      </c>
      <c r="D475" s="21">
        <v>8364.2800000000007</v>
      </c>
      <c r="E475" s="21">
        <v>51</v>
      </c>
      <c r="F475" s="21">
        <v>1.24E-2</v>
      </c>
      <c r="G475" s="21">
        <v>29</v>
      </c>
      <c r="H475" s="21">
        <v>23423808.359999999</v>
      </c>
      <c r="I475" s="21">
        <v>1929.1569999999999</v>
      </c>
      <c r="J475" s="21">
        <v>0</v>
      </c>
      <c r="K475" s="21">
        <v>11197386.779999999</v>
      </c>
      <c r="L475" s="21">
        <v>624368588</v>
      </c>
      <c r="M475" s="21">
        <v>277249520</v>
      </c>
      <c r="N475" s="48">
        <v>8364.2802734375</v>
      </c>
      <c r="O475" s="21">
        <v>1434.5709999999999</v>
      </c>
      <c r="P475" s="21">
        <v>1</v>
      </c>
      <c r="Q475" s="21">
        <v>8204.01</v>
      </c>
      <c r="R475" s="21">
        <v>8245.6200000000008</v>
      </c>
      <c r="S475" s="21">
        <v>0</v>
      </c>
      <c r="T475" s="21">
        <v>104.02500000000001</v>
      </c>
      <c r="U475" s="21">
        <v>0</v>
      </c>
      <c r="V475" s="21">
        <v>0</v>
      </c>
      <c r="W475" s="21">
        <v>0</v>
      </c>
      <c r="X475" s="21">
        <v>-0.11602607640285059</v>
      </c>
      <c r="Y475" s="21">
        <v>12141.9921875</v>
      </c>
      <c r="Z475" s="21">
        <v>13704</v>
      </c>
      <c r="AA475" s="21">
        <v>26437167.527999997</v>
      </c>
      <c r="AB475" s="21">
        <v>3013359.1679999977</v>
      </c>
      <c r="AC475" s="21">
        <v>1.2699999999999999E-2</v>
      </c>
      <c r="AD475" s="21">
        <v>1.55E-2</v>
      </c>
      <c r="AE475" s="21">
        <v>901618108</v>
      </c>
      <c r="AF475" s="21">
        <v>11450549.9716</v>
      </c>
      <c r="AG475" s="21">
        <v>13975080.674000001</v>
      </c>
      <c r="AH475" s="21">
        <v>253163.19160000049</v>
      </c>
      <c r="AI475" s="21">
        <v>253163.19160000049</v>
      </c>
      <c r="AJ475" s="21">
        <v>8257.7802734375</v>
      </c>
      <c r="AK475" s="21">
        <v>11450549.9716</v>
      </c>
      <c r="AL475" s="21">
        <v>0</v>
      </c>
      <c r="AM475" s="21">
        <v>2760195.9763999972</v>
      </c>
      <c r="AN475" s="21">
        <v>0</v>
      </c>
      <c r="AO475" s="21">
        <v>2760195.9763999972</v>
      </c>
      <c r="AP475" s="21">
        <v>11.78371993989451</v>
      </c>
      <c r="AQ475" s="21">
        <v>0</v>
      </c>
      <c r="AR475" s="21">
        <v>0.98710307171255507</v>
      </c>
      <c r="AS475" s="21">
        <v>0</v>
      </c>
      <c r="AT475" s="21">
        <v>0.98710307171255507</v>
      </c>
      <c r="AU475" s="21">
        <v>0</v>
      </c>
      <c r="AV475" s="21">
        <v>0</v>
      </c>
      <c r="AW475" s="21">
        <v>955241884.828125</v>
      </c>
      <c r="AX475" s="21">
        <v>0</v>
      </c>
      <c r="AY475" s="21">
        <v>136463126.40401787</v>
      </c>
      <c r="AZ475" s="21">
        <v>2760195.9763999972</v>
      </c>
      <c r="BA475" s="21">
        <v>394313.71091428533</v>
      </c>
      <c r="BB475" s="21">
        <v>5045270362.1124039</v>
      </c>
      <c r="BC475" s="21">
        <v>734844866.56274295</v>
      </c>
      <c r="BD475" s="21">
        <v>0</v>
      </c>
      <c r="BE475" s="21">
        <v>0</v>
      </c>
    </row>
    <row r="476" spans="1:57" x14ac:dyDescent="0.35">
      <c r="A476" s="21">
        <v>127046903</v>
      </c>
      <c r="B476" s="21" t="s">
        <v>561</v>
      </c>
      <c r="C476" s="21" t="s">
        <v>654</v>
      </c>
      <c r="D476" s="21">
        <v>4763.87</v>
      </c>
      <c r="E476" s="21">
        <v>12</v>
      </c>
      <c r="F476" s="21">
        <v>1.7999999999999999E-2</v>
      </c>
      <c r="G476" s="21">
        <v>85</v>
      </c>
      <c r="H476" s="21">
        <v>18702949.079999998</v>
      </c>
      <c r="I476" s="21">
        <v>1376.222</v>
      </c>
      <c r="J476" s="21">
        <v>0</v>
      </c>
      <c r="K476" s="21">
        <v>6350973.1000000006</v>
      </c>
      <c r="L476" s="21">
        <v>223802366</v>
      </c>
      <c r="M476" s="21">
        <v>129717368</v>
      </c>
      <c r="N476" s="48">
        <v>4763.8701171875</v>
      </c>
      <c r="O476" s="21">
        <v>811.21900000000005</v>
      </c>
      <c r="P476" s="21">
        <v>1</v>
      </c>
      <c r="Q476" s="21">
        <v>4444.3599999999997</v>
      </c>
      <c r="R476" s="21">
        <v>8245.6200000000008</v>
      </c>
      <c r="S476" s="21">
        <v>0</v>
      </c>
      <c r="T476" s="21">
        <v>302.38900000000001</v>
      </c>
      <c r="U476" s="21">
        <v>0</v>
      </c>
      <c r="V476" s="21">
        <v>0</v>
      </c>
      <c r="W476" s="21">
        <v>0</v>
      </c>
      <c r="X476" s="21">
        <v>-0.12662603856656823</v>
      </c>
      <c r="Y476" s="21">
        <v>13590.0673828125</v>
      </c>
      <c r="Z476" s="21">
        <v>13704</v>
      </c>
      <c r="AA476" s="21">
        <v>18859746.287999999</v>
      </c>
      <c r="AB476" s="21">
        <v>156797.20800000057</v>
      </c>
      <c r="AC476" s="21">
        <v>1.2699999999999999E-2</v>
      </c>
      <c r="AD476" s="21">
        <v>1.55E-2</v>
      </c>
      <c r="AE476" s="21">
        <v>353519734</v>
      </c>
      <c r="AF476" s="21">
        <v>4489700.6217999998</v>
      </c>
      <c r="AG476" s="21">
        <v>5479555.8770000003</v>
      </c>
      <c r="AH476" s="21">
        <v>-1861272.4782000007</v>
      </c>
      <c r="AI476" s="21">
        <v>0</v>
      </c>
      <c r="AJ476" s="21">
        <v>8257.7802734375</v>
      </c>
      <c r="AK476" s="21">
        <v>6350973.1000000006</v>
      </c>
      <c r="AL476" s="21">
        <v>0</v>
      </c>
      <c r="AM476" s="21">
        <v>156797.20800000057</v>
      </c>
      <c r="AN476" s="21">
        <v>0</v>
      </c>
      <c r="AO476" s="21">
        <v>156797.20800000057</v>
      </c>
      <c r="AP476" s="21">
        <v>0.83835553061346724</v>
      </c>
      <c r="AQ476" s="21">
        <v>871417.22300000023</v>
      </c>
      <c r="AR476" s="21">
        <v>1</v>
      </c>
      <c r="AS476" s="21">
        <v>0</v>
      </c>
      <c r="AT476" s="21">
        <v>1</v>
      </c>
      <c r="AU476" s="21">
        <v>871417.25</v>
      </c>
      <c r="AV476" s="21">
        <v>871417.25</v>
      </c>
      <c r="AW476" s="21">
        <v>955241884.828125</v>
      </c>
      <c r="AX476" s="21">
        <v>124488.17857142857</v>
      </c>
      <c r="AY476" s="21">
        <v>136463126.40401787</v>
      </c>
      <c r="AZ476" s="21">
        <v>156797.20800000057</v>
      </c>
      <c r="BA476" s="21">
        <v>22399.601142857224</v>
      </c>
      <c r="BB476" s="21">
        <v>5045427159.3204041</v>
      </c>
      <c r="BC476" s="21">
        <v>734844866.56274295</v>
      </c>
      <c r="BD476" s="21">
        <v>871417</v>
      </c>
      <c r="BE476" s="21">
        <v>124488</v>
      </c>
    </row>
    <row r="477" spans="1:57" x14ac:dyDescent="0.35">
      <c r="A477" s="21">
        <v>127047404</v>
      </c>
      <c r="B477" s="21" t="s">
        <v>562</v>
      </c>
      <c r="C477" s="21" t="s">
        <v>654</v>
      </c>
      <c r="D477" s="21">
        <v>9083.6299999999992</v>
      </c>
      <c r="E477" s="21">
        <v>59</v>
      </c>
      <c r="F477" s="21">
        <v>1.2500000000000001E-2</v>
      </c>
      <c r="G477" s="21">
        <v>30</v>
      </c>
      <c r="H477" s="21">
        <v>23754604.849999998</v>
      </c>
      <c r="I477" s="21">
        <v>1399.4939999999999</v>
      </c>
      <c r="J477" s="21">
        <v>0</v>
      </c>
      <c r="K477" s="21">
        <v>9487517.0999999978</v>
      </c>
      <c r="L477" s="21">
        <v>571979318</v>
      </c>
      <c r="M477" s="21">
        <v>187508859</v>
      </c>
      <c r="N477" s="48">
        <v>9083.6298828125</v>
      </c>
      <c r="O477" s="21">
        <v>1031.5239999999999</v>
      </c>
      <c r="P477" s="21">
        <v>0.9</v>
      </c>
      <c r="Q477" s="21">
        <v>9089.99</v>
      </c>
      <c r="R477" s="21">
        <v>8245.6200000000008</v>
      </c>
      <c r="S477" s="21">
        <v>64.289000000000001</v>
      </c>
      <c r="T477" s="21">
        <v>73.917000000000002</v>
      </c>
      <c r="U477" s="21">
        <v>0</v>
      </c>
      <c r="V477" s="21">
        <v>0</v>
      </c>
      <c r="W477" s="21">
        <v>0</v>
      </c>
      <c r="X477" s="21">
        <v>-0.15020161454823161</v>
      </c>
      <c r="Y477" s="21">
        <v>16973.708984375</v>
      </c>
      <c r="Z477" s="21">
        <v>13704</v>
      </c>
      <c r="AA477" s="21">
        <v>19178665.776000001</v>
      </c>
      <c r="AB477" s="21">
        <v>0</v>
      </c>
      <c r="AC477" s="21">
        <v>1.2699999999999999E-2</v>
      </c>
      <c r="AD477" s="21">
        <v>1.55E-2</v>
      </c>
      <c r="AE477" s="21">
        <v>759488177</v>
      </c>
      <c r="AF477" s="21">
        <v>9645499.8478999995</v>
      </c>
      <c r="AG477" s="21">
        <v>11772066.7435</v>
      </c>
      <c r="AH477" s="21">
        <v>157982.7479000017</v>
      </c>
      <c r="AI477" s="21">
        <v>0</v>
      </c>
      <c r="AJ477" s="21">
        <v>8257.7802734375</v>
      </c>
      <c r="AK477" s="21">
        <v>9645499.8478999995</v>
      </c>
      <c r="AL477" s="21">
        <v>0</v>
      </c>
      <c r="AM477" s="21">
        <v>0</v>
      </c>
      <c r="AN477" s="21">
        <v>0</v>
      </c>
      <c r="AO477" s="21">
        <v>0</v>
      </c>
      <c r="AP477" s="21">
        <v>0</v>
      </c>
      <c r="AQ477" s="21">
        <v>0</v>
      </c>
      <c r="AR477" s="21">
        <v>0.89999133156503563</v>
      </c>
      <c r="AS477" s="21">
        <v>0</v>
      </c>
      <c r="AT477" s="21">
        <v>0.89999133156503563</v>
      </c>
      <c r="AU477" s="21">
        <v>0</v>
      </c>
      <c r="AV477" s="21">
        <v>0</v>
      </c>
      <c r="AW477" s="21">
        <v>955241884.828125</v>
      </c>
      <c r="AX477" s="21">
        <v>0</v>
      </c>
      <c r="AY477" s="21">
        <v>136463126.40401787</v>
      </c>
      <c r="AZ477" s="21">
        <v>0</v>
      </c>
      <c r="BA477" s="21">
        <v>0</v>
      </c>
      <c r="BB477" s="21">
        <v>5045427159.3204041</v>
      </c>
      <c r="BC477" s="21">
        <v>734844866.56274295</v>
      </c>
      <c r="BD477" s="21">
        <v>0</v>
      </c>
      <c r="BE477" s="21">
        <v>0</v>
      </c>
    </row>
    <row r="478" spans="1:57" x14ac:dyDescent="0.35">
      <c r="A478" s="21">
        <v>127049303</v>
      </c>
      <c r="B478" s="21" t="s">
        <v>563</v>
      </c>
      <c r="C478" s="21" t="s">
        <v>654</v>
      </c>
      <c r="D478" s="21">
        <v>6291.41</v>
      </c>
      <c r="E478" s="21">
        <v>27</v>
      </c>
      <c r="F478" s="21">
        <v>1.2500000000000001E-2</v>
      </c>
      <c r="G478" s="21">
        <v>30</v>
      </c>
      <c r="H478" s="21">
        <v>14100497.15</v>
      </c>
      <c r="I478" s="21">
        <v>1024.874</v>
      </c>
      <c r="J478" s="21">
        <v>0</v>
      </c>
      <c r="K478" s="21">
        <v>4978835.3499999996</v>
      </c>
      <c r="L478" s="21">
        <v>272647495</v>
      </c>
      <c r="M478" s="21">
        <v>125862799</v>
      </c>
      <c r="N478" s="48">
        <v>6291.41015625</v>
      </c>
      <c r="O478" s="21">
        <v>722.86199999999997</v>
      </c>
      <c r="P478" s="21">
        <v>1</v>
      </c>
      <c r="Q478" s="21">
        <v>6352.5</v>
      </c>
      <c r="R478" s="21">
        <v>8245.6200000000008</v>
      </c>
      <c r="S478" s="21">
        <v>38.887999999999998</v>
      </c>
      <c r="T478" s="21">
        <v>116.509</v>
      </c>
      <c r="U478" s="21">
        <v>0</v>
      </c>
      <c r="V478" s="21">
        <v>0</v>
      </c>
      <c r="W478" s="21">
        <v>0</v>
      </c>
      <c r="X478" s="21">
        <v>-9.7057477627777625E-2</v>
      </c>
      <c r="Y478" s="21">
        <v>13758.2734375</v>
      </c>
      <c r="Z478" s="21">
        <v>13704</v>
      </c>
      <c r="AA478" s="21">
        <v>14044873.296</v>
      </c>
      <c r="AB478" s="21">
        <v>0</v>
      </c>
      <c r="AC478" s="21">
        <v>1.2699999999999999E-2</v>
      </c>
      <c r="AD478" s="21">
        <v>1.55E-2</v>
      </c>
      <c r="AE478" s="21">
        <v>398510294</v>
      </c>
      <c r="AF478" s="21">
        <v>5061080.7337999996</v>
      </c>
      <c r="AG478" s="21">
        <v>6176909.557</v>
      </c>
      <c r="AH478" s="21">
        <v>82245.383799999952</v>
      </c>
      <c r="AI478" s="21">
        <v>0</v>
      </c>
      <c r="AJ478" s="21">
        <v>8257.7802734375</v>
      </c>
      <c r="AK478" s="21">
        <v>5061080.7337999996</v>
      </c>
      <c r="AL478" s="21">
        <v>0</v>
      </c>
      <c r="AM478" s="21">
        <v>0</v>
      </c>
      <c r="AN478" s="21">
        <v>0</v>
      </c>
      <c r="AO478" s="21">
        <v>0</v>
      </c>
      <c r="AP478" s="21">
        <v>0</v>
      </c>
      <c r="AQ478" s="21">
        <v>0</v>
      </c>
      <c r="AR478" s="21">
        <v>1</v>
      </c>
      <c r="AS478" s="21">
        <v>0</v>
      </c>
      <c r="AT478" s="21">
        <v>1</v>
      </c>
      <c r="AU478" s="21">
        <v>0</v>
      </c>
      <c r="AV478" s="21">
        <v>0</v>
      </c>
      <c r="AW478" s="21">
        <v>955241884.828125</v>
      </c>
      <c r="AX478" s="21">
        <v>0</v>
      </c>
      <c r="AY478" s="21">
        <v>136463126.40401787</v>
      </c>
      <c r="AZ478" s="21">
        <v>0</v>
      </c>
      <c r="BA478" s="21">
        <v>0</v>
      </c>
      <c r="BB478" s="21">
        <v>5045427159.3204041</v>
      </c>
      <c r="BC478" s="21">
        <v>734844866.56274295</v>
      </c>
      <c r="BD478" s="21">
        <v>0</v>
      </c>
      <c r="BE478" s="21">
        <v>0</v>
      </c>
    </row>
    <row r="479" spans="1:57" x14ac:dyDescent="0.35">
      <c r="A479" s="21">
        <v>128030603</v>
      </c>
      <c r="B479" s="21" t="s">
        <v>564</v>
      </c>
      <c r="C479" s="21" t="s">
        <v>655</v>
      </c>
      <c r="D479" s="21">
        <v>4813.51</v>
      </c>
      <c r="E479" s="21">
        <v>13</v>
      </c>
      <c r="F479" s="21">
        <v>1.8700000000000001E-2</v>
      </c>
      <c r="G479" s="21">
        <v>88</v>
      </c>
      <c r="H479" s="21">
        <v>23961998.389999997</v>
      </c>
      <c r="I479" s="21">
        <v>1781.163</v>
      </c>
      <c r="J479" s="21">
        <v>0</v>
      </c>
      <c r="K479" s="21">
        <v>9207921.8499999996</v>
      </c>
      <c r="L479" s="21">
        <v>317139698</v>
      </c>
      <c r="M479" s="21">
        <v>175770311</v>
      </c>
      <c r="N479" s="48">
        <v>4813.509765625</v>
      </c>
      <c r="O479" s="21">
        <v>1200.451</v>
      </c>
      <c r="P479" s="21">
        <v>1</v>
      </c>
      <c r="Q479" s="21">
        <v>4860.63</v>
      </c>
      <c r="R479" s="21">
        <v>8245.6200000000008</v>
      </c>
      <c r="S479" s="21">
        <v>44.084000000000003</v>
      </c>
      <c r="T479" s="21">
        <v>175.18600000000001</v>
      </c>
      <c r="U479" s="21">
        <v>0</v>
      </c>
      <c r="V479" s="21">
        <v>0</v>
      </c>
      <c r="W479" s="21">
        <v>0</v>
      </c>
      <c r="X479" s="21">
        <v>-0.16728911542447439</v>
      </c>
      <c r="Y479" s="21">
        <v>13453.0068359375</v>
      </c>
      <c r="Z479" s="21">
        <v>13704</v>
      </c>
      <c r="AA479" s="21">
        <v>24409057.752</v>
      </c>
      <c r="AB479" s="21">
        <v>447059.36200000346</v>
      </c>
      <c r="AC479" s="21">
        <v>1.2699999999999999E-2</v>
      </c>
      <c r="AD479" s="21">
        <v>1.55E-2</v>
      </c>
      <c r="AE479" s="21">
        <v>492910009</v>
      </c>
      <c r="AF479" s="21">
        <v>6259957.1142999995</v>
      </c>
      <c r="AG479" s="21">
        <v>7640105.1394999996</v>
      </c>
      <c r="AH479" s="21">
        <v>-2947964.7357000001</v>
      </c>
      <c r="AI479" s="21">
        <v>0</v>
      </c>
      <c r="AJ479" s="21">
        <v>8257.7802734375</v>
      </c>
      <c r="AK479" s="21">
        <v>9207921.8499999996</v>
      </c>
      <c r="AL479" s="21">
        <v>0</v>
      </c>
      <c r="AM479" s="21">
        <v>447059.36200000346</v>
      </c>
      <c r="AN479" s="21">
        <v>0</v>
      </c>
      <c r="AO479" s="21">
        <v>447059.36200000346</v>
      </c>
      <c r="AP479" s="21">
        <v>1.8657014941899572</v>
      </c>
      <c r="AQ479" s="21">
        <v>1567816.7105</v>
      </c>
      <c r="AR479" s="21">
        <v>1</v>
      </c>
      <c r="AS479" s="21">
        <v>0</v>
      </c>
      <c r="AT479" s="21">
        <v>1</v>
      </c>
      <c r="AU479" s="21">
        <v>1567816.75</v>
      </c>
      <c r="AV479" s="21">
        <v>1567816.75</v>
      </c>
      <c r="AW479" s="21">
        <v>955241884.828125</v>
      </c>
      <c r="AX479" s="21">
        <v>223973.82142857142</v>
      </c>
      <c r="AY479" s="21">
        <v>136463126.40401787</v>
      </c>
      <c r="AZ479" s="21">
        <v>447059.36200000346</v>
      </c>
      <c r="BA479" s="21">
        <v>63865.623142857636</v>
      </c>
      <c r="BB479" s="21">
        <v>5045874218.6824045</v>
      </c>
      <c r="BC479" s="21">
        <v>734844866.56274295</v>
      </c>
      <c r="BD479" s="21">
        <v>1567817</v>
      </c>
      <c r="BE479" s="21">
        <v>223974</v>
      </c>
    </row>
    <row r="480" spans="1:57" x14ac:dyDescent="0.35">
      <c r="A480" s="21">
        <v>128030852</v>
      </c>
      <c r="B480" s="21" t="s">
        <v>565</v>
      </c>
      <c r="C480" s="21" t="s">
        <v>655</v>
      </c>
      <c r="D480" s="21">
        <v>6117.23</v>
      </c>
      <c r="E480" s="21">
        <v>24</v>
      </c>
      <c r="F480" s="21">
        <v>1.5800000000000002E-2</v>
      </c>
      <c r="G480" s="21">
        <v>69</v>
      </c>
      <c r="H480" s="21">
        <v>94347656.390000001</v>
      </c>
      <c r="I480" s="21">
        <v>7356.8630000000003</v>
      </c>
      <c r="J480" s="21">
        <v>0</v>
      </c>
      <c r="K480" s="21">
        <v>41293919.399999991</v>
      </c>
      <c r="L480" s="21">
        <v>1736731598</v>
      </c>
      <c r="M480" s="21">
        <v>876383427</v>
      </c>
      <c r="N480" s="48">
        <v>6117.22998046875</v>
      </c>
      <c r="O480" s="21">
        <v>5216.9260000000004</v>
      </c>
      <c r="P480" s="21">
        <v>1</v>
      </c>
      <c r="Q480" s="21">
        <v>6135.69</v>
      </c>
      <c r="R480" s="21">
        <v>8245.6200000000008</v>
      </c>
      <c r="S480" s="21">
        <v>0</v>
      </c>
      <c r="T480" s="21">
        <v>745.49900000000002</v>
      </c>
      <c r="U480" s="21">
        <v>0</v>
      </c>
      <c r="V480" s="21">
        <v>0</v>
      </c>
      <c r="W480" s="21">
        <v>0</v>
      </c>
      <c r="X480" s="21">
        <v>-9.9749886712175023E-2</v>
      </c>
      <c r="Y480" s="21">
        <v>12824.44140625</v>
      </c>
      <c r="Z480" s="21">
        <v>13704</v>
      </c>
      <c r="AA480" s="21">
        <v>100818450.552</v>
      </c>
      <c r="AB480" s="21">
        <v>6470794.1620000005</v>
      </c>
      <c r="AC480" s="21">
        <v>1.2699999999999999E-2</v>
      </c>
      <c r="AD480" s="21">
        <v>1.55E-2</v>
      </c>
      <c r="AE480" s="21">
        <v>2613115025</v>
      </c>
      <c r="AF480" s="21">
        <v>33186560.817499999</v>
      </c>
      <c r="AG480" s="21">
        <v>40503282.887500003</v>
      </c>
      <c r="AH480" s="21">
        <v>-8107358.5824999921</v>
      </c>
      <c r="AI480" s="21">
        <v>0</v>
      </c>
      <c r="AJ480" s="21">
        <v>8257.7802734375</v>
      </c>
      <c r="AK480" s="21">
        <v>41293919.399999991</v>
      </c>
      <c r="AL480" s="21">
        <v>0</v>
      </c>
      <c r="AM480" s="21">
        <v>6470794.1620000005</v>
      </c>
      <c r="AN480" s="21">
        <v>0</v>
      </c>
      <c r="AO480" s="21">
        <v>6470794.1620000005</v>
      </c>
      <c r="AP480" s="21">
        <v>6.8584577609983395</v>
      </c>
      <c r="AQ480" s="21">
        <v>790636.51249998808</v>
      </c>
      <c r="AR480" s="21">
        <v>1</v>
      </c>
      <c r="AS480" s="21">
        <v>0</v>
      </c>
      <c r="AT480" s="21">
        <v>1</v>
      </c>
      <c r="AU480" s="21">
        <v>790636.5</v>
      </c>
      <c r="AV480" s="21">
        <v>790636.5</v>
      </c>
      <c r="AW480" s="21">
        <v>955241884.828125</v>
      </c>
      <c r="AX480" s="21">
        <v>112948.07142857143</v>
      </c>
      <c r="AY480" s="21">
        <v>136463126.40401787</v>
      </c>
      <c r="AZ480" s="21">
        <v>6470794.1620000005</v>
      </c>
      <c r="BA480" s="21">
        <v>924399.16600000008</v>
      </c>
      <c r="BB480" s="21">
        <v>5052345012.8444042</v>
      </c>
      <c r="BC480" s="21">
        <v>734844866.56274295</v>
      </c>
      <c r="BD480" s="21">
        <v>790637</v>
      </c>
      <c r="BE480" s="21">
        <v>112948</v>
      </c>
    </row>
    <row r="481" spans="1:57" x14ac:dyDescent="0.35">
      <c r="A481" s="21">
        <v>128033053</v>
      </c>
      <c r="B481" s="21" t="s">
        <v>566</v>
      </c>
      <c r="C481" s="21" t="s">
        <v>655</v>
      </c>
      <c r="D481" s="21">
        <v>8689.86</v>
      </c>
      <c r="E481" s="21">
        <v>56</v>
      </c>
      <c r="F481" s="21">
        <v>1.4999999999999999E-2</v>
      </c>
      <c r="G481" s="21">
        <v>59</v>
      </c>
      <c r="H481" s="21">
        <v>31871780.260000002</v>
      </c>
      <c r="I481" s="21">
        <v>2556.3629999999998</v>
      </c>
      <c r="J481" s="21">
        <v>0</v>
      </c>
      <c r="K481" s="21">
        <v>19770822.310000002</v>
      </c>
      <c r="L481" s="21">
        <v>902195776</v>
      </c>
      <c r="M481" s="21">
        <v>412335189</v>
      </c>
      <c r="N481" s="48">
        <v>8689.8603515625</v>
      </c>
      <c r="O481" s="21">
        <v>1929.2370000000001</v>
      </c>
      <c r="P481" s="21">
        <v>0.95</v>
      </c>
      <c r="Q481" s="21">
        <v>8693.66</v>
      </c>
      <c r="R481" s="21">
        <v>8245.6200000000008</v>
      </c>
      <c r="S481" s="21">
        <v>0</v>
      </c>
      <c r="T481" s="21">
        <v>187.642</v>
      </c>
      <c r="U481" s="21">
        <v>1</v>
      </c>
      <c r="V481" s="21">
        <v>1</v>
      </c>
      <c r="W481" s="21">
        <v>1</v>
      </c>
      <c r="X481" s="21">
        <v>-4.1636737017486866E-2</v>
      </c>
      <c r="Y481" s="21">
        <v>12467.626953125</v>
      </c>
      <c r="Z481" s="21">
        <v>13704</v>
      </c>
      <c r="AA481" s="21">
        <v>35032398.552000001</v>
      </c>
      <c r="AB481" s="21">
        <v>3160618.2919999994</v>
      </c>
      <c r="AC481" s="21">
        <v>1.2699999999999999E-2</v>
      </c>
      <c r="AD481" s="21">
        <v>1.55E-2</v>
      </c>
      <c r="AE481" s="21">
        <v>1314530965</v>
      </c>
      <c r="AF481" s="21">
        <v>16694543.2555</v>
      </c>
      <c r="AG481" s="21">
        <v>20375229.9575</v>
      </c>
      <c r="AH481" s="21">
        <v>-3076279.0545000024</v>
      </c>
      <c r="AI481" s="21">
        <v>0</v>
      </c>
      <c r="AJ481" s="21">
        <v>8257.7802734375</v>
      </c>
      <c r="AK481" s="21">
        <v>19770822.310000002</v>
      </c>
      <c r="AL481" s="21">
        <v>0</v>
      </c>
      <c r="AM481" s="21">
        <v>3160618.2919999994</v>
      </c>
      <c r="AN481" s="21">
        <v>0</v>
      </c>
      <c r="AO481" s="21">
        <v>3160618.2919999994</v>
      </c>
      <c r="AP481" s="21">
        <v>9.9166669267190777</v>
      </c>
      <c r="AQ481" s="21">
        <v>0</v>
      </c>
      <c r="AR481" s="21">
        <v>0.94767600204683866</v>
      </c>
      <c r="AS481" s="21">
        <v>0</v>
      </c>
      <c r="AT481" s="21">
        <v>0.94767600204683866</v>
      </c>
      <c r="AU481" s="21">
        <v>0</v>
      </c>
      <c r="AV481" s="21">
        <v>0</v>
      </c>
      <c r="AW481" s="21">
        <v>955241884.828125</v>
      </c>
      <c r="AX481" s="21">
        <v>0</v>
      </c>
      <c r="AY481" s="21">
        <v>136463126.40401787</v>
      </c>
      <c r="AZ481" s="21">
        <v>3160618.2919999994</v>
      </c>
      <c r="BA481" s="21">
        <v>451516.89885714278</v>
      </c>
      <c r="BB481" s="21">
        <v>5055505631.136404</v>
      </c>
      <c r="BC481" s="21">
        <v>734844866.56274295</v>
      </c>
      <c r="BD481" s="21">
        <v>0</v>
      </c>
      <c r="BE481" s="21">
        <v>0</v>
      </c>
    </row>
    <row r="482" spans="1:57" x14ac:dyDescent="0.35">
      <c r="A482" s="21">
        <v>128034503</v>
      </c>
      <c r="B482" s="21" t="s">
        <v>567</v>
      </c>
      <c r="C482" s="21" t="s">
        <v>655</v>
      </c>
      <c r="D482" s="21">
        <v>6163</v>
      </c>
      <c r="E482" s="21">
        <v>25</v>
      </c>
      <c r="F482" s="21">
        <v>2.06E-2</v>
      </c>
      <c r="G482" s="21">
        <v>94</v>
      </c>
      <c r="H482" s="21">
        <v>13751952.960000001</v>
      </c>
      <c r="I482" s="21">
        <v>1010.8390000000001</v>
      </c>
      <c r="J482" s="21">
        <v>0</v>
      </c>
      <c r="K482" s="21">
        <v>6975525.879999999</v>
      </c>
      <c r="L482" s="21">
        <v>215869287</v>
      </c>
      <c r="M482" s="21">
        <v>122977981</v>
      </c>
      <c r="N482" s="48">
        <v>6163</v>
      </c>
      <c r="O482" s="21">
        <v>713.80200000000002</v>
      </c>
      <c r="P482" s="21">
        <v>1</v>
      </c>
      <c r="Q482" s="21">
        <v>6046.92</v>
      </c>
      <c r="R482" s="21">
        <v>8245.6200000000008</v>
      </c>
      <c r="S482" s="21">
        <v>0</v>
      </c>
      <c r="T482" s="21">
        <v>70.706999999999994</v>
      </c>
      <c r="U482" s="21">
        <v>0</v>
      </c>
      <c r="V482" s="21">
        <v>0</v>
      </c>
      <c r="W482" s="21">
        <v>0</v>
      </c>
      <c r="X482" s="21">
        <v>-0.15536985892893906</v>
      </c>
      <c r="Y482" s="21">
        <v>13604.494140625</v>
      </c>
      <c r="Z482" s="21">
        <v>13704</v>
      </c>
      <c r="AA482" s="21">
        <v>13852537.656000001</v>
      </c>
      <c r="AB482" s="21">
        <v>100584.69600000046</v>
      </c>
      <c r="AC482" s="21">
        <v>1.2699999999999999E-2</v>
      </c>
      <c r="AD482" s="21">
        <v>1.55E-2</v>
      </c>
      <c r="AE482" s="21">
        <v>338847268</v>
      </c>
      <c r="AF482" s="21">
        <v>4303360.3036000002</v>
      </c>
      <c r="AG482" s="21">
        <v>5252132.6540000001</v>
      </c>
      <c r="AH482" s="21">
        <v>-2672165.5763999987</v>
      </c>
      <c r="AI482" s="21">
        <v>0</v>
      </c>
      <c r="AJ482" s="21">
        <v>8257.7802734375</v>
      </c>
      <c r="AK482" s="21">
        <v>6975525.879999999</v>
      </c>
      <c r="AL482" s="21">
        <v>0</v>
      </c>
      <c r="AM482" s="21">
        <v>100584.69600000046</v>
      </c>
      <c r="AN482" s="21">
        <v>0</v>
      </c>
      <c r="AO482" s="21">
        <v>100584.69600000046</v>
      </c>
      <c r="AP482" s="21">
        <v>0.73142117554189523</v>
      </c>
      <c r="AQ482" s="21">
        <v>1723393.2259999989</v>
      </c>
      <c r="AR482" s="21">
        <v>1</v>
      </c>
      <c r="AS482" s="21">
        <v>0</v>
      </c>
      <c r="AT482" s="21">
        <v>1</v>
      </c>
      <c r="AU482" s="21">
        <v>1723393.25</v>
      </c>
      <c r="AV482" s="21">
        <v>1723393.25</v>
      </c>
      <c r="AW482" s="21">
        <v>955241884.828125</v>
      </c>
      <c r="AX482" s="21">
        <v>246199.03571428571</v>
      </c>
      <c r="AY482" s="21">
        <v>136463126.40401787</v>
      </c>
      <c r="AZ482" s="21">
        <v>100584.69600000046</v>
      </c>
      <c r="BA482" s="21">
        <v>14369.242285714352</v>
      </c>
      <c r="BB482" s="21">
        <v>5055606215.8324041</v>
      </c>
      <c r="BC482" s="21">
        <v>734844866.56274295</v>
      </c>
      <c r="BD482" s="21">
        <v>1723393</v>
      </c>
      <c r="BE482" s="21">
        <v>246199</v>
      </c>
    </row>
    <row r="483" spans="1:57" x14ac:dyDescent="0.35">
      <c r="A483" s="21">
        <v>128321103</v>
      </c>
      <c r="B483" s="21" t="s">
        <v>569</v>
      </c>
      <c r="C483" s="21" t="s">
        <v>656</v>
      </c>
      <c r="D483" s="21">
        <v>7119.09</v>
      </c>
      <c r="E483" s="21">
        <v>36</v>
      </c>
      <c r="F483" s="21">
        <v>1.6799999999999999E-2</v>
      </c>
      <c r="G483" s="21">
        <v>76</v>
      </c>
      <c r="H483" s="21">
        <v>33319397</v>
      </c>
      <c r="I483" s="21">
        <v>2289.6030000000001</v>
      </c>
      <c r="J483" s="21">
        <v>0</v>
      </c>
      <c r="K483" s="21">
        <v>14740011.67</v>
      </c>
      <c r="L483" s="21">
        <v>610423597</v>
      </c>
      <c r="M483" s="21">
        <v>268720994</v>
      </c>
      <c r="N483" s="48">
        <v>7119.08984375</v>
      </c>
      <c r="O483" s="21">
        <v>1416.681</v>
      </c>
      <c r="P483" s="21">
        <v>1</v>
      </c>
      <c r="Q483" s="21">
        <v>7162.71</v>
      </c>
      <c r="R483" s="21">
        <v>8245.6200000000008</v>
      </c>
      <c r="S483" s="21">
        <v>41.182000000000002</v>
      </c>
      <c r="T483" s="21">
        <v>260.48399999999998</v>
      </c>
      <c r="U483" s="21">
        <v>0</v>
      </c>
      <c r="V483" s="21">
        <v>0</v>
      </c>
      <c r="W483" s="21">
        <v>0</v>
      </c>
      <c r="X483" s="21">
        <v>-0.21921558966354776</v>
      </c>
      <c r="Y483" s="21">
        <v>14552.4775390625</v>
      </c>
      <c r="Z483" s="21">
        <v>13704</v>
      </c>
      <c r="AA483" s="21">
        <v>31376719.512000002</v>
      </c>
      <c r="AB483" s="21">
        <v>0</v>
      </c>
      <c r="AC483" s="21">
        <v>1.2699999999999999E-2</v>
      </c>
      <c r="AD483" s="21">
        <v>1.55E-2</v>
      </c>
      <c r="AE483" s="21">
        <v>879144591</v>
      </c>
      <c r="AF483" s="21">
        <v>11165136.3057</v>
      </c>
      <c r="AG483" s="21">
        <v>13626741.160499999</v>
      </c>
      <c r="AH483" s="21">
        <v>-3574875.3642999995</v>
      </c>
      <c r="AI483" s="21">
        <v>0</v>
      </c>
      <c r="AJ483" s="21">
        <v>8257.7802734375</v>
      </c>
      <c r="AK483" s="21">
        <v>14740011.67</v>
      </c>
      <c r="AL483" s="21">
        <v>0</v>
      </c>
      <c r="AM483" s="21">
        <v>0</v>
      </c>
      <c r="AN483" s="21">
        <v>0</v>
      </c>
      <c r="AO483" s="21">
        <v>0</v>
      </c>
      <c r="AP483" s="21">
        <v>0</v>
      </c>
      <c r="AQ483" s="21">
        <v>1113270.5095000006</v>
      </c>
      <c r="AR483" s="21">
        <v>1</v>
      </c>
      <c r="AS483" s="21">
        <v>0</v>
      </c>
      <c r="AT483" s="21">
        <v>1</v>
      </c>
      <c r="AU483" s="21">
        <v>1113270.5</v>
      </c>
      <c r="AV483" s="21">
        <v>1113270.5</v>
      </c>
      <c r="AW483" s="21">
        <v>955241884.828125</v>
      </c>
      <c r="AX483" s="21">
        <v>159038.64285714287</v>
      </c>
      <c r="AY483" s="21">
        <v>136463126.40401787</v>
      </c>
      <c r="AZ483" s="21">
        <v>0</v>
      </c>
      <c r="BA483" s="21">
        <v>0</v>
      </c>
      <c r="BB483" s="21">
        <v>5055606215.8324041</v>
      </c>
      <c r="BC483" s="21">
        <v>734844866.56274295</v>
      </c>
      <c r="BD483" s="21">
        <v>1113271</v>
      </c>
      <c r="BE483" s="21">
        <v>159039</v>
      </c>
    </row>
    <row r="484" spans="1:57" x14ac:dyDescent="0.35">
      <c r="A484" s="21">
        <v>128323303</v>
      </c>
      <c r="B484" s="21" t="s">
        <v>570</v>
      </c>
      <c r="C484" s="21" t="s">
        <v>656</v>
      </c>
      <c r="D484" s="21">
        <v>5249.85</v>
      </c>
      <c r="E484" s="21">
        <v>18</v>
      </c>
      <c r="F484" s="21">
        <v>1.7500000000000002E-2</v>
      </c>
      <c r="G484" s="21">
        <v>81</v>
      </c>
      <c r="H484" s="21">
        <v>16801284.579999998</v>
      </c>
      <c r="I484" s="21">
        <v>1258.3219999999999</v>
      </c>
      <c r="J484" s="21">
        <v>0</v>
      </c>
      <c r="K484" s="21">
        <v>7048759.6100000003</v>
      </c>
      <c r="L484" s="21">
        <v>281534961</v>
      </c>
      <c r="M484" s="21">
        <v>120250248</v>
      </c>
      <c r="N484" s="48">
        <v>5249.85009765625</v>
      </c>
      <c r="O484" s="21">
        <v>827.34500000000003</v>
      </c>
      <c r="P484" s="21">
        <v>1</v>
      </c>
      <c r="Q484" s="21">
        <v>5069.08</v>
      </c>
      <c r="R484" s="21">
        <v>8245.6200000000008</v>
      </c>
      <c r="S484" s="21">
        <v>43.316000000000003</v>
      </c>
      <c r="T484" s="21">
        <v>239.00700000000001</v>
      </c>
      <c r="U484" s="21">
        <v>0</v>
      </c>
      <c r="V484" s="21">
        <v>0</v>
      </c>
      <c r="W484" s="21">
        <v>0</v>
      </c>
      <c r="X484" s="21">
        <v>-6.9394031083000809E-2</v>
      </c>
      <c r="Y484" s="21">
        <v>13352.134765625</v>
      </c>
      <c r="Z484" s="21">
        <v>13704</v>
      </c>
      <c r="AA484" s="21">
        <v>17244044.687999997</v>
      </c>
      <c r="AB484" s="21">
        <v>442760.10799999908</v>
      </c>
      <c r="AC484" s="21">
        <v>1.2699999999999999E-2</v>
      </c>
      <c r="AD484" s="21">
        <v>1.55E-2</v>
      </c>
      <c r="AE484" s="21">
        <v>401785209</v>
      </c>
      <c r="AF484" s="21">
        <v>5102672.1542999996</v>
      </c>
      <c r="AG484" s="21">
        <v>6227670.7395000001</v>
      </c>
      <c r="AH484" s="21">
        <v>-1946087.4557000007</v>
      </c>
      <c r="AI484" s="21">
        <v>0</v>
      </c>
      <c r="AJ484" s="21">
        <v>8257.7802734375</v>
      </c>
      <c r="AK484" s="21">
        <v>7048759.6100000003</v>
      </c>
      <c r="AL484" s="21">
        <v>0</v>
      </c>
      <c r="AM484" s="21">
        <v>442760.10799999908</v>
      </c>
      <c r="AN484" s="21">
        <v>0</v>
      </c>
      <c r="AO484" s="21">
        <v>442760.10799999908</v>
      </c>
      <c r="AP484" s="21">
        <v>2.6352753320246372</v>
      </c>
      <c r="AQ484" s="21">
        <v>821088.87050000019</v>
      </c>
      <c r="AR484" s="21">
        <v>1</v>
      </c>
      <c r="AS484" s="21">
        <v>0</v>
      </c>
      <c r="AT484" s="21">
        <v>1</v>
      </c>
      <c r="AU484" s="21">
        <v>821088.875</v>
      </c>
      <c r="AV484" s="21">
        <v>821088.875</v>
      </c>
      <c r="AW484" s="21">
        <v>955241884.828125</v>
      </c>
      <c r="AX484" s="21">
        <v>117298.41071428571</v>
      </c>
      <c r="AY484" s="21">
        <v>136463126.40401787</v>
      </c>
      <c r="AZ484" s="21">
        <v>442760.10799999908</v>
      </c>
      <c r="BA484" s="21">
        <v>63251.443999999865</v>
      </c>
      <c r="BB484" s="21">
        <v>5056048975.9404039</v>
      </c>
      <c r="BC484" s="21">
        <v>734844866.56274295</v>
      </c>
      <c r="BD484" s="21">
        <v>854438</v>
      </c>
      <c r="BE484" s="21">
        <v>122063</v>
      </c>
    </row>
    <row r="485" spans="1:57" x14ac:dyDescent="0.35">
      <c r="A485" s="21">
        <v>128323703</v>
      </c>
      <c r="B485" s="21" t="s">
        <v>571</v>
      </c>
      <c r="C485" s="21" t="s">
        <v>656</v>
      </c>
      <c r="D485" s="21">
        <v>9820.85</v>
      </c>
      <c r="E485" s="21">
        <v>66</v>
      </c>
      <c r="F485" s="21">
        <v>1.5699999999999999E-2</v>
      </c>
      <c r="G485" s="21">
        <v>68</v>
      </c>
      <c r="H485" s="21">
        <v>52670466.369999997</v>
      </c>
      <c r="I485" s="21">
        <v>3864.5630000000001</v>
      </c>
      <c r="J485" s="21">
        <v>0</v>
      </c>
      <c r="K485" s="21">
        <v>34719424.219999999</v>
      </c>
      <c r="L485" s="21">
        <v>1625064356</v>
      </c>
      <c r="M485" s="21">
        <v>582459547</v>
      </c>
      <c r="N485" s="48">
        <v>9820.849609375</v>
      </c>
      <c r="O485" s="21">
        <v>2826.2190000000001</v>
      </c>
      <c r="P485" s="21">
        <v>0.81</v>
      </c>
      <c r="Q485" s="21">
        <v>9827.2000000000007</v>
      </c>
      <c r="R485" s="21">
        <v>8245.6200000000008</v>
      </c>
      <c r="S485" s="21">
        <v>0</v>
      </c>
      <c r="T485" s="21">
        <v>318.65800000000002</v>
      </c>
      <c r="U485" s="21">
        <v>0</v>
      </c>
      <c r="V485" s="21">
        <v>0</v>
      </c>
      <c r="W485" s="21">
        <v>0</v>
      </c>
      <c r="X485" s="21">
        <v>2.2595955016501117E-2</v>
      </c>
      <c r="Y485" s="21">
        <v>13629.0869140625</v>
      </c>
      <c r="Z485" s="21">
        <v>13704</v>
      </c>
      <c r="AA485" s="21">
        <v>52959971.351999998</v>
      </c>
      <c r="AB485" s="21">
        <v>289504.98200000077</v>
      </c>
      <c r="AC485" s="21">
        <v>1.2699999999999999E-2</v>
      </c>
      <c r="AD485" s="21">
        <v>1.55E-2</v>
      </c>
      <c r="AE485" s="21">
        <v>2207523903</v>
      </c>
      <c r="AF485" s="21">
        <v>28035553.568099998</v>
      </c>
      <c r="AG485" s="21">
        <v>34216620.4965</v>
      </c>
      <c r="AH485" s="21">
        <v>-6683870.6519000009</v>
      </c>
      <c r="AI485" s="21">
        <v>0</v>
      </c>
      <c r="AJ485" s="21">
        <v>8257.7802734375</v>
      </c>
      <c r="AK485" s="21">
        <v>34719424.219999999</v>
      </c>
      <c r="AL485" s="21">
        <v>0</v>
      </c>
      <c r="AM485" s="21">
        <v>289504.98200000077</v>
      </c>
      <c r="AN485" s="21">
        <v>0</v>
      </c>
      <c r="AO485" s="21">
        <v>289504.98200000077</v>
      </c>
      <c r="AP485" s="21">
        <v>0.54965334836088864</v>
      </c>
      <c r="AQ485" s="21">
        <v>502803.72349999845</v>
      </c>
      <c r="AR485" s="21">
        <v>0.8107155574282634</v>
      </c>
      <c r="AS485" s="21">
        <v>0</v>
      </c>
      <c r="AT485" s="21">
        <v>0.8107155574282634</v>
      </c>
      <c r="AU485" s="21">
        <v>407271.03125</v>
      </c>
      <c r="AV485" s="21">
        <v>407271.03125</v>
      </c>
      <c r="AW485" s="21">
        <v>955241884.828125</v>
      </c>
      <c r="AX485" s="21">
        <v>58181.575892857145</v>
      </c>
      <c r="AY485" s="21">
        <v>136463126.40401787</v>
      </c>
      <c r="AZ485" s="21">
        <v>289504.98200000077</v>
      </c>
      <c r="BA485" s="21">
        <v>41357.854571428681</v>
      </c>
      <c r="BB485" s="21">
        <v>5056338480.9224043</v>
      </c>
      <c r="BC485" s="21">
        <v>734844866.56274295</v>
      </c>
      <c r="BD485" s="21">
        <v>407271</v>
      </c>
      <c r="BE485" s="21">
        <v>58182</v>
      </c>
    </row>
    <row r="486" spans="1:57" x14ac:dyDescent="0.35">
      <c r="A486" s="21">
        <v>128325203</v>
      </c>
      <c r="B486" s="21" t="s">
        <v>573</v>
      </c>
      <c r="C486" s="21" t="s">
        <v>656</v>
      </c>
      <c r="D486" s="21">
        <v>5866.21</v>
      </c>
      <c r="E486" s="21">
        <v>22</v>
      </c>
      <c r="F486" s="21">
        <v>1.2699999999999999E-2</v>
      </c>
      <c r="G486" s="21">
        <v>33</v>
      </c>
      <c r="H486" s="21">
        <v>25801496.189999998</v>
      </c>
      <c r="I486" s="21">
        <v>1986.04</v>
      </c>
      <c r="J486" s="21">
        <v>0</v>
      </c>
      <c r="K486" s="21">
        <v>8387239.7699999996</v>
      </c>
      <c r="L486" s="21">
        <v>469316790</v>
      </c>
      <c r="M486" s="21">
        <v>188736313</v>
      </c>
      <c r="N486" s="48">
        <v>5866.2099609375</v>
      </c>
      <c r="O486" s="21">
        <v>1223.405</v>
      </c>
      <c r="P486" s="21">
        <v>1</v>
      </c>
      <c r="Q486" s="21">
        <v>5842.01</v>
      </c>
      <c r="R486" s="21">
        <v>8245.6200000000008</v>
      </c>
      <c r="S486" s="21">
        <v>111.148</v>
      </c>
      <c r="T486" s="21">
        <v>242.429</v>
      </c>
      <c r="U486" s="21">
        <v>0</v>
      </c>
      <c r="V486" s="21">
        <v>0</v>
      </c>
      <c r="W486" s="21">
        <v>0</v>
      </c>
      <c r="X486" s="21">
        <v>-0.11091303640052784</v>
      </c>
      <c r="Y486" s="21">
        <v>12991.4287109375</v>
      </c>
      <c r="Z486" s="21">
        <v>13704</v>
      </c>
      <c r="AA486" s="21">
        <v>27216692.16</v>
      </c>
      <c r="AB486" s="21">
        <v>1415195.9700000025</v>
      </c>
      <c r="AC486" s="21">
        <v>1.2699999999999999E-2</v>
      </c>
      <c r="AD486" s="21">
        <v>1.55E-2</v>
      </c>
      <c r="AE486" s="21">
        <v>658053103</v>
      </c>
      <c r="AF486" s="21">
        <v>8357274.4080999997</v>
      </c>
      <c r="AG486" s="21">
        <v>10199823.0965</v>
      </c>
      <c r="AH486" s="21">
        <v>-29965.361899999902</v>
      </c>
      <c r="AI486" s="21">
        <v>-29965.361899999902</v>
      </c>
      <c r="AJ486" s="21">
        <v>8257.7802734375</v>
      </c>
      <c r="AK486" s="21">
        <v>8387239.7699999996</v>
      </c>
      <c r="AL486" s="21">
        <v>0</v>
      </c>
      <c r="AM486" s="21">
        <v>1445161.3319000024</v>
      </c>
      <c r="AN486" s="21">
        <v>0</v>
      </c>
      <c r="AO486" s="21">
        <v>1445161.3319000024</v>
      </c>
      <c r="AP486" s="21">
        <v>5.6010756944401932</v>
      </c>
      <c r="AQ486" s="21">
        <v>0</v>
      </c>
      <c r="AR486" s="21">
        <v>1</v>
      </c>
      <c r="AS486" s="21">
        <v>0</v>
      </c>
      <c r="AT486" s="21">
        <v>1</v>
      </c>
      <c r="AU486" s="21">
        <v>0</v>
      </c>
      <c r="AV486" s="21">
        <v>0</v>
      </c>
      <c r="AW486" s="21">
        <v>955241884.828125</v>
      </c>
      <c r="AX486" s="21">
        <v>0</v>
      </c>
      <c r="AY486" s="21">
        <v>136463126.40401787</v>
      </c>
      <c r="AZ486" s="21">
        <v>1445161.3319000024</v>
      </c>
      <c r="BA486" s="21">
        <v>206451.61884285748</v>
      </c>
      <c r="BB486" s="21">
        <v>5057783642.2543039</v>
      </c>
      <c r="BC486" s="21">
        <v>734844866.56274295</v>
      </c>
      <c r="BD486" s="21">
        <v>0</v>
      </c>
      <c r="BE486" s="21">
        <v>0</v>
      </c>
    </row>
    <row r="487" spans="1:57" x14ac:dyDescent="0.35">
      <c r="A487" s="21">
        <v>128326303</v>
      </c>
      <c r="B487" s="21" t="s">
        <v>574</v>
      </c>
      <c r="C487" s="21" t="s">
        <v>656</v>
      </c>
      <c r="D487" s="21">
        <v>5004.42</v>
      </c>
      <c r="E487" s="21">
        <v>15</v>
      </c>
      <c r="F487" s="21">
        <v>1.6E-2</v>
      </c>
      <c r="G487" s="21">
        <v>70</v>
      </c>
      <c r="H487" s="21">
        <v>17785148.620000001</v>
      </c>
      <c r="I487" s="21">
        <v>1336.952</v>
      </c>
      <c r="J487" s="21">
        <v>0</v>
      </c>
      <c r="K487" s="21">
        <v>5411640.2200000007</v>
      </c>
      <c r="L487" s="21">
        <v>231149635</v>
      </c>
      <c r="M487" s="21">
        <v>107435955</v>
      </c>
      <c r="N487" s="48">
        <v>5004.419921875</v>
      </c>
      <c r="O487" s="21">
        <v>763.67700000000002</v>
      </c>
      <c r="P487" s="21">
        <v>1</v>
      </c>
      <c r="Q487" s="21">
        <v>5035.03</v>
      </c>
      <c r="R487" s="21">
        <v>8245.6200000000008</v>
      </c>
      <c r="S487" s="21">
        <v>85.058999999999997</v>
      </c>
      <c r="T487" s="21">
        <v>92.707999999999998</v>
      </c>
      <c r="U487" s="21">
        <v>0</v>
      </c>
      <c r="V487" s="21">
        <v>0</v>
      </c>
      <c r="W487" s="21">
        <v>0</v>
      </c>
      <c r="X487" s="21">
        <v>-0.15820638890779842</v>
      </c>
      <c r="Y487" s="21">
        <v>13302.7578125</v>
      </c>
      <c r="Z487" s="21">
        <v>13704</v>
      </c>
      <c r="AA487" s="21">
        <v>18321590.208000001</v>
      </c>
      <c r="AB487" s="21">
        <v>536441.58799999952</v>
      </c>
      <c r="AC487" s="21">
        <v>1.2699999999999999E-2</v>
      </c>
      <c r="AD487" s="21">
        <v>1.55E-2</v>
      </c>
      <c r="AE487" s="21">
        <v>338585590</v>
      </c>
      <c r="AF487" s="21">
        <v>4300036.9929999998</v>
      </c>
      <c r="AG487" s="21">
        <v>5248076.6449999996</v>
      </c>
      <c r="AH487" s="21">
        <v>-1111603.2270000009</v>
      </c>
      <c r="AI487" s="21">
        <v>0</v>
      </c>
      <c r="AJ487" s="21">
        <v>8257.7802734375</v>
      </c>
      <c r="AK487" s="21">
        <v>5411640.2200000007</v>
      </c>
      <c r="AL487" s="21">
        <v>0</v>
      </c>
      <c r="AM487" s="21">
        <v>536441.58799999952</v>
      </c>
      <c r="AN487" s="21">
        <v>0</v>
      </c>
      <c r="AO487" s="21">
        <v>536441.58799999952</v>
      </c>
      <c r="AP487" s="21">
        <v>3.0162333723585131</v>
      </c>
      <c r="AQ487" s="21">
        <v>163563.57500000112</v>
      </c>
      <c r="AR487" s="21">
        <v>1</v>
      </c>
      <c r="AS487" s="21">
        <v>0</v>
      </c>
      <c r="AT487" s="21">
        <v>1</v>
      </c>
      <c r="AU487" s="21">
        <v>163563.578125</v>
      </c>
      <c r="AV487" s="21">
        <v>163563.578125</v>
      </c>
      <c r="AW487" s="21">
        <v>955241884.828125</v>
      </c>
      <c r="AX487" s="21">
        <v>23366.225446428572</v>
      </c>
      <c r="AY487" s="21">
        <v>136463126.40401787</v>
      </c>
      <c r="AZ487" s="21">
        <v>536441.58799999952</v>
      </c>
      <c r="BA487" s="21">
        <v>76634.51257142851</v>
      </c>
      <c r="BB487" s="21">
        <v>5058320083.8423042</v>
      </c>
      <c r="BC487" s="21">
        <v>734844866.56274295</v>
      </c>
      <c r="BD487" s="21">
        <v>163564</v>
      </c>
      <c r="BE487" s="21">
        <v>23366</v>
      </c>
    </row>
    <row r="488" spans="1:57" x14ac:dyDescent="0.35">
      <c r="A488" s="21">
        <v>128327303</v>
      </c>
      <c r="B488" s="21" t="s">
        <v>575</v>
      </c>
      <c r="C488" s="21" t="s">
        <v>656</v>
      </c>
      <c r="D488" s="21">
        <v>5015.96</v>
      </c>
      <c r="E488" s="21">
        <v>16</v>
      </c>
      <c r="F488" s="21">
        <v>0.01</v>
      </c>
      <c r="G488" s="21">
        <v>8</v>
      </c>
      <c r="H488" s="21">
        <v>18582179.98</v>
      </c>
      <c r="I488" s="21">
        <v>1429.174</v>
      </c>
      <c r="J488" s="21">
        <v>0</v>
      </c>
      <c r="K488" s="21">
        <v>3707003.0199999996</v>
      </c>
      <c r="L488" s="21">
        <v>264111134</v>
      </c>
      <c r="M488" s="21">
        <v>107625672</v>
      </c>
      <c r="N488" s="48">
        <v>5015.9599609375</v>
      </c>
      <c r="O488" s="21">
        <v>840.06799999999998</v>
      </c>
      <c r="P488" s="21">
        <v>1</v>
      </c>
      <c r="Q488" s="21">
        <v>5039.05</v>
      </c>
      <c r="R488" s="21">
        <v>8245.6200000000008</v>
      </c>
      <c r="S488" s="21">
        <v>103.464</v>
      </c>
      <c r="T488" s="21">
        <v>89.265000000000001</v>
      </c>
      <c r="U488" s="21">
        <v>0</v>
      </c>
      <c r="V488" s="21">
        <v>0</v>
      </c>
      <c r="W488" s="21">
        <v>0</v>
      </c>
      <c r="X488" s="21">
        <v>-0.17995103532563075</v>
      </c>
      <c r="Y488" s="21">
        <v>13002.0419921875</v>
      </c>
      <c r="Z488" s="21">
        <v>13704</v>
      </c>
      <c r="AA488" s="21">
        <v>19585400.495999999</v>
      </c>
      <c r="AB488" s="21">
        <v>1003220.5159999989</v>
      </c>
      <c r="AC488" s="21">
        <v>1.2699999999999999E-2</v>
      </c>
      <c r="AD488" s="21">
        <v>1.55E-2</v>
      </c>
      <c r="AE488" s="21">
        <v>371736806</v>
      </c>
      <c r="AF488" s="21">
        <v>4721057.4361999994</v>
      </c>
      <c r="AG488" s="21">
        <v>5761920.4929999998</v>
      </c>
      <c r="AH488" s="21">
        <v>1014054.4161999999</v>
      </c>
      <c r="AI488" s="21">
        <v>1003220.5159999989</v>
      </c>
      <c r="AJ488" s="21">
        <v>8257.7802734375</v>
      </c>
      <c r="AK488" s="21">
        <v>4721057.4361999994</v>
      </c>
      <c r="AL488" s="21">
        <v>0</v>
      </c>
      <c r="AM488" s="21">
        <v>0</v>
      </c>
      <c r="AN488" s="21">
        <v>0</v>
      </c>
      <c r="AO488" s="21">
        <v>0</v>
      </c>
      <c r="AP488" s="21">
        <v>0</v>
      </c>
      <c r="AQ488" s="21">
        <v>0</v>
      </c>
      <c r="AR488" s="21">
        <v>1</v>
      </c>
      <c r="AS488" s="21">
        <v>0</v>
      </c>
      <c r="AT488" s="21">
        <v>1</v>
      </c>
      <c r="AU488" s="21">
        <v>0</v>
      </c>
      <c r="AV488" s="21">
        <v>0</v>
      </c>
      <c r="AW488" s="21">
        <v>955241884.828125</v>
      </c>
      <c r="AX488" s="21">
        <v>0</v>
      </c>
      <c r="AY488" s="21">
        <v>136463126.40401787</v>
      </c>
      <c r="AZ488" s="21">
        <v>0</v>
      </c>
      <c r="BA488" s="21">
        <v>0</v>
      </c>
      <c r="BB488" s="21">
        <v>5058320083.8423042</v>
      </c>
      <c r="BC488" s="21">
        <v>734844866.56274295</v>
      </c>
      <c r="BD488" s="21">
        <v>0</v>
      </c>
      <c r="BE488" s="21">
        <v>0</v>
      </c>
    </row>
    <row r="489" spans="1:57" x14ac:dyDescent="0.35">
      <c r="A489" s="21">
        <v>128328003</v>
      </c>
      <c r="B489" s="21" t="s">
        <v>576</v>
      </c>
      <c r="C489" s="21" t="s">
        <v>656</v>
      </c>
      <c r="D489" s="21">
        <v>5882.36</v>
      </c>
      <c r="E489" s="21">
        <v>23</v>
      </c>
      <c r="F489" s="21">
        <v>1.2999999999999999E-2</v>
      </c>
      <c r="G489" s="21">
        <v>36</v>
      </c>
      <c r="H489" s="21">
        <v>20678948.879999999</v>
      </c>
      <c r="I489" s="21">
        <v>1572.444</v>
      </c>
      <c r="J489" s="21">
        <v>0</v>
      </c>
      <c r="K489" s="21">
        <v>6371022.2199999997</v>
      </c>
      <c r="L489" s="21">
        <v>349482885</v>
      </c>
      <c r="M489" s="21">
        <v>140160526</v>
      </c>
      <c r="N489" s="48">
        <v>5882.35986328125</v>
      </c>
      <c r="O489" s="21">
        <v>953.39499999999998</v>
      </c>
      <c r="P489" s="21">
        <v>1</v>
      </c>
      <c r="Q489" s="21">
        <v>5864.59</v>
      </c>
      <c r="R489" s="21">
        <v>8245.6200000000008</v>
      </c>
      <c r="S489" s="21">
        <v>101.081</v>
      </c>
      <c r="T489" s="21">
        <v>114.40600000000001</v>
      </c>
      <c r="U489" s="21">
        <v>0</v>
      </c>
      <c r="V489" s="21">
        <v>0</v>
      </c>
      <c r="W489" s="21">
        <v>0</v>
      </c>
      <c r="X489" s="21">
        <v>-0.20997897740879373</v>
      </c>
      <c r="Y489" s="21">
        <v>13150.8330078125</v>
      </c>
      <c r="Z489" s="21">
        <v>13704</v>
      </c>
      <c r="AA489" s="21">
        <v>21548772.576000001</v>
      </c>
      <c r="AB489" s="21">
        <v>869823.69600000232</v>
      </c>
      <c r="AC489" s="21">
        <v>1.2699999999999999E-2</v>
      </c>
      <c r="AD489" s="21">
        <v>1.55E-2</v>
      </c>
      <c r="AE489" s="21">
        <v>489643411</v>
      </c>
      <c r="AF489" s="21">
        <v>6218471.3196999999</v>
      </c>
      <c r="AG489" s="21">
        <v>7589472.8705000002</v>
      </c>
      <c r="AH489" s="21">
        <v>-152550.90029999986</v>
      </c>
      <c r="AI489" s="21">
        <v>0</v>
      </c>
      <c r="AJ489" s="21">
        <v>8257.7802734375</v>
      </c>
      <c r="AK489" s="21">
        <v>6371022.2199999997</v>
      </c>
      <c r="AL489" s="21">
        <v>0</v>
      </c>
      <c r="AM489" s="21">
        <v>869823.69600000232</v>
      </c>
      <c r="AN489" s="21">
        <v>0</v>
      </c>
      <c r="AO489" s="21">
        <v>869823.69600000232</v>
      </c>
      <c r="AP489" s="21">
        <v>4.2063245141113885</v>
      </c>
      <c r="AQ489" s="21">
        <v>0</v>
      </c>
      <c r="AR489" s="21">
        <v>1</v>
      </c>
      <c r="AS489" s="21">
        <v>0</v>
      </c>
      <c r="AT489" s="21">
        <v>1</v>
      </c>
      <c r="AU489" s="21">
        <v>0</v>
      </c>
      <c r="AV489" s="21">
        <v>0</v>
      </c>
      <c r="AW489" s="21">
        <v>955241884.828125</v>
      </c>
      <c r="AX489" s="21">
        <v>0</v>
      </c>
      <c r="AY489" s="21">
        <v>136463126.40401787</v>
      </c>
      <c r="AZ489" s="21">
        <v>869823.69600000232</v>
      </c>
      <c r="BA489" s="21">
        <v>124260.52800000033</v>
      </c>
      <c r="BB489" s="21">
        <v>5059189907.5383043</v>
      </c>
      <c r="BC489" s="21">
        <v>734844866.56274295</v>
      </c>
      <c r="BD489" s="21">
        <v>0</v>
      </c>
      <c r="BE489" s="21">
        <v>0</v>
      </c>
    </row>
    <row r="490" spans="1:57" x14ac:dyDescent="0.35">
      <c r="A490" s="21">
        <v>129540803</v>
      </c>
      <c r="B490" s="21" t="s">
        <v>577</v>
      </c>
      <c r="C490" s="21" t="s">
        <v>657</v>
      </c>
      <c r="D490" s="21">
        <v>9671</v>
      </c>
      <c r="E490" s="21">
        <v>65</v>
      </c>
      <c r="F490" s="21">
        <v>1.4500000000000001E-2</v>
      </c>
      <c r="G490" s="21">
        <v>52</v>
      </c>
      <c r="H490" s="21">
        <v>42613236.460000001</v>
      </c>
      <c r="I490" s="21">
        <v>3372.951</v>
      </c>
      <c r="J490" s="21">
        <v>0</v>
      </c>
      <c r="K490" s="21">
        <v>28699382.260000002</v>
      </c>
      <c r="L490" s="21">
        <v>1365212282</v>
      </c>
      <c r="M490" s="21">
        <v>609322122</v>
      </c>
      <c r="N490" s="48">
        <v>9671</v>
      </c>
      <c r="O490" s="21">
        <v>2594.6469999999999</v>
      </c>
      <c r="P490" s="21">
        <v>0.83</v>
      </c>
      <c r="Q490" s="21">
        <v>9677.59</v>
      </c>
      <c r="R490" s="21">
        <v>8245.6200000000008</v>
      </c>
      <c r="S490" s="21">
        <v>0</v>
      </c>
      <c r="T490" s="21">
        <v>261.79700000000003</v>
      </c>
      <c r="U490" s="21">
        <v>0</v>
      </c>
      <c r="V490" s="21">
        <v>0</v>
      </c>
      <c r="W490" s="21">
        <v>0</v>
      </c>
      <c r="X490" s="21">
        <v>-0.11020122476288524</v>
      </c>
      <c r="Y490" s="21">
        <v>12633.814453125</v>
      </c>
      <c r="Z490" s="21">
        <v>13704</v>
      </c>
      <c r="AA490" s="21">
        <v>46222920.504000001</v>
      </c>
      <c r="AB490" s="21">
        <v>3609684.0439999998</v>
      </c>
      <c r="AC490" s="21">
        <v>1.2699999999999999E-2</v>
      </c>
      <c r="AD490" s="21">
        <v>1.55E-2</v>
      </c>
      <c r="AE490" s="21">
        <v>1974534404</v>
      </c>
      <c r="AF490" s="21">
        <v>25076586.930799998</v>
      </c>
      <c r="AG490" s="21">
        <v>30605283.261999998</v>
      </c>
      <c r="AH490" s="21">
        <v>-3622795.3292000033</v>
      </c>
      <c r="AI490" s="21">
        <v>0</v>
      </c>
      <c r="AJ490" s="21">
        <v>8257.7802734375</v>
      </c>
      <c r="AK490" s="21">
        <v>28699382.260000002</v>
      </c>
      <c r="AL490" s="21">
        <v>0</v>
      </c>
      <c r="AM490" s="21">
        <v>3609684.0439999998</v>
      </c>
      <c r="AN490" s="21">
        <v>0</v>
      </c>
      <c r="AO490" s="21">
        <v>3609684.0439999998</v>
      </c>
      <c r="AP490" s="21">
        <v>8.4708047167182947</v>
      </c>
      <c r="AQ490" s="21">
        <v>0</v>
      </c>
      <c r="AR490" s="21">
        <v>0.82886203316545592</v>
      </c>
      <c r="AS490" s="21">
        <v>0</v>
      </c>
      <c r="AT490" s="21">
        <v>0.82886203316545592</v>
      </c>
      <c r="AU490" s="21">
        <v>0</v>
      </c>
      <c r="AV490" s="21">
        <v>0</v>
      </c>
      <c r="AW490" s="21">
        <v>955241884.828125</v>
      </c>
      <c r="AX490" s="21">
        <v>0</v>
      </c>
      <c r="AY490" s="21">
        <v>136463126.40401787</v>
      </c>
      <c r="AZ490" s="21">
        <v>3609684.0439999998</v>
      </c>
      <c r="BA490" s="21">
        <v>515669.14914285712</v>
      </c>
      <c r="BB490" s="21">
        <v>5062799591.582304</v>
      </c>
      <c r="BC490" s="21">
        <v>734844866.56274295</v>
      </c>
      <c r="BD490" s="21">
        <v>0</v>
      </c>
      <c r="BE490" s="21">
        <v>0</v>
      </c>
    </row>
    <row r="491" spans="1:57" x14ac:dyDescent="0.35">
      <c r="A491" s="21">
        <v>129544503</v>
      </c>
      <c r="B491" s="21" t="s">
        <v>578</v>
      </c>
      <c r="C491" s="21" t="s">
        <v>657</v>
      </c>
      <c r="D491" s="21">
        <v>3493.76</v>
      </c>
      <c r="E491" s="21">
        <v>6</v>
      </c>
      <c r="F491" s="21">
        <v>1.77E-2</v>
      </c>
      <c r="G491" s="21">
        <v>82</v>
      </c>
      <c r="H491" s="21">
        <v>19877644.98</v>
      </c>
      <c r="I491" s="21">
        <v>1933.153</v>
      </c>
      <c r="J491" s="21">
        <v>0</v>
      </c>
      <c r="K491" s="21">
        <v>6181741.6299999999</v>
      </c>
      <c r="L491" s="21">
        <v>218758690</v>
      </c>
      <c r="M491" s="21">
        <v>131343789</v>
      </c>
      <c r="N491" s="48">
        <v>3493.760009765625</v>
      </c>
      <c r="O491" s="21">
        <v>1090.9159999999999</v>
      </c>
      <c r="P491" s="21">
        <v>1</v>
      </c>
      <c r="Q491" s="21">
        <v>3212.61</v>
      </c>
      <c r="R491" s="21">
        <v>8245.6200000000008</v>
      </c>
      <c r="S491" s="21">
        <v>34.334000000000003</v>
      </c>
      <c r="T491" s="21">
        <v>400.435</v>
      </c>
      <c r="U491" s="21">
        <v>0</v>
      </c>
      <c r="V491" s="21">
        <v>0</v>
      </c>
      <c r="W491" s="21">
        <v>0</v>
      </c>
      <c r="X491" s="21">
        <v>-3.9320445204906504E-2</v>
      </c>
      <c r="Y491" s="21">
        <v>10282.5</v>
      </c>
      <c r="Z491" s="21">
        <v>13704</v>
      </c>
      <c r="AA491" s="21">
        <v>26491928.712000001</v>
      </c>
      <c r="AB491" s="21">
        <v>6614283.7320000008</v>
      </c>
      <c r="AC491" s="21">
        <v>1.2699999999999999E-2</v>
      </c>
      <c r="AD491" s="21">
        <v>1.55E-2</v>
      </c>
      <c r="AE491" s="21">
        <v>350102479</v>
      </c>
      <c r="AF491" s="21">
        <v>4446301.4832999995</v>
      </c>
      <c r="AG491" s="21">
        <v>5426588.4244999997</v>
      </c>
      <c r="AH491" s="21">
        <v>-1735440.1467000004</v>
      </c>
      <c r="AI491" s="21">
        <v>0</v>
      </c>
      <c r="AJ491" s="21">
        <v>8257.7802734375</v>
      </c>
      <c r="AK491" s="21">
        <v>6181741.6299999999</v>
      </c>
      <c r="AL491" s="21">
        <v>0</v>
      </c>
      <c r="AM491" s="21">
        <v>6614283.7320000008</v>
      </c>
      <c r="AN491" s="21">
        <v>0</v>
      </c>
      <c r="AO491" s="21">
        <v>6614283.7320000008</v>
      </c>
      <c r="AP491" s="21">
        <v>33.274986743424577</v>
      </c>
      <c r="AQ491" s="21">
        <v>755153.20550000016</v>
      </c>
      <c r="AR491" s="21">
        <v>1</v>
      </c>
      <c r="AS491" s="21">
        <v>0</v>
      </c>
      <c r="AT491" s="21">
        <v>1</v>
      </c>
      <c r="AU491" s="21">
        <v>755153.1875</v>
      </c>
      <c r="AV491" s="21">
        <v>755153.1875</v>
      </c>
      <c r="AW491" s="21">
        <v>955241884.828125</v>
      </c>
      <c r="AX491" s="21">
        <v>107879.02678571429</v>
      </c>
      <c r="AY491" s="21">
        <v>136463126.40401787</v>
      </c>
      <c r="AZ491" s="21">
        <v>6614283.7320000008</v>
      </c>
      <c r="BA491" s="21">
        <v>944897.67600000009</v>
      </c>
      <c r="BB491" s="21">
        <v>5069413875.3143044</v>
      </c>
      <c r="BC491" s="21">
        <v>734844866.56274295</v>
      </c>
      <c r="BD491" s="21">
        <v>755153</v>
      </c>
      <c r="BE491" s="21">
        <v>107879</v>
      </c>
    </row>
    <row r="492" spans="1:57" x14ac:dyDescent="0.35">
      <c r="A492" s="21">
        <v>129544703</v>
      </c>
      <c r="B492" s="21" t="s">
        <v>579</v>
      </c>
      <c r="C492" s="21" t="s">
        <v>657</v>
      </c>
      <c r="D492" s="21">
        <v>4445.2700000000004</v>
      </c>
      <c r="E492" s="21">
        <v>10</v>
      </c>
      <c r="F492" s="21">
        <v>1.6799999999999999E-2</v>
      </c>
      <c r="G492" s="21">
        <v>76</v>
      </c>
      <c r="H492" s="21">
        <v>19762926.630000003</v>
      </c>
      <c r="I492" s="21">
        <v>2036.9739999999999</v>
      </c>
      <c r="J492" s="21">
        <v>0</v>
      </c>
      <c r="K492" s="21">
        <v>8969697.9400000013</v>
      </c>
      <c r="L492" s="21">
        <v>368425621</v>
      </c>
      <c r="M492" s="21">
        <v>166423061</v>
      </c>
      <c r="N492" s="48">
        <v>4445.27001953125</v>
      </c>
      <c r="O492" s="21">
        <v>1194.0630000000001</v>
      </c>
      <c r="P492" s="21">
        <v>1</v>
      </c>
      <c r="Q492" s="21">
        <v>4728.17</v>
      </c>
      <c r="R492" s="21">
        <v>8245.6200000000008</v>
      </c>
      <c r="S492" s="21">
        <v>9.8409999999999993</v>
      </c>
      <c r="T492" s="21">
        <v>379.77</v>
      </c>
      <c r="U492" s="21">
        <v>0</v>
      </c>
      <c r="V492" s="21">
        <v>0</v>
      </c>
      <c r="W492" s="21">
        <v>0</v>
      </c>
      <c r="X492" s="21">
        <v>-8.1542693427208657E-2</v>
      </c>
      <c r="Y492" s="21">
        <v>9702.1005859375</v>
      </c>
      <c r="Z492" s="21">
        <v>13704</v>
      </c>
      <c r="AA492" s="21">
        <v>27914691.695999999</v>
      </c>
      <c r="AB492" s="21">
        <v>8151765.0659999959</v>
      </c>
      <c r="AC492" s="21">
        <v>1.2699999999999999E-2</v>
      </c>
      <c r="AD492" s="21">
        <v>1.55E-2</v>
      </c>
      <c r="AE492" s="21">
        <v>534848682</v>
      </c>
      <c r="AF492" s="21">
        <v>6792578.2613999993</v>
      </c>
      <c r="AG492" s="21">
        <v>8290154.5709999995</v>
      </c>
      <c r="AH492" s="21">
        <v>-2177119.6786000021</v>
      </c>
      <c r="AI492" s="21">
        <v>0</v>
      </c>
      <c r="AJ492" s="21">
        <v>8257.7802734375</v>
      </c>
      <c r="AK492" s="21">
        <v>8969697.9400000013</v>
      </c>
      <c r="AL492" s="21">
        <v>0</v>
      </c>
      <c r="AM492" s="21">
        <v>8151765.0659999959</v>
      </c>
      <c r="AN492" s="21">
        <v>0</v>
      </c>
      <c r="AO492" s="21">
        <v>8151765.0659999959</v>
      </c>
      <c r="AP492" s="21">
        <v>41.24776263463766</v>
      </c>
      <c r="AQ492" s="21">
        <v>679543.36900000181</v>
      </c>
      <c r="AR492" s="21">
        <v>1</v>
      </c>
      <c r="AS492" s="21">
        <v>0</v>
      </c>
      <c r="AT492" s="21">
        <v>1</v>
      </c>
      <c r="AU492" s="21">
        <v>679543.375</v>
      </c>
      <c r="AV492" s="21">
        <v>679543.375</v>
      </c>
      <c r="AW492" s="21">
        <v>955241884.828125</v>
      </c>
      <c r="AX492" s="21">
        <v>97077.625</v>
      </c>
      <c r="AY492" s="21">
        <v>136463126.40401787</v>
      </c>
      <c r="AZ492" s="21">
        <v>8151765.0659999959</v>
      </c>
      <c r="BA492" s="21">
        <v>1164537.866571428</v>
      </c>
      <c r="BB492" s="21">
        <v>5077565640.3803043</v>
      </c>
      <c r="BC492" s="21">
        <v>734844866.56274295</v>
      </c>
      <c r="BD492" s="21">
        <v>679543</v>
      </c>
      <c r="BE492" s="21">
        <v>97078</v>
      </c>
    </row>
    <row r="493" spans="1:57" x14ac:dyDescent="0.35">
      <c r="A493" s="21">
        <v>129545003</v>
      </c>
      <c r="B493" s="21" t="s">
        <v>580</v>
      </c>
      <c r="C493" s="21" t="s">
        <v>657</v>
      </c>
      <c r="D493" s="21">
        <v>4812.13</v>
      </c>
      <c r="E493" s="21">
        <v>13</v>
      </c>
      <c r="F493" s="21">
        <v>1.5699999999999999E-2</v>
      </c>
      <c r="G493" s="21">
        <v>68</v>
      </c>
      <c r="H493" s="21">
        <v>30816202.490000002</v>
      </c>
      <c r="I493" s="21">
        <v>2930.4560000000001</v>
      </c>
      <c r="J493" s="21">
        <v>0</v>
      </c>
      <c r="K493" s="21">
        <v>13358758.41</v>
      </c>
      <c r="L493" s="21">
        <v>530554201</v>
      </c>
      <c r="M493" s="21">
        <v>322005421</v>
      </c>
      <c r="N493" s="48">
        <v>4812.1298828125</v>
      </c>
      <c r="O493" s="21">
        <v>2135.3490000000002</v>
      </c>
      <c r="P493" s="21">
        <v>1</v>
      </c>
      <c r="Q493" s="21">
        <v>4861.47</v>
      </c>
      <c r="R493" s="21">
        <v>8245.6200000000008</v>
      </c>
      <c r="S493" s="21">
        <v>0</v>
      </c>
      <c r="T493" s="21">
        <v>319.839</v>
      </c>
      <c r="U493" s="21">
        <v>0</v>
      </c>
      <c r="V493" s="21">
        <v>0</v>
      </c>
      <c r="W493" s="21">
        <v>0</v>
      </c>
      <c r="X493" s="21">
        <v>5.8200955941929963E-2</v>
      </c>
      <c r="Y493" s="21">
        <v>10515.8388671875</v>
      </c>
      <c r="Z493" s="21">
        <v>13704</v>
      </c>
      <c r="AA493" s="21">
        <v>40158969.024000004</v>
      </c>
      <c r="AB493" s="21">
        <v>9342766.5340000018</v>
      </c>
      <c r="AC493" s="21">
        <v>1.2699999999999999E-2</v>
      </c>
      <c r="AD493" s="21">
        <v>1.55E-2</v>
      </c>
      <c r="AE493" s="21">
        <v>852559622</v>
      </c>
      <c r="AF493" s="21">
        <v>10827507.1994</v>
      </c>
      <c r="AG493" s="21">
        <v>13214674.141000001</v>
      </c>
      <c r="AH493" s="21">
        <v>-2531251.2105999999</v>
      </c>
      <c r="AI493" s="21">
        <v>0</v>
      </c>
      <c r="AJ493" s="21">
        <v>8257.7802734375</v>
      </c>
      <c r="AK493" s="21">
        <v>13358758.41</v>
      </c>
      <c r="AL493" s="21">
        <v>0</v>
      </c>
      <c r="AM493" s="21">
        <v>9342766.5340000018</v>
      </c>
      <c r="AN493" s="21">
        <v>0</v>
      </c>
      <c r="AO493" s="21">
        <v>9342766.5340000018</v>
      </c>
      <c r="AP493" s="21">
        <v>30.317708799556897</v>
      </c>
      <c r="AQ493" s="21">
        <v>144084.26899999939</v>
      </c>
      <c r="AR493" s="21">
        <v>1</v>
      </c>
      <c r="AS493" s="21">
        <v>0</v>
      </c>
      <c r="AT493" s="21">
        <v>1</v>
      </c>
      <c r="AU493" s="21">
        <v>144084.265625</v>
      </c>
      <c r="AV493" s="21">
        <v>144084.265625</v>
      </c>
      <c r="AW493" s="21">
        <v>955241884.828125</v>
      </c>
      <c r="AX493" s="21">
        <v>20583.466517857141</v>
      </c>
      <c r="AY493" s="21">
        <v>136463126.40401787</v>
      </c>
      <c r="AZ493" s="21">
        <v>9342766.5340000018</v>
      </c>
      <c r="BA493" s="21">
        <v>1334680.9334285718</v>
      </c>
      <c r="BB493" s="21">
        <v>5086908406.9143047</v>
      </c>
      <c r="BC493" s="21">
        <v>734844866.56274295</v>
      </c>
      <c r="BD493" s="21">
        <v>144084</v>
      </c>
      <c r="BE493" s="21">
        <v>20583</v>
      </c>
    </row>
    <row r="494" spans="1:57" x14ac:dyDescent="0.35">
      <c r="A494" s="21">
        <v>129546003</v>
      </c>
      <c r="B494" s="21" t="s">
        <v>581</v>
      </c>
      <c r="C494" s="21" t="s">
        <v>657</v>
      </c>
      <c r="D494" s="21">
        <v>8480.84</v>
      </c>
      <c r="E494" s="21">
        <v>52</v>
      </c>
      <c r="F494" s="21">
        <v>1.3899999999999999E-2</v>
      </c>
      <c r="G494" s="21">
        <v>49</v>
      </c>
      <c r="H494" s="21">
        <v>23410384.91</v>
      </c>
      <c r="I494" s="21">
        <v>2018.9259999999999</v>
      </c>
      <c r="J494" s="21">
        <v>0</v>
      </c>
      <c r="K494" s="21">
        <v>14088350.950000001</v>
      </c>
      <c r="L494" s="21">
        <v>740159292</v>
      </c>
      <c r="M494" s="21">
        <v>275546798</v>
      </c>
      <c r="N494" s="48">
        <v>8480.83984375</v>
      </c>
      <c r="O494" s="21">
        <v>1554.0909999999999</v>
      </c>
      <c r="P494" s="21">
        <v>0.98</v>
      </c>
      <c r="Q494" s="21">
        <v>8430.68</v>
      </c>
      <c r="R494" s="21">
        <v>8245.6200000000008</v>
      </c>
      <c r="S494" s="21">
        <v>7.7779999999999996</v>
      </c>
      <c r="T494" s="21">
        <v>124.81399999999999</v>
      </c>
      <c r="U494" s="21">
        <v>0</v>
      </c>
      <c r="V494" s="21">
        <v>0</v>
      </c>
      <c r="W494" s="21">
        <v>0</v>
      </c>
      <c r="X494" s="21">
        <v>-5.6965305151556449E-2</v>
      </c>
      <c r="Y494" s="21">
        <v>11595.46484375</v>
      </c>
      <c r="Z494" s="21">
        <v>13704</v>
      </c>
      <c r="AA494" s="21">
        <v>27667361.903999999</v>
      </c>
      <c r="AB494" s="21">
        <v>4256976.993999999</v>
      </c>
      <c r="AC494" s="21">
        <v>1.2699999999999999E-2</v>
      </c>
      <c r="AD494" s="21">
        <v>1.55E-2</v>
      </c>
      <c r="AE494" s="21">
        <v>1015706090</v>
      </c>
      <c r="AF494" s="21">
        <v>12899467.343</v>
      </c>
      <c r="AG494" s="21">
        <v>15743444.395</v>
      </c>
      <c r="AH494" s="21">
        <v>-1188883.6070000008</v>
      </c>
      <c r="AI494" s="21">
        <v>0</v>
      </c>
      <c r="AJ494" s="21">
        <v>8257.7802734375</v>
      </c>
      <c r="AK494" s="21">
        <v>14088350.950000001</v>
      </c>
      <c r="AL494" s="21">
        <v>0</v>
      </c>
      <c r="AM494" s="21">
        <v>4256976.993999999</v>
      </c>
      <c r="AN494" s="21">
        <v>0</v>
      </c>
      <c r="AO494" s="21">
        <v>4256976.993999999</v>
      </c>
      <c r="AP494" s="21">
        <v>18.184139262834524</v>
      </c>
      <c r="AQ494" s="21">
        <v>0</v>
      </c>
      <c r="AR494" s="21">
        <v>0.97298795040236086</v>
      </c>
      <c r="AS494" s="21">
        <v>0</v>
      </c>
      <c r="AT494" s="21">
        <v>0.97298795040236086</v>
      </c>
      <c r="AU494" s="21">
        <v>0</v>
      </c>
      <c r="AV494" s="21">
        <v>0</v>
      </c>
      <c r="AW494" s="21">
        <v>955241884.828125</v>
      </c>
      <c r="AX494" s="21">
        <v>0</v>
      </c>
      <c r="AY494" s="21">
        <v>136463126.40401787</v>
      </c>
      <c r="AZ494" s="21">
        <v>4256976.993999999</v>
      </c>
      <c r="BA494" s="21">
        <v>608139.5705714284</v>
      </c>
      <c r="BB494" s="21">
        <v>5091165383.9083052</v>
      </c>
      <c r="BC494" s="21">
        <v>734844866.56274295</v>
      </c>
      <c r="BD494" s="21">
        <v>0</v>
      </c>
      <c r="BE494" s="21">
        <v>0</v>
      </c>
    </row>
    <row r="495" spans="1:57" x14ac:dyDescent="0.35">
      <c r="A495" s="21">
        <v>129546103</v>
      </c>
      <c r="B495" s="21" t="s">
        <v>582</v>
      </c>
      <c r="C495" s="21" t="s">
        <v>657</v>
      </c>
      <c r="D495" s="21">
        <v>5042.6000000000004</v>
      </c>
      <c r="E495" s="21">
        <v>16</v>
      </c>
      <c r="F495" s="21">
        <v>1.5699999999999999E-2</v>
      </c>
      <c r="G495" s="21">
        <v>68</v>
      </c>
      <c r="H495" s="21">
        <v>36862822.019999996</v>
      </c>
      <c r="I495" s="21">
        <v>3658.0250000000001</v>
      </c>
      <c r="J495" s="21">
        <v>0</v>
      </c>
      <c r="K495" s="21">
        <v>17131208.59</v>
      </c>
      <c r="L495" s="21">
        <v>674245928</v>
      </c>
      <c r="M495" s="21">
        <v>420101715</v>
      </c>
      <c r="N495" s="48">
        <v>5042.60009765625</v>
      </c>
      <c r="O495" s="21">
        <v>2408.1260000000002</v>
      </c>
      <c r="P495" s="21">
        <v>1</v>
      </c>
      <c r="Q495" s="21">
        <v>5084.8</v>
      </c>
      <c r="R495" s="21">
        <v>8245.6200000000008</v>
      </c>
      <c r="S495" s="21">
        <v>0</v>
      </c>
      <c r="T495" s="21">
        <v>604.94799999999998</v>
      </c>
      <c r="U495" s="21">
        <v>0</v>
      </c>
      <c r="V495" s="21">
        <v>0</v>
      </c>
      <c r="W495" s="21">
        <v>0</v>
      </c>
      <c r="X495" s="21">
        <v>-0.15425681923782436</v>
      </c>
      <c r="Y495" s="21">
        <v>10077.2470703125</v>
      </c>
      <c r="Z495" s="21">
        <v>13704</v>
      </c>
      <c r="AA495" s="21">
        <v>50129574.600000001</v>
      </c>
      <c r="AB495" s="21">
        <v>13266752.580000006</v>
      </c>
      <c r="AC495" s="21">
        <v>1.2699999999999999E-2</v>
      </c>
      <c r="AD495" s="21">
        <v>1.55E-2</v>
      </c>
      <c r="AE495" s="21">
        <v>1094347643</v>
      </c>
      <c r="AF495" s="21">
        <v>13898215.066099999</v>
      </c>
      <c r="AG495" s="21">
        <v>16962388.466499999</v>
      </c>
      <c r="AH495" s="21">
        <v>-3232993.5239000004</v>
      </c>
      <c r="AI495" s="21">
        <v>0</v>
      </c>
      <c r="AJ495" s="21">
        <v>8257.7802734375</v>
      </c>
      <c r="AK495" s="21">
        <v>17131208.59</v>
      </c>
      <c r="AL495" s="21">
        <v>0</v>
      </c>
      <c r="AM495" s="21">
        <v>13266752.580000006</v>
      </c>
      <c r="AN495" s="21">
        <v>0</v>
      </c>
      <c r="AO495" s="21">
        <v>13266752.580000006</v>
      </c>
      <c r="AP495" s="21">
        <v>35.989519665103508</v>
      </c>
      <c r="AQ495" s="21">
        <v>168820.12350000069</v>
      </c>
      <c r="AR495" s="21">
        <v>1</v>
      </c>
      <c r="AS495" s="21">
        <v>0</v>
      </c>
      <c r="AT495" s="21">
        <v>1</v>
      </c>
      <c r="AU495" s="21">
        <v>168820.125</v>
      </c>
      <c r="AV495" s="21">
        <v>168820.125</v>
      </c>
      <c r="AW495" s="21">
        <v>955241884.828125</v>
      </c>
      <c r="AX495" s="21">
        <v>24117.160714285714</v>
      </c>
      <c r="AY495" s="21">
        <v>136463126.40401787</v>
      </c>
      <c r="AZ495" s="21">
        <v>13266752.580000006</v>
      </c>
      <c r="BA495" s="21">
        <v>1895250.3685714293</v>
      </c>
      <c r="BB495" s="21">
        <v>5104432136.4883051</v>
      </c>
      <c r="BC495" s="21">
        <v>734844866.56274295</v>
      </c>
      <c r="BD495" s="21">
        <v>168820</v>
      </c>
      <c r="BE495" s="21">
        <v>24117</v>
      </c>
    </row>
    <row r="496" spans="1:57" x14ac:dyDescent="0.35">
      <c r="A496" s="21">
        <v>129546803</v>
      </c>
      <c r="B496" s="21" t="s">
        <v>583</v>
      </c>
      <c r="C496" s="21" t="s">
        <v>657</v>
      </c>
      <c r="D496" s="21">
        <v>5262.77</v>
      </c>
      <c r="E496" s="21">
        <v>18</v>
      </c>
      <c r="F496" s="21">
        <v>1.49E-2</v>
      </c>
      <c r="G496" s="21">
        <v>57</v>
      </c>
      <c r="H496" s="21">
        <v>11239748.289999999</v>
      </c>
      <c r="I496" s="21">
        <v>1208.319</v>
      </c>
      <c r="J496" s="21">
        <v>0</v>
      </c>
      <c r="K496" s="21">
        <v>5408755.4199999999</v>
      </c>
      <c r="L496" s="21">
        <v>253183800</v>
      </c>
      <c r="M496" s="21">
        <v>110990377</v>
      </c>
      <c r="N496" s="48">
        <v>5262.77001953125</v>
      </c>
      <c r="O496" s="21">
        <v>790.90599999999995</v>
      </c>
      <c r="P496" s="21">
        <v>1</v>
      </c>
      <c r="Q496" s="21">
        <v>5238.28</v>
      </c>
      <c r="R496" s="21">
        <v>8245.6200000000008</v>
      </c>
      <c r="S496" s="21">
        <v>56.222000000000001</v>
      </c>
      <c r="T496" s="21">
        <v>126.175</v>
      </c>
      <c r="U496" s="21">
        <v>0</v>
      </c>
      <c r="V496" s="21">
        <v>0</v>
      </c>
      <c r="W496" s="21">
        <v>0</v>
      </c>
      <c r="X496" s="21">
        <v>-0.110276904385585</v>
      </c>
      <c r="Y496" s="21">
        <v>9301.970703125</v>
      </c>
      <c r="Z496" s="21">
        <v>13704</v>
      </c>
      <c r="AA496" s="21">
        <v>16558803.575999999</v>
      </c>
      <c r="AB496" s="21">
        <v>5319055.2860000003</v>
      </c>
      <c r="AC496" s="21">
        <v>1.2699999999999999E-2</v>
      </c>
      <c r="AD496" s="21">
        <v>1.55E-2</v>
      </c>
      <c r="AE496" s="21">
        <v>364174177</v>
      </c>
      <c r="AF496" s="21">
        <v>4625012.0478999997</v>
      </c>
      <c r="AG496" s="21">
        <v>5644699.7434999999</v>
      </c>
      <c r="AH496" s="21">
        <v>-783743.37210000027</v>
      </c>
      <c r="AI496" s="21">
        <v>0</v>
      </c>
      <c r="AJ496" s="21">
        <v>8257.7802734375</v>
      </c>
      <c r="AK496" s="21">
        <v>5408755.4199999999</v>
      </c>
      <c r="AL496" s="21">
        <v>0</v>
      </c>
      <c r="AM496" s="21">
        <v>5319055.2860000003</v>
      </c>
      <c r="AN496" s="21">
        <v>0</v>
      </c>
      <c r="AO496" s="21">
        <v>5319055.2860000003</v>
      </c>
      <c r="AP496" s="21">
        <v>47.323615696379626</v>
      </c>
      <c r="AQ496" s="21">
        <v>0</v>
      </c>
      <c r="AR496" s="21">
        <v>1</v>
      </c>
      <c r="AS496" s="21">
        <v>0</v>
      </c>
      <c r="AT496" s="21">
        <v>1</v>
      </c>
      <c r="AU496" s="21">
        <v>0</v>
      </c>
      <c r="AV496" s="21">
        <v>0</v>
      </c>
      <c r="AW496" s="21">
        <v>955241884.828125</v>
      </c>
      <c r="AX496" s="21">
        <v>0</v>
      </c>
      <c r="AY496" s="21">
        <v>136463126.40401787</v>
      </c>
      <c r="AZ496" s="21">
        <v>5319055.2860000003</v>
      </c>
      <c r="BA496" s="21">
        <v>759865.04085714289</v>
      </c>
      <c r="BB496" s="21">
        <v>5109751191.7743053</v>
      </c>
      <c r="BC496" s="21">
        <v>734844866.56274295</v>
      </c>
      <c r="BD496" s="21">
        <v>0</v>
      </c>
      <c r="BE496" s="21">
        <v>0</v>
      </c>
    </row>
    <row r="497" spans="1:57" x14ac:dyDescent="0.35">
      <c r="A497" s="21">
        <v>129547203</v>
      </c>
      <c r="B497" s="21" t="s">
        <v>585</v>
      </c>
      <c r="C497" s="21" t="s">
        <v>657</v>
      </c>
      <c r="D497" s="21">
        <v>1997.68</v>
      </c>
      <c r="E497" s="21">
        <v>1</v>
      </c>
      <c r="F497" s="21">
        <v>2.01E-2</v>
      </c>
      <c r="G497" s="21">
        <v>92</v>
      </c>
      <c r="H497" s="21">
        <v>19673819.630000003</v>
      </c>
      <c r="I497" s="21">
        <v>2314.8989999999999</v>
      </c>
      <c r="J497" s="21">
        <v>0</v>
      </c>
      <c r="K497" s="21">
        <v>5209861.16</v>
      </c>
      <c r="L497" s="21">
        <v>152403245</v>
      </c>
      <c r="M497" s="21">
        <v>106341668</v>
      </c>
      <c r="N497" s="48">
        <v>1997.6800537109375</v>
      </c>
      <c r="O497" s="21">
        <v>1204.684</v>
      </c>
      <c r="P497" s="21">
        <v>1</v>
      </c>
      <c r="Q497" s="21">
        <v>2006.12</v>
      </c>
      <c r="R497" s="21">
        <v>8245.6200000000008</v>
      </c>
      <c r="S497" s="21">
        <v>0</v>
      </c>
      <c r="T497" s="21">
        <v>601.00699999999995</v>
      </c>
      <c r="U497" s="21">
        <v>0</v>
      </c>
      <c r="V497" s="21">
        <v>0</v>
      </c>
      <c r="W497" s="21">
        <v>0</v>
      </c>
      <c r="X497" s="21">
        <v>-1.6632261283129333E-3</v>
      </c>
      <c r="Y497" s="21">
        <v>8498.78125</v>
      </c>
      <c r="Z497" s="21">
        <v>13704</v>
      </c>
      <c r="AA497" s="21">
        <v>31723375.895999998</v>
      </c>
      <c r="AB497" s="21">
        <v>12049556.265999995</v>
      </c>
      <c r="AC497" s="21">
        <v>1.2699999999999999E-2</v>
      </c>
      <c r="AD497" s="21">
        <v>1.55E-2</v>
      </c>
      <c r="AE497" s="21">
        <v>258744913</v>
      </c>
      <c r="AF497" s="21">
        <v>3286060.3950999998</v>
      </c>
      <c r="AG497" s="21">
        <v>4010546.1515000002</v>
      </c>
      <c r="AH497" s="21">
        <v>-1923800.7649000003</v>
      </c>
      <c r="AI497" s="21">
        <v>0</v>
      </c>
      <c r="AJ497" s="21">
        <v>8257.7802734375</v>
      </c>
      <c r="AK497" s="21">
        <v>5209861.16</v>
      </c>
      <c r="AL497" s="21">
        <v>0</v>
      </c>
      <c r="AM497" s="21">
        <v>12049556.265999995</v>
      </c>
      <c r="AN497" s="21">
        <v>0</v>
      </c>
      <c r="AO497" s="21">
        <v>12049556.265999995</v>
      </c>
      <c r="AP497" s="21">
        <v>61.246654145522392</v>
      </c>
      <c r="AQ497" s="21">
        <v>1199315.0085</v>
      </c>
      <c r="AR497" s="21">
        <v>1</v>
      </c>
      <c r="AS497" s="21">
        <v>0</v>
      </c>
      <c r="AT497" s="21">
        <v>1</v>
      </c>
      <c r="AU497" s="21">
        <v>1199315</v>
      </c>
      <c r="AV497" s="21">
        <v>1199315</v>
      </c>
      <c r="AW497" s="21">
        <v>955241884.828125</v>
      </c>
      <c r="AX497" s="21">
        <v>171330.71428571429</v>
      </c>
      <c r="AY497" s="21">
        <v>136463126.40401787</v>
      </c>
      <c r="AZ497" s="21">
        <v>12049556.265999995</v>
      </c>
      <c r="BA497" s="21">
        <v>1721365.1808571422</v>
      </c>
      <c r="BB497" s="21">
        <v>5121800748.0403051</v>
      </c>
      <c r="BC497" s="21">
        <v>734844866.56274295</v>
      </c>
      <c r="BD497" s="21">
        <v>1199315</v>
      </c>
      <c r="BE497" s="21">
        <v>171331</v>
      </c>
    </row>
    <row r="498" spans="1:57" x14ac:dyDescent="0.35">
      <c r="A498" s="21">
        <v>129547303</v>
      </c>
      <c r="B498" s="21" t="s">
        <v>586</v>
      </c>
      <c r="C498" s="21" t="s">
        <v>657</v>
      </c>
      <c r="D498" s="21">
        <v>6507.14</v>
      </c>
      <c r="E498" s="21">
        <v>29</v>
      </c>
      <c r="F498" s="21">
        <v>1.4200000000000001E-2</v>
      </c>
      <c r="G498" s="21">
        <v>51</v>
      </c>
      <c r="H498" s="21">
        <v>20585537.34</v>
      </c>
      <c r="I498" s="21">
        <v>1625.8140000000001</v>
      </c>
      <c r="J498" s="21">
        <v>0</v>
      </c>
      <c r="K498" s="21">
        <v>8756327.9900000002</v>
      </c>
      <c r="L498" s="21">
        <v>405748029</v>
      </c>
      <c r="M498" s="21">
        <v>210892527</v>
      </c>
      <c r="N498" s="48">
        <v>6507.14013671875</v>
      </c>
      <c r="O498" s="21">
        <v>1172.373</v>
      </c>
      <c r="P498" s="21">
        <v>1</v>
      </c>
      <c r="Q498" s="21">
        <v>6538.34</v>
      </c>
      <c r="R498" s="21">
        <v>8245.6200000000008</v>
      </c>
      <c r="S498" s="21">
        <v>0</v>
      </c>
      <c r="T498" s="21">
        <v>147.988</v>
      </c>
      <c r="U498" s="21">
        <v>0</v>
      </c>
      <c r="V498" s="21">
        <v>0</v>
      </c>
      <c r="W498" s="21">
        <v>0</v>
      </c>
      <c r="X498" s="21">
        <v>-0.12050829249849207</v>
      </c>
      <c r="Y498" s="21">
        <v>12661.6806640625</v>
      </c>
      <c r="Z498" s="21">
        <v>13704</v>
      </c>
      <c r="AA498" s="21">
        <v>22280155.056000002</v>
      </c>
      <c r="AB498" s="21">
        <v>1694617.7160000019</v>
      </c>
      <c r="AC498" s="21">
        <v>1.2699999999999999E-2</v>
      </c>
      <c r="AD498" s="21">
        <v>1.55E-2</v>
      </c>
      <c r="AE498" s="21">
        <v>616640556</v>
      </c>
      <c r="AF498" s="21">
        <v>7831335.0611999994</v>
      </c>
      <c r="AG498" s="21">
        <v>9557928.6180000007</v>
      </c>
      <c r="AH498" s="21">
        <v>-924992.92880000081</v>
      </c>
      <c r="AI498" s="21">
        <v>0</v>
      </c>
      <c r="AJ498" s="21">
        <v>8257.7802734375</v>
      </c>
      <c r="AK498" s="21">
        <v>8756327.9900000002</v>
      </c>
      <c r="AL498" s="21">
        <v>0</v>
      </c>
      <c r="AM498" s="21">
        <v>1694617.7160000019</v>
      </c>
      <c r="AN498" s="21">
        <v>0</v>
      </c>
      <c r="AO498" s="21">
        <v>1694617.7160000019</v>
      </c>
      <c r="AP498" s="21">
        <v>8.2320790951964629</v>
      </c>
      <c r="AQ498" s="21">
        <v>0</v>
      </c>
      <c r="AR498" s="21">
        <v>1</v>
      </c>
      <c r="AS498" s="21">
        <v>0</v>
      </c>
      <c r="AT498" s="21">
        <v>1</v>
      </c>
      <c r="AU498" s="21">
        <v>0</v>
      </c>
      <c r="AV498" s="21">
        <v>0</v>
      </c>
      <c r="AW498" s="21">
        <v>955241884.828125</v>
      </c>
      <c r="AX498" s="21">
        <v>0</v>
      </c>
      <c r="AY498" s="21">
        <v>136463126.40401787</v>
      </c>
      <c r="AZ498" s="21">
        <v>1694617.7160000019</v>
      </c>
      <c r="BA498" s="21">
        <v>242088.2451428574</v>
      </c>
      <c r="BB498" s="21">
        <v>5123495365.7563047</v>
      </c>
      <c r="BC498" s="21">
        <v>734844866.56274295</v>
      </c>
      <c r="BD498" s="21">
        <v>0</v>
      </c>
      <c r="BE498" s="21">
        <v>0</v>
      </c>
    </row>
    <row r="499" spans="1:57" x14ac:dyDescent="0.35">
      <c r="A499" s="21">
        <v>129547603</v>
      </c>
      <c r="B499" s="21" t="s">
        <v>587</v>
      </c>
      <c r="C499" s="21" t="s">
        <v>657</v>
      </c>
      <c r="D499" s="21">
        <v>6157.08</v>
      </c>
      <c r="E499" s="21">
        <v>25</v>
      </c>
      <c r="F499" s="21">
        <v>1.49E-2</v>
      </c>
      <c r="G499" s="21">
        <v>57</v>
      </c>
      <c r="H499" s="21">
        <v>31871823.940000001</v>
      </c>
      <c r="I499" s="21">
        <v>3270.7979999999998</v>
      </c>
      <c r="J499" s="21">
        <v>0</v>
      </c>
      <c r="K499" s="21">
        <v>17643474.010000002</v>
      </c>
      <c r="L499" s="21">
        <v>835079332</v>
      </c>
      <c r="M499" s="21">
        <v>352444666</v>
      </c>
      <c r="N499" s="48">
        <v>6157.080078125</v>
      </c>
      <c r="O499" s="21">
        <v>2201.8409999999999</v>
      </c>
      <c r="P499" s="21">
        <v>1</v>
      </c>
      <c r="Q499" s="21">
        <v>6192.37</v>
      </c>
      <c r="R499" s="21">
        <v>8245.6200000000008</v>
      </c>
      <c r="S499" s="21">
        <v>0</v>
      </c>
      <c r="T499" s="21">
        <v>482.96800000000002</v>
      </c>
      <c r="U499" s="21">
        <v>0</v>
      </c>
      <c r="V499" s="21">
        <v>0</v>
      </c>
      <c r="W499" s="21">
        <v>0</v>
      </c>
      <c r="X499" s="21">
        <v>5.3873026944387017E-2</v>
      </c>
      <c r="Y499" s="21">
        <v>9744.357421875</v>
      </c>
      <c r="Z499" s="21">
        <v>13704</v>
      </c>
      <c r="AA499" s="21">
        <v>44823015.791999996</v>
      </c>
      <c r="AB499" s="21">
        <v>12951191.851999994</v>
      </c>
      <c r="AC499" s="21">
        <v>1.2699999999999999E-2</v>
      </c>
      <c r="AD499" s="21">
        <v>1.55E-2</v>
      </c>
      <c r="AE499" s="21">
        <v>1187523998</v>
      </c>
      <c r="AF499" s="21">
        <v>15081554.774599999</v>
      </c>
      <c r="AG499" s="21">
        <v>18406621.969000001</v>
      </c>
      <c r="AH499" s="21">
        <v>-2561919.2354000024</v>
      </c>
      <c r="AI499" s="21">
        <v>0</v>
      </c>
      <c r="AJ499" s="21">
        <v>8257.7802734375</v>
      </c>
      <c r="AK499" s="21">
        <v>17643474.010000002</v>
      </c>
      <c r="AL499" s="21">
        <v>0</v>
      </c>
      <c r="AM499" s="21">
        <v>12951191.851999994</v>
      </c>
      <c r="AN499" s="21">
        <v>0</v>
      </c>
      <c r="AO499" s="21">
        <v>12951191.851999994</v>
      </c>
      <c r="AP499" s="21">
        <v>40.635239063760949</v>
      </c>
      <c r="AQ499" s="21">
        <v>0</v>
      </c>
      <c r="AR499" s="21">
        <v>1</v>
      </c>
      <c r="AS499" s="21">
        <v>0</v>
      </c>
      <c r="AT499" s="21">
        <v>1</v>
      </c>
      <c r="AU499" s="21">
        <v>0</v>
      </c>
      <c r="AV499" s="21">
        <v>0</v>
      </c>
      <c r="AW499" s="21">
        <v>955241884.828125</v>
      </c>
      <c r="AX499" s="21">
        <v>0</v>
      </c>
      <c r="AY499" s="21">
        <v>136463126.40401787</v>
      </c>
      <c r="AZ499" s="21">
        <v>12951191.851999994</v>
      </c>
      <c r="BA499" s="21">
        <v>1850170.2645714278</v>
      </c>
      <c r="BB499" s="21">
        <v>5136446557.608305</v>
      </c>
      <c r="BC499" s="21">
        <v>734844866.56274295</v>
      </c>
      <c r="BD499" s="21">
        <v>0</v>
      </c>
      <c r="BE499" s="21">
        <v>0</v>
      </c>
    </row>
    <row r="500" spans="1:57" x14ac:dyDescent="0.35">
      <c r="A500" s="21">
        <v>129547803</v>
      </c>
      <c r="B500" s="21" t="s">
        <v>588</v>
      </c>
      <c r="C500" s="21" t="s">
        <v>657</v>
      </c>
      <c r="D500" s="21">
        <v>7133.94</v>
      </c>
      <c r="E500" s="21">
        <v>36</v>
      </c>
      <c r="F500" s="21">
        <v>1.1299999999999999E-2</v>
      </c>
      <c r="G500" s="21">
        <v>18</v>
      </c>
      <c r="H500" s="21">
        <v>13359467.76</v>
      </c>
      <c r="I500" s="21">
        <v>1307.1400000000001</v>
      </c>
      <c r="J500" s="21">
        <v>0</v>
      </c>
      <c r="K500" s="21">
        <v>6489225.2700000005</v>
      </c>
      <c r="L500" s="21">
        <v>410360717</v>
      </c>
      <c r="M500" s="21">
        <v>165937548</v>
      </c>
      <c r="N500" s="48">
        <v>7133.93994140625</v>
      </c>
      <c r="O500" s="21">
        <v>936.74599999999998</v>
      </c>
      <c r="P500" s="21">
        <v>1</v>
      </c>
      <c r="Q500" s="21">
        <v>7102.84</v>
      </c>
      <c r="R500" s="21">
        <v>8245.6200000000008</v>
      </c>
      <c r="S500" s="21">
        <v>90.275000000000006</v>
      </c>
      <c r="T500" s="21">
        <v>108.88800000000001</v>
      </c>
      <c r="U500" s="21">
        <v>0</v>
      </c>
      <c r="V500" s="21">
        <v>0</v>
      </c>
      <c r="W500" s="21">
        <v>0</v>
      </c>
      <c r="X500" s="21">
        <v>7.7235870526447745E-2</v>
      </c>
      <c r="Y500" s="21">
        <v>10220.3798828125</v>
      </c>
      <c r="Z500" s="21">
        <v>13704</v>
      </c>
      <c r="AA500" s="21">
        <v>17913046.560000002</v>
      </c>
      <c r="AB500" s="21">
        <v>4553578.8000000026</v>
      </c>
      <c r="AC500" s="21">
        <v>1.2699999999999999E-2</v>
      </c>
      <c r="AD500" s="21">
        <v>1.55E-2</v>
      </c>
      <c r="AE500" s="21">
        <v>576298265</v>
      </c>
      <c r="AF500" s="21">
        <v>7318987.9654999999</v>
      </c>
      <c r="AG500" s="21">
        <v>8932623.1074999999</v>
      </c>
      <c r="AH500" s="21">
        <v>829762.69549999945</v>
      </c>
      <c r="AI500" s="21">
        <v>829762.69549999945</v>
      </c>
      <c r="AJ500" s="21">
        <v>8257.7802734375</v>
      </c>
      <c r="AK500" s="21">
        <v>7318987.9654999999</v>
      </c>
      <c r="AL500" s="21">
        <v>0</v>
      </c>
      <c r="AM500" s="21">
        <v>3723816.1045000032</v>
      </c>
      <c r="AN500" s="21">
        <v>0</v>
      </c>
      <c r="AO500" s="21">
        <v>3723816.1045000032</v>
      </c>
      <c r="AP500" s="21">
        <v>27.873985486529619</v>
      </c>
      <c r="AQ500" s="21">
        <v>0</v>
      </c>
      <c r="AR500" s="21">
        <v>1</v>
      </c>
      <c r="AS500" s="21">
        <v>0</v>
      </c>
      <c r="AT500" s="21">
        <v>1</v>
      </c>
      <c r="AU500" s="21">
        <v>0</v>
      </c>
      <c r="AV500" s="21">
        <v>0</v>
      </c>
      <c r="AW500" s="21">
        <v>955241884.828125</v>
      </c>
      <c r="AX500" s="21">
        <v>0</v>
      </c>
      <c r="AY500" s="21">
        <v>136463126.40401787</v>
      </c>
      <c r="AZ500" s="21">
        <v>3723816.1045000032</v>
      </c>
      <c r="BA500" s="21">
        <v>531973.7292142862</v>
      </c>
      <c r="BB500" s="21">
        <v>5140170373.7128048</v>
      </c>
      <c r="BC500" s="21">
        <v>734844866.56274295</v>
      </c>
      <c r="BD500" s="21">
        <v>0</v>
      </c>
      <c r="BE500" s="21">
        <v>0</v>
      </c>
    </row>
    <row r="501" spans="1:57" x14ac:dyDescent="0.35">
      <c r="A501" s="21">
        <v>129548803</v>
      </c>
      <c r="B501" s="21" t="s">
        <v>589</v>
      </c>
      <c r="C501" s="21" t="s">
        <v>657</v>
      </c>
      <c r="D501" s="21">
        <v>4077.15</v>
      </c>
      <c r="E501" s="21">
        <v>8</v>
      </c>
      <c r="F501" s="21">
        <v>1.2E-2</v>
      </c>
      <c r="G501" s="21">
        <v>25</v>
      </c>
      <c r="H501" s="21">
        <v>19753626.809999999</v>
      </c>
      <c r="I501" s="21">
        <v>1734.59</v>
      </c>
      <c r="J501" s="21">
        <v>0</v>
      </c>
      <c r="K501" s="21">
        <v>4672474.17</v>
      </c>
      <c r="L501" s="21">
        <v>251850808</v>
      </c>
      <c r="M501" s="21">
        <v>137596160</v>
      </c>
      <c r="N501" s="48">
        <v>4077.14990234375</v>
      </c>
      <c r="O501" s="21">
        <v>1071.2840000000001</v>
      </c>
      <c r="P501" s="21">
        <v>1</v>
      </c>
      <c r="Q501" s="21">
        <v>4074.11</v>
      </c>
      <c r="R501" s="21">
        <v>8245.6200000000008</v>
      </c>
      <c r="S501" s="21">
        <v>47.177</v>
      </c>
      <c r="T501" s="21">
        <v>219.809</v>
      </c>
      <c r="U501" s="21">
        <v>0</v>
      </c>
      <c r="V501" s="21">
        <v>0</v>
      </c>
      <c r="W501" s="21">
        <v>0</v>
      </c>
      <c r="X501" s="21">
        <v>-3.4723617592386347E-2</v>
      </c>
      <c r="Y501" s="21">
        <v>11388.06640625</v>
      </c>
      <c r="Z501" s="21">
        <v>13704</v>
      </c>
      <c r="AA501" s="21">
        <v>23770821.359999999</v>
      </c>
      <c r="AB501" s="21">
        <v>4017194.5500000007</v>
      </c>
      <c r="AC501" s="21">
        <v>1.2699999999999999E-2</v>
      </c>
      <c r="AD501" s="21">
        <v>1.55E-2</v>
      </c>
      <c r="AE501" s="21">
        <v>389446968</v>
      </c>
      <c r="AF501" s="21">
        <v>4945976.4935999997</v>
      </c>
      <c r="AG501" s="21">
        <v>6036428.0039999997</v>
      </c>
      <c r="AH501" s="21">
        <v>273502.32359999977</v>
      </c>
      <c r="AI501" s="21">
        <v>273502.32359999977</v>
      </c>
      <c r="AJ501" s="21">
        <v>8257.7802734375</v>
      </c>
      <c r="AK501" s="21">
        <v>4945976.4935999997</v>
      </c>
      <c r="AL501" s="21">
        <v>0</v>
      </c>
      <c r="AM501" s="21">
        <v>3743692.226400001</v>
      </c>
      <c r="AN501" s="21">
        <v>0</v>
      </c>
      <c r="AO501" s="21">
        <v>3743692.226400001</v>
      </c>
      <c r="AP501" s="21">
        <v>18.951923423524477</v>
      </c>
      <c r="AQ501" s="21">
        <v>0</v>
      </c>
      <c r="AR501" s="21">
        <v>1</v>
      </c>
      <c r="AS501" s="21">
        <v>0</v>
      </c>
      <c r="AT501" s="21">
        <v>1</v>
      </c>
      <c r="AU501" s="21">
        <v>0</v>
      </c>
      <c r="AV501" s="21">
        <v>0</v>
      </c>
      <c r="AW501" s="21">
        <v>955241884.828125</v>
      </c>
      <c r="AX501" s="21">
        <v>0</v>
      </c>
      <c r="AY501" s="21">
        <v>136463126.40401787</v>
      </c>
      <c r="AZ501" s="21">
        <v>3743692.226400001</v>
      </c>
      <c r="BA501" s="21">
        <v>534813.17520000017</v>
      </c>
      <c r="BB501" s="21">
        <v>5143914065.9392052</v>
      </c>
      <c r="BC501" s="21">
        <v>734844866.56274295</v>
      </c>
      <c r="BD501" s="21">
        <v>0</v>
      </c>
      <c r="BE501" s="21">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forlookup_data</vt:lpstr>
      <vt:lpstr>Table of Contents</vt:lpstr>
      <vt:lpstr>All District Subsidies</vt:lpstr>
      <vt:lpstr>Individual Dist. Subsidy Detail</vt:lpstr>
      <vt:lpstr>Adequacy Funding Calculation</vt:lpstr>
      <vt:lpstr>Tax Equity Funding Calculation</vt:lpstr>
      <vt:lpstr>Version</vt:lpstr>
      <vt:lpstr>key_TES</vt:lpstr>
      <vt:lpstr>data_TES</vt:lpstr>
      <vt:lpstr>key</vt:lpstr>
      <vt:lpstr>lookup_AUN</vt:lpstr>
      <vt:lpstr>data</vt:lpstr>
      <vt:lpstr>data_AFRandBudget</vt:lpstr>
      <vt:lpstr>AUN_ID</vt:lpstr>
      <vt:lpstr>DistrictList</vt:lpstr>
      <vt:lpstr>'Adequacy Funding Calculation'!Print_Area</vt:lpstr>
      <vt:lpstr>'All District Subsidies'!Print_Area</vt:lpstr>
      <vt:lpstr>'Individual Dist. Subsidy Detail'!Print_Area</vt:lpstr>
      <vt:lpstr>'Tax Equity Funding Calculation'!Print_Area</vt:lpstr>
      <vt:lpstr>'All District Subsidies'!Print_Titles</vt:lpstr>
      <vt:lpstr>ReturnToTop</vt:lpstr>
      <vt:lpstr>SchoolDistrict</vt:lpstr>
      <vt:lpstr>SeeDistrictList</vt:lpstr>
      <vt:lpstr>Top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Price, Mark [PA]</dc:creator>
  <cp:lastModifiedBy>Faulkner, Beau [PA]</cp:lastModifiedBy>
  <cp:lastPrinted>2024-02-28T17:21:53Z</cp:lastPrinted>
  <dcterms:created xsi:type="dcterms:W3CDTF">2024-02-07T14:57:01Z</dcterms:created>
  <dcterms:modified xsi:type="dcterms:W3CDTF">2024-03-01T19:11:03Z</dcterms:modified>
</cp:coreProperties>
</file>